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shabh Singh\Downloads\SMF Assignment\"/>
    </mc:Choice>
  </mc:AlternateContent>
  <xr:revisionPtr revIDLastSave="0" documentId="13_ncr:1_{EF589C13-CC3F-4E19-BA3C-5AC88391A521}" xr6:coauthVersionLast="45" xr6:coauthVersionMax="45" xr10:uidLastSave="{00000000-0000-0000-0000-000000000000}"/>
  <bookViews>
    <workbookView xWindow="-108" yWindow="-108" windowWidth="23256" windowHeight="12576" tabRatio="863" xr2:uid="{70EE6B81-4819-8E41-8FC6-8D3907B81281}"/>
  </bookViews>
  <sheets>
    <sheet name="Results Summary" sheetId="12" r:id="rId1"/>
    <sheet name="01-04-2010-TO-31-03-2011BAJAJFI" sheetId="6" r:id="rId2"/>
    <sheet name="01-04-2011-TO-31-03-2012BAJAJFI" sheetId="2" r:id="rId3"/>
    <sheet name="01-04-2012-TO-31-03-2013BAJAJFI" sheetId="3" r:id="rId4"/>
    <sheet name="01-04-2013-TO-31-03-2014BAJAJFI" sheetId="4" r:id="rId5"/>
    <sheet name="01-04-2014-TO-31-03-2015BAJAJFI" sheetId="5" r:id="rId6"/>
    <sheet name="01-04-2015-TO-31-03-2016BAJAJFI" sheetId="7" r:id="rId7"/>
    <sheet name="01-04-2016-TO-31-03-2017BAJAJFI" sheetId="8" r:id="rId8"/>
    <sheet name="01-04-2017-TO-31-03-2018BAJAJFI" sheetId="9" r:id="rId9"/>
    <sheet name="01-04-2018-TO-31-03-2019BAJAJFI" sheetId="10" r:id="rId10"/>
    <sheet name="01-04-2019-TO-31-03-2020BAJAJFI" sheetId="11" r:id="rId11"/>
    <sheet name="Bajaj Finserv Daily Data" sheetId="13" r:id="rId12"/>
    <sheet name="Bajaj Finserv Monthly Data" sheetId="14" r:id="rId13"/>
    <sheet name="Nifty 50 Monthly Data" sheetId="15" r:id="rId14"/>
    <sheet name="Exhibit 5" sheetId="16" r:id="rId15"/>
    <sheet name="Exhibit 6" sheetId="17" r:id="rId16"/>
    <sheet name="Exhibit 7" sheetId="18" r:id="rId17"/>
    <sheet name="Exhibit 8" sheetId="19" r:id="rId18"/>
    <sheet name="Exhibit 9" sheetId="20" r:id="rId19"/>
    <sheet name="Exhibit 10" sheetId="21" r:id="rId20"/>
    <sheet name="Exhibit 12" sheetId="22" r:id="rId21"/>
    <sheet name="Exhibit 13" sheetId="23" r:id="rId22"/>
  </sheets>
  <externalReferences>
    <externalReference r:id="rId23"/>
  </externalReferences>
  <definedNames>
    <definedName name="_xlnm._FilterDatabase" localSheetId="1" hidden="1">'01-04-2010-TO-31-03-2011BAJAJFI'!$A$1:$L$255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17" l="1"/>
  <c r="B4" i="16"/>
  <c r="B5" i="16" s="1"/>
  <c r="I121" i="15"/>
  <c r="H121" i="15"/>
  <c r="H120" i="15"/>
  <c r="I120" i="15" s="1"/>
  <c r="I119" i="15"/>
  <c r="H119" i="15"/>
  <c r="H118" i="15"/>
  <c r="I118" i="15" s="1"/>
  <c r="I117" i="15"/>
  <c r="H117" i="15"/>
  <c r="H116" i="15"/>
  <c r="I116" i="15" s="1"/>
  <c r="I115" i="15"/>
  <c r="H115" i="15"/>
  <c r="H114" i="15"/>
  <c r="I114" i="15" s="1"/>
  <c r="I113" i="15"/>
  <c r="H113" i="15"/>
  <c r="H112" i="15"/>
  <c r="I112" i="15" s="1"/>
  <c r="I111" i="15"/>
  <c r="H111" i="15"/>
  <c r="H110" i="15"/>
  <c r="I110" i="15" s="1"/>
  <c r="I109" i="15"/>
  <c r="H109" i="15"/>
  <c r="H108" i="15"/>
  <c r="I108" i="15" s="1"/>
  <c r="I107" i="15"/>
  <c r="H107" i="15"/>
  <c r="H106" i="15"/>
  <c r="I106" i="15" s="1"/>
  <c r="I105" i="15"/>
  <c r="H105" i="15"/>
  <c r="H104" i="15"/>
  <c r="I104" i="15" s="1"/>
  <c r="I103" i="15"/>
  <c r="H103" i="15"/>
  <c r="H102" i="15"/>
  <c r="I102" i="15" s="1"/>
  <c r="I101" i="15"/>
  <c r="H101" i="15"/>
  <c r="H100" i="15"/>
  <c r="I100" i="15" s="1"/>
  <c r="I99" i="15"/>
  <c r="H99" i="15"/>
  <c r="H98" i="15"/>
  <c r="I98" i="15" s="1"/>
  <c r="I97" i="15"/>
  <c r="H97" i="15"/>
  <c r="H96" i="15"/>
  <c r="I96" i="15" s="1"/>
  <c r="I95" i="15"/>
  <c r="H95" i="15"/>
  <c r="H94" i="15"/>
  <c r="I94" i="15" s="1"/>
  <c r="I93" i="15"/>
  <c r="H93" i="15"/>
  <c r="H92" i="15"/>
  <c r="I92" i="15" s="1"/>
  <c r="I91" i="15"/>
  <c r="H91" i="15"/>
  <c r="H90" i="15"/>
  <c r="I90" i="15" s="1"/>
  <c r="I89" i="15"/>
  <c r="H89" i="15"/>
  <c r="H88" i="15"/>
  <c r="I88" i="15" s="1"/>
  <c r="I87" i="15"/>
  <c r="H87" i="15"/>
  <c r="H86" i="15"/>
  <c r="I86" i="15" s="1"/>
  <c r="I85" i="15"/>
  <c r="H85" i="15"/>
  <c r="H84" i="15"/>
  <c r="I84" i="15" s="1"/>
  <c r="I83" i="15"/>
  <c r="H83" i="15"/>
  <c r="H82" i="15"/>
  <c r="I82" i="15" s="1"/>
  <c r="I81" i="15"/>
  <c r="H81" i="15"/>
  <c r="H80" i="15"/>
  <c r="I80" i="15" s="1"/>
  <c r="I79" i="15"/>
  <c r="H79" i="15"/>
  <c r="H78" i="15"/>
  <c r="I78" i="15" s="1"/>
  <c r="I77" i="15"/>
  <c r="H77" i="15"/>
  <c r="H76" i="15"/>
  <c r="I76" i="15" s="1"/>
  <c r="I75" i="15"/>
  <c r="H75" i="15"/>
  <c r="H74" i="15"/>
  <c r="I74" i="15" s="1"/>
  <c r="I73" i="15"/>
  <c r="H73" i="15"/>
  <c r="H72" i="15"/>
  <c r="I72" i="15" s="1"/>
  <c r="I71" i="15"/>
  <c r="H71" i="15"/>
  <c r="H70" i="15"/>
  <c r="I70" i="15" s="1"/>
  <c r="I69" i="15"/>
  <c r="H69" i="15"/>
  <c r="H68" i="15"/>
  <c r="I68" i="15" s="1"/>
  <c r="I67" i="15"/>
  <c r="H67" i="15"/>
  <c r="H66" i="15"/>
  <c r="I66" i="15" s="1"/>
  <c r="I65" i="15"/>
  <c r="H65" i="15"/>
  <c r="H64" i="15"/>
  <c r="I64" i="15" s="1"/>
  <c r="I63" i="15"/>
  <c r="H63" i="15"/>
  <c r="H62" i="15"/>
  <c r="I62" i="15" s="1"/>
  <c r="I61" i="15"/>
  <c r="H61" i="15"/>
  <c r="H60" i="15"/>
  <c r="I60" i="15" s="1"/>
  <c r="I59" i="15"/>
  <c r="H59" i="15"/>
  <c r="H58" i="15"/>
  <c r="I58" i="15" s="1"/>
  <c r="I57" i="15"/>
  <c r="H57" i="15"/>
  <c r="H56" i="15"/>
  <c r="I56" i="15" s="1"/>
  <c r="I55" i="15"/>
  <c r="H55" i="15"/>
  <c r="H54" i="15"/>
  <c r="I54" i="15" s="1"/>
  <c r="I53" i="15"/>
  <c r="H53" i="15"/>
  <c r="H52" i="15"/>
  <c r="I52" i="15" s="1"/>
  <c r="I51" i="15"/>
  <c r="H51" i="15"/>
  <c r="H50" i="15"/>
  <c r="I50" i="15" s="1"/>
  <c r="I49" i="15"/>
  <c r="H49" i="15"/>
  <c r="H48" i="15"/>
  <c r="I48" i="15" s="1"/>
  <c r="I47" i="15"/>
  <c r="H47" i="15"/>
  <c r="H46" i="15"/>
  <c r="I46" i="15" s="1"/>
  <c r="I45" i="15"/>
  <c r="H45" i="15"/>
  <c r="H44" i="15"/>
  <c r="I44" i="15" s="1"/>
  <c r="I43" i="15"/>
  <c r="H43" i="15"/>
  <c r="H42" i="15"/>
  <c r="I42" i="15" s="1"/>
  <c r="I41" i="15"/>
  <c r="H41" i="15"/>
  <c r="H40" i="15"/>
  <c r="I40" i="15" s="1"/>
  <c r="I39" i="15"/>
  <c r="H39" i="15"/>
  <c r="H38" i="15"/>
  <c r="I38" i="15" s="1"/>
  <c r="I37" i="15"/>
  <c r="H37" i="15"/>
  <c r="H36" i="15"/>
  <c r="I36" i="15" s="1"/>
  <c r="I35" i="15"/>
  <c r="H35" i="15"/>
  <c r="H34" i="15"/>
  <c r="I34" i="15" s="1"/>
  <c r="I33" i="15"/>
  <c r="H33" i="15"/>
  <c r="H32" i="15"/>
  <c r="I32" i="15" s="1"/>
  <c r="I31" i="15"/>
  <c r="H31" i="15"/>
  <c r="H30" i="15"/>
  <c r="I30" i="15" s="1"/>
  <c r="I29" i="15"/>
  <c r="H29" i="15"/>
  <c r="H28" i="15"/>
  <c r="I28" i="15" s="1"/>
  <c r="I27" i="15"/>
  <c r="H27" i="15"/>
  <c r="H26" i="15"/>
  <c r="I26" i="15" s="1"/>
  <c r="I25" i="15"/>
  <c r="H25" i="15"/>
  <c r="H24" i="15"/>
  <c r="I24" i="15" s="1"/>
  <c r="I23" i="15"/>
  <c r="H23" i="15"/>
  <c r="H22" i="15"/>
  <c r="I22" i="15" s="1"/>
  <c r="I21" i="15"/>
  <c r="H21" i="15"/>
  <c r="H20" i="15"/>
  <c r="I20" i="15" s="1"/>
  <c r="I19" i="15"/>
  <c r="H19" i="15"/>
  <c r="H18" i="15"/>
  <c r="I18" i="15" s="1"/>
  <c r="I17" i="15"/>
  <c r="H17" i="15"/>
  <c r="H16" i="15"/>
  <c r="I16" i="15" s="1"/>
  <c r="I15" i="15"/>
  <c r="H15" i="15"/>
  <c r="H14" i="15"/>
  <c r="I14" i="15" s="1"/>
  <c r="I13" i="15"/>
  <c r="H13" i="15"/>
  <c r="H12" i="15"/>
  <c r="I12" i="15" s="1"/>
  <c r="I11" i="15"/>
  <c r="H11" i="15"/>
  <c r="H10" i="15"/>
  <c r="I10" i="15" s="1"/>
  <c r="I9" i="15"/>
  <c r="H9" i="15"/>
  <c r="H8" i="15"/>
  <c r="I8" i="15" s="1"/>
  <c r="I7" i="15"/>
  <c r="H7" i="15"/>
  <c r="H6" i="15"/>
  <c r="I6" i="15" s="1"/>
  <c r="I5" i="15"/>
  <c r="H5" i="15"/>
  <c r="H4" i="15"/>
  <c r="I4" i="15" s="1"/>
  <c r="I3" i="15"/>
  <c r="H3" i="15"/>
  <c r="H121" i="14"/>
  <c r="I121" i="14" s="1"/>
  <c r="H120" i="14"/>
  <c r="I120" i="14" s="1"/>
  <c r="H119" i="14"/>
  <c r="I119" i="14" s="1"/>
  <c r="H118" i="14"/>
  <c r="I118" i="14" s="1"/>
  <c r="H117" i="14"/>
  <c r="I117" i="14" s="1"/>
  <c r="H116" i="14"/>
  <c r="I116" i="14" s="1"/>
  <c r="H115" i="14"/>
  <c r="I115" i="14" s="1"/>
  <c r="H114" i="14"/>
  <c r="I114" i="14" s="1"/>
  <c r="H113" i="14"/>
  <c r="I113" i="14" s="1"/>
  <c r="H112" i="14"/>
  <c r="I112" i="14" s="1"/>
  <c r="H111" i="14"/>
  <c r="I111" i="14" s="1"/>
  <c r="H110" i="14"/>
  <c r="I110" i="14" s="1"/>
  <c r="H109" i="14"/>
  <c r="I109" i="14" s="1"/>
  <c r="H108" i="14"/>
  <c r="I108" i="14" s="1"/>
  <c r="H107" i="14"/>
  <c r="I107" i="14" s="1"/>
  <c r="H106" i="14"/>
  <c r="I106" i="14" s="1"/>
  <c r="H105" i="14"/>
  <c r="I105" i="14" s="1"/>
  <c r="H104" i="14"/>
  <c r="I104" i="14" s="1"/>
  <c r="H103" i="14"/>
  <c r="I103" i="14" s="1"/>
  <c r="H102" i="14"/>
  <c r="I102" i="14" s="1"/>
  <c r="H101" i="14"/>
  <c r="I101" i="14" s="1"/>
  <c r="H100" i="14"/>
  <c r="I100" i="14" s="1"/>
  <c r="H99" i="14"/>
  <c r="I99" i="14" s="1"/>
  <c r="H98" i="14"/>
  <c r="I98" i="14" s="1"/>
  <c r="H97" i="14"/>
  <c r="I97" i="14" s="1"/>
  <c r="H96" i="14"/>
  <c r="I96" i="14" s="1"/>
  <c r="H95" i="14"/>
  <c r="I95" i="14" s="1"/>
  <c r="H94" i="14"/>
  <c r="I94" i="14" s="1"/>
  <c r="H93" i="14"/>
  <c r="I93" i="14" s="1"/>
  <c r="H92" i="14"/>
  <c r="I92" i="14" s="1"/>
  <c r="H91" i="14"/>
  <c r="I91" i="14" s="1"/>
  <c r="H90" i="14"/>
  <c r="I90" i="14" s="1"/>
  <c r="H89" i="14"/>
  <c r="I89" i="14" s="1"/>
  <c r="H88" i="14"/>
  <c r="I88" i="14" s="1"/>
  <c r="H87" i="14"/>
  <c r="I87" i="14" s="1"/>
  <c r="H86" i="14"/>
  <c r="I86" i="14" s="1"/>
  <c r="H85" i="14"/>
  <c r="I85" i="14" s="1"/>
  <c r="H84" i="14"/>
  <c r="I84" i="14" s="1"/>
  <c r="H83" i="14"/>
  <c r="I83" i="14" s="1"/>
  <c r="H82" i="14"/>
  <c r="I82" i="14" s="1"/>
  <c r="H81" i="14"/>
  <c r="I81" i="14" s="1"/>
  <c r="H80" i="14"/>
  <c r="I80" i="14" s="1"/>
  <c r="H79" i="14"/>
  <c r="I79" i="14" s="1"/>
  <c r="H78" i="14"/>
  <c r="I78" i="14" s="1"/>
  <c r="H77" i="14"/>
  <c r="I77" i="14" s="1"/>
  <c r="H76" i="14"/>
  <c r="I76" i="14" s="1"/>
  <c r="H75" i="14"/>
  <c r="I75" i="14" s="1"/>
  <c r="H74" i="14"/>
  <c r="I74" i="14" s="1"/>
  <c r="H73" i="14"/>
  <c r="I73" i="14" s="1"/>
  <c r="H72" i="14"/>
  <c r="I72" i="14" s="1"/>
  <c r="H71" i="14"/>
  <c r="I71" i="14" s="1"/>
  <c r="H70" i="14"/>
  <c r="I70" i="14" s="1"/>
  <c r="H69" i="14"/>
  <c r="I69" i="14" s="1"/>
  <c r="H68" i="14"/>
  <c r="I68" i="14" s="1"/>
  <c r="H67" i="14"/>
  <c r="I67" i="14" s="1"/>
  <c r="H66" i="14"/>
  <c r="I66" i="14" s="1"/>
  <c r="H65" i="14"/>
  <c r="I65" i="14" s="1"/>
  <c r="H64" i="14"/>
  <c r="I64" i="14" s="1"/>
  <c r="H63" i="14"/>
  <c r="I63" i="14" s="1"/>
  <c r="H62" i="14"/>
  <c r="I62" i="14" s="1"/>
  <c r="H61" i="14"/>
  <c r="I61" i="14" s="1"/>
  <c r="H60" i="14"/>
  <c r="I60" i="14" s="1"/>
  <c r="H59" i="14"/>
  <c r="I59" i="14" s="1"/>
  <c r="H58" i="14"/>
  <c r="I58" i="14" s="1"/>
  <c r="H57" i="14"/>
  <c r="I57" i="14" s="1"/>
  <c r="H56" i="14"/>
  <c r="I56" i="14" s="1"/>
  <c r="H55" i="14"/>
  <c r="I55" i="14" s="1"/>
  <c r="H54" i="14"/>
  <c r="I54" i="14" s="1"/>
  <c r="H53" i="14"/>
  <c r="I53" i="14" s="1"/>
  <c r="H52" i="14"/>
  <c r="I52" i="14" s="1"/>
  <c r="H51" i="14"/>
  <c r="I51" i="14" s="1"/>
  <c r="H50" i="14"/>
  <c r="I50" i="14" s="1"/>
  <c r="H49" i="14"/>
  <c r="I49" i="14" s="1"/>
  <c r="H48" i="14"/>
  <c r="I48" i="14" s="1"/>
  <c r="H47" i="14"/>
  <c r="I47" i="14" s="1"/>
  <c r="H46" i="14"/>
  <c r="I46" i="14" s="1"/>
  <c r="H45" i="14"/>
  <c r="I45" i="14" s="1"/>
  <c r="H44" i="14"/>
  <c r="I44" i="14" s="1"/>
  <c r="H43" i="14"/>
  <c r="I43" i="14" s="1"/>
  <c r="H42" i="14"/>
  <c r="I42" i="14" s="1"/>
  <c r="H41" i="14"/>
  <c r="I41" i="14" s="1"/>
  <c r="H40" i="14"/>
  <c r="I40" i="14" s="1"/>
  <c r="H39" i="14"/>
  <c r="I39" i="14" s="1"/>
  <c r="H38" i="14"/>
  <c r="I38" i="14" s="1"/>
  <c r="H37" i="14"/>
  <c r="I37" i="14" s="1"/>
  <c r="H36" i="14"/>
  <c r="I36" i="14" s="1"/>
  <c r="H35" i="14"/>
  <c r="I35" i="14" s="1"/>
  <c r="H34" i="14"/>
  <c r="I34" i="14" s="1"/>
  <c r="H33" i="14"/>
  <c r="I33" i="14" s="1"/>
  <c r="H32" i="14"/>
  <c r="I32" i="14" s="1"/>
  <c r="H31" i="14"/>
  <c r="I31" i="14" s="1"/>
  <c r="H30" i="14"/>
  <c r="I30" i="14" s="1"/>
  <c r="H29" i="14"/>
  <c r="I29" i="14" s="1"/>
  <c r="H28" i="14"/>
  <c r="I28" i="14" s="1"/>
  <c r="H27" i="14"/>
  <c r="I27" i="14" s="1"/>
  <c r="H26" i="14"/>
  <c r="I26" i="14" s="1"/>
  <c r="H25" i="14"/>
  <c r="I25" i="14" s="1"/>
  <c r="H24" i="14"/>
  <c r="I24" i="14" s="1"/>
  <c r="H23" i="14"/>
  <c r="I23" i="14" s="1"/>
  <c r="H22" i="14"/>
  <c r="I22" i="14" s="1"/>
  <c r="H21" i="14"/>
  <c r="I21" i="14" s="1"/>
  <c r="H20" i="14"/>
  <c r="I20" i="14" s="1"/>
  <c r="H19" i="14"/>
  <c r="I19" i="14" s="1"/>
  <c r="H18" i="14"/>
  <c r="I18" i="14" s="1"/>
  <c r="H17" i="14"/>
  <c r="I17" i="14" s="1"/>
  <c r="H16" i="14"/>
  <c r="I16" i="14" s="1"/>
  <c r="H15" i="14"/>
  <c r="I15" i="14" s="1"/>
  <c r="H14" i="14"/>
  <c r="I14" i="14" s="1"/>
  <c r="H13" i="14"/>
  <c r="I13" i="14" s="1"/>
  <c r="H12" i="14"/>
  <c r="I12" i="14" s="1"/>
  <c r="H11" i="14"/>
  <c r="I11" i="14" s="1"/>
  <c r="H10" i="14"/>
  <c r="I10" i="14" s="1"/>
  <c r="H9" i="14"/>
  <c r="I9" i="14" s="1"/>
  <c r="H8" i="14"/>
  <c r="I8" i="14" s="1"/>
  <c r="H7" i="14"/>
  <c r="I7" i="14" s="1"/>
  <c r="H6" i="14"/>
  <c r="I6" i="14" s="1"/>
  <c r="H5" i="14"/>
  <c r="I5" i="14" s="1"/>
  <c r="H4" i="14"/>
  <c r="I4" i="14" s="1"/>
  <c r="H3" i="14"/>
  <c r="I3" i="14" s="1"/>
  <c r="K2483" i="13"/>
  <c r="L2483" i="13" s="1"/>
  <c r="K2482" i="13"/>
  <c r="L2482" i="13" s="1"/>
  <c r="K2481" i="13"/>
  <c r="L2481" i="13" s="1"/>
  <c r="K2480" i="13"/>
  <c r="L2480" i="13" s="1"/>
  <c r="K2479" i="13"/>
  <c r="L2479" i="13" s="1"/>
  <c r="K2478" i="13"/>
  <c r="L2478" i="13" s="1"/>
  <c r="K2477" i="13"/>
  <c r="L2477" i="13" s="1"/>
  <c r="K2476" i="13"/>
  <c r="L2476" i="13" s="1"/>
  <c r="K2475" i="13"/>
  <c r="L2475" i="13" s="1"/>
  <c r="K2474" i="13"/>
  <c r="L2474" i="13" s="1"/>
  <c r="K2473" i="13"/>
  <c r="L2473" i="13" s="1"/>
  <c r="K2472" i="13"/>
  <c r="L2472" i="13" s="1"/>
  <c r="K2471" i="13"/>
  <c r="L2471" i="13" s="1"/>
  <c r="K2470" i="13"/>
  <c r="L2470" i="13" s="1"/>
  <c r="K2469" i="13"/>
  <c r="L2469" i="13" s="1"/>
  <c r="K2468" i="13"/>
  <c r="L2468" i="13" s="1"/>
  <c r="K2467" i="13"/>
  <c r="L2467" i="13" s="1"/>
  <c r="K2466" i="13"/>
  <c r="L2466" i="13" s="1"/>
  <c r="K2465" i="13"/>
  <c r="L2465" i="13" s="1"/>
  <c r="K2464" i="13"/>
  <c r="L2464" i="13" s="1"/>
  <c r="K2463" i="13"/>
  <c r="L2463" i="13" s="1"/>
  <c r="K2462" i="13"/>
  <c r="L2462" i="13" s="1"/>
  <c r="K2461" i="13"/>
  <c r="L2461" i="13" s="1"/>
  <c r="K2460" i="13"/>
  <c r="L2460" i="13" s="1"/>
  <c r="K2459" i="13"/>
  <c r="L2459" i="13" s="1"/>
  <c r="K2458" i="13"/>
  <c r="L2458" i="13" s="1"/>
  <c r="K2457" i="13"/>
  <c r="L2457" i="13" s="1"/>
  <c r="K2456" i="13"/>
  <c r="L2456" i="13" s="1"/>
  <c r="K2455" i="13"/>
  <c r="L2455" i="13" s="1"/>
  <c r="K2454" i="13"/>
  <c r="L2454" i="13" s="1"/>
  <c r="K2453" i="13"/>
  <c r="L2453" i="13" s="1"/>
  <c r="K2452" i="13"/>
  <c r="L2452" i="13" s="1"/>
  <c r="K2451" i="13"/>
  <c r="L2451" i="13" s="1"/>
  <c r="K2450" i="13"/>
  <c r="L2450" i="13" s="1"/>
  <c r="K2449" i="13"/>
  <c r="L2449" i="13" s="1"/>
  <c r="K2448" i="13"/>
  <c r="L2448" i="13" s="1"/>
  <c r="K2447" i="13"/>
  <c r="L2447" i="13" s="1"/>
  <c r="K2446" i="13"/>
  <c r="L2446" i="13" s="1"/>
  <c r="K2445" i="13"/>
  <c r="L2445" i="13" s="1"/>
  <c r="K2444" i="13"/>
  <c r="L2444" i="13" s="1"/>
  <c r="K2443" i="13"/>
  <c r="L2443" i="13" s="1"/>
  <c r="K2442" i="13"/>
  <c r="L2442" i="13" s="1"/>
  <c r="K2441" i="13"/>
  <c r="L2441" i="13" s="1"/>
  <c r="K2440" i="13"/>
  <c r="L2440" i="13" s="1"/>
  <c r="K2439" i="13"/>
  <c r="L2439" i="13" s="1"/>
  <c r="K2438" i="13"/>
  <c r="L2438" i="13" s="1"/>
  <c r="K2437" i="13"/>
  <c r="L2437" i="13" s="1"/>
  <c r="K2436" i="13"/>
  <c r="L2436" i="13" s="1"/>
  <c r="K2435" i="13"/>
  <c r="L2435" i="13" s="1"/>
  <c r="K2434" i="13"/>
  <c r="L2434" i="13" s="1"/>
  <c r="K2433" i="13"/>
  <c r="L2433" i="13" s="1"/>
  <c r="K2432" i="13"/>
  <c r="L2432" i="13" s="1"/>
  <c r="K2431" i="13"/>
  <c r="L2431" i="13" s="1"/>
  <c r="K2430" i="13"/>
  <c r="L2430" i="13" s="1"/>
  <c r="K2429" i="13"/>
  <c r="L2429" i="13" s="1"/>
  <c r="K2428" i="13"/>
  <c r="L2428" i="13" s="1"/>
  <c r="K2427" i="13"/>
  <c r="L2427" i="13" s="1"/>
  <c r="L2426" i="13"/>
  <c r="K2426" i="13"/>
  <c r="K2425" i="13"/>
  <c r="L2425" i="13" s="1"/>
  <c r="L2424" i="13"/>
  <c r="K2424" i="13"/>
  <c r="K2423" i="13"/>
  <c r="L2423" i="13" s="1"/>
  <c r="L2422" i="13"/>
  <c r="K2422" i="13"/>
  <c r="K2421" i="13"/>
  <c r="L2421" i="13" s="1"/>
  <c r="L2420" i="13"/>
  <c r="K2420" i="13"/>
  <c r="K2419" i="13"/>
  <c r="L2419" i="13" s="1"/>
  <c r="L2418" i="13"/>
  <c r="K2418" i="13"/>
  <c r="K2417" i="13"/>
  <c r="L2417" i="13" s="1"/>
  <c r="L2416" i="13"/>
  <c r="K2416" i="13"/>
  <c r="K2415" i="13"/>
  <c r="L2415" i="13" s="1"/>
  <c r="L2414" i="13"/>
  <c r="K2414" i="13"/>
  <c r="K2413" i="13"/>
  <c r="L2413" i="13" s="1"/>
  <c r="L2412" i="13"/>
  <c r="K2412" i="13"/>
  <c r="K2411" i="13"/>
  <c r="L2411" i="13" s="1"/>
  <c r="L2410" i="13"/>
  <c r="K2410" i="13"/>
  <c r="K2409" i="13"/>
  <c r="L2409" i="13" s="1"/>
  <c r="L2408" i="13"/>
  <c r="K2408" i="13"/>
  <c r="K2407" i="13"/>
  <c r="L2407" i="13" s="1"/>
  <c r="L2406" i="13"/>
  <c r="K2406" i="13"/>
  <c r="K2405" i="13"/>
  <c r="L2405" i="13" s="1"/>
  <c r="L2404" i="13"/>
  <c r="K2404" i="13"/>
  <c r="K2403" i="13"/>
  <c r="L2403" i="13" s="1"/>
  <c r="L2402" i="13"/>
  <c r="K2402" i="13"/>
  <c r="K2401" i="13"/>
  <c r="L2401" i="13" s="1"/>
  <c r="L2400" i="13"/>
  <c r="K2400" i="13"/>
  <c r="K2399" i="13"/>
  <c r="L2399" i="13" s="1"/>
  <c r="K2398" i="13"/>
  <c r="L2398" i="13" s="1"/>
  <c r="K2397" i="13"/>
  <c r="L2397" i="13" s="1"/>
  <c r="K2396" i="13"/>
  <c r="L2396" i="13" s="1"/>
  <c r="K2395" i="13"/>
  <c r="L2395" i="13" s="1"/>
  <c r="K2394" i="13"/>
  <c r="L2394" i="13" s="1"/>
  <c r="K2393" i="13"/>
  <c r="L2393" i="13" s="1"/>
  <c r="K2392" i="13"/>
  <c r="L2392" i="13" s="1"/>
  <c r="L2391" i="13"/>
  <c r="K2391" i="13"/>
  <c r="L2390" i="13"/>
  <c r="K2390" i="13"/>
  <c r="K2389" i="13"/>
  <c r="L2389" i="13" s="1"/>
  <c r="K2388" i="13"/>
  <c r="L2388" i="13" s="1"/>
  <c r="L2387" i="13"/>
  <c r="K2387" i="13"/>
  <c r="L2386" i="13"/>
  <c r="K2386" i="13"/>
  <c r="K2385" i="13"/>
  <c r="L2385" i="13" s="1"/>
  <c r="L2384" i="13"/>
  <c r="K2384" i="13"/>
  <c r="K2383" i="13"/>
  <c r="L2383" i="13" s="1"/>
  <c r="L2382" i="13"/>
  <c r="K2382" i="13"/>
  <c r="K2381" i="13"/>
  <c r="L2381" i="13" s="1"/>
  <c r="L2380" i="13"/>
  <c r="K2380" i="13"/>
  <c r="K2379" i="13"/>
  <c r="L2379" i="13" s="1"/>
  <c r="L2378" i="13"/>
  <c r="K2378" i="13"/>
  <c r="K2377" i="13"/>
  <c r="L2377" i="13" s="1"/>
  <c r="L2376" i="13"/>
  <c r="K2376" i="13"/>
  <c r="K2375" i="13"/>
  <c r="L2375" i="13" s="1"/>
  <c r="L2374" i="13"/>
  <c r="K2374" i="13"/>
  <c r="K2373" i="13"/>
  <c r="L2373" i="13" s="1"/>
  <c r="L2372" i="13"/>
  <c r="K2372" i="13"/>
  <c r="K2371" i="13"/>
  <c r="L2371" i="13" s="1"/>
  <c r="L2370" i="13"/>
  <c r="K2370" i="13"/>
  <c r="K2369" i="13"/>
  <c r="L2369" i="13" s="1"/>
  <c r="L2368" i="13"/>
  <c r="K2368" i="13"/>
  <c r="K2367" i="13"/>
  <c r="L2367" i="13" s="1"/>
  <c r="L2366" i="13"/>
  <c r="K2366" i="13"/>
  <c r="K2365" i="13"/>
  <c r="L2365" i="13" s="1"/>
  <c r="L2364" i="13"/>
  <c r="K2364" i="13"/>
  <c r="K2363" i="13"/>
  <c r="L2363" i="13" s="1"/>
  <c r="L2362" i="13"/>
  <c r="K2362" i="13"/>
  <c r="K2361" i="13"/>
  <c r="L2361" i="13" s="1"/>
  <c r="L2360" i="13"/>
  <c r="K2360" i="13"/>
  <c r="K2359" i="13"/>
  <c r="L2359" i="13" s="1"/>
  <c r="L2358" i="13"/>
  <c r="K2358" i="13"/>
  <c r="K2357" i="13"/>
  <c r="L2357" i="13" s="1"/>
  <c r="L2356" i="13"/>
  <c r="K2356" i="13"/>
  <c r="L2355" i="13"/>
  <c r="K2355" i="13"/>
  <c r="K2354" i="13"/>
  <c r="L2354" i="13" s="1"/>
  <c r="K2353" i="13"/>
  <c r="L2353" i="13" s="1"/>
  <c r="L2352" i="13"/>
  <c r="K2352" i="13"/>
  <c r="K2351" i="13"/>
  <c r="L2351" i="13" s="1"/>
  <c r="L2350" i="13"/>
  <c r="K2350" i="13"/>
  <c r="K2349" i="13"/>
  <c r="L2349" i="13" s="1"/>
  <c r="L2348" i="13"/>
  <c r="K2348" i="13"/>
  <c r="L2347" i="13"/>
  <c r="K2347" i="13"/>
  <c r="L2346" i="13"/>
  <c r="K2346" i="13"/>
  <c r="K2345" i="13"/>
  <c r="L2345" i="13" s="1"/>
  <c r="K2344" i="13"/>
  <c r="L2344" i="13" s="1"/>
  <c r="L2343" i="13"/>
  <c r="K2343" i="13"/>
  <c r="L2342" i="13"/>
  <c r="K2342" i="13"/>
  <c r="K2341" i="13"/>
  <c r="L2341" i="13" s="1"/>
  <c r="K2340" i="13"/>
  <c r="L2340" i="13" s="1"/>
  <c r="L2339" i="13"/>
  <c r="K2339" i="13"/>
  <c r="L2338" i="13"/>
  <c r="K2338" i="13"/>
  <c r="K2337" i="13"/>
  <c r="L2337" i="13" s="1"/>
  <c r="K2336" i="13"/>
  <c r="L2336" i="13" s="1"/>
  <c r="L2335" i="13"/>
  <c r="K2335" i="13"/>
  <c r="L2334" i="13"/>
  <c r="K2334" i="13"/>
  <c r="K2333" i="13"/>
  <c r="L2333" i="13" s="1"/>
  <c r="K2332" i="13"/>
  <c r="L2332" i="13" s="1"/>
  <c r="L2331" i="13"/>
  <c r="K2331" i="13"/>
  <c r="L2330" i="13"/>
  <c r="K2330" i="13"/>
  <c r="K2329" i="13"/>
  <c r="L2329" i="13" s="1"/>
  <c r="K2328" i="13"/>
  <c r="L2328" i="13" s="1"/>
  <c r="L2327" i="13"/>
  <c r="K2327" i="13"/>
  <c r="L2326" i="13"/>
  <c r="K2326" i="13"/>
  <c r="K2325" i="13"/>
  <c r="L2325" i="13" s="1"/>
  <c r="K2324" i="13"/>
  <c r="L2324" i="13" s="1"/>
  <c r="L2323" i="13"/>
  <c r="K2323" i="13"/>
  <c r="L2322" i="13"/>
  <c r="K2322" i="13"/>
  <c r="K2321" i="13"/>
  <c r="L2321" i="13" s="1"/>
  <c r="K2320" i="13"/>
  <c r="L2320" i="13" s="1"/>
  <c r="L2319" i="13"/>
  <c r="K2319" i="13"/>
  <c r="L2318" i="13"/>
  <c r="K2318" i="13"/>
  <c r="K2317" i="13"/>
  <c r="L2317" i="13" s="1"/>
  <c r="K2316" i="13"/>
  <c r="L2316" i="13" s="1"/>
  <c r="L2315" i="13"/>
  <c r="K2315" i="13"/>
  <c r="L2314" i="13"/>
  <c r="K2314" i="13"/>
  <c r="K2313" i="13"/>
  <c r="L2313" i="13" s="1"/>
  <c r="K2312" i="13"/>
  <c r="L2312" i="13" s="1"/>
  <c r="L2311" i="13"/>
  <c r="K2311" i="13"/>
  <c r="L2310" i="13"/>
  <c r="K2310" i="13"/>
  <c r="K2309" i="13"/>
  <c r="L2309" i="13" s="1"/>
  <c r="K2308" i="13"/>
  <c r="L2308" i="13" s="1"/>
  <c r="L2307" i="13"/>
  <c r="K2307" i="13"/>
  <c r="L2306" i="13"/>
  <c r="K2306" i="13"/>
  <c r="K2305" i="13"/>
  <c r="L2305" i="13" s="1"/>
  <c r="K2304" i="13"/>
  <c r="L2304" i="13" s="1"/>
  <c r="L2303" i="13"/>
  <c r="K2303" i="13"/>
  <c r="L2302" i="13"/>
  <c r="K2302" i="13"/>
  <c r="K2301" i="13"/>
  <c r="L2301" i="13" s="1"/>
  <c r="K2300" i="13"/>
  <c r="L2300" i="13" s="1"/>
  <c r="L2299" i="13"/>
  <c r="K2299" i="13"/>
  <c r="L2298" i="13"/>
  <c r="K2298" i="13"/>
  <c r="K2297" i="13"/>
  <c r="L2297" i="13" s="1"/>
  <c r="K2296" i="13"/>
  <c r="L2296" i="13" s="1"/>
  <c r="L2295" i="13"/>
  <c r="K2295" i="13"/>
  <c r="L2294" i="13"/>
  <c r="K2294" i="13"/>
  <c r="K2293" i="13"/>
  <c r="L2293" i="13" s="1"/>
  <c r="K2292" i="13"/>
  <c r="L2292" i="13" s="1"/>
  <c r="L2291" i="13"/>
  <c r="K2291" i="13"/>
  <c r="L2290" i="13"/>
  <c r="K2290" i="13"/>
  <c r="K2289" i="13"/>
  <c r="L2289" i="13" s="1"/>
  <c r="K2288" i="13"/>
  <c r="L2288" i="13" s="1"/>
  <c r="L2287" i="13"/>
  <c r="K2287" i="13"/>
  <c r="L2286" i="13"/>
  <c r="K2286" i="13"/>
  <c r="K2285" i="13"/>
  <c r="L2285" i="13" s="1"/>
  <c r="K2284" i="13"/>
  <c r="L2284" i="13" s="1"/>
  <c r="K2283" i="13"/>
  <c r="L2283" i="13" s="1"/>
  <c r="K2282" i="13"/>
  <c r="L2282" i="13" s="1"/>
  <c r="K2281" i="13"/>
  <c r="L2281" i="13" s="1"/>
  <c r="K2280" i="13"/>
  <c r="L2280" i="13" s="1"/>
  <c r="K2279" i="13"/>
  <c r="L2279" i="13" s="1"/>
  <c r="K2278" i="13"/>
  <c r="L2278" i="13" s="1"/>
  <c r="K2277" i="13"/>
  <c r="L2277" i="13" s="1"/>
  <c r="K2276" i="13"/>
  <c r="L2276" i="13" s="1"/>
  <c r="K2275" i="13"/>
  <c r="L2275" i="13" s="1"/>
  <c r="K2274" i="13"/>
  <c r="L2274" i="13" s="1"/>
  <c r="K2273" i="13"/>
  <c r="L2273" i="13" s="1"/>
  <c r="K2272" i="13"/>
  <c r="L2272" i="13" s="1"/>
  <c r="K2271" i="13"/>
  <c r="L2271" i="13" s="1"/>
  <c r="K2270" i="13"/>
  <c r="L2270" i="13" s="1"/>
  <c r="K2269" i="13"/>
  <c r="L2269" i="13" s="1"/>
  <c r="K2268" i="13"/>
  <c r="L2268" i="13" s="1"/>
  <c r="K2267" i="13"/>
  <c r="L2267" i="13" s="1"/>
  <c r="K2266" i="13"/>
  <c r="L2266" i="13" s="1"/>
  <c r="K2265" i="13"/>
  <c r="L2265" i="13" s="1"/>
  <c r="K2264" i="13"/>
  <c r="L2264" i="13" s="1"/>
  <c r="K2263" i="13"/>
  <c r="L2263" i="13" s="1"/>
  <c r="K2262" i="13"/>
  <c r="L2262" i="13" s="1"/>
  <c r="K2261" i="13"/>
  <c r="L2261" i="13" s="1"/>
  <c r="K2260" i="13"/>
  <c r="L2260" i="13" s="1"/>
  <c r="K2259" i="13"/>
  <c r="L2259" i="13" s="1"/>
  <c r="K2258" i="13"/>
  <c r="L2258" i="13" s="1"/>
  <c r="K2257" i="13"/>
  <c r="L2257" i="13" s="1"/>
  <c r="K2256" i="13"/>
  <c r="L2256" i="13" s="1"/>
  <c r="K2255" i="13"/>
  <c r="L2255" i="13" s="1"/>
  <c r="K2254" i="13"/>
  <c r="L2254" i="13" s="1"/>
  <c r="K2253" i="13"/>
  <c r="L2253" i="13" s="1"/>
  <c r="K2252" i="13"/>
  <c r="L2252" i="13" s="1"/>
  <c r="K2251" i="13"/>
  <c r="L2251" i="13" s="1"/>
  <c r="K2250" i="13"/>
  <c r="L2250" i="13" s="1"/>
  <c r="K2249" i="13"/>
  <c r="L2249" i="13" s="1"/>
  <c r="K2248" i="13"/>
  <c r="L2248" i="13" s="1"/>
  <c r="K2247" i="13"/>
  <c r="L2247" i="13" s="1"/>
  <c r="K2246" i="13"/>
  <c r="L2246" i="13" s="1"/>
  <c r="K2245" i="13"/>
  <c r="L2245" i="13" s="1"/>
  <c r="K2244" i="13"/>
  <c r="L2244" i="13" s="1"/>
  <c r="K2243" i="13"/>
  <c r="L2243" i="13" s="1"/>
  <c r="K2242" i="13"/>
  <c r="L2242" i="13" s="1"/>
  <c r="K2241" i="13"/>
  <c r="L2241" i="13" s="1"/>
  <c r="K2240" i="13"/>
  <c r="L2240" i="13" s="1"/>
  <c r="K2239" i="13"/>
  <c r="L2239" i="13" s="1"/>
  <c r="K2238" i="13"/>
  <c r="L2238" i="13" s="1"/>
  <c r="K2237" i="13"/>
  <c r="L2237" i="13" s="1"/>
  <c r="K2236" i="13"/>
  <c r="L2236" i="13" s="1"/>
  <c r="K2235" i="13"/>
  <c r="L2235" i="13" s="1"/>
  <c r="K2234" i="13"/>
  <c r="L2234" i="13" s="1"/>
  <c r="K2233" i="13"/>
  <c r="L2233" i="13" s="1"/>
  <c r="K2232" i="13"/>
  <c r="L2232" i="13" s="1"/>
  <c r="K2231" i="13"/>
  <c r="L2231" i="13" s="1"/>
  <c r="K2230" i="13"/>
  <c r="L2230" i="13" s="1"/>
  <c r="K2229" i="13"/>
  <c r="L2229" i="13" s="1"/>
  <c r="K2228" i="13"/>
  <c r="L2228" i="13" s="1"/>
  <c r="K2227" i="13"/>
  <c r="L2227" i="13" s="1"/>
  <c r="K2226" i="13"/>
  <c r="L2226" i="13" s="1"/>
  <c r="K2225" i="13"/>
  <c r="L2225" i="13" s="1"/>
  <c r="K2224" i="13"/>
  <c r="L2224" i="13" s="1"/>
  <c r="K2223" i="13"/>
  <c r="L2223" i="13" s="1"/>
  <c r="K2222" i="13"/>
  <c r="L2222" i="13" s="1"/>
  <c r="K2221" i="13"/>
  <c r="L2221" i="13" s="1"/>
  <c r="K2220" i="13"/>
  <c r="L2220" i="13" s="1"/>
  <c r="K2219" i="13"/>
  <c r="L2219" i="13" s="1"/>
  <c r="K2218" i="13"/>
  <c r="L2218" i="13" s="1"/>
  <c r="K2217" i="13"/>
  <c r="L2217" i="13" s="1"/>
  <c r="K2216" i="13"/>
  <c r="L2216" i="13" s="1"/>
  <c r="K2215" i="13"/>
  <c r="L2215" i="13" s="1"/>
  <c r="K2214" i="13"/>
  <c r="L2214" i="13" s="1"/>
  <c r="K2213" i="13"/>
  <c r="L2213" i="13" s="1"/>
  <c r="K2212" i="13"/>
  <c r="L2212" i="13" s="1"/>
  <c r="K2211" i="13"/>
  <c r="L2211" i="13" s="1"/>
  <c r="K2210" i="13"/>
  <c r="L2210" i="13" s="1"/>
  <c r="K2209" i="13"/>
  <c r="L2209" i="13" s="1"/>
  <c r="K2208" i="13"/>
  <c r="L2208" i="13" s="1"/>
  <c r="K2207" i="13"/>
  <c r="L2207" i="13" s="1"/>
  <c r="K2206" i="13"/>
  <c r="L2206" i="13" s="1"/>
  <c r="K2205" i="13"/>
  <c r="L2205" i="13" s="1"/>
  <c r="K2204" i="13"/>
  <c r="L2204" i="13" s="1"/>
  <c r="K2203" i="13"/>
  <c r="L2203" i="13" s="1"/>
  <c r="K2202" i="13"/>
  <c r="L2202" i="13" s="1"/>
  <c r="K2201" i="13"/>
  <c r="L2201" i="13" s="1"/>
  <c r="K2200" i="13"/>
  <c r="L2200" i="13" s="1"/>
  <c r="K2199" i="13"/>
  <c r="L2199" i="13" s="1"/>
  <c r="K2198" i="13"/>
  <c r="L2198" i="13" s="1"/>
  <c r="K2197" i="13"/>
  <c r="L2197" i="13" s="1"/>
  <c r="K2196" i="13"/>
  <c r="L2196" i="13" s="1"/>
  <c r="K2195" i="13"/>
  <c r="L2195" i="13" s="1"/>
  <c r="K2194" i="13"/>
  <c r="L2194" i="13" s="1"/>
  <c r="K2193" i="13"/>
  <c r="L2193" i="13" s="1"/>
  <c r="K2192" i="13"/>
  <c r="L2192" i="13" s="1"/>
  <c r="K2191" i="13"/>
  <c r="L2191" i="13" s="1"/>
  <c r="K2190" i="13"/>
  <c r="L2190" i="13" s="1"/>
  <c r="K2189" i="13"/>
  <c r="L2189" i="13" s="1"/>
  <c r="K2188" i="13"/>
  <c r="L2188" i="13" s="1"/>
  <c r="K2187" i="13"/>
  <c r="L2187" i="13" s="1"/>
  <c r="K2186" i="13"/>
  <c r="L2186" i="13" s="1"/>
  <c r="K2185" i="13"/>
  <c r="L2185" i="13" s="1"/>
  <c r="K2184" i="13"/>
  <c r="L2184" i="13" s="1"/>
  <c r="K2183" i="13"/>
  <c r="L2183" i="13" s="1"/>
  <c r="K2182" i="13"/>
  <c r="L2182" i="13" s="1"/>
  <c r="K2181" i="13"/>
  <c r="L2181" i="13" s="1"/>
  <c r="K2180" i="13"/>
  <c r="L2180" i="13" s="1"/>
  <c r="K2179" i="13"/>
  <c r="L2179" i="13" s="1"/>
  <c r="K2178" i="13"/>
  <c r="L2178" i="13" s="1"/>
  <c r="K2177" i="13"/>
  <c r="L2177" i="13" s="1"/>
  <c r="K2176" i="13"/>
  <c r="L2176" i="13" s="1"/>
  <c r="K2175" i="13"/>
  <c r="L2175" i="13" s="1"/>
  <c r="K2174" i="13"/>
  <c r="L2174" i="13" s="1"/>
  <c r="K2173" i="13"/>
  <c r="L2173" i="13" s="1"/>
  <c r="L2172" i="13"/>
  <c r="K2172" i="13"/>
  <c r="K2171" i="13"/>
  <c r="L2171" i="13" s="1"/>
  <c r="L2170" i="13"/>
  <c r="K2170" i="13"/>
  <c r="K2169" i="13"/>
  <c r="L2169" i="13" s="1"/>
  <c r="L2168" i="13"/>
  <c r="K2168" i="13"/>
  <c r="L2167" i="13"/>
  <c r="K2167" i="13"/>
  <c r="K2166" i="13"/>
  <c r="L2166" i="13" s="1"/>
  <c r="K2165" i="13"/>
  <c r="L2165" i="13" s="1"/>
  <c r="L2164" i="13"/>
  <c r="K2164" i="13"/>
  <c r="K2163" i="13"/>
  <c r="L2163" i="13" s="1"/>
  <c r="L2162" i="13"/>
  <c r="K2162" i="13"/>
  <c r="K2161" i="13"/>
  <c r="L2161" i="13" s="1"/>
  <c r="L2160" i="13"/>
  <c r="K2160" i="13"/>
  <c r="L2159" i="13"/>
  <c r="K2159" i="13"/>
  <c r="K2158" i="13"/>
  <c r="L2158" i="13" s="1"/>
  <c r="K2157" i="13"/>
  <c r="L2157" i="13" s="1"/>
  <c r="L2156" i="13"/>
  <c r="K2156" i="13"/>
  <c r="K2155" i="13"/>
  <c r="L2155" i="13" s="1"/>
  <c r="L2154" i="13"/>
  <c r="K2154" i="13"/>
  <c r="K2153" i="13"/>
  <c r="L2153" i="13" s="1"/>
  <c r="L2152" i="13"/>
  <c r="K2152" i="13"/>
  <c r="L2151" i="13"/>
  <c r="K2151" i="13"/>
  <c r="K2150" i="13"/>
  <c r="L2150" i="13" s="1"/>
  <c r="K2149" i="13"/>
  <c r="L2149" i="13" s="1"/>
  <c r="L2148" i="13"/>
  <c r="K2148" i="13"/>
  <c r="K2147" i="13"/>
  <c r="L2147" i="13" s="1"/>
  <c r="L2146" i="13"/>
  <c r="K2146" i="13"/>
  <c r="K2145" i="13"/>
  <c r="L2145" i="13" s="1"/>
  <c r="L2144" i="13"/>
  <c r="K2144" i="13"/>
  <c r="L2143" i="13"/>
  <c r="K2143" i="13"/>
  <c r="K2142" i="13"/>
  <c r="L2142" i="13" s="1"/>
  <c r="K2141" i="13"/>
  <c r="L2141" i="13" s="1"/>
  <c r="L2140" i="13"/>
  <c r="K2140" i="13"/>
  <c r="K2139" i="13"/>
  <c r="L2139" i="13" s="1"/>
  <c r="L2138" i="13"/>
  <c r="K2138" i="13"/>
  <c r="K2137" i="13"/>
  <c r="L2137" i="13" s="1"/>
  <c r="L2136" i="13"/>
  <c r="K2136" i="13"/>
  <c r="L2135" i="13"/>
  <c r="K2135" i="13"/>
  <c r="K2134" i="13"/>
  <c r="L2134" i="13" s="1"/>
  <c r="L2133" i="13"/>
  <c r="K2133" i="13"/>
  <c r="L2132" i="13"/>
  <c r="K2132" i="13"/>
  <c r="K2131" i="13"/>
  <c r="L2131" i="13" s="1"/>
  <c r="K2130" i="13"/>
  <c r="L2130" i="13" s="1"/>
  <c r="L2129" i="13"/>
  <c r="K2129" i="13"/>
  <c r="L2128" i="13"/>
  <c r="K2128" i="13"/>
  <c r="K2127" i="13"/>
  <c r="L2127" i="13" s="1"/>
  <c r="K2126" i="13"/>
  <c r="L2126" i="13" s="1"/>
  <c r="L2125" i="13"/>
  <c r="K2125" i="13"/>
  <c r="L2124" i="13"/>
  <c r="K2124" i="13"/>
  <c r="K2123" i="13"/>
  <c r="L2123" i="13" s="1"/>
  <c r="K2122" i="13"/>
  <c r="L2122" i="13" s="1"/>
  <c r="L2121" i="13"/>
  <c r="K2121" i="13"/>
  <c r="L2120" i="13"/>
  <c r="K2120" i="13"/>
  <c r="K2119" i="13"/>
  <c r="L2119" i="13" s="1"/>
  <c r="K2118" i="13"/>
  <c r="L2118" i="13" s="1"/>
  <c r="L2117" i="13"/>
  <c r="K2117" i="13"/>
  <c r="L2116" i="13"/>
  <c r="K2116" i="13"/>
  <c r="K2115" i="13"/>
  <c r="L2115" i="13" s="1"/>
  <c r="K2114" i="13"/>
  <c r="L2114" i="13" s="1"/>
  <c r="L2113" i="13"/>
  <c r="K2113" i="13"/>
  <c r="L2112" i="13"/>
  <c r="K2112" i="13"/>
  <c r="K2111" i="13"/>
  <c r="L2111" i="13" s="1"/>
  <c r="K2110" i="13"/>
  <c r="L2110" i="13" s="1"/>
  <c r="L2109" i="13"/>
  <c r="K2109" i="13"/>
  <c r="L2108" i="13"/>
  <c r="K2108" i="13"/>
  <c r="K2107" i="13"/>
  <c r="L2107" i="13" s="1"/>
  <c r="K2106" i="13"/>
  <c r="L2106" i="13" s="1"/>
  <c r="K2105" i="13"/>
  <c r="L2105" i="13" s="1"/>
  <c r="L2104" i="13"/>
  <c r="K2104" i="13"/>
  <c r="K2103" i="13"/>
  <c r="L2103" i="13" s="1"/>
  <c r="L2102" i="13"/>
  <c r="K2102" i="13"/>
  <c r="K2101" i="13"/>
  <c r="L2101" i="13" s="1"/>
  <c r="L2100" i="13"/>
  <c r="K2100" i="13"/>
  <c r="K2099" i="13"/>
  <c r="L2099" i="13" s="1"/>
  <c r="L2098" i="13"/>
  <c r="K2098" i="13"/>
  <c r="K2097" i="13"/>
  <c r="L2097" i="13" s="1"/>
  <c r="L2096" i="13"/>
  <c r="K2096" i="13"/>
  <c r="K2095" i="13"/>
  <c r="L2095" i="13" s="1"/>
  <c r="L2094" i="13"/>
  <c r="K2094" i="13"/>
  <c r="K2093" i="13"/>
  <c r="L2093" i="13" s="1"/>
  <c r="L2092" i="13"/>
  <c r="K2092" i="13"/>
  <c r="K2091" i="13"/>
  <c r="L2091" i="13" s="1"/>
  <c r="L2090" i="13"/>
  <c r="K2090" i="13"/>
  <c r="K2089" i="13"/>
  <c r="L2089" i="13" s="1"/>
  <c r="L2088" i="13"/>
  <c r="K2088" i="13"/>
  <c r="K2087" i="13"/>
  <c r="L2087" i="13" s="1"/>
  <c r="L2086" i="13"/>
  <c r="K2086" i="13"/>
  <c r="K2085" i="13"/>
  <c r="L2085" i="13" s="1"/>
  <c r="L2084" i="13"/>
  <c r="K2084" i="13"/>
  <c r="K2083" i="13"/>
  <c r="L2083" i="13" s="1"/>
  <c r="L2082" i="13"/>
  <c r="K2082" i="13"/>
  <c r="K2081" i="13"/>
  <c r="L2081" i="13" s="1"/>
  <c r="L2080" i="13"/>
  <c r="K2080" i="13"/>
  <c r="K2079" i="13"/>
  <c r="L2079" i="13" s="1"/>
  <c r="L2078" i="13"/>
  <c r="K2078" i="13"/>
  <c r="K2077" i="13"/>
  <c r="L2077" i="13" s="1"/>
  <c r="L2076" i="13"/>
  <c r="K2076" i="13"/>
  <c r="K2075" i="13"/>
  <c r="L2075" i="13" s="1"/>
  <c r="L2074" i="13"/>
  <c r="K2074" i="13"/>
  <c r="K2073" i="13"/>
  <c r="L2073" i="13" s="1"/>
  <c r="L2072" i="13"/>
  <c r="K2072" i="13"/>
  <c r="K2071" i="13"/>
  <c r="L2071" i="13" s="1"/>
  <c r="L2070" i="13"/>
  <c r="K2070" i="13"/>
  <c r="K2069" i="13"/>
  <c r="L2069" i="13" s="1"/>
  <c r="L2068" i="13"/>
  <c r="K2068" i="13"/>
  <c r="K2067" i="13"/>
  <c r="L2067" i="13" s="1"/>
  <c r="L2066" i="13"/>
  <c r="K2066" i="13"/>
  <c r="K2065" i="13"/>
  <c r="L2065" i="13" s="1"/>
  <c r="L2064" i="13"/>
  <c r="K2064" i="13"/>
  <c r="K2063" i="13"/>
  <c r="L2063" i="13" s="1"/>
  <c r="L2062" i="13"/>
  <c r="K2062" i="13"/>
  <c r="K2061" i="13"/>
  <c r="L2061" i="13" s="1"/>
  <c r="L2060" i="13"/>
  <c r="K2060" i="13"/>
  <c r="K2059" i="13"/>
  <c r="L2059" i="13" s="1"/>
  <c r="L2058" i="13"/>
  <c r="K2058" i="13"/>
  <c r="K2057" i="13"/>
  <c r="L2057" i="13" s="1"/>
  <c r="L2056" i="13"/>
  <c r="K2056" i="13"/>
  <c r="K2055" i="13"/>
  <c r="L2055" i="13" s="1"/>
  <c r="L2054" i="13"/>
  <c r="K2054" i="13"/>
  <c r="K2053" i="13"/>
  <c r="L2053" i="13" s="1"/>
  <c r="L2052" i="13"/>
  <c r="K2052" i="13"/>
  <c r="K2051" i="13"/>
  <c r="L2051" i="13" s="1"/>
  <c r="L2050" i="13"/>
  <c r="K2050" i="13"/>
  <c r="K2049" i="13"/>
  <c r="L2049" i="13" s="1"/>
  <c r="L2048" i="13"/>
  <c r="K2048" i="13"/>
  <c r="K2047" i="13"/>
  <c r="L2047" i="13" s="1"/>
  <c r="L2046" i="13"/>
  <c r="K2046" i="13"/>
  <c r="K2045" i="13"/>
  <c r="L2045" i="13" s="1"/>
  <c r="L2044" i="13"/>
  <c r="K2044" i="13"/>
  <c r="K2043" i="13"/>
  <c r="L2043" i="13" s="1"/>
  <c r="K2042" i="13"/>
  <c r="L2042" i="13" s="1"/>
  <c r="K2041" i="13"/>
  <c r="L2041" i="13" s="1"/>
  <c r="K2040" i="13"/>
  <c r="L2040" i="13" s="1"/>
  <c r="K2039" i="13"/>
  <c r="L2039" i="13" s="1"/>
  <c r="K2038" i="13"/>
  <c r="L2038" i="13" s="1"/>
  <c r="K2037" i="13"/>
  <c r="L2037" i="13" s="1"/>
  <c r="K2036" i="13"/>
  <c r="L2036" i="13" s="1"/>
  <c r="K2035" i="13"/>
  <c r="L2035" i="13" s="1"/>
  <c r="K2034" i="13"/>
  <c r="L2034" i="13" s="1"/>
  <c r="K2033" i="13"/>
  <c r="L2033" i="13" s="1"/>
  <c r="K2032" i="13"/>
  <c r="L2032" i="13" s="1"/>
  <c r="K2031" i="13"/>
  <c r="L2031" i="13" s="1"/>
  <c r="K2030" i="13"/>
  <c r="L2030" i="13" s="1"/>
  <c r="K2029" i="13"/>
  <c r="L2029" i="13" s="1"/>
  <c r="K2028" i="13"/>
  <c r="L2028" i="13" s="1"/>
  <c r="K2027" i="13"/>
  <c r="L2027" i="13" s="1"/>
  <c r="K2026" i="13"/>
  <c r="L2026" i="13" s="1"/>
  <c r="K2025" i="13"/>
  <c r="L2025" i="13" s="1"/>
  <c r="K2024" i="13"/>
  <c r="L2024" i="13" s="1"/>
  <c r="K2023" i="13"/>
  <c r="L2023" i="13" s="1"/>
  <c r="K2022" i="13"/>
  <c r="L2022" i="13" s="1"/>
  <c r="K2021" i="13"/>
  <c r="L2021" i="13" s="1"/>
  <c r="K2020" i="13"/>
  <c r="L2020" i="13" s="1"/>
  <c r="K2019" i="13"/>
  <c r="L2019" i="13" s="1"/>
  <c r="K2018" i="13"/>
  <c r="L2018" i="13" s="1"/>
  <c r="K2017" i="13"/>
  <c r="L2017" i="13" s="1"/>
  <c r="K2016" i="13"/>
  <c r="L2016" i="13" s="1"/>
  <c r="K2015" i="13"/>
  <c r="L2015" i="13" s="1"/>
  <c r="K2014" i="13"/>
  <c r="L2014" i="13" s="1"/>
  <c r="K2013" i="13"/>
  <c r="L2013" i="13" s="1"/>
  <c r="K2012" i="13"/>
  <c r="L2012" i="13" s="1"/>
  <c r="K2011" i="13"/>
  <c r="L2011" i="13" s="1"/>
  <c r="K2010" i="13"/>
  <c r="L2010" i="13" s="1"/>
  <c r="K2009" i="13"/>
  <c r="L2009" i="13" s="1"/>
  <c r="K2008" i="13"/>
  <c r="L2008" i="13" s="1"/>
  <c r="K2007" i="13"/>
  <c r="L2007" i="13" s="1"/>
  <c r="K2006" i="13"/>
  <c r="L2006" i="13" s="1"/>
  <c r="K2005" i="13"/>
  <c r="L2005" i="13" s="1"/>
  <c r="K2004" i="13"/>
  <c r="L2004" i="13" s="1"/>
  <c r="K2003" i="13"/>
  <c r="L2003" i="13" s="1"/>
  <c r="K2002" i="13"/>
  <c r="L2002" i="13" s="1"/>
  <c r="K2001" i="13"/>
  <c r="L2001" i="13" s="1"/>
  <c r="K2000" i="13"/>
  <c r="L2000" i="13" s="1"/>
  <c r="K1999" i="13"/>
  <c r="L1999" i="13" s="1"/>
  <c r="K1998" i="13"/>
  <c r="L1998" i="13" s="1"/>
  <c r="K1997" i="13"/>
  <c r="L1997" i="13" s="1"/>
  <c r="K1996" i="13"/>
  <c r="L1996" i="13" s="1"/>
  <c r="K1995" i="13"/>
  <c r="L1995" i="13" s="1"/>
  <c r="K1994" i="13"/>
  <c r="L1994" i="13" s="1"/>
  <c r="K1993" i="13"/>
  <c r="L1993" i="13" s="1"/>
  <c r="K1992" i="13"/>
  <c r="L1992" i="13" s="1"/>
  <c r="K1991" i="13"/>
  <c r="L1991" i="13" s="1"/>
  <c r="K1990" i="13"/>
  <c r="L1990" i="13" s="1"/>
  <c r="K1989" i="13"/>
  <c r="L1989" i="13" s="1"/>
  <c r="K1988" i="13"/>
  <c r="L1988" i="13" s="1"/>
  <c r="K1987" i="13"/>
  <c r="L1987" i="13" s="1"/>
  <c r="K1986" i="13"/>
  <c r="L1986" i="13" s="1"/>
  <c r="K1985" i="13"/>
  <c r="L1985" i="13" s="1"/>
  <c r="K1984" i="13"/>
  <c r="L1984" i="13" s="1"/>
  <c r="K1983" i="13"/>
  <c r="L1983" i="13" s="1"/>
  <c r="K1982" i="13"/>
  <c r="L1982" i="13" s="1"/>
  <c r="K1981" i="13"/>
  <c r="L1981" i="13" s="1"/>
  <c r="K1980" i="13"/>
  <c r="L1980" i="13" s="1"/>
  <c r="K1979" i="13"/>
  <c r="L1979" i="13" s="1"/>
  <c r="K1978" i="13"/>
  <c r="L1978" i="13" s="1"/>
  <c r="K1977" i="13"/>
  <c r="L1977" i="13" s="1"/>
  <c r="K1976" i="13"/>
  <c r="L1976" i="13" s="1"/>
  <c r="K1975" i="13"/>
  <c r="L1975" i="13" s="1"/>
  <c r="K1974" i="13"/>
  <c r="L1974" i="13" s="1"/>
  <c r="K1973" i="13"/>
  <c r="L1973" i="13" s="1"/>
  <c r="K1972" i="13"/>
  <c r="L1972" i="13" s="1"/>
  <c r="K1971" i="13"/>
  <c r="L1971" i="13" s="1"/>
  <c r="K1970" i="13"/>
  <c r="L1970" i="13" s="1"/>
  <c r="K1969" i="13"/>
  <c r="L1969" i="13" s="1"/>
  <c r="K1968" i="13"/>
  <c r="L1968" i="13" s="1"/>
  <c r="K1967" i="13"/>
  <c r="L1967" i="13" s="1"/>
  <c r="K1966" i="13"/>
  <c r="L1966" i="13" s="1"/>
  <c r="K1965" i="13"/>
  <c r="L1965" i="13" s="1"/>
  <c r="K1964" i="13"/>
  <c r="L1964" i="13" s="1"/>
  <c r="K1963" i="13"/>
  <c r="L1963" i="13" s="1"/>
  <c r="K1962" i="13"/>
  <c r="L1962" i="13" s="1"/>
  <c r="K1961" i="13"/>
  <c r="L1961" i="13" s="1"/>
  <c r="K1960" i="13"/>
  <c r="L1960" i="13" s="1"/>
  <c r="K1959" i="13"/>
  <c r="L1959" i="13" s="1"/>
  <c r="K1958" i="13"/>
  <c r="L1958" i="13" s="1"/>
  <c r="K1957" i="13"/>
  <c r="L1957" i="13" s="1"/>
  <c r="K1956" i="13"/>
  <c r="L1956" i="13" s="1"/>
  <c r="K1955" i="13"/>
  <c r="L1955" i="13" s="1"/>
  <c r="K1954" i="13"/>
  <c r="L1954" i="13" s="1"/>
  <c r="K1953" i="13"/>
  <c r="L1953" i="13" s="1"/>
  <c r="K1952" i="13"/>
  <c r="L1952" i="13" s="1"/>
  <c r="K1951" i="13"/>
  <c r="L1951" i="13" s="1"/>
  <c r="K1950" i="13"/>
  <c r="L1950" i="13" s="1"/>
  <c r="K1949" i="13"/>
  <c r="L1949" i="13" s="1"/>
  <c r="L1948" i="13"/>
  <c r="K1948" i="13"/>
  <c r="K1947" i="13"/>
  <c r="L1947" i="13" s="1"/>
  <c r="L1946" i="13"/>
  <c r="K1946" i="13"/>
  <c r="K1945" i="13"/>
  <c r="L1945" i="13" s="1"/>
  <c r="L1944" i="13"/>
  <c r="K1944" i="13"/>
  <c r="K1943" i="13"/>
  <c r="L1943" i="13" s="1"/>
  <c r="L1942" i="13"/>
  <c r="K1942" i="13"/>
  <c r="K1941" i="13"/>
  <c r="L1941" i="13" s="1"/>
  <c r="L1940" i="13"/>
  <c r="K1940" i="13"/>
  <c r="K1939" i="13"/>
  <c r="L1939" i="13" s="1"/>
  <c r="L1938" i="13"/>
  <c r="K1938" i="13"/>
  <c r="K1937" i="13"/>
  <c r="L1937" i="13" s="1"/>
  <c r="L1936" i="13"/>
  <c r="K1936" i="13"/>
  <c r="K1935" i="13"/>
  <c r="L1935" i="13" s="1"/>
  <c r="L1934" i="13"/>
  <c r="K1934" i="13"/>
  <c r="K1933" i="13"/>
  <c r="L1933" i="13" s="1"/>
  <c r="L1932" i="13"/>
  <c r="K1932" i="13"/>
  <c r="K1931" i="13"/>
  <c r="L1931" i="13" s="1"/>
  <c r="L1930" i="13"/>
  <c r="K1930" i="13"/>
  <c r="K1929" i="13"/>
  <c r="L1929" i="13" s="1"/>
  <c r="L1928" i="13"/>
  <c r="K1928" i="13"/>
  <c r="K1927" i="13"/>
  <c r="L1927" i="13" s="1"/>
  <c r="L1926" i="13"/>
  <c r="K1926" i="13"/>
  <c r="K1925" i="13"/>
  <c r="L1925" i="13" s="1"/>
  <c r="L1924" i="13"/>
  <c r="K1924" i="13"/>
  <c r="K1923" i="13"/>
  <c r="L1923" i="13" s="1"/>
  <c r="L1922" i="13"/>
  <c r="K1922" i="13"/>
  <c r="K1921" i="13"/>
  <c r="L1921" i="13" s="1"/>
  <c r="L1920" i="13"/>
  <c r="K1920" i="13"/>
  <c r="K1919" i="13"/>
  <c r="L1919" i="13" s="1"/>
  <c r="L1918" i="13"/>
  <c r="K1918" i="13"/>
  <c r="K1917" i="13"/>
  <c r="L1917" i="13" s="1"/>
  <c r="L1916" i="13"/>
  <c r="K1916" i="13"/>
  <c r="K1915" i="13"/>
  <c r="L1915" i="13" s="1"/>
  <c r="L1914" i="13"/>
  <c r="K1914" i="13"/>
  <c r="K1913" i="13"/>
  <c r="L1913" i="13" s="1"/>
  <c r="L1912" i="13"/>
  <c r="K1912" i="13"/>
  <c r="K1911" i="13"/>
  <c r="L1911" i="13" s="1"/>
  <c r="L1910" i="13"/>
  <c r="K1910" i="13"/>
  <c r="K1909" i="13"/>
  <c r="L1909" i="13" s="1"/>
  <c r="L1908" i="13"/>
  <c r="K1908" i="13"/>
  <c r="K1907" i="13"/>
  <c r="L1907" i="13" s="1"/>
  <c r="L1906" i="13"/>
  <c r="K1906" i="13"/>
  <c r="K1905" i="13"/>
  <c r="L1905" i="13" s="1"/>
  <c r="L1904" i="13"/>
  <c r="K1904" i="13"/>
  <c r="K1903" i="13"/>
  <c r="L1903" i="13" s="1"/>
  <c r="L1902" i="13"/>
  <c r="K1902" i="13"/>
  <c r="K1901" i="13"/>
  <c r="L1901" i="13" s="1"/>
  <c r="L1900" i="13"/>
  <c r="K1900" i="13"/>
  <c r="K1899" i="13"/>
  <c r="L1899" i="13" s="1"/>
  <c r="L1898" i="13"/>
  <c r="K1898" i="13"/>
  <c r="K1897" i="13"/>
  <c r="L1897" i="13" s="1"/>
  <c r="L1896" i="13"/>
  <c r="K1896" i="13"/>
  <c r="K1895" i="13"/>
  <c r="L1895" i="13" s="1"/>
  <c r="L1894" i="13"/>
  <c r="K1894" i="13"/>
  <c r="K1893" i="13"/>
  <c r="L1893" i="13" s="1"/>
  <c r="L1892" i="13"/>
  <c r="K1892" i="13"/>
  <c r="K1891" i="13"/>
  <c r="L1891" i="13" s="1"/>
  <c r="L1890" i="13"/>
  <c r="K1890" i="13"/>
  <c r="K1889" i="13"/>
  <c r="L1889" i="13" s="1"/>
  <c r="L1888" i="13"/>
  <c r="K1888" i="13"/>
  <c r="K1887" i="13"/>
  <c r="L1887" i="13" s="1"/>
  <c r="L1886" i="13"/>
  <c r="K1886" i="13"/>
  <c r="K1885" i="13"/>
  <c r="L1885" i="13" s="1"/>
  <c r="L1884" i="13"/>
  <c r="K1884" i="13"/>
  <c r="K1883" i="13"/>
  <c r="L1883" i="13" s="1"/>
  <c r="L1882" i="13"/>
  <c r="K1882" i="13"/>
  <c r="K1881" i="13"/>
  <c r="L1881" i="13" s="1"/>
  <c r="L1880" i="13"/>
  <c r="K1880" i="13"/>
  <c r="K1879" i="13"/>
  <c r="L1879" i="13" s="1"/>
  <c r="L1878" i="13"/>
  <c r="K1878" i="13"/>
  <c r="K1877" i="13"/>
  <c r="L1877" i="13" s="1"/>
  <c r="L1876" i="13"/>
  <c r="K1876" i="13"/>
  <c r="K1875" i="13"/>
  <c r="L1875" i="13" s="1"/>
  <c r="L1874" i="13"/>
  <c r="K1874" i="13"/>
  <c r="K1873" i="13"/>
  <c r="L1873" i="13" s="1"/>
  <c r="L1872" i="13"/>
  <c r="K1872" i="13"/>
  <c r="K1871" i="13"/>
  <c r="L1871" i="13" s="1"/>
  <c r="L1870" i="13"/>
  <c r="K1870" i="13"/>
  <c r="K1869" i="13"/>
  <c r="L1869" i="13" s="1"/>
  <c r="L1868" i="13"/>
  <c r="K1868" i="13"/>
  <c r="K1867" i="13"/>
  <c r="L1867" i="13" s="1"/>
  <c r="L1866" i="13"/>
  <c r="K1866" i="13"/>
  <c r="K1865" i="13"/>
  <c r="L1865" i="13" s="1"/>
  <c r="L1864" i="13"/>
  <c r="K1864" i="13"/>
  <c r="K1863" i="13"/>
  <c r="L1863" i="13" s="1"/>
  <c r="L1862" i="13"/>
  <c r="K1862" i="13"/>
  <c r="K1861" i="13"/>
  <c r="L1861" i="13" s="1"/>
  <c r="L1860" i="13"/>
  <c r="K1860" i="13"/>
  <c r="K1859" i="13"/>
  <c r="L1859" i="13" s="1"/>
  <c r="L1858" i="13"/>
  <c r="K1858" i="13"/>
  <c r="K1857" i="13"/>
  <c r="L1857" i="13" s="1"/>
  <c r="L1856" i="13"/>
  <c r="K1856" i="13"/>
  <c r="K1855" i="13"/>
  <c r="L1855" i="13" s="1"/>
  <c r="L1854" i="13"/>
  <c r="K1854" i="13"/>
  <c r="K1853" i="13"/>
  <c r="L1853" i="13" s="1"/>
  <c r="L1852" i="13"/>
  <c r="K1852" i="13"/>
  <c r="K1851" i="13"/>
  <c r="L1851" i="13" s="1"/>
  <c r="L1850" i="13"/>
  <c r="K1850" i="13"/>
  <c r="K1849" i="13"/>
  <c r="L1849" i="13" s="1"/>
  <c r="L1848" i="13"/>
  <c r="K1848" i="13"/>
  <c r="K1847" i="13"/>
  <c r="L1847" i="13" s="1"/>
  <c r="L1846" i="13"/>
  <c r="K1846" i="13"/>
  <c r="K1845" i="13"/>
  <c r="L1845" i="13" s="1"/>
  <c r="L1844" i="13"/>
  <c r="K1844" i="13"/>
  <c r="K1843" i="13"/>
  <c r="L1843" i="13" s="1"/>
  <c r="L1842" i="13"/>
  <c r="K1842" i="13"/>
  <c r="K1841" i="13"/>
  <c r="L1841" i="13" s="1"/>
  <c r="L1840" i="13"/>
  <c r="K1840" i="13"/>
  <c r="K1839" i="13"/>
  <c r="L1839" i="13" s="1"/>
  <c r="L1838" i="13"/>
  <c r="K1838" i="13"/>
  <c r="K1837" i="13"/>
  <c r="L1837" i="13" s="1"/>
  <c r="L1836" i="13"/>
  <c r="K1836" i="13"/>
  <c r="K1835" i="13"/>
  <c r="L1835" i="13" s="1"/>
  <c r="L1834" i="13"/>
  <c r="K1834" i="13"/>
  <c r="K1833" i="13"/>
  <c r="L1833" i="13" s="1"/>
  <c r="L1832" i="13"/>
  <c r="K1832" i="13"/>
  <c r="K1831" i="13"/>
  <c r="L1831" i="13" s="1"/>
  <c r="L1830" i="13"/>
  <c r="K1830" i="13"/>
  <c r="K1829" i="13"/>
  <c r="L1829" i="13" s="1"/>
  <c r="L1828" i="13"/>
  <c r="K1828" i="13"/>
  <c r="K1827" i="13"/>
  <c r="L1827" i="13" s="1"/>
  <c r="L1826" i="13"/>
  <c r="K1826" i="13"/>
  <c r="K1825" i="13"/>
  <c r="L1825" i="13" s="1"/>
  <c r="L1824" i="13"/>
  <c r="K1824" i="13"/>
  <c r="K1823" i="13"/>
  <c r="L1823" i="13" s="1"/>
  <c r="L1822" i="13"/>
  <c r="K1822" i="13"/>
  <c r="K1821" i="13"/>
  <c r="L1821" i="13" s="1"/>
  <c r="L1820" i="13"/>
  <c r="K1820" i="13"/>
  <c r="K1819" i="13"/>
  <c r="L1819" i="13" s="1"/>
  <c r="L1818" i="13"/>
  <c r="K1818" i="13"/>
  <c r="K1817" i="13"/>
  <c r="L1817" i="13" s="1"/>
  <c r="L1816" i="13"/>
  <c r="K1816" i="13"/>
  <c r="K1815" i="13"/>
  <c r="L1815" i="13" s="1"/>
  <c r="L1814" i="13"/>
  <c r="K1814" i="13"/>
  <c r="K1813" i="13"/>
  <c r="L1813" i="13" s="1"/>
  <c r="L1812" i="13"/>
  <c r="K1812" i="13"/>
  <c r="K1811" i="13"/>
  <c r="L1811" i="13" s="1"/>
  <c r="L1810" i="13"/>
  <c r="K1810" i="13"/>
  <c r="K1809" i="13"/>
  <c r="L1809" i="13" s="1"/>
  <c r="L1808" i="13"/>
  <c r="K1808" i="13"/>
  <c r="K1807" i="13"/>
  <c r="L1807" i="13" s="1"/>
  <c r="L1806" i="13"/>
  <c r="K1806" i="13"/>
  <c r="K1805" i="13"/>
  <c r="L1805" i="13" s="1"/>
  <c r="K1804" i="13"/>
  <c r="L1804" i="13" s="1"/>
  <c r="K1803" i="13"/>
  <c r="L1803" i="13" s="1"/>
  <c r="L1802" i="13"/>
  <c r="K1802" i="13"/>
  <c r="K1801" i="13"/>
  <c r="L1801" i="13" s="1"/>
  <c r="K1800" i="13"/>
  <c r="L1800" i="13" s="1"/>
  <c r="K1799" i="13"/>
  <c r="L1799" i="13" s="1"/>
  <c r="L1798" i="13"/>
  <c r="K1798" i="13"/>
  <c r="K1797" i="13"/>
  <c r="L1797" i="13" s="1"/>
  <c r="K1796" i="13"/>
  <c r="L1796" i="13" s="1"/>
  <c r="K1795" i="13"/>
  <c r="L1795" i="13" s="1"/>
  <c r="L1794" i="13"/>
  <c r="K1794" i="13"/>
  <c r="K1793" i="13"/>
  <c r="L1793" i="13" s="1"/>
  <c r="K1792" i="13"/>
  <c r="L1792" i="13" s="1"/>
  <c r="K1791" i="13"/>
  <c r="L1791" i="13" s="1"/>
  <c r="L1790" i="13"/>
  <c r="K1790" i="13"/>
  <c r="K1789" i="13"/>
  <c r="L1789" i="13" s="1"/>
  <c r="K1788" i="13"/>
  <c r="L1788" i="13" s="1"/>
  <c r="K1787" i="13"/>
  <c r="L1787" i="13" s="1"/>
  <c r="L1786" i="13"/>
  <c r="K1786" i="13"/>
  <c r="K1785" i="13"/>
  <c r="L1785" i="13" s="1"/>
  <c r="K1784" i="13"/>
  <c r="L1784" i="13" s="1"/>
  <c r="K1783" i="13"/>
  <c r="L1783" i="13" s="1"/>
  <c r="L1782" i="13"/>
  <c r="K1782" i="13"/>
  <c r="K1781" i="13"/>
  <c r="L1781" i="13" s="1"/>
  <c r="K1780" i="13"/>
  <c r="L1780" i="13" s="1"/>
  <c r="K1779" i="13"/>
  <c r="L1779" i="13" s="1"/>
  <c r="L1778" i="13"/>
  <c r="K1778" i="13"/>
  <c r="K1777" i="13"/>
  <c r="L1777" i="13" s="1"/>
  <c r="K1776" i="13"/>
  <c r="L1776" i="13" s="1"/>
  <c r="K1775" i="13"/>
  <c r="L1775" i="13" s="1"/>
  <c r="L1774" i="13"/>
  <c r="K1774" i="13"/>
  <c r="K1773" i="13"/>
  <c r="L1773" i="13" s="1"/>
  <c r="K1772" i="13"/>
  <c r="L1772" i="13" s="1"/>
  <c r="K1771" i="13"/>
  <c r="L1771" i="13" s="1"/>
  <c r="L1770" i="13"/>
  <c r="K1770" i="13"/>
  <c r="K1769" i="13"/>
  <c r="L1769" i="13" s="1"/>
  <c r="K1768" i="13"/>
  <c r="L1768" i="13" s="1"/>
  <c r="K1767" i="13"/>
  <c r="L1767" i="13" s="1"/>
  <c r="L1766" i="13"/>
  <c r="K1766" i="13"/>
  <c r="K1765" i="13"/>
  <c r="L1765" i="13" s="1"/>
  <c r="K1764" i="13"/>
  <c r="L1764" i="13" s="1"/>
  <c r="K1763" i="13"/>
  <c r="L1763" i="13" s="1"/>
  <c r="L1762" i="13"/>
  <c r="K1762" i="13"/>
  <c r="K1761" i="13"/>
  <c r="L1761" i="13" s="1"/>
  <c r="K1760" i="13"/>
  <c r="L1760" i="13" s="1"/>
  <c r="L1759" i="13"/>
  <c r="K1759" i="13"/>
  <c r="K1758" i="13"/>
  <c r="L1758" i="13" s="1"/>
  <c r="L1757" i="13"/>
  <c r="K1757" i="13"/>
  <c r="K1756" i="13"/>
  <c r="L1756" i="13" s="1"/>
  <c r="L1755" i="13"/>
  <c r="K1755" i="13"/>
  <c r="K1754" i="13"/>
  <c r="L1754" i="13" s="1"/>
  <c r="L1753" i="13"/>
  <c r="K1753" i="13"/>
  <c r="K1752" i="13"/>
  <c r="L1752" i="13" s="1"/>
  <c r="L1751" i="13"/>
  <c r="K1751" i="13"/>
  <c r="K1750" i="13"/>
  <c r="L1750" i="13" s="1"/>
  <c r="L1749" i="13"/>
  <c r="K1749" i="13"/>
  <c r="K1748" i="13"/>
  <c r="L1748" i="13" s="1"/>
  <c r="L1747" i="13"/>
  <c r="K1747" i="13"/>
  <c r="K1746" i="13"/>
  <c r="L1746" i="13" s="1"/>
  <c r="L1745" i="13"/>
  <c r="K1745" i="13"/>
  <c r="K1744" i="13"/>
  <c r="L1744" i="13" s="1"/>
  <c r="L1743" i="13"/>
  <c r="K1743" i="13"/>
  <c r="K1742" i="13"/>
  <c r="L1742" i="13" s="1"/>
  <c r="L1741" i="13"/>
  <c r="K1741" i="13"/>
  <c r="K1740" i="13"/>
  <c r="L1740" i="13" s="1"/>
  <c r="L1739" i="13"/>
  <c r="K1739" i="13"/>
  <c r="K1738" i="13"/>
  <c r="L1738" i="13" s="1"/>
  <c r="L1737" i="13"/>
  <c r="K1737" i="13"/>
  <c r="K1736" i="13"/>
  <c r="L1736" i="13" s="1"/>
  <c r="L1735" i="13"/>
  <c r="K1735" i="13"/>
  <c r="L1734" i="13"/>
  <c r="K1734" i="13"/>
  <c r="L1733" i="13"/>
  <c r="K1733" i="13"/>
  <c r="L1732" i="13"/>
  <c r="K1732" i="13"/>
  <c r="L1731" i="13"/>
  <c r="K1731" i="13"/>
  <c r="L1730" i="13"/>
  <c r="K1730" i="13"/>
  <c r="L1729" i="13"/>
  <c r="K1729" i="13"/>
  <c r="L1728" i="13"/>
  <c r="K1728" i="13"/>
  <c r="L1727" i="13"/>
  <c r="K1727" i="13"/>
  <c r="L1726" i="13"/>
  <c r="K1726" i="13"/>
  <c r="L1725" i="13"/>
  <c r="K1725" i="13"/>
  <c r="L1724" i="13"/>
  <c r="K1724" i="13"/>
  <c r="L1723" i="13"/>
  <c r="K1723" i="13"/>
  <c r="L1722" i="13"/>
  <c r="K1722" i="13"/>
  <c r="L1721" i="13"/>
  <c r="K1721" i="13"/>
  <c r="L1720" i="13"/>
  <c r="K1720" i="13"/>
  <c r="L1719" i="13"/>
  <c r="K1719" i="13"/>
  <c r="L1718" i="13"/>
  <c r="K1718" i="13"/>
  <c r="L1717" i="13"/>
  <c r="K1717" i="13"/>
  <c r="L1716" i="13"/>
  <c r="K1716" i="13"/>
  <c r="L1715" i="13"/>
  <c r="K1715" i="13"/>
  <c r="L1714" i="13"/>
  <c r="K1714" i="13"/>
  <c r="L1713" i="13"/>
  <c r="K1713" i="13"/>
  <c r="L1712" i="13"/>
  <c r="K1712" i="13"/>
  <c r="L1711" i="13"/>
  <c r="K1711" i="13"/>
  <c r="L1710" i="13"/>
  <c r="K1710" i="13"/>
  <c r="L1709" i="13"/>
  <c r="K1709" i="13"/>
  <c r="L1708" i="13"/>
  <c r="K1708" i="13"/>
  <c r="L1707" i="13"/>
  <c r="K1707" i="13"/>
  <c r="L1706" i="13"/>
  <c r="K1706" i="13"/>
  <c r="L1705" i="13"/>
  <c r="K1705" i="13"/>
  <c r="L1704" i="13"/>
  <c r="K1704" i="13"/>
  <c r="L1703" i="13"/>
  <c r="K1703" i="13"/>
  <c r="L1702" i="13"/>
  <c r="K1702" i="13"/>
  <c r="L1701" i="13"/>
  <c r="K1701" i="13"/>
  <c r="L1700" i="13"/>
  <c r="K1700" i="13"/>
  <c r="L1699" i="13"/>
  <c r="K1699" i="13"/>
  <c r="L1698" i="13"/>
  <c r="K1698" i="13"/>
  <c r="L1697" i="13"/>
  <c r="K1697" i="13"/>
  <c r="L1696" i="13"/>
  <c r="K1696" i="13"/>
  <c r="L1695" i="13"/>
  <c r="K1695" i="13"/>
  <c r="L1694" i="13"/>
  <c r="K1694" i="13"/>
  <c r="L1693" i="13"/>
  <c r="K1693" i="13"/>
  <c r="L1692" i="13"/>
  <c r="K1692" i="13"/>
  <c r="L1691" i="13"/>
  <c r="K1691" i="13"/>
  <c r="L1690" i="13"/>
  <c r="K1690" i="13"/>
  <c r="L1689" i="13"/>
  <c r="K1689" i="13"/>
  <c r="L1688" i="13"/>
  <c r="K1688" i="13"/>
  <c r="L1687" i="13"/>
  <c r="K1687" i="13"/>
  <c r="L1686" i="13"/>
  <c r="K1686" i="13"/>
  <c r="L1685" i="13"/>
  <c r="K1685" i="13"/>
  <c r="L1684" i="13"/>
  <c r="K1684" i="13"/>
  <c r="L1683" i="13"/>
  <c r="K1683" i="13"/>
  <c r="L1682" i="13"/>
  <c r="K1682" i="13"/>
  <c r="L1681" i="13"/>
  <c r="K1681" i="13"/>
  <c r="L1680" i="13"/>
  <c r="K1680" i="13"/>
  <c r="L1679" i="13"/>
  <c r="K1679" i="13"/>
  <c r="L1678" i="13"/>
  <c r="K1678" i="13"/>
  <c r="L1677" i="13"/>
  <c r="K1677" i="13"/>
  <c r="L1676" i="13"/>
  <c r="K1676" i="13"/>
  <c r="L1675" i="13"/>
  <c r="K1675" i="13"/>
  <c r="L1674" i="13"/>
  <c r="K1674" i="13"/>
  <c r="L1673" i="13"/>
  <c r="K1673" i="13"/>
  <c r="L1672" i="13"/>
  <c r="K1672" i="13"/>
  <c r="L1671" i="13"/>
  <c r="K1671" i="13"/>
  <c r="L1670" i="13"/>
  <c r="K1670" i="13"/>
  <c r="L1669" i="13"/>
  <c r="K1669" i="13"/>
  <c r="L1668" i="13"/>
  <c r="K1668" i="13"/>
  <c r="L1667" i="13"/>
  <c r="K1667" i="13"/>
  <c r="L1666" i="13"/>
  <c r="K1666" i="13"/>
  <c r="L1665" i="13"/>
  <c r="K1665" i="13"/>
  <c r="L1664" i="13"/>
  <c r="K1664" i="13"/>
  <c r="L1663" i="13"/>
  <c r="K1663" i="13"/>
  <c r="L1662" i="13"/>
  <c r="K1662" i="13"/>
  <c r="L1661" i="13"/>
  <c r="K1661" i="13"/>
  <c r="L1660" i="13"/>
  <c r="K1660" i="13"/>
  <c r="L1659" i="13"/>
  <c r="K1659" i="13"/>
  <c r="L1658" i="13"/>
  <c r="K1658" i="13"/>
  <c r="L1657" i="13"/>
  <c r="K1657" i="13"/>
  <c r="L1656" i="13"/>
  <c r="K1656" i="13"/>
  <c r="L1655" i="13"/>
  <c r="K1655" i="13"/>
  <c r="L1654" i="13"/>
  <c r="K1654" i="13"/>
  <c r="L1653" i="13"/>
  <c r="K1653" i="13"/>
  <c r="L1652" i="13"/>
  <c r="K1652" i="13"/>
  <c r="L1651" i="13"/>
  <c r="K1651" i="13"/>
  <c r="L1650" i="13"/>
  <c r="K1650" i="13"/>
  <c r="L1649" i="13"/>
  <c r="K1649" i="13"/>
  <c r="L1648" i="13"/>
  <c r="K1648" i="13"/>
  <c r="L1647" i="13"/>
  <c r="K1647" i="13"/>
  <c r="L1646" i="13"/>
  <c r="K1646" i="13"/>
  <c r="L1645" i="13"/>
  <c r="K1645" i="13"/>
  <c r="L1644" i="13"/>
  <c r="K1644" i="13"/>
  <c r="L1643" i="13"/>
  <c r="K1643" i="13"/>
  <c r="L1642" i="13"/>
  <c r="K1642" i="13"/>
  <c r="L1641" i="13"/>
  <c r="K1641" i="13"/>
  <c r="L1640" i="13"/>
  <c r="K1640" i="13"/>
  <c r="L1639" i="13"/>
  <c r="K1639" i="13"/>
  <c r="L1638" i="13"/>
  <c r="K1638" i="13"/>
  <c r="L1637" i="13"/>
  <c r="K1637" i="13"/>
  <c r="L1636" i="13"/>
  <c r="K1636" i="13"/>
  <c r="L1635" i="13"/>
  <c r="K1635" i="13"/>
  <c r="L1634" i="13"/>
  <c r="K1634" i="13"/>
  <c r="L1633" i="13"/>
  <c r="K1633" i="13"/>
  <c r="L1632" i="13"/>
  <c r="K1632" i="13"/>
  <c r="K1631" i="13"/>
  <c r="L1631" i="13" s="1"/>
  <c r="L1630" i="13"/>
  <c r="K1630" i="13"/>
  <c r="K1629" i="13"/>
  <c r="L1629" i="13" s="1"/>
  <c r="L1628" i="13"/>
  <c r="K1628" i="13"/>
  <c r="K1627" i="13"/>
  <c r="L1627" i="13" s="1"/>
  <c r="L1626" i="13"/>
  <c r="K1626" i="13"/>
  <c r="K1625" i="13"/>
  <c r="L1625" i="13" s="1"/>
  <c r="L1624" i="13"/>
  <c r="K1624" i="13"/>
  <c r="K1623" i="13"/>
  <c r="L1623" i="13" s="1"/>
  <c r="L1622" i="13"/>
  <c r="K1622" i="13"/>
  <c r="K1621" i="13"/>
  <c r="L1621" i="13" s="1"/>
  <c r="L1620" i="13"/>
  <c r="K1620" i="13"/>
  <c r="K1619" i="13"/>
  <c r="L1619" i="13" s="1"/>
  <c r="L1618" i="13"/>
  <c r="K1618" i="13"/>
  <c r="K1617" i="13"/>
  <c r="L1617" i="13" s="1"/>
  <c r="L1616" i="13"/>
  <c r="K1616" i="13"/>
  <c r="K1615" i="13"/>
  <c r="L1615" i="13" s="1"/>
  <c r="L1614" i="13"/>
  <c r="K1614" i="13"/>
  <c r="K1613" i="13"/>
  <c r="L1613" i="13" s="1"/>
  <c r="L1612" i="13"/>
  <c r="K1612" i="13"/>
  <c r="K1611" i="13"/>
  <c r="L1611" i="13" s="1"/>
  <c r="L1610" i="13"/>
  <c r="K1610" i="13"/>
  <c r="K1609" i="13"/>
  <c r="L1609" i="13" s="1"/>
  <c r="L1608" i="13"/>
  <c r="K1608" i="13"/>
  <c r="K1607" i="13"/>
  <c r="L1607" i="13" s="1"/>
  <c r="L1606" i="13"/>
  <c r="K1606" i="13"/>
  <c r="K1605" i="13"/>
  <c r="L1605" i="13" s="1"/>
  <c r="L1604" i="13"/>
  <c r="K1604" i="13"/>
  <c r="K1603" i="13"/>
  <c r="L1603" i="13" s="1"/>
  <c r="L1602" i="13"/>
  <c r="K1602" i="13"/>
  <c r="K1601" i="13"/>
  <c r="L1601" i="13" s="1"/>
  <c r="L1600" i="13"/>
  <c r="K1600" i="13"/>
  <c r="K1599" i="13"/>
  <c r="L1599" i="13" s="1"/>
  <c r="L1598" i="13"/>
  <c r="K1598" i="13"/>
  <c r="K1597" i="13"/>
  <c r="L1597" i="13" s="1"/>
  <c r="L1596" i="13"/>
  <c r="K1596" i="13"/>
  <c r="K1595" i="13"/>
  <c r="L1595" i="13" s="1"/>
  <c r="L1594" i="13"/>
  <c r="K1594" i="13"/>
  <c r="K1593" i="13"/>
  <c r="L1593" i="13" s="1"/>
  <c r="L1592" i="13"/>
  <c r="K1592" i="13"/>
  <c r="K1591" i="13"/>
  <c r="L1591" i="13" s="1"/>
  <c r="L1590" i="13"/>
  <c r="K1590" i="13"/>
  <c r="K1589" i="13"/>
  <c r="L1589" i="13" s="1"/>
  <c r="L1588" i="13"/>
  <c r="K1588" i="13"/>
  <c r="K1587" i="13"/>
  <c r="L1587" i="13" s="1"/>
  <c r="L1586" i="13"/>
  <c r="K1586" i="13"/>
  <c r="K1585" i="13"/>
  <c r="L1585" i="13" s="1"/>
  <c r="L1584" i="13"/>
  <c r="K1584" i="13"/>
  <c r="K1583" i="13"/>
  <c r="L1583" i="13" s="1"/>
  <c r="L1582" i="13"/>
  <c r="K1582" i="13"/>
  <c r="K1581" i="13"/>
  <c r="L1581" i="13" s="1"/>
  <c r="L1580" i="13"/>
  <c r="K1580" i="13"/>
  <c r="K1579" i="13"/>
  <c r="L1579" i="13" s="1"/>
  <c r="L1578" i="13"/>
  <c r="K1578" i="13"/>
  <c r="K1577" i="13"/>
  <c r="L1577" i="13" s="1"/>
  <c r="L1576" i="13"/>
  <c r="K1576" i="13"/>
  <c r="K1575" i="13"/>
  <c r="L1575" i="13" s="1"/>
  <c r="L1574" i="13"/>
  <c r="K1574" i="13"/>
  <c r="K1573" i="13"/>
  <c r="L1573" i="13" s="1"/>
  <c r="L1572" i="13"/>
  <c r="K1572" i="13"/>
  <c r="K1571" i="13"/>
  <c r="L1571" i="13" s="1"/>
  <c r="L1570" i="13"/>
  <c r="K1570" i="13"/>
  <c r="K1569" i="13"/>
  <c r="L1569" i="13" s="1"/>
  <c r="L1568" i="13"/>
  <c r="K1568" i="13"/>
  <c r="K1567" i="13"/>
  <c r="L1567" i="13" s="1"/>
  <c r="L1566" i="13"/>
  <c r="K1566" i="13"/>
  <c r="K1565" i="13"/>
  <c r="L1565" i="13" s="1"/>
  <c r="L1564" i="13"/>
  <c r="K1564" i="13"/>
  <c r="K1563" i="13"/>
  <c r="L1563" i="13" s="1"/>
  <c r="L1562" i="13"/>
  <c r="K1562" i="13"/>
  <c r="K1561" i="13"/>
  <c r="L1561" i="13" s="1"/>
  <c r="L1560" i="13"/>
  <c r="K1560" i="13"/>
  <c r="K1559" i="13"/>
  <c r="L1559" i="13" s="1"/>
  <c r="L1558" i="13"/>
  <c r="K1558" i="13"/>
  <c r="K1557" i="13"/>
  <c r="L1557" i="13" s="1"/>
  <c r="L1556" i="13"/>
  <c r="K1556" i="13"/>
  <c r="K1555" i="13"/>
  <c r="L1555" i="13" s="1"/>
  <c r="L1554" i="13"/>
  <c r="K1554" i="13"/>
  <c r="K1553" i="13"/>
  <c r="L1553" i="13" s="1"/>
  <c r="L1552" i="13"/>
  <c r="K1552" i="13"/>
  <c r="K1551" i="13"/>
  <c r="L1551" i="13" s="1"/>
  <c r="L1550" i="13"/>
  <c r="K1550" i="13"/>
  <c r="K1549" i="13"/>
  <c r="L1549" i="13" s="1"/>
  <c r="L1548" i="13"/>
  <c r="K1548" i="13"/>
  <c r="K1547" i="13"/>
  <c r="L1547" i="13" s="1"/>
  <c r="L1546" i="13"/>
  <c r="K1546" i="13"/>
  <c r="K1545" i="13"/>
  <c r="L1545" i="13" s="1"/>
  <c r="L1544" i="13"/>
  <c r="K1544" i="13"/>
  <c r="K1543" i="13"/>
  <c r="L1543" i="13" s="1"/>
  <c r="L1542" i="13"/>
  <c r="K1542" i="13"/>
  <c r="K1541" i="13"/>
  <c r="L1541" i="13" s="1"/>
  <c r="L1540" i="13"/>
  <c r="K1540" i="13"/>
  <c r="K1539" i="13"/>
  <c r="L1539" i="13" s="1"/>
  <c r="L1538" i="13"/>
  <c r="K1538" i="13"/>
  <c r="K1537" i="13"/>
  <c r="L1537" i="13" s="1"/>
  <c r="L1536" i="13"/>
  <c r="K1536" i="13"/>
  <c r="K1535" i="13"/>
  <c r="L1535" i="13" s="1"/>
  <c r="L1534" i="13"/>
  <c r="K1534" i="13"/>
  <c r="K1533" i="13"/>
  <c r="L1533" i="13" s="1"/>
  <c r="L1532" i="13"/>
  <c r="K1532" i="13"/>
  <c r="K1531" i="13"/>
  <c r="L1531" i="13" s="1"/>
  <c r="L1530" i="13"/>
  <c r="K1530" i="13"/>
  <c r="K1529" i="13"/>
  <c r="L1529" i="13" s="1"/>
  <c r="L1528" i="13"/>
  <c r="K1528" i="13"/>
  <c r="K1527" i="13"/>
  <c r="L1527" i="13" s="1"/>
  <c r="L1526" i="13"/>
  <c r="K1526" i="13"/>
  <c r="K1525" i="13"/>
  <c r="L1525" i="13" s="1"/>
  <c r="L1524" i="13"/>
  <c r="K1524" i="13"/>
  <c r="K1523" i="13"/>
  <c r="L1523" i="13" s="1"/>
  <c r="L1522" i="13"/>
  <c r="K1522" i="13"/>
  <c r="K1521" i="13"/>
  <c r="L1521" i="13" s="1"/>
  <c r="L1520" i="13"/>
  <c r="K1520" i="13"/>
  <c r="K1519" i="13"/>
  <c r="L1519" i="13" s="1"/>
  <c r="L1518" i="13"/>
  <c r="K1518" i="13"/>
  <c r="K1517" i="13"/>
  <c r="L1517" i="13" s="1"/>
  <c r="L1516" i="13"/>
  <c r="K1516" i="13"/>
  <c r="K1515" i="13"/>
  <c r="L1515" i="13" s="1"/>
  <c r="L1514" i="13"/>
  <c r="K1514" i="13"/>
  <c r="K1513" i="13"/>
  <c r="L1513" i="13" s="1"/>
  <c r="L1512" i="13"/>
  <c r="K1512" i="13"/>
  <c r="K1511" i="13"/>
  <c r="L1511" i="13" s="1"/>
  <c r="L1510" i="13"/>
  <c r="K1510" i="13"/>
  <c r="K1509" i="13"/>
  <c r="L1509" i="13" s="1"/>
  <c r="L1508" i="13"/>
  <c r="K1508" i="13"/>
  <c r="K1507" i="13"/>
  <c r="L1507" i="13" s="1"/>
  <c r="L1506" i="13"/>
  <c r="K1506" i="13"/>
  <c r="K1505" i="13"/>
  <c r="L1505" i="13" s="1"/>
  <c r="L1504" i="13"/>
  <c r="K1504" i="13"/>
  <c r="K1503" i="13"/>
  <c r="L1503" i="13" s="1"/>
  <c r="L1502" i="13"/>
  <c r="K1502" i="13"/>
  <c r="K1501" i="13"/>
  <c r="L1501" i="13" s="1"/>
  <c r="L1500" i="13"/>
  <c r="K1500" i="13"/>
  <c r="K1499" i="13"/>
  <c r="L1499" i="13" s="1"/>
  <c r="L1498" i="13"/>
  <c r="K1498" i="13"/>
  <c r="K1497" i="13"/>
  <c r="L1497" i="13" s="1"/>
  <c r="L1496" i="13"/>
  <c r="K1496" i="13"/>
  <c r="K1495" i="13"/>
  <c r="L1495" i="13" s="1"/>
  <c r="L1494" i="13"/>
  <c r="K1494" i="13"/>
  <c r="K1493" i="13"/>
  <c r="L1493" i="13" s="1"/>
  <c r="L1492" i="13"/>
  <c r="K1492" i="13"/>
  <c r="K1491" i="13"/>
  <c r="L1491" i="13" s="1"/>
  <c r="L1490" i="13"/>
  <c r="K1490" i="13"/>
  <c r="K1489" i="13"/>
  <c r="L1489" i="13" s="1"/>
  <c r="L1488" i="13"/>
  <c r="K1488" i="13"/>
  <c r="K1487" i="13"/>
  <c r="L1487" i="13" s="1"/>
  <c r="L1486" i="13"/>
  <c r="K1486" i="13"/>
  <c r="K1485" i="13"/>
  <c r="L1485" i="13" s="1"/>
  <c r="L1484" i="13"/>
  <c r="K1484" i="13"/>
  <c r="K1483" i="13"/>
  <c r="L1483" i="13" s="1"/>
  <c r="L1482" i="13"/>
  <c r="K1482" i="13"/>
  <c r="K1481" i="13"/>
  <c r="L1481" i="13" s="1"/>
  <c r="L1480" i="13"/>
  <c r="K1480" i="13"/>
  <c r="K1479" i="13"/>
  <c r="L1479" i="13" s="1"/>
  <c r="L1478" i="13"/>
  <c r="K1478" i="13"/>
  <c r="K1477" i="13"/>
  <c r="L1477" i="13" s="1"/>
  <c r="L1476" i="13"/>
  <c r="K1476" i="13"/>
  <c r="K1475" i="13"/>
  <c r="L1475" i="13" s="1"/>
  <c r="L1474" i="13"/>
  <c r="K1474" i="13"/>
  <c r="K1473" i="13"/>
  <c r="L1473" i="13" s="1"/>
  <c r="L1472" i="13"/>
  <c r="K1472" i="13"/>
  <c r="K1471" i="13"/>
  <c r="L1471" i="13" s="1"/>
  <c r="L1470" i="13"/>
  <c r="K1470" i="13"/>
  <c r="K1469" i="13"/>
  <c r="L1469" i="13" s="1"/>
  <c r="L1468" i="13"/>
  <c r="K1468" i="13"/>
  <c r="K1467" i="13"/>
  <c r="L1467" i="13" s="1"/>
  <c r="L1466" i="13"/>
  <c r="K1466" i="13"/>
  <c r="K1465" i="13"/>
  <c r="L1465" i="13" s="1"/>
  <c r="L1464" i="13"/>
  <c r="K1464" i="13"/>
  <c r="K1463" i="13"/>
  <c r="L1463" i="13" s="1"/>
  <c r="L1462" i="13"/>
  <c r="K1462" i="13"/>
  <c r="K1461" i="13"/>
  <c r="L1461" i="13" s="1"/>
  <c r="L1460" i="13"/>
  <c r="K1460" i="13"/>
  <c r="K1459" i="13"/>
  <c r="L1459" i="13" s="1"/>
  <c r="L1458" i="13"/>
  <c r="K1458" i="13"/>
  <c r="K1457" i="13"/>
  <c r="L1457" i="13" s="1"/>
  <c r="L1456" i="13"/>
  <c r="K1456" i="13"/>
  <c r="K1455" i="13"/>
  <c r="L1455" i="13" s="1"/>
  <c r="L1454" i="13"/>
  <c r="K1454" i="13"/>
  <c r="K1453" i="13"/>
  <c r="L1453" i="13" s="1"/>
  <c r="L1452" i="13"/>
  <c r="K1452" i="13"/>
  <c r="K1451" i="13"/>
  <c r="L1451" i="13" s="1"/>
  <c r="L1450" i="13"/>
  <c r="K1450" i="13"/>
  <c r="K1449" i="13"/>
  <c r="L1449" i="13" s="1"/>
  <c r="L1448" i="13"/>
  <c r="K1448" i="13"/>
  <c r="K1447" i="13"/>
  <c r="L1447" i="13" s="1"/>
  <c r="L1446" i="13"/>
  <c r="K1446" i="13"/>
  <c r="K1445" i="13"/>
  <c r="L1445" i="13" s="1"/>
  <c r="L1444" i="13"/>
  <c r="K1444" i="13"/>
  <c r="K1443" i="13"/>
  <c r="L1443" i="13" s="1"/>
  <c r="L1442" i="13"/>
  <c r="K1442" i="13"/>
  <c r="K1441" i="13"/>
  <c r="L1441" i="13" s="1"/>
  <c r="L1440" i="13"/>
  <c r="K1440" i="13"/>
  <c r="K1439" i="13"/>
  <c r="L1439" i="13" s="1"/>
  <c r="L1438" i="13"/>
  <c r="K1438" i="13"/>
  <c r="K1437" i="13"/>
  <c r="L1437" i="13" s="1"/>
  <c r="L1436" i="13"/>
  <c r="K1436" i="13"/>
  <c r="K1435" i="13"/>
  <c r="L1435" i="13" s="1"/>
  <c r="L1434" i="13"/>
  <c r="K1434" i="13"/>
  <c r="K1433" i="13"/>
  <c r="L1433" i="13" s="1"/>
  <c r="L1432" i="13"/>
  <c r="K1432" i="13"/>
  <c r="K1431" i="13"/>
  <c r="L1431" i="13" s="1"/>
  <c r="L1430" i="13"/>
  <c r="K1430" i="13"/>
  <c r="K1429" i="13"/>
  <c r="L1429" i="13" s="1"/>
  <c r="L1428" i="13"/>
  <c r="K1428" i="13"/>
  <c r="K1427" i="13"/>
  <c r="L1427" i="13" s="1"/>
  <c r="L1426" i="13"/>
  <c r="K1426" i="13"/>
  <c r="K1425" i="13"/>
  <c r="L1425" i="13" s="1"/>
  <c r="L1424" i="13"/>
  <c r="K1424" i="13"/>
  <c r="K1423" i="13"/>
  <c r="L1423" i="13" s="1"/>
  <c r="L1422" i="13"/>
  <c r="K1422" i="13"/>
  <c r="K1421" i="13"/>
  <c r="L1421" i="13" s="1"/>
  <c r="L1420" i="13"/>
  <c r="K1420" i="13"/>
  <c r="K1419" i="13"/>
  <c r="L1419" i="13" s="1"/>
  <c r="L1418" i="13"/>
  <c r="K1418" i="13"/>
  <c r="K1417" i="13"/>
  <c r="L1417" i="13" s="1"/>
  <c r="L1416" i="13"/>
  <c r="K1416" i="13"/>
  <c r="K1415" i="13"/>
  <c r="L1415" i="13" s="1"/>
  <c r="L1414" i="13"/>
  <c r="K1414" i="13"/>
  <c r="K1413" i="13"/>
  <c r="L1413" i="13" s="1"/>
  <c r="L1412" i="13"/>
  <c r="K1412" i="13"/>
  <c r="K1411" i="13"/>
  <c r="L1411" i="13" s="1"/>
  <c r="L1410" i="13"/>
  <c r="K1410" i="13"/>
  <c r="K1409" i="13"/>
  <c r="L1409" i="13" s="1"/>
  <c r="L1408" i="13"/>
  <c r="K1408" i="13"/>
  <c r="K1407" i="13"/>
  <c r="L1407" i="13" s="1"/>
  <c r="L1406" i="13"/>
  <c r="K1406" i="13"/>
  <c r="K1405" i="13"/>
  <c r="L1405" i="13" s="1"/>
  <c r="L1404" i="13"/>
  <c r="K1404" i="13"/>
  <c r="K1403" i="13"/>
  <c r="L1403" i="13" s="1"/>
  <c r="L1402" i="13"/>
  <c r="K1402" i="13"/>
  <c r="K1401" i="13"/>
  <c r="L1401" i="13" s="1"/>
  <c r="L1400" i="13"/>
  <c r="K1400" i="13"/>
  <c r="K1399" i="13"/>
  <c r="L1399" i="13" s="1"/>
  <c r="L1398" i="13"/>
  <c r="K1398" i="13"/>
  <c r="K1397" i="13"/>
  <c r="L1397" i="13" s="1"/>
  <c r="L1396" i="13"/>
  <c r="K1396" i="13"/>
  <c r="K1395" i="13"/>
  <c r="L1395" i="13" s="1"/>
  <c r="L1394" i="13"/>
  <c r="K1394" i="13"/>
  <c r="K1393" i="13"/>
  <c r="L1393" i="13" s="1"/>
  <c r="L1392" i="13"/>
  <c r="K1392" i="13"/>
  <c r="K1391" i="13"/>
  <c r="L1391" i="13" s="1"/>
  <c r="L1390" i="13"/>
  <c r="K1390" i="13"/>
  <c r="K1389" i="13"/>
  <c r="L1389" i="13" s="1"/>
  <c r="L1388" i="13"/>
  <c r="K1388" i="13"/>
  <c r="K1387" i="13"/>
  <c r="L1387" i="13" s="1"/>
  <c r="L1386" i="13"/>
  <c r="K1386" i="13"/>
  <c r="K1385" i="13"/>
  <c r="L1385" i="13" s="1"/>
  <c r="L1384" i="13"/>
  <c r="K1384" i="13"/>
  <c r="K1383" i="13"/>
  <c r="L1383" i="13" s="1"/>
  <c r="L1382" i="13"/>
  <c r="K1382" i="13"/>
  <c r="K1381" i="13"/>
  <c r="L1381" i="13" s="1"/>
  <c r="L1380" i="13"/>
  <c r="K1380" i="13"/>
  <c r="K1379" i="13"/>
  <c r="L1379" i="13" s="1"/>
  <c r="L1378" i="13"/>
  <c r="K1378" i="13"/>
  <c r="K1377" i="13"/>
  <c r="L1377" i="13" s="1"/>
  <c r="L1376" i="13"/>
  <c r="K1376" i="13"/>
  <c r="K1375" i="13"/>
  <c r="L1375" i="13" s="1"/>
  <c r="L1374" i="13"/>
  <c r="K1374" i="13"/>
  <c r="K1373" i="13"/>
  <c r="L1373" i="13" s="1"/>
  <c r="L1372" i="13"/>
  <c r="K1372" i="13"/>
  <c r="K1371" i="13"/>
  <c r="L1371" i="13" s="1"/>
  <c r="L1370" i="13"/>
  <c r="K1370" i="13"/>
  <c r="L1369" i="13"/>
  <c r="K1369" i="13"/>
  <c r="L1368" i="13"/>
  <c r="K1368" i="13"/>
  <c r="L1367" i="13"/>
  <c r="K1367" i="13"/>
  <c r="L1366" i="13"/>
  <c r="K1366" i="13"/>
  <c r="L1365" i="13"/>
  <c r="K1365" i="13"/>
  <c r="L1364" i="13"/>
  <c r="K1364" i="13"/>
  <c r="L1363" i="13"/>
  <c r="K1363" i="13"/>
  <c r="L1362" i="13"/>
  <c r="K1362" i="13"/>
  <c r="L1361" i="13"/>
  <c r="K1361" i="13"/>
  <c r="L1360" i="13"/>
  <c r="K1360" i="13"/>
  <c r="L1359" i="13"/>
  <c r="K1359" i="13"/>
  <c r="L1358" i="13"/>
  <c r="K1358" i="13"/>
  <c r="L1357" i="13"/>
  <c r="K1357" i="13"/>
  <c r="L1356" i="13"/>
  <c r="K1356" i="13"/>
  <c r="L1355" i="13"/>
  <c r="K1355" i="13"/>
  <c r="L1354" i="13"/>
  <c r="K1354" i="13"/>
  <c r="L1353" i="13"/>
  <c r="K1353" i="13"/>
  <c r="L1352" i="13"/>
  <c r="K1352" i="13"/>
  <c r="L1351" i="13"/>
  <c r="K1351" i="13"/>
  <c r="L1350" i="13"/>
  <c r="K1350" i="13"/>
  <c r="L1349" i="13"/>
  <c r="K1349" i="13"/>
  <c r="L1348" i="13"/>
  <c r="K1348" i="13"/>
  <c r="L1347" i="13"/>
  <c r="K1347" i="13"/>
  <c r="L1346" i="13"/>
  <c r="K1346" i="13"/>
  <c r="L1345" i="13"/>
  <c r="K1345" i="13"/>
  <c r="L1344" i="13"/>
  <c r="K1344" i="13"/>
  <c r="L1343" i="13"/>
  <c r="K1343" i="13"/>
  <c r="L1342" i="13"/>
  <c r="K1342" i="13"/>
  <c r="L1341" i="13"/>
  <c r="K1341" i="13"/>
  <c r="L1340" i="13"/>
  <c r="K1340" i="13"/>
  <c r="L1339" i="13"/>
  <c r="K1339" i="13"/>
  <c r="L1338" i="13"/>
  <c r="K1338" i="13"/>
  <c r="L1337" i="13"/>
  <c r="K1337" i="13"/>
  <c r="L1336" i="13"/>
  <c r="K1336" i="13"/>
  <c r="L1335" i="13"/>
  <c r="K1335" i="13"/>
  <c r="L1334" i="13"/>
  <c r="K1334" i="13"/>
  <c r="L1333" i="13"/>
  <c r="K1333" i="13"/>
  <c r="L1332" i="13"/>
  <c r="K1332" i="13"/>
  <c r="L1331" i="13"/>
  <c r="K1331" i="13"/>
  <c r="L1330" i="13"/>
  <c r="K1330" i="13"/>
  <c r="L1329" i="13"/>
  <c r="K1329" i="13"/>
  <c r="L1328" i="13"/>
  <c r="K1328" i="13"/>
  <c r="L1327" i="13"/>
  <c r="K1327" i="13"/>
  <c r="L1326" i="13"/>
  <c r="K1326" i="13"/>
  <c r="L1325" i="13"/>
  <c r="K1325" i="13"/>
  <c r="L1324" i="13"/>
  <c r="K1324" i="13"/>
  <c r="L1323" i="13"/>
  <c r="K1323" i="13"/>
  <c r="L1322" i="13"/>
  <c r="K1322" i="13"/>
  <c r="L1321" i="13"/>
  <c r="K1321" i="13"/>
  <c r="L1320" i="13"/>
  <c r="K1320" i="13"/>
  <c r="L1319" i="13"/>
  <c r="K1319" i="13"/>
  <c r="L1318" i="13"/>
  <c r="K1318" i="13"/>
  <c r="L1317" i="13"/>
  <c r="K1317" i="13"/>
  <c r="L1316" i="13"/>
  <c r="K1316" i="13"/>
  <c r="K1315" i="13"/>
  <c r="L1315" i="13" s="1"/>
  <c r="L1314" i="13"/>
  <c r="K1314" i="13"/>
  <c r="K1313" i="13"/>
  <c r="L1313" i="13" s="1"/>
  <c r="K1312" i="13"/>
  <c r="L1312" i="13" s="1"/>
  <c r="K1311" i="13"/>
  <c r="L1311" i="13" s="1"/>
  <c r="L1310" i="13"/>
  <c r="K1310" i="13"/>
  <c r="K1309" i="13"/>
  <c r="L1309" i="13" s="1"/>
  <c r="K1308" i="13"/>
  <c r="L1308" i="13" s="1"/>
  <c r="K1307" i="13"/>
  <c r="L1307" i="13" s="1"/>
  <c r="L1306" i="13"/>
  <c r="K1306" i="13"/>
  <c r="K1305" i="13"/>
  <c r="L1305" i="13" s="1"/>
  <c r="K1304" i="13"/>
  <c r="L1304" i="13" s="1"/>
  <c r="K1303" i="13"/>
  <c r="L1303" i="13" s="1"/>
  <c r="L1302" i="13"/>
  <c r="K1302" i="13"/>
  <c r="K1301" i="13"/>
  <c r="L1301" i="13" s="1"/>
  <c r="K1300" i="13"/>
  <c r="L1300" i="13" s="1"/>
  <c r="K1299" i="13"/>
  <c r="L1299" i="13" s="1"/>
  <c r="L1298" i="13"/>
  <c r="K1298" i="13"/>
  <c r="K1297" i="13"/>
  <c r="L1297" i="13" s="1"/>
  <c r="K1296" i="13"/>
  <c r="L1296" i="13" s="1"/>
  <c r="K1295" i="13"/>
  <c r="L1295" i="13" s="1"/>
  <c r="L1294" i="13"/>
  <c r="K1294" i="13"/>
  <c r="K1293" i="13"/>
  <c r="L1293" i="13" s="1"/>
  <c r="K1292" i="13"/>
  <c r="L1292" i="13" s="1"/>
  <c r="K1291" i="13"/>
  <c r="L1291" i="13" s="1"/>
  <c r="L1290" i="13"/>
  <c r="K1290" i="13"/>
  <c r="K1289" i="13"/>
  <c r="L1289" i="13" s="1"/>
  <c r="K1288" i="13"/>
  <c r="L1288" i="13" s="1"/>
  <c r="K1287" i="13"/>
  <c r="L1287" i="13" s="1"/>
  <c r="L1286" i="13"/>
  <c r="K1286" i="13"/>
  <c r="K1285" i="13"/>
  <c r="L1285" i="13" s="1"/>
  <c r="K1284" i="13"/>
  <c r="L1284" i="13" s="1"/>
  <c r="K1283" i="13"/>
  <c r="L1283" i="13" s="1"/>
  <c r="L1282" i="13"/>
  <c r="K1282" i="13"/>
  <c r="K1281" i="13"/>
  <c r="L1281" i="13" s="1"/>
  <c r="K1280" i="13"/>
  <c r="L1280" i="13" s="1"/>
  <c r="K1279" i="13"/>
  <c r="L1279" i="13" s="1"/>
  <c r="L1278" i="13"/>
  <c r="K1278" i="13"/>
  <c r="K1277" i="13"/>
  <c r="L1277" i="13" s="1"/>
  <c r="K1276" i="13"/>
  <c r="L1276" i="13" s="1"/>
  <c r="K1275" i="13"/>
  <c r="L1275" i="13" s="1"/>
  <c r="L1274" i="13"/>
  <c r="K1274" i="13"/>
  <c r="K1273" i="13"/>
  <c r="L1273" i="13" s="1"/>
  <c r="K1272" i="13"/>
  <c r="L1272" i="13" s="1"/>
  <c r="K1271" i="13"/>
  <c r="L1271" i="13" s="1"/>
  <c r="L1270" i="13"/>
  <c r="K1270" i="13"/>
  <c r="K1269" i="13"/>
  <c r="L1269" i="13" s="1"/>
  <c r="K1268" i="13"/>
  <c r="L1268" i="13" s="1"/>
  <c r="K1267" i="13"/>
  <c r="L1267" i="13" s="1"/>
  <c r="L1266" i="13"/>
  <c r="K1266" i="13"/>
  <c r="K1265" i="13"/>
  <c r="L1265" i="13" s="1"/>
  <c r="K1264" i="13"/>
  <c r="L1264" i="13" s="1"/>
  <c r="K1263" i="13"/>
  <c r="L1263" i="13" s="1"/>
  <c r="L1262" i="13"/>
  <c r="K1262" i="13"/>
  <c r="K1261" i="13"/>
  <c r="L1261" i="13" s="1"/>
  <c r="K1260" i="13"/>
  <c r="L1260" i="13" s="1"/>
  <c r="K1259" i="13"/>
  <c r="L1259" i="13" s="1"/>
  <c r="L1258" i="13"/>
  <c r="K1258" i="13"/>
  <c r="K1257" i="13"/>
  <c r="L1257" i="13" s="1"/>
  <c r="K1256" i="13"/>
  <c r="L1256" i="13" s="1"/>
  <c r="K1255" i="13"/>
  <c r="L1255" i="13" s="1"/>
  <c r="L1254" i="13"/>
  <c r="K1254" i="13"/>
  <c r="K1253" i="13"/>
  <c r="L1253" i="13" s="1"/>
  <c r="K1252" i="13"/>
  <c r="L1252" i="13" s="1"/>
  <c r="K1251" i="13"/>
  <c r="L1251" i="13" s="1"/>
  <c r="L1250" i="13"/>
  <c r="K1250" i="13"/>
  <c r="K1249" i="13"/>
  <c r="L1249" i="13" s="1"/>
  <c r="K1248" i="13"/>
  <c r="L1248" i="13" s="1"/>
  <c r="K1247" i="13"/>
  <c r="L1247" i="13" s="1"/>
  <c r="L1246" i="13"/>
  <c r="K1246" i="13"/>
  <c r="K1245" i="13"/>
  <c r="L1245" i="13" s="1"/>
  <c r="K1244" i="13"/>
  <c r="L1244" i="13" s="1"/>
  <c r="K1243" i="13"/>
  <c r="L1243" i="13" s="1"/>
  <c r="L1242" i="13"/>
  <c r="K1242" i="13"/>
  <c r="K1241" i="13"/>
  <c r="L1241" i="13" s="1"/>
  <c r="K1240" i="13"/>
  <c r="L1240" i="13" s="1"/>
  <c r="K1239" i="13"/>
  <c r="L1239" i="13" s="1"/>
  <c r="L1238" i="13"/>
  <c r="K1238" i="13"/>
  <c r="K1237" i="13"/>
  <c r="L1237" i="13" s="1"/>
  <c r="K1236" i="13"/>
  <c r="L1236" i="13" s="1"/>
  <c r="K1235" i="13"/>
  <c r="L1235" i="13" s="1"/>
  <c r="L1234" i="13"/>
  <c r="K1234" i="13"/>
  <c r="K1233" i="13"/>
  <c r="L1233" i="13" s="1"/>
  <c r="K1232" i="13"/>
  <c r="L1232" i="13" s="1"/>
  <c r="K1231" i="13"/>
  <c r="L1231" i="13" s="1"/>
  <c r="L1230" i="13"/>
  <c r="K1230" i="13"/>
  <c r="K1229" i="13"/>
  <c r="L1229" i="13" s="1"/>
  <c r="K1228" i="13"/>
  <c r="L1228" i="13" s="1"/>
  <c r="K1227" i="13"/>
  <c r="L1227" i="13" s="1"/>
  <c r="L1226" i="13"/>
  <c r="K1226" i="13"/>
  <c r="K1225" i="13"/>
  <c r="L1225" i="13" s="1"/>
  <c r="K1224" i="13"/>
  <c r="L1224" i="13" s="1"/>
  <c r="K1223" i="13"/>
  <c r="L1223" i="13" s="1"/>
  <c r="L1222" i="13"/>
  <c r="K1222" i="13"/>
  <c r="K1221" i="13"/>
  <c r="L1221" i="13" s="1"/>
  <c r="K1220" i="13"/>
  <c r="L1220" i="13" s="1"/>
  <c r="K1219" i="13"/>
  <c r="L1219" i="13" s="1"/>
  <c r="L1218" i="13"/>
  <c r="K1218" i="13"/>
  <c r="K1217" i="13"/>
  <c r="L1217" i="13" s="1"/>
  <c r="K1216" i="13"/>
  <c r="L1216" i="13" s="1"/>
  <c r="K1215" i="13"/>
  <c r="L1215" i="13" s="1"/>
  <c r="L1214" i="13"/>
  <c r="K1214" i="13"/>
  <c r="K1213" i="13"/>
  <c r="L1213" i="13" s="1"/>
  <c r="K1212" i="13"/>
  <c r="L1212" i="13" s="1"/>
  <c r="K1211" i="13"/>
  <c r="L1211" i="13" s="1"/>
  <c r="L1210" i="13"/>
  <c r="K1210" i="13"/>
  <c r="K1209" i="13"/>
  <c r="L1209" i="13" s="1"/>
  <c r="K1208" i="13"/>
  <c r="L1208" i="13" s="1"/>
  <c r="K1207" i="13"/>
  <c r="L1207" i="13" s="1"/>
  <c r="L1206" i="13"/>
  <c r="K1206" i="13"/>
  <c r="K1205" i="13"/>
  <c r="L1205" i="13" s="1"/>
  <c r="K1204" i="13"/>
  <c r="L1204" i="13" s="1"/>
  <c r="K1203" i="13"/>
  <c r="L1203" i="13" s="1"/>
  <c r="L1202" i="13"/>
  <c r="K1202" i="13"/>
  <c r="K1201" i="13"/>
  <c r="L1201" i="13" s="1"/>
  <c r="K1200" i="13"/>
  <c r="L1200" i="13" s="1"/>
  <c r="K1199" i="13"/>
  <c r="L1199" i="13" s="1"/>
  <c r="L1198" i="13"/>
  <c r="K1198" i="13"/>
  <c r="K1197" i="13"/>
  <c r="L1197" i="13" s="1"/>
  <c r="K1196" i="13"/>
  <c r="L1196" i="13" s="1"/>
  <c r="K1195" i="13"/>
  <c r="L1195" i="13" s="1"/>
  <c r="L1194" i="13"/>
  <c r="K1194" i="13"/>
  <c r="K1193" i="13"/>
  <c r="L1193" i="13" s="1"/>
  <c r="K1192" i="13"/>
  <c r="L1192" i="13" s="1"/>
  <c r="K1191" i="13"/>
  <c r="L1191" i="13" s="1"/>
  <c r="L1190" i="13"/>
  <c r="K1190" i="13"/>
  <c r="K1189" i="13"/>
  <c r="L1189" i="13" s="1"/>
  <c r="K1188" i="13"/>
  <c r="L1188" i="13" s="1"/>
  <c r="K1187" i="13"/>
  <c r="L1187" i="13" s="1"/>
  <c r="L1186" i="13"/>
  <c r="K1186" i="13"/>
  <c r="K1185" i="13"/>
  <c r="L1185" i="13" s="1"/>
  <c r="K1184" i="13"/>
  <c r="L1184" i="13" s="1"/>
  <c r="K1183" i="13"/>
  <c r="L1183" i="13" s="1"/>
  <c r="L1182" i="13"/>
  <c r="K1182" i="13"/>
  <c r="K1181" i="13"/>
  <c r="L1181" i="13" s="1"/>
  <c r="K1180" i="13"/>
  <c r="L1180" i="13" s="1"/>
  <c r="K1179" i="13"/>
  <c r="L1179" i="13" s="1"/>
  <c r="L1178" i="13"/>
  <c r="K1178" i="13"/>
  <c r="K1177" i="13"/>
  <c r="L1177" i="13" s="1"/>
  <c r="K1176" i="13"/>
  <c r="L1176" i="13" s="1"/>
  <c r="K1175" i="13"/>
  <c r="L1175" i="13" s="1"/>
  <c r="L1174" i="13"/>
  <c r="K1174" i="13"/>
  <c r="K1173" i="13"/>
  <c r="L1173" i="13" s="1"/>
  <c r="K1172" i="13"/>
  <c r="L1172" i="13" s="1"/>
  <c r="K1171" i="13"/>
  <c r="L1171" i="13" s="1"/>
  <c r="L1170" i="13"/>
  <c r="K1170" i="13"/>
  <c r="K1169" i="13"/>
  <c r="L1169" i="13" s="1"/>
  <c r="K1168" i="13"/>
  <c r="L1168" i="13" s="1"/>
  <c r="K1167" i="13"/>
  <c r="L1167" i="13" s="1"/>
  <c r="L1166" i="13"/>
  <c r="K1166" i="13"/>
  <c r="K1165" i="13"/>
  <c r="L1165" i="13" s="1"/>
  <c r="K1164" i="13"/>
  <c r="L1164" i="13" s="1"/>
  <c r="K1163" i="13"/>
  <c r="L1163" i="13" s="1"/>
  <c r="L1162" i="13"/>
  <c r="K1162" i="13"/>
  <c r="K1161" i="13"/>
  <c r="L1161" i="13" s="1"/>
  <c r="K1160" i="13"/>
  <c r="L1160" i="13" s="1"/>
  <c r="K1159" i="13"/>
  <c r="L1159" i="13" s="1"/>
  <c r="L1158" i="13"/>
  <c r="K1158" i="13"/>
  <c r="K1157" i="13"/>
  <c r="L1157" i="13" s="1"/>
  <c r="K1156" i="13"/>
  <c r="L1156" i="13" s="1"/>
  <c r="K1155" i="13"/>
  <c r="L1155" i="13" s="1"/>
  <c r="L1154" i="13"/>
  <c r="K1154" i="13"/>
  <c r="K1153" i="13"/>
  <c r="L1153" i="13" s="1"/>
  <c r="K1152" i="13"/>
  <c r="L1152" i="13" s="1"/>
  <c r="K1151" i="13"/>
  <c r="L1151" i="13" s="1"/>
  <c r="L1150" i="13"/>
  <c r="K1150" i="13"/>
  <c r="K1149" i="13"/>
  <c r="L1149" i="13" s="1"/>
  <c r="K1148" i="13"/>
  <c r="L1148" i="13" s="1"/>
  <c r="K1147" i="13"/>
  <c r="L1147" i="13" s="1"/>
  <c r="L1146" i="13"/>
  <c r="K1146" i="13"/>
  <c r="K1145" i="13"/>
  <c r="L1145" i="13" s="1"/>
  <c r="K1144" i="13"/>
  <c r="L1144" i="13" s="1"/>
  <c r="K1143" i="13"/>
  <c r="L1143" i="13" s="1"/>
  <c r="L1142" i="13"/>
  <c r="K1142" i="13"/>
  <c r="K1141" i="13"/>
  <c r="L1141" i="13" s="1"/>
  <c r="K1140" i="13"/>
  <c r="L1140" i="13" s="1"/>
  <c r="K1139" i="13"/>
  <c r="L1139" i="13" s="1"/>
  <c r="L1138" i="13"/>
  <c r="K1138" i="13"/>
  <c r="K1137" i="13"/>
  <c r="L1137" i="13" s="1"/>
  <c r="K1136" i="13"/>
  <c r="L1136" i="13" s="1"/>
  <c r="K1135" i="13"/>
  <c r="L1135" i="13" s="1"/>
  <c r="L1134" i="13"/>
  <c r="K1134" i="13"/>
  <c r="K1133" i="13"/>
  <c r="L1133" i="13" s="1"/>
  <c r="K1132" i="13"/>
  <c r="L1132" i="13" s="1"/>
  <c r="K1131" i="13"/>
  <c r="L1131" i="13" s="1"/>
  <c r="L1130" i="13"/>
  <c r="K1130" i="13"/>
  <c r="K1129" i="13"/>
  <c r="L1129" i="13" s="1"/>
  <c r="K1128" i="13"/>
  <c r="L1128" i="13" s="1"/>
  <c r="K1127" i="13"/>
  <c r="L1127" i="13" s="1"/>
  <c r="L1126" i="13"/>
  <c r="K1126" i="13"/>
  <c r="K1125" i="13"/>
  <c r="L1125" i="13" s="1"/>
  <c r="K1124" i="13"/>
  <c r="L1124" i="13" s="1"/>
  <c r="K1123" i="13"/>
  <c r="L1123" i="13" s="1"/>
  <c r="L1122" i="13"/>
  <c r="K1122" i="13"/>
  <c r="K1121" i="13"/>
  <c r="L1121" i="13" s="1"/>
  <c r="K1120" i="13"/>
  <c r="L1120" i="13" s="1"/>
  <c r="K1119" i="13"/>
  <c r="L1119" i="13" s="1"/>
  <c r="L1118" i="13"/>
  <c r="K1118" i="13"/>
  <c r="K1117" i="13"/>
  <c r="L1117" i="13" s="1"/>
  <c r="K1116" i="13"/>
  <c r="L1116" i="13" s="1"/>
  <c r="K1115" i="13"/>
  <c r="L1115" i="13" s="1"/>
  <c r="L1114" i="13"/>
  <c r="K1114" i="13"/>
  <c r="K1113" i="13"/>
  <c r="L1113" i="13" s="1"/>
  <c r="K1112" i="13"/>
  <c r="L1112" i="13" s="1"/>
  <c r="K1111" i="13"/>
  <c r="L1111" i="13" s="1"/>
  <c r="L1110" i="13"/>
  <c r="K1110" i="13"/>
  <c r="K1109" i="13"/>
  <c r="L1109" i="13" s="1"/>
  <c r="K1108" i="13"/>
  <c r="L1108" i="13" s="1"/>
  <c r="K1107" i="13"/>
  <c r="L1107" i="13" s="1"/>
  <c r="L1106" i="13"/>
  <c r="K1106" i="13"/>
  <c r="K1105" i="13"/>
  <c r="L1105" i="13" s="1"/>
  <c r="K1104" i="13"/>
  <c r="L1104" i="13" s="1"/>
  <c r="K1103" i="13"/>
  <c r="L1103" i="13" s="1"/>
  <c r="L1102" i="13"/>
  <c r="K1102" i="13"/>
  <c r="K1101" i="13"/>
  <c r="L1101" i="13" s="1"/>
  <c r="K1100" i="13"/>
  <c r="L1100" i="13" s="1"/>
  <c r="K1099" i="13"/>
  <c r="L1099" i="13" s="1"/>
  <c r="L1098" i="13"/>
  <c r="K1098" i="13"/>
  <c r="K1097" i="13"/>
  <c r="L1097" i="13" s="1"/>
  <c r="K1096" i="13"/>
  <c r="L1096" i="13" s="1"/>
  <c r="K1095" i="13"/>
  <c r="L1095" i="13" s="1"/>
  <c r="L1094" i="13"/>
  <c r="K1094" i="13"/>
  <c r="K1093" i="13"/>
  <c r="L1093" i="13" s="1"/>
  <c r="K1092" i="13"/>
  <c r="L1092" i="13" s="1"/>
  <c r="K1091" i="13"/>
  <c r="L1091" i="13" s="1"/>
  <c r="L1090" i="13"/>
  <c r="K1090" i="13"/>
  <c r="L1089" i="13"/>
  <c r="K1089" i="13"/>
  <c r="K1088" i="13"/>
  <c r="L1088" i="13" s="1"/>
  <c r="K1087" i="13"/>
  <c r="L1087" i="13" s="1"/>
  <c r="L1086" i="13"/>
  <c r="K1086" i="13"/>
  <c r="L1085" i="13"/>
  <c r="K1085" i="13"/>
  <c r="K1084" i="13"/>
  <c r="L1084" i="13" s="1"/>
  <c r="K1083" i="13"/>
  <c r="L1083" i="13" s="1"/>
  <c r="L1082" i="13"/>
  <c r="K1082" i="13"/>
  <c r="L1081" i="13"/>
  <c r="K1081" i="13"/>
  <c r="K1080" i="13"/>
  <c r="L1080" i="13" s="1"/>
  <c r="K1079" i="13"/>
  <c r="L1079" i="13" s="1"/>
  <c r="L1078" i="13"/>
  <c r="K1078" i="13"/>
  <c r="L1077" i="13"/>
  <c r="K1077" i="13"/>
  <c r="K1076" i="13"/>
  <c r="L1076" i="13" s="1"/>
  <c r="K1075" i="13"/>
  <c r="L1075" i="13" s="1"/>
  <c r="L1074" i="13"/>
  <c r="K1074" i="13"/>
  <c r="L1073" i="13"/>
  <c r="K1073" i="13"/>
  <c r="K1072" i="13"/>
  <c r="L1072" i="13" s="1"/>
  <c r="K1071" i="13"/>
  <c r="L1071" i="13" s="1"/>
  <c r="L1070" i="13"/>
  <c r="K1070" i="13"/>
  <c r="L1069" i="13"/>
  <c r="K1069" i="13"/>
  <c r="K1068" i="13"/>
  <c r="L1068" i="13" s="1"/>
  <c r="K1067" i="13"/>
  <c r="L1067" i="13" s="1"/>
  <c r="L1066" i="13"/>
  <c r="K1066" i="13"/>
  <c r="L1065" i="13"/>
  <c r="K1065" i="13"/>
  <c r="K1064" i="13"/>
  <c r="L1064" i="13" s="1"/>
  <c r="K1063" i="13"/>
  <c r="L1063" i="13" s="1"/>
  <c r="L1062" i="13"/>
  <c r="K1062" i="13"/>
  <c r="L1061" i="13"/>
  <c r="K1061" i="13"/>
  <c r="K1060" i="13"/>
  <c r="L1060" i="13" s="1"/>
  <c r="K1059" i="13"/>
  <c r="L1059" i="13" s="1"/>
  <c r="L1058" i="13"/>
  <c r="K1058" i="13"/>
  <c r="L1057" i="13"/>
  <c r="K1057" i="13"/>
  <c r="K1056" i="13"/>
  <c r="L1056" i="13" s="1"/>
  <c r="K1055" i="13"/>
  <c r="L1055" i="13" s="1"/>
  <c r="L1054" i="13"/>
  <c r="K1054" i="13"/>
  <c r="L1053" i="13"/>
  <c r="K1053" i="13"/>
  <c r="K1052" i="13"/>
  <c r="L1052" i="13" s="1"/>
  <c r="K1051" i="13"/>
  <c r="L1051" i="13" s="1"/>
  <c r="L1050" i="13"/>
  <c r="K1050" i="13"/>
  <c r="L1049" i="13"/>
  <c r="K1049" i="13"/>
  <c r="K1048" i="13"/>
  <c r="L1048" i="13" s="1"/>
  <c r="K1047" i="13"/>
  <c r="L1047" i="13" s="1"/>
  <c r="L1046" i="13"/>
  <c r="K1046" i="13"/>
  <c r="L1045" i="13"/>
  <c r="K1045" i="13"/>
  <c r="K1044" i="13"/>
  <c r="L1044" i="13" s="1"/>
  <c r="K1043" i="13"/>
  <c r="L1043" i="13" s="1"/>
  <c r="L1042" i="13"/>
  <c r="K1042" i="13"/>
  <c r="L1041" i="13"/>
  <c r="K1041" i="13"/>
  <c r="K1040" i="13"/>
  <c r="L1040" i="13" s="1"/>
  <c r="K1039" i="13"/>
  <c r="L1039" i="13" s="1"/>
  <c r="L1038" i="13"/>
  <c r="K1038" i="13"/>
  <c r="L1037" i="13"/>
  <c r="K1037" i="13"/>
  <c r="K1036" i="13"/>
  <c r="L1036" i="13" s="1"/>
  <c r="K1035" i="13"/>
  <c r="L1035" i="13" s="1"/>
  <c r="L1034" i="13"/>
  <c r="K1034" i="13"/>
  <c r="L1033" i="13"/>
  <c r="K1033" i="13"/>
  <c r="K1032" i="13"/>
  <c r="L1032" i="13" s="1"/>
  <c r="K1031" i="13"/>
  <c r="L1031" i="13" s="1"/>
  <c r="L1030" i="13"/>
  <c r="K1030" i="13"/>
  <c r="L1029" i="13"/>
  <c r="K1029" i="13"/>
  <c r="K1028" i="13"/>
  <c r="L1028" i="13" s="1"/>
  <c r="K1027" i="13"/>
  <c r="L1027" i="13" s="1"/>
  <c r="L1026" i="13"/>
  <c r="K1026" i="13"/>
  <c r="L1025" i="13"/>
  <c r="K1025" i="13"/>
  <c r="K1024" i="13"/>
  <c r="L1024" i="13" s="1"/>
  <c r="K1023" i="13"/>
  <c r="L1023" i="13" s="1"/>
  <c r="L1022" i="13"/>
  <c r="K1022" i="13"/>
  <c r="L1021" i="13"/>
  <c r="K1021" i="13"/>
  <c r="K1020" i="13"/>
  <c r="L1020" i="13" s="1"/>
  <c r="K1019" i="13"/>
  <c r="L1019" i="13" s="1"/>
  <c r="L1018" i="13"/>
  <c r="K1018" i="13"/>
  <c r="L1017" i="13"/>
  <c r="K1017" i="13"/>
  <c r="K1016" i="13"/>
  <c r="L1016" i="13" s="1"/>
  <c r="K1015" i="13"/>
  <c r="L1015" i="13" s="1"/>
  <c r="L1014" i="13"/>
  <c r="K1014" i="13"/>
  <c r="L1013" i="13"/>
  <c r="K1013" i="13"/>
  <c r="K1012" i="13"/>
  <c r="L1012" i="13" s="1"/>
  <c r="K1011" i="13"/>
  <c r="L1011" i="13" s="1"/>
  <c r="L1010" i="13"/>
  <c r="K1010" i="13"/>
  <c r="L1009" i="13"/>
  <c r="K1009" i="13"/>
  <c r="K1008" i="13"/>
  <c r="L1008" i="13" s="1"/>
  <c r="K1007" i="13"/>
  <c r="L1007" i="13" s="1"/>
  <c r="L1006" i="13"/>
  <c r="K1006" i="13"/>
  <c r="L1005" i="13"/>
  <c r="K1005" i="13"/>
  <c r="K1004" i="13"/>
  <c r="L1004" i="13" s="1"/>
  <c r="K1003" i="13"/>
  <c r="L1003" i="13" s="1"/>
  <c r="L1002" i="13"/>
  <c r="K1002" i="13"/>
  <c r="L1001" i="13"/>
  <c r="K1001" i="13"/>
  <c r="K1000" i="13"/>
  <c r="L1000" i="13" s="1"/>
  <c r="K999" i="13"/>
  <c r="L999" i="13" s="1"/>
  <c r="L998" i="13"/>
  <c r="K998" i="13"/>
  <c r="L997" i="13"/>
  <c r="K997" i="13"/>
  <c r="K996" i="13"/>
  <c r="L996" i="13" s="1"/>
  <c r="K995" i="13"/>
  <c r="L995" i="13" s="1"/>
  <c r="L994" i="13"/>
  <c r="K994" i="13"/>
  <c r="L993" i="13"/>
  <c r="K993" i="13"/>
  <c r="K992" i="13"/>
  <c r="L992" i="13" s="1"/>
  <c r="K991" i="13"/>
  <c r="L991" i="13" s="1"/>
  <c r="L990" i="13"/>
  <c r="K990" i="13"/>
  <c r="L989" i="13"/>
  <c r="K989" i="13"/>
  <c r="K988" i="13"/>
  <c r="L988" i="13" s="1"/>
  <c r="K987" i="13"/>
  <c r="L987" i="13" s="1"/>
  <c r="L986" i="13"/>
  <c r="K986" i="13"/>
  <c r="L985" i="13"/>
  <c r="K985" i="13"/>
  <c r="K984" i="13"/>
  <c r="L984" i="13" s="1"/>
  <c r="K983" i="13"/>
  <c r="L983" i="13" s="1"/>
  <c r="L982" i="13"/>
  <c r="K982" i="13"/>
  <c r="L981" i="13"/>
  <c r="K981" i="13"/>
  <c r="K980" i="13"/>
  <c r="L980" i="13" s="1"/>
  <c r="K979" i="13"/>
  <c r="L979" i="13" s="1"/>
  <c r="L978" i="13"/>
  <c r="K978" i="13"/>
  <c r="K977" i="13"/>
  <c r="L977" i="13" s="1"/>
  <c r="K976" i="13"/>
  <c r="L976" i="13" s="1"/>
  <c r="K975" i="13"/>
  <c r="L975" i="13" s="1"/>
  <c r="L974" i="13"/>
  <c r="K974" i="13"/>
  <c r="K973" i="13"/>
  <c r="L973" i="13" s="1"/>
  <c r="K972" i="13"/>
  <c r="L972" i="13" s="1"/>
  <c r="K971" i="13"/>
  <c r="L971" i="13" s="1"/>
  <c r="L970" i="13"/>
  <c r="K970" i="13"/>
  <c r="K969" i="13"/>
  <c r="L969" i="13" s="1"/>
  <c r="K968" i="13"/>
  <c r="L968" i="13" s="1"/>
  <c r="K967" i="13"/>
  <c r="L967" i="13" s="1"/>
  <c r="L966" i="13"/>
  <c r="K966" i="13"/>
  <c r="K965" i="13"/>
  <c r="L965" i="13" s="1"/>
  <c r="K964" i="13"/>
  <c r="L964" i="13" s="1"/>
  <c r="K963" i="13"/>
  <c r="L963" i="13" s="1"/>
  <c r="L962" i="13"/>
  <c r="K962" i="13"/>
  <c r="K961" i="13"/>
  <c r="L961" i="13" s="1"/>
  <c r="K960" i="13"/>
  <c r="L960" i="13" s="1"/>
  <c r="K959" i="13"/>
  <c r="L959" i="13" s="1"/>
  <c r="L958" i="13"/>
  <c r="K958" i="13"/>
  <c r="K957" i="13"/>
  <c r="L957" i="13" s="1"/>
  <c r="K956" i="13"/>
  <c r="L956" i="13" s="1"/>
  <c r="K955" i="13"/>
  <c r="L955" i="13" s="1"/>
  <c r="L954" i="13"/>
  <c r="K954" i="13"/>
  <c r="K953" i="13"/>
  <c r="L953" i="13" s="1"/>
  <c r="K952" i="13"/>
  <c r="L952" i="13" s="1"/>
  <c r="K951" i="13"/>
  <c r="L951" i="13" s="1"/>
  <c r="L950" i="13"/>
  <c r="K950" i="13"/>
  <c r="K949" i="13"/>
  <c r="L949" i="13" s="1"/>
  <c r="K948" i="13"/>
  <c r="L948" i="13" s="1"/>
  <c r="K947" i="13"/>
  <c r="L947" i="13" s="1"/>
  <c r="L946" i="13"/>
  <c r="K946" i="13"/>
  <c r="K945" i="13"/>
  <c r="L945" i="13" s="1"/>
  <c r="K944" i="13"/>
  <c r="L944" i="13" s="1"/>
  <c r="K943" i="13"/>
  <c r="L943" i="13" s="1"/>
  <c r="L942" i="13"/>
  <c r="K942" i="13"/>
  <c r="K941" i="13"/>
  <c r="L941" i="13" s="1"/>
  <c r="K940" i="13"/>
  <c r="L940" i="13" s="1"/>
  <c r="K939" i="13"/>
  <c r="L939" i="13" s="1"/>
  <c r="L938" i="13"/>
  <c r="K938" i="13"/>
  <c r="K937" i="13"/>
  <c r="L937" i="13" s="1"/>
  <c r="K936" i="13"/>
  <c r="L936" i="13" s="1"/>
  <c r="K935" i="13"/>
  <c r="L935" i="13" s="1"/>
  <c r="L934" i="13"/>
  <c r="K934" i="13"/>
  <c r="K933" i="13"/>
  <c r="L933" i="13" s="1"/>
  <c r="K932" i="13"/>
  <c r="L932" i="13" s="1"/>
  <c r="K931" i="13"/>
  <c r="L931" i="13" s="1"/>
  <c r="L930" i="13"/>
  <c r="K930" i="13"/>
  <c r="K929" i="13"/>
  <c r="L929" i="13" s="1"/>
  <c r="K928" i="13"/>
  <c r="L928" i="13" s="1"/>
  <c r="K927" i="13"/>
  <c r="L927" i="13" s="1"/>
  <c r="L926" i="13"/>
  <c r="K926" i="13"/>
  <c r="K925" i="13"/>
  <c r="L925" i="13" s="1"/>
  <c r="K924" i="13"/>
  <c r="L924" i="13" s="1"/>
  <c r="K923" i="13"/>
  <c r="L923" i="13" s="1"/>
  <c r="L922" i="13"/>
  <c r="K922" i="13"/>
  <c r="K921" i="13"/>
  <c r="L921" i="13" s="1"/>
  <c r="K920" i="13"/>
  <c r="L920" i="13" s="1"/>
  <c r="K919" i="13"/>
  <c r="L919" i="13" s="1"/>
  <c r="L918" i="13"/>
  <c r="K918" i="13"/>
  <c r="K917" i="13"/>
  <c r="L917" i="13" s="1"/>
  <c r="K916" i="13"/>
  <c r="L916" i="13" s="1"/>
  <c r="K915" i="13"/>
  <c r="L915" i="13" s="1"/>
  <c r="L914" i="13"/>
  <c r="K914" i="13"/>
  <c r="K913" i="13"/>
  <c r="L913" i="13" s="1"/>
  <c r="K912" i="13"/>
  <c r="L912" i="13" s="1"/>
  <c r="K911" i="13"/>
  <c r="L911" i="13" s="1"/>
  <c r="L910" i="13"/>
  <c r="K910" i="13"/>
  <c r="K909" i="13"/>
  <c r="L909" i="13" s="1"/>
  <c r="K908" i="13"/>
  <c r="L908" i="13" s="1"/>
  <c r="K907" i="13"/>
  <c r="L907" i="13" s="1"/>
  <c r="L906" i="13"/>
  <c r="K906" i="13"/>
  <c r="K905" i="13"/>
  <c r="L905" i="13" s="1"/>
  <c r="K904" i="13"/>
  <c r="L904" i="13" s="1"/>
  <c r="K903" i="13"/>
  <c r="L903" i="13" s="1"/>
  <c r="L902" i="13"/>
  <c r="K902" i="13"/>
  <c r="K901" i="13"/>
  <c r="L901" i="13" s="1"/>
  <c r="K900" i="13"/>
  <c r="L900" i="13" s="1"/>
  <c r="K899" i="13"/>
  <c r="L899" i="13" s="1"/>
  <c r="L898" i="13"/>
  <c r="K898" i="13"/>
  <c r="K897" i="13"/>
  <c r="L897" i="13" s="1"/>
  <c r="K896" i="13"/>
  <c r="L896" i="13" s="1"/>
  <c r="K895" i="13"/>
  <c r="L895" i="13" s="1"/>
  <c r="L894" i="13"/>
  <c r="K894" i="13"/>
  <c r="K893" i="13"/>
  <c r="L893" i="13" s="1"/>
  <c r="K892" i="13"/>
  <c r="L892" i="13" s="1"/>
  <c r="K891" i="13"/>
  <c r="L891" i="13" s="1"/>
  <c r="L890" i="13"/>
  <c r="K890" i="13"/>
  <c r="K889" i="13"/>
  <c r="L889" i="13" s="1"/>
  <c r="K888" i="13"/>
  <c r="L888" i="13" s="1"/>
  <c r="K887" i="13"/>
  <c r="L887" i="13" s="1"/>
  <c r="L886" i="13"/>
  <c r="K886" i="13"/>
  <c r="K885" i="13"/>
  <c r="L885" i="13" s="1"/>
  <c r="K884" i="13"/>
  <c r="L884" i="13" s="1"/>
  <c r="K883" i="13"/>
  <c r="L883" i="13" s="1"/>
  <c r="L882" i="13"/>
  <c r="K882" i="13"/>
  <c r="K881" i="13"/>
  <c r="L881" i="13" s="1"/>
  <c r="K880" i="13"/>
  <c r="L880" i="13" s="1"/>
  <c r="K879" i="13"/>
  <c r="L879" i="13" s="1"/>
  <c r="L878" i="13"/>
  <c r="K878" i="13"/>
  <c r="K877" i="13"/>
  <c r="L877" i="13" s="1"/>
  <c r="K876" i="13"/>
  <c r="L876" i="13" s="1"/>
  <c r="K875" i="13"/>
  <c r="L875" i="13" s="1"/>
  <c r="L874" i="13"/>
  <c r="K874" i="13"/>
  <c r="K873" i="13"/>
  <c r="L873" i="13" s="1"/>
  <c r="K872" i="13"/>
  <c r="L872" i="13" s="1"/>
  <c r="K871" i="13"/>
  <c r="L871" i="13" s="1"/>
  <c r="L870" i="13"/>
  <c r="K870" i="13"/>
  <c r="K869" i="13"/>
  <c r="L869" i="13" s="1"/>
  <c r="K868" i="13"/>
  <c r="L868" i="13" s="1"/>
  <c r="K867" i="13"/>
  <c r="L867" i="13" s="1"/>
  <c r="L866" i="13"/>
  <c r="K866" i="13"/>
  <c r="K865" i="13"/>
  <c r="L865" i="13" s="1"/>
  <c r="K864" i="13"/>
  <c r="L864" i="13" s="1"/>
  <c r="K863" i="13"/>
  <c r="L863" i="13" s="1"/>
  <c r="L862" i="13"/>
  <c r="K862" i="13"/>
  <c r="K861" i="13"/>
  <c r="L861" i="13" s="1"/>
  <c r="K860" i="13"/>
  <c r="L860" i="13" s="1"/>
  <c r="K859" i="13"/>
  <c r="L859" i="13" s="1"/>
  <c r="L858" i="13"/>
  <c r="K858" i="13"/>
  <c r="K857" i="13"/>
  <c r="L857" i="13" s="1"/>
  <c r="K856" i="13"/>
  <c r="L856" i="13" s="1"/>
  <c r="K855" i="13"/>
  <c r="L855" i="13" s="1"/>
  <c r="L854" i="13"/>
  <c r="K854" i="13"/>
  <c r="K853" i="13"/>
  <c r="L853" i="13" s="1"/>
  <c r="K852" i="13"/>
  <c r="L852" i="13" s="1"/>
  <c r="K851" i="13"/>
  <c r="L851" i="13" s="1"/>
  <c r="L850" i="13"/>
  <c r="K850" i="13"/>
  <c r="K849" i="13"/>
  <c r="L849" i="13" s="1"/>
  <c r="K848" i="13"/>
  <c r="L848" i="13" s="1"/>
  <c r="K847" i="13"/>
  <c r="L847" i="13" s="1"/>
  <c r="L846" i="13"/>
  <c r="K846" i="13"/>
  <c r="K845" i="13"/>
  <c r="L845" i="13" s="1"/>
  <c r="K844" i="13"/>
  <c r="L844" i="13" s="1"/>
  <c r="K843" i="13"/>
  <c r="L843" i="13" s="1"/>
  <c r="L842" i="13"/>
  <c r="K842" i="13"/>
  <c r="K841" i="13"/>
  <c r="L841" i="13" s="1"/>
  <c r="K840" i="13"/>
  <c r="L840" i="13" s="1"/>
  <c r="K839" i="13"/>
  <c r="L839" i="13" s="1"/>
  <c r="L838" i="13"/>
  <c r="K838" i="13"/>
  <c r="K837" i="13"/>
  <c r="L837" i="13" s="1"/>
  <c r="L836" i="13"/>
  <c r="K836" i="13"/>
  <c r="K835" i="13"/>
  <c r="L835" i="13" s="1"/>
  <c r="L834" i="13"/>
  <c r="K834" i="13"/>
  <c r="K833" i="13"/>
  <c r="L833" i="13" s="1"/>
  <c r="L832" i="13"/>
  <c r="K832" i="13"/>
  <c r="K831" i="13"/>
  <c r="L831" i="13" s="1"/>
  <c r="L830" i="13"/>
  <c r="K830" i="13"/>
  <c r="K829" i="13"/>
  <c r="L829" i="13" s="1"/>
  <c r="L828" i="13"/>
  <c r="K828" i="13"/>
  <c r="K827" i="13"/>
  <c r="L827" i="13" s="1"/>
  <c r="L826" i="13"/>
  <c r="K826" i="13"/>
  <c r="K825" i="13"/>
  <c r="L825" i="13" s="1"/>
  <c r="L824" i="13"/>
  <c r="K824" i="13"/>
  <c r="K823" i="13"/>
  <c r="L823" i="13" s="1"/>
  <c r="L822" i="13"/>
  <c r="K822" i="13"/>
  <c r="K821" i="13"/>
  <c r="L821" i="13" s="1"/>
  <c r="L820" i="13"/>
  <c r="K820" i="13"/>
  <c r="K819" i="13"/>
  <c r="L819" i="13" s="1"/>
  <c r="L818" i="13"/>
  <c r="K818" i="13"/>
  <c r="K817" i="13"/>
  <c r="L817" i="13" s="1"/>
  <c r="L816" i="13"/>
  <c r="K816" i="13"/>
  <c r="K815" i="13"/>
  <c r="L815" i="13" s="1"/>
  <c r="L814" i="13"/>
  <c r="K814" i="13"/>
  <c r="K813" i="13"/>
  <c r="L813" i="13" s="1"/>
  <c r="L812" i="13"/>
  <c r="K812" i="13"/>
  <c r="K811" i="13"/>
  <c r="L811" i="13" s="1"/>
  <c r="L810" i="13"/>
  <c r="K810" i="13"/>
  <c r="K809" i="13"/>
  <c r="L809" i="13" s="1"/>
  <c r="L808" i="13"/>
  <c r="K808" i="13"/>
  <c r="K807" i="13"/>
  <c r="L807" i="13" s="1"/>
  <c r="L806" i="13"/>
  <c r="K806" i="13"/>
  <c r="K805" i="13"/>
  <c r="L805" i="13" s="1"/>
  <c r="L804" i="13"/>
  <c r="K804" i="13"/>
  <c r="K803" i="13"/>
  <c r="L803" i="13" s="1"/>
  <c r="L802" i="13"/>
  <c r="K802" i="13"/>
  <c r="K801" i="13"/>
  <c r="L801" i="13" s="1"/>
  <c r="L800" i="13"/>
  <c r="K800" i="13"/>
  <c r="K799" i="13"/>
  <c r="L799" i="13" s="1"/>
  <c r="K798" i="13"/>
  <c r="L798" i="13" s="1"/>
  <c r="K797" i="13"/>
  <c r="L797" i="13" s="1"/>
  <c r="L796" i="13"/>
  <c r="K796" i="13"/>
  <c r="K795" i="13"/>
  <c r="L795" i="13" s="1"/>
  <c r="K794" i="13"/>
  <c r="L794" i="13" s="1"/>
  <c r="K793" i="13"/>
  <c r="L793" i="13" s="1"/>
  <c r="L792" i="13"/>
  <c r="K792" i="13"/>
  <c r="K791" i="13"/>
  <c r="L791" i="13" s="1"/>
  <c r="K790" i="13"/>
  <c r="L790" i="13" s="1"/>
  <c r="K789" i="13"/>
  <c r="L789" i="13" s="1"/>
  <c r="L788" i="13"/>
  <c r="K788" i="13"/>
  <c r="K787" i="13"/>
  <c r="L787" i="13" s="1"/>
  <c r="K786" i="13"/>
  <c r="L786" i="13" s="1"/>
  <c r="K785" i="13"/>
  <c r="L785" i="13" s="1"/>
  <c r="L784" i="13"/>
  <c r="K784" i="13"/>
  <c r="K783" i="13"/>
  <c r="L783" i="13" s="1"/>
  <c r="K782" i="13"/>
  <c r="L782" i="13" s="1"/>
  <c r="K781" i="13"/>
  <c r="L781" i="13" s="1"/>
  <c r="L780" i="13"/>
  <c r="K780" i="13"/>
  <c r="K779" i="13"/>
  <c r="L779" i="13" s="1"/>
  <c r="K778" i="13"/>
  <c r="L778" i="13" s="1"/>
  <c r="K777" i="13"/>
  <c r="L777" i="13" s="1"/>
  <c r="L776" i="13"/>
  <c r="K776" i="13"/>
  <c r="K775" i="13"/>
  <c r="L775" i="13" s="1"/>
  <c r="K774" i="13"/>
  <c r="L774" i="13" s="1"/>
  <c r="K773" i="13"/>
  <c r="L773" i="13" s="1"/>
  <c r="L772" i="13"/>
  <c r="K772" i="13"/>
  <c r="K771" i="13"/>
  <c r="L771" i="13" s="1"/>
  <c r="K770" i="13"/>
  <c r="L770" i="13" s="1"/>
  <c r="K769" i="13"/>
  <c r="L769" i="13" s="1"/>
  <c r="L768" i="13"/>
  <c r="K768" i="13"/>
  <c r="K767" i="13"/>
  <c r="L767" i="13" s="1"/>
  <c r="K766" i="13"/>
  <c r="L766" i="13" s="1"/>
  <c r="K765" i="13"/>
  <c r="L765" i="13" s="1"/>
  <c r="L764" i="13"/>
  <c r="K764" i="13"/>
  <c r="K763" i="13"/>
  <c r="L763" i="13" s="1"/>
  <c r="K762" i="13"/>
  <c r="L762" i="13" s="1"/>
  <c r="K761" i="13"/>
  <c r="L761" i="13" s="1"/>
  <c r="L760" i="13"/>
  <c r="K760" i="13"/>
  <c r="K759" i="13"/>
  <c r="L759" i="13" s="1"/>
  <c r="K758" i="13"/>
  <c r="L758" i="13" s="1"/>
  <c r="K757" i="13"/>
  <c r="L757" i="13" s="1"/>
  <c r="K756" i="13"/>
  <c r="L756" i="13" s="1"/>
  <c r="L755" i="13"/>
  <c r="K755" i="13"/>
  <c r="K754" i="13"/>
  <c r="L754" i="13" s="1"/>
  <c r="K753" i="13"/>
  <c r="L753" i="13" s="1"/>
  <c r="K752" i="13"/>
  <c r="L752" i="13" s="1"/>
  <c r="L751" i="13"/>
  <c r="K751" i="13"/>
  <c r="L750" i="13"/>
  <c r="K750" i="13"/>
  <c r="L749" i="13"/>
  <c r="K749" i="13"/>
  <c r="L748" i="13"/>
  <c r="K748" i="13"/>
  <c r="L747" i="13"/>
  <c r="K747" i="13"/>
  <c r="L746" i="13"/>
  <c r="K746" i="13"/>
  <c r="L745" i="13"/>
  <c r="K745" i="13"/>
  <c r="L744" i="13"/>
  <c r="K744" i="13"/>
  <c r="L743" i="13"/>
  <c r="K743" i="13"/>
  <c r="L742" i="13"/>
  <c r="K742" i="13"/>
  <c r="L741" i="13"/>
  <c r="K741" i="13"/>
  <c r="L740" i="13"/>
  <c r="K740" i="13"/>
  <c r="L739" i="13"/>
  <c r="K739" i="13"/>
  <c r="L738" i="13"/>
  <c r="K738" i="13"/>
  <c r="L737" i="13"/>
  <c r="K737" i="13"/>
  <c r="L736" i="13"/>
  <c r="K736" i="13"/>
  <c r="L735" i="13"/>
  <c r="K735" i="13"/>
  <c r="L734" i="13"/>
  <c r="K734" i="13"/>
  <c r="L733" i="13"/>
  <c r="K733" i="13"/>
  <c r="L732" i="13"/>
  <c r="K732" i="13"/>
  <c r="L731" i="13"/>
  <c r="K731" i="13"/>
  <c r="L730" i="13"/>
  <c r="K730" i="13"/>
  <c r="L729" i="13"/>
  <c r="K729" i="13"/>
  <c r="L728" i="13"/>
  <c r="K728" i="13"/>
  <c r="L727" i="13"/>
  <c r="K727" i="13"/>
  <c r="L726" i="13"/>
  <c r="K726" i="13"/>
  <c r="L725" i="13"/>
  <c r="K725" i="13"/>
  <c r="L724" i="13"/>
  <c r="K724" i="13"/>
  <c r="L723" i="13"/>
  <c r="K723" i="13"/>
  <c r="L722" i="13"/>
  <c r="K722" i="13"/>
  <c r="L721" i="13"/>
  <c r="K721" i="13"/>
  <c r="L720" i="13"/>
  <c r="K720" i="13"/>
  <c r="L719" i="13"/>
  <c r="K719" i="13"/>
  <c r="L718" i="13"/>
  <c r="K718" i="13"/>
  <c r="L717" i="13"/>
  <c r="K717" i="13"/>
  <c r="L716" i="13"/>
  <c r="K716" i="13"/>
  <c r="L715" i="13"/>
  <c r="K715" i="13"/>
  <c r="L714" i="13"/>
  <c r="K714" i="13"/>
  <c r="L713" i="13"/>
  <c r="K713" i="13"/>
  <c r="L712" i="13"/>
  <c r="K712" i="13"/>
  <c r="L711" i="13"/>
  <c r="K711" i="13"/>
  <c r="L710" i="13"/>
  <c r="K710" i="13"/>
  <c r="L709" i="13"/>
  <c r="K709" i="13"/>
  <c r="L708" i="13"/>
  <c r="K708" i="13"/>
  <c r="L707" i="13"/>
  <c r="K707" i="13"/>
  <c r="L706" i="13"/>
  <c r="K706" i="13"/>
  <c r="L705" i="13"/>
  <c r="K705" i="13"/>
  <c r="L704" i="13"/>
  <c r="K704" i="13"/>
  <c r="L703" i="13"/>
  <c r="K703" i="13"/>
  <c r="L702" i="13"/>
  <c r="K702" i="13"/>
  <c r="L701" i="13"/>
  <c r="K701" i="13"/>
  <c r="L700" i="13"/>
  <c r="K700" i="13"/>
  <c r="L699" i="13"/>
  <c r="K699" i="13"/>
  <c r="L698" i="13"/>
  <c r="K698" i="13"/>
  <c r="L697" i="13"/>
  <c r="K697" i="13"/>
  <c r="L696" i="13"/>
  <c r="K696" i="13"/>
  <c r="L695" i="13"/>
  <c r="K695" i="13"/>
  <c r="L694" i="13"/>
  <c r="K694" i="13"/>
  <c r="L693" i="13"/>
  <c r="K693" i="13"/>
  <c r="L692" i="13"/>
  <c r="K692" i="13"/>
  <c r="L691" i="13"/>
  <c r="K691" i="13"/>
  <c r="L690" i="13"/>
  <c r="K690" i="13"/>
  <c r="L689" i="13"/>
  <c r="K689" i="13"/>
  <c r="L688" i="13"/>
  <c r="K688" i="13"/>
  <c r="L687" i="13"/>
  <c r="K687" i="13"/>
  <c r="L686" i="13"/>
  <c r="K686" i="13"/>
  <c r="L685" i="13"/>
  <c r="K685" i="13"/>
  <c r="L684" i="13"/>
  <c r="K684" i="13"/>
  <c r="L683" i="13"/>
  <c r="K683" i="13"/>
  <c r="L682" i="13"/>
  <c r="K682" i="13"/>
  <c r="L681" i="13"/>
  <c r="K681" i="13"/>
  <c r="L680" i="13"/>
  <c r="K680" i="13"/>
  <c r="L679" i="13"/>
  <c r="K679" i="13"/>
  <c r="L678" i="13"/>
  <c r="K678" i="13"/>
  <c r="L677" i="13"/>
  <c r="K677" i="13"/>
  <c r="L676" i="13"/>
  <c r="K676" i="13"/>
  <c r="L675" i="13"/>
  <c r="K675" i="13"/>
  <c r="L674" i="13"/>
  <c r="K674" i="13"/>
  <c r="L673" i="13"/>
  <c r="K673" i="13"/>
  <c r="L672" i="13"/>
  <c r="K672" i="13"/>
  <c r="L671" i="13"/>
  <c r="K671" i="13"/>
  <c r="L670" i="13"/>
  <c r="K670" i="13"/>
  <c r="L669" i="13"/>
  <c r="K669" i="13"/>
  <c r="L668" i="13"/>
  <c r="K668" i="13"/>
  <c r="L667" i="13"/>
  <c r="K667" i="13"/>
  <c r="L666" i="13"/>
  <c r="K666" i="13"/>
  <c r="L665" i="13"/>
  <c r="K665" i="13"/>
  <c r="L664" i="13"/>
  <c r="K664" i="13"/>
  <c r="L663" i="13"/>
  <c r="K663" i="13"/>
  <c r="L662" i="13"/>
  <c r="K662" i="13"/>
  <c r="L661" i="13"/>
  <c r="K661" i="13"/>
  <c r="L660" i="13"/>
  <c r="K660" i="13"/>
  <c r="L659" i="13"/>
  <c r="K659" i="13"/>
  <c r="L658" i="13"/>
  <c r="K658" i="13"/>
  <c r="L657" i="13"/>
  <c r="K657" i="13"/>
  <c r="L656" i="13"/>
  <c r="K656" i="13"/>
  <c r="L655" i="13"/>
  <c r="K655" i="13"/>
  <c r="L654" i="13"/>
  <c r="K654" i="13"/>
  <c r="L653" i="13"/>
  <c r="K653" i="13"/>
  <c r="L652" i="13"/>
  <c r="K652" i="13"/>
  <c r="L651" i="13"/>
  <c r="K651" i="13"/>
  <c r="L650" i="13"/>
  <c r="K650" i="13"/>
  <c r="L649" i="13"/>
  <c r="K649" i="13"/>
  <c r="L648" i="13"/>
  <c r="K648" i="13"/>
  <c r="L647" i="13"/>
  <c r="K647" i="13"/>
  <c r="L646" i="13"/>
  <c r="K646" i="13"/>
  <c r="L645" i="13"/>
  <c r="K645" i="13"/>
  <c r="L644" i="13"/>
  <c r="K644" i="13"/>
  <c r="L643" i="13"/>
  <c r="K643" i="13"/>
  <c r="L642" i="13"/>
  <c r="K642" i="13"/>
  <c r="L641" i="13"/>
  <c r="K641" i="13"/>
  <c r="L640" i="13"/>
  <c r="K640" i="13"/>
  <c r="L639" i="13"/>
  <c r="K639" i="13"/>
  <c r="L638" i="13"/>
  <c r="K638" i="13"/>
  <c r="L637" i="13"/>
  <c r="K637" i="13"/>
  <c r="L636" i="13"/>
  <c r="K636" i="13"/>
  <c r="L635" i="13"/>
  <c r="K635" i="13"/>
  <c r="L634" i="13"/>
  <c r="K634" i="13"/>
  <c r="L633" i="13"/>
  <c r="K633" i="13"/>
  <c r="L632" i="13"/>
  <c r="K632" i="13"/>
  <c r="L631" i="13"/>
  <c r="K631" i="13"/>
  <c r="L630" i="13"/>
  <c r="K630" i="13"/>
  <c r="L629" i="13"/>
  <c r="K629" i="13"/>
  <c r="L628" i="13"/>
  <c r="K628" i="13"/>
  <c r="L627" i="13"/>
  <c r="K627" i="13"/>
  <c r="L626" i="13"/>
  <c r="K626" i="13"/>
  <c r="L625" i="13"/>
  <c r="K625" i="13"/>
  <c r="L624" i="13"/>
  <c r="K624" i="13"/>
  <c r="L623" i="13"/>
  <c r="K623" i="13"/>
  <c r="L622" i="13"/>
  <c r="K622" i="13"/>
  <c r="L621" i="13"/>
  <c r="K621" i="13"/>
  <c r="L620" i="13"/>
  <c r="K620" i="13"/>
  <c r="L619" i="13"/>
  <c r="K619" i="13"/>
  <c r="L618" i="13"/>
  <c r="K618" i="13"/>
  <c r="L617" i="13"/>
  <c r="K617" i="13"/>
  <c r="L616" i="13"/>
  <c r="K616" i="13"/>
  <c r="L615" i="13"/>
  <c r="K615" i="13"/>
  <c r="L614" i="13"/>
  <c r="K614" i="13"/>
  <c r="L613" i="13"/>
  <c r="K613" i="13"/>
  <c r="L612" i="13"/>
  <c r="K612" i="13"/>
  <c r="L611" i="13"/>
  <c r="K611" i="13"/>
  <c r="L610" i="13"/>
  <c r="K610" i="13"/>
  <c r="L609" i="13"/>
  <c r="K609" i="13"/>
  <c r="L608" i="13"/>
  <c r="K608" i="13"/>
  <c r="L607" i="13"/>
  <c r="K607" i="13"/>
  <c r="L606" i="13"/>
  <c r="K606" i="13"/>
  <c r="L605" i="13"/>
  <c r="K605" i="13"/>
  <c r="L604" i="13"/>
  <c r="K604" i="13"/>
  <c r="L603" i="13"/>
  <c r="K603" i="13"/>
  <c r="L602" i="13"/>
  <c r="K602" i="13"/>
  <c r="L601" i="13"/>
  <c r="K601" i="13"/>
  <c r="L600" i="13"/>
  <c r="K600" i="13"/>
  <c r="L599" i="13"/>
  <c r="K599" i="13"/>
  <c r="L598" i="13"/>
  <c r="K598" i="13"/>
  <c r="L597" i="13"/>
  <c r="K597" i="13"/>
  <c r="L596" i="13"/>
  <c r="K596" i="13"/>
  <c r="L595" i="13"/>
  <c r="K595" i="13"/>
  <c r="L594" i="13"/>
  <c r="K594" i="13"/>
  <c r="L593" i="13"/>
  <c r="K593" i="13"/>
  <c r="L592" i="13"/>
  <c r="K592" i="13"/>
  <c r="L591" i="13"/>
  <c r="K591" i="13"/>
  <c r="L590" i="13"/>
  <c r="K590" i="13"/>
  <c r="L589" i="13"/>
  <c r="K589" i="13"/>
  <c r="L588" i="13"/>
  <c r="K588" i="13"/>
  <c r="L587" i="13"/>
  <c r="K587" i="13"/>
  <c r="L586" i="13"/>
  <c r="K586" i="13"/>
  <c r="L585" i="13"/>
  <c r="K585" i="13"/>
  <c r="L584" i="13"/>
  <c r="K584" i="13"/>
  <c r="L583" i="13"/>
  <c r="K583" i="13"/>
  <c r="L582" i="13"/>
  <c r="K582" i="13"/>
  <c r="L581" i="13"/>
  <c r="K581" i="13"/>
  <c r="L580" i="13"/>
  <c r="K580" i="13"/>
  <c r="L579" i="13"/>
  <c r="K579" i="13"/>
  <c r="L578" i="13"/>
  <c r="K578" i="13"/>
  <c r="L577" i="13"/>
  <c r="K577" i="13"/>
  <c r="L576" i="13"/>
  <c r="K576" i="13"/>
  <c r="L575" i="13"/>
  <c r="K575" i="13"/>
  <c r="L574" i="13"/>
  <c r="K574" i="13"/>
  <c r="L573" i="13"/>
  <c r="K573" i="13"/>
  <c r="L572" i="13"/>
  <c r="K572" i="13"/>
  <c r="L571" i="13"/>
  <c r="K571" i="13"/>
  <c r="L570" i="13"/>
  <c r="K570" i="13"/>
  <c r="L569" i="13"/>
  <c r="K569" i="13"/>
  <c r="L568" i="13"/>
  <c r="K568" i="13"/>
  <c r="L567" i="13"/>
  <c r="K567" i="13"/>
  <c r="L566" i="13"/>
  <c r="K566" i="13"/>
  <c r="L565" i="13"/>
  <c r="K565" i="13"/>
  <c r="L564" i="13"/>
  <c r="K564" i="13"/>
  <c r="L563" i="13"/>
  <c r="K563" i="13"/>
  <c r="L562" i="13"/>
  <c r="K562" i="13"/>
  <c r="L561" i="13"/>
  <c r="K561" i="13"/>
  <c r="L560" i="13"/>
  <c r="K560" i="13"/>
  <c r="L559" i="13"/>
  <c r="K559" i="13"/>
  <c r="L558" i="13"/>
  <c r="K558" i="13"/>
  <c r="L557" i="13"/>
  <c r="K557" i="13"/>
  <c r="L556" i="13"/>
  <c r="K556" i="13"/>
  <c r="L555" i="13"/>
  <c r="K555" i="13"/>
  <c r="L554" i="13"/>
  <c r="K554" i="13"/>
  <c r="L553" i="13"/>
  <c r="K553" i="13"/>
  <c r="L552" i="13"/>
  <c r="K552" i="13"/>
  <c r="L551" i="13"/>
  <c r="K551" i="13"/>
  <c r="L550" i="13"/>
  <c r="K550" i="13"/>
  <c r="L549" i="13"/>
  <c r="K549" i="13"/>
  <c r="L548" i="13"/>
  <c r="K548" i="13"/>
  <c r="L547" i="13"/>
  <c r="K547" i="13"/>
  <c r="L546" i="13"/>
  <c r="K546" i="13"/>
  <c r="L545" i="13"/>
  <c r="K545" i="13"/>
  <c r="L544" i="13"/>
  <c r="K544" i="13"/>
  <c r="L543" i="13"/>
  <c r="K543" i="13"/>
  <c r="L542" i="13"/>
  <c r="K542" i="13"/>
  <c r="L541" i="13"/>
  <c r="K541" i="13"/>
  <c r="L540" i="13"/>
  <c r="K540" i="13"/>
  <c r="L539" i="13"/>
  <c r="K539" i="13"/>
  <c r="L538" i="13"/>
  <c r="K538" i="13"/>
  <c r="L537" i="13"/>
  <c r="K537" i="13"/>
  <c r="L536" i="13"/>
  <c r="K536" i="13"/>
  <c r="L535" i="13"/>
  <c r="K535" i="13"/>
  <c r="L534" i="13"/>
  <c r="K534" i="13"/>
  <c r="L533" i="13"/>
  <c r="K533" i="13"/>
  <c r="L532" i="13"/>
  <c r="K532" i="13"/>
  <c r="L531" i="13"/>
  <c r="K531" i="13"/>
  <c r="L530" i="13"/>
  <c r="K530" i="13"/>
  <c r="L529" i="13"/>
  <c r="K529" i="13"/>
  <c r="L528" i="13"/>
  <c r="K528" i="13"/>
  <c r="L527" i="13"/>
  <c r="K527" i="13"/>
  <c r="L526" i="13"/>
  <c r="K526" i="13"/>
  <c r="L525" i="13"/>
  <c r="K525" i="13"/>
  <c r="L524" i="13"/>
  <c r="K524" i="13"/>
  <c r="L523" i="13"/>
  <c r="K523" i="13"/>
  <c r="L522" i="13"/>
  <c r="K522" i="13"/>
  <c r="L521" i="13"/>
  <c r="K521" i="13"/>
  <c r="L520" i="13"/>
  <c r="K520" i="13"/>
  <c r="L519" i="13"/>
  <c r="K519" i="13"/>
  <c r="L518" i="13"/>
  <c r="K518" i="13"/>
  <c r="L517" i="13"/>
  <c r="K517" i="13"/>
  <c r="L516" i="13"/>
  <c r="K516" i="13"/>
  <c r="L515" i="13"/>
  <c r="K515" i="13"/>
  <c r="L514" i="13"/>
  <c r="K514" i="13"/>
  <c r="L513" i="13"/>
  <c r="K513" i="13"/>
  <c r="L512" i="13"/>
  <c r="K512" i="13"/>
  <c r="L511" i="13"/>
  <c r="K511" i="13"/>
  <c r="L510" i="13"/>
  <c r="K510" i="13"/>
  <c r="L509" i="13"/>
  <c r="K509" i="13"/>
  <c r="L508" i="13"/>
  <c r="K508" i="13"/>
  <c r="L507" i="13"/>
  <c r="K507" i="13"/>
  <c r="L506" i="13"/>
  <c r="K506" i="13"/>
  <c r="L505" i="13"/>
  <c r="K505" i="13"/>
  <c r="L504" i="13"/>
  <c r="K504" i="13"/>
  <c r="L503" i="13"/>
  <c r="K503" i="13"/>
  <c r="L502" i="13"/>
  <c r="K502" i="13"/>
  <c r="L501" i="13"/>
  <c r="K501" i="13"/>
  <c r="L500" i="13"/>
  <c r="K500" i="13"/>
  <c r="L499" i="13"/>
  <c r="K499" i="13"/>
  <c r="L498" i="13"/>
  <c r="K498" i="13"/>
  <c r="L497" i="13"/>
  <c r="K497" i="13"/>
  <c r="L496" i="13"/>
  <c r="K496" i="13"/>
  <c r="L495" i="13"/>
  <c r="K495" i="13"/>
  <c r="L494" i="13"/>
  <c r="K494" i="13"/>
  <c r="L493" i="13"/>
  <c r="K493" i="13"/>
  <c r="L492" i="13"/>
  <c r="K492" i="13"/>
  <c r="L491" i="13"/>
  <c r="K491" i="13"/>
  <c r="L490" i="13"/>
  <c r="K490" i="13"/>
  <c r="L489" i="13"/>
  <c r="K489" i="13"/>
  <c r="L488" i="13"/>
  <c r="K488" i="13"/>
  <c r="L487" i="13"/>
  <c r="K487" i="13"/>
  <c r="L486" i="13"/>
  <c r="K486" i="13"/>
  <c r="L485" i="13"/>
  <c r="K485" i="13"/>
  <c r="L484" i="13"/>
  <c r="K484" i="13"/>
  <c r="L483" i="13"/>
  <c r="K483" i="13"/>
  <c r="L482" i="13"/>
  <c r="K482" i="13"/>
  <c r="L481" i="13"/>
  <c r="K481" i="13"/>
  <c r="L480" i="13"/>
  <c r="K480" i="13"/>
  <c r="L479" i="13"/>
  <c r="K479" i="13"/>
  <c r="L478" i="13"/>
  <c r="K478" i="13"/>
  <c r="L477" i="13"/>
  <c r="K477" i="13"/>
  <c r="L476" i="13"/>
  <c r="K476" i="13"/>
  <c r="L475" i="13"/>
  <c r="K475" i="13"/>
  <c r="L474" i="13"/>
  <c r="K474" i="13"/>
  <c r="L473" i="13"/>
  <c r="K473" i="13"/>
  <c r="L472" i="13"/>
  <c r="K472" i="13"/>
  <c r="L471" i="13"/>
  <c r="K471" i="13"/>
  <c r="L470" i="13"/>
  <c r="K470" i="13"/>
  <c r="L469" i="13"/>
  <c r="K469" i="13"/>
  <c r="L468" i="13"/>
  <c r="K468" i="13"/>
  <c r="L467" i="13"/>
  <c r="K467" i="13"/>
  <c r="L466" i="13"/>
  <c r="K466" i="13"/>
  <c r="L465" i="13"/>
  <c r="K465" i="13"/>
  <c r="L464" i="13"/>
  <c r="K464" i="13"/>
  <c r="L463" i="13"/>
  <c r="K463" i="13"/>
  <c r="L462" i="13"/>
  <c r="K462" i="13"/>
  <c r="L461" i="13"/>
  <c r="K461" i="13"/>
  <c r="L460" i="13"/>
  <c r="K460" i="13"/>
  <c r="L459" i="13"/>
  <c r="K459" i="13"/>
  <c r="L458" i="13"/>
  <c r="K458" i="13"/>
  <c r="L457" i="13"/>
  <c r="K457" i="13"/>
  <c r="L456" i="13"/>
  <c r="K456" i="13"/>
  <c r="L455" i="13"/>
  <c r="K455" i="13"/>
  <c r="L454" i="13"/>
  <c r="K454" i="13"/>
  <c r="L453" i="13"/>
  <c r="K453" i="13"/>
  <c r="L452" i="13"/>
  <c r="K452" i="13"/>
  <c r="L451" i="13"/>
  <c r="K451" i="13"/>
  <c r="L450" i="13"/>
  <c r="K450" i="13"/>
  <c r="L449" i="13"/>
  <c r="K449" i="13"/>
  <c r="L448" i="13"/>
  <c r="K448" i="13"/>
  <c r="L447" i="13"/>
  <c r="K447" i="13"/>
  <c r="L446" i="13"/>
  <c r="K446" i="13"/>
  <c r="L445" i="13"/>
  <c r="K445" i="13"/>
  <c r="L444" i="13"/>
  <c r="K444" i="13"/>
  <c r="L443" i="13"/>
  <c r="K443" i="13"/>
  <c r="L442" i="13"/>
  <c r="K442" i="13"/>
  <c r="L441" i="13"/>
  <c r="K441" i="13"/>
  <c r="L440" i="13"/>
  <c r="K440" i="13"/>
  <c r="L439" i="13"/>
  <c r="K439" i="13"/>
  <c r="L438" i="13"/>
  <c r="K438" i="13"/>
  <c r="L437" i="13"/>
  <c r="K437" i="13"/>
  <c r="L436" i="13"/>
  <c r="K436" i="13"/>
  <c r="L435" i="13"/>
  <c r="K435" i="13"/>
  <c r="L434" i="13"/>
  <c r="K434" i="13"/>
  <c r="L433" i="13"/>
  <c r="K433" i="13"/>
  <c r="L432" i="13"/>
  <c r="K432" i="13"/>
  <c r="L431" i="13"/>
  <c r="K431" i="13"/>
  <c r="L430" i="13"/>
  <c r="K430" i="13"/>
  <c r="L429" i="13"/>
  <c r="K429" i="13"/>
  <c r="L428" i="13"/>
  <c r="K428" i="13"/>
  <c r="L427" i="13"/>
  <c r="K427" i="13"/>
  <c r="L426" i="13"/>
  <c r="K426" i="13"/>
  <c r="L425" i="13"/>
  <c r="K425" i="13"/>
  <c r="L424" i="13"/>
  <c r="K424" i="13"/>
  <c r="L423" i="13"/>
  <c r="K423" i="13"/>
  <c r="L422" i="13"/>
  <c r="K422" i="13"/>
  <c r="L421" i="13"/>
  <c r="K421" i="13"/>
  <c r="L420" i="13"/>
  <c r="K420" i="13"/>
  <c r="L419" i="13"/>
  <c r="K419" i="13"/>
  <c r="L418" i="13"/>
  <c r="K418" i="13"/>
  <c r="L417" i="13"/>
  <c r="K417" i="13"/>
  <c r="L416" i="13"/>
  <c r="K416" i="13"/>
  <c r="L415" i="13"/>
  <c r="K415" i="13"/>
  <c r="L414" i="13"/>
  <c r="K414" i="13"/>
  <c r="L413" i="13"/>
  <c r="K413" i="13"/>
  <c r="L412" i="13"/>
  <c r="K412" i="13"/>
  <c r="L411" i="13"/>
  <c r="K411" i="13"/>
  <c r="L410" i="13"/>
  <c r="K410" i="13"/>
  <c r="L409" i="13"/>
  <c r="K409" i="13"/>
  <c r="L408" i="13"/>
  <c r="K408" i="13"/>
  <c r="L407" i="13"/>
  <c r="K407" i="13"/>
  <c r="L406" i="13"/>
  <c r="K406" i="13"/>
  <c r="L405" i="13"/>
  <c r="K405" i="13"/>
  <c r="L404" i="13"/>
  <c r="K404" i="13"/>
  <c r="L403" i="13"/>
  <c r="K403" i="13"/>
  <c r="L402" i="13"/>
  <c r="K402" i="13"/>
  <c r="L401" i="13"/>
  <c r="K401" i="13"/>
  <c r="L400" i="13"/>
  <c r="K400" i="13"/>
  <c r="L399" i="13"/>
  <c r="K399" i="13"/>
  <c r="L398" i="13"/>
  <c r="K398" i="13"/>
  <c r="L397" i="13"/>
  <c r="K397" i="13"/>
  <c r="L396" i="13"/>
  <c r="K396" i="13"/>
  <c r="L395" i="13"/>
  <c r="K395" i="13"/>
  <c r="L394" i="13"/>
  <c r="K394" i="13"/>
  <c r="L393" i="13"/>
  <c r="K393" i="13"/>
  <c r="L392" i="13"/>
  <c r="K392" i="13"/>
  <c r="L391" i="13"/>
  <c r="K391" i="13"/>
  <c r="L390" i="13"/>
  <c r="K390" i="13"/>
  <c r="L389" i="13"/>
  <c r="K389" i="13"/>
  <c r="L388" i="13"/>
  <c r="K388" i="13"/>
  <c r="L387" i="13"/>
  <c r="K387" i="13"/>
  <c r="L386" i="13"/>
  <c r="K386" i="13"/>
  <c r="L385" i="13"/>
  <c r="K385" i="13"/>
  <c r="L384" i="13"/>
  <c r="K384" i="13"/>
  <c r="L383" i="13"/>
  <c r="K383" i="13"/>
  <c r="L382" i="13"/>
  <c r="K382" i="13"/>
  <c r="L381" i="13"/>
  <c r="K381" i="13"/>
  <c r="L380" i="13"/>
  <c r="K380" i="13"/>
  <c r="L379" i="13"/>
  <c r="K379" i="13"/>
  <c r="L378" i="13"/>
  <c r="K378" i="13"/>
  <c r="L377" i="13"/>
  <c r="K377" i="13"/>
  <c r="L376" i="13"/>
  <c r="K376" i="13"/>
  <c r="L375" i="13"/>
  <c r="K375" i="13"/>
  <c r="L374" i="13"/>
  <c r="K374" i="13"/>
  <c r="L373" i="13"/>
  <c r="K373" i="13"/>
  <c r="L372" i="13"/>
  <c r="K372" i="13"/>
  <c r="L371" i="13"/>
  <c r="K371" i="13"/>
  <c r="L370" i="13"/>
  <c r="K370" i="13"/>
  <c r="L369" i="13"/>
  <c r="K369" i="13"/>
  <c r="L368" i="13"/>
  <c r="K368" i="13"/>
  <c r="L367" i="13"/>
  <c r="K367" i="13"/>
  <c r="L366" i="13"/>
  <c r="K366" i="13"/>
  <c r="L365" i="13"/>
  <c r="K365" i="13"/>
  <c r="L364" i="13"/>
  <c r="K364" i="13"/>
  <c r="L363" i="13"/>
  <c r="K363" i="13"/>
  <c r="L362" i="13"/>
  <c r="K362" i="13"/>
  <c r="L361" i="13"/>
  <c r="K361" i="13"/>
  <c r="L360" i="13"/>
  <c r="K360" i="13"/>
  <c r="L359" i="13"/>
  <c r="K359" i="13"/>
  <c r="L358" i="13"/>
  <c r="K358" i="13"/>
  <c r="L357" i="13"/>
  <c r="K357" i="13"/>
  <c r="L356" i="13"/>
  <c r="K356" i="13"/>
  <c r="L355" i="13"/>
  <c r="K355" i="13"/>
  <c r="L354" i="13"/>
  <c r="K354" i="13"/>
  <c r="L353" i="13"/>
  <c r="K353" i="13"/>
  <c r="L352" i="13"/>
  <c r="K352" i="13"/>
  <c r="L351" i="13"/>
  <c r="K351" i="13"/>
  <c r="L350" i="13"/>
  <c r="K350" i="13"/>
  <c r="L349" i="13"/>
  <c r="K349" i="13"/>
  <c r="L348" i="13"/>
  <c r="K348" i="13"/>
  <c r="L347" i="13"/>
  <c r="K347" i="13"/>
  <c r="L346" i="13"/>
  <c r="K346" i="13"/>
  <c r="L345" i="13"/>
  <c r="K345" i="13"/>
  <c r="L344" i="13"/>
  <c r="K344" i="13"/>
  <c r="L343" i="13"/>
  <c r="K343" i="13"/>
  <c r="L342" i="13"/>
  <c r="K342" i="13"/>
  <c r="L341" i="13"/>
  <c r="K341" i="13"/>
  <c r="L340" i="13"/>
  <c r="K340" i="13"/>
  <c r="L339" i="13"/>
  <c r="K339" i="13"/>
  <c r="L338" i="13"/>
  <c r="K338" i="13"/>
  <c r="L337" i="13"/>
  <c r="K337" i="13"/>
  <c r="L336" i="13"/>
  <c r="K336" i="13"/>
  <c r="L335" i="13"/>
  <c r="K335" i="13"/>
  <c r="L334" i="13"/>
  <c r="K334" i="13"/>
  <c r="L333" i="13"/>
  <c r="K333" i="13"/>
  <c r="L332" i="13"/>
  <c r="K332" i="13"/>
  <c r="L331" i="13"/>
  <c r="K331" i="13"/>
  <c r="L330" i="13"/>
  <c r="K330" i="13"/>
  <c r="L329" i="13"/>
  <c r="K329" i="13"/>
  <c r="L328" i="13"/>
  <c r="K328" i="13"/>
  <c r="L327" i="13"/>
  <c r="K327" i="13"/>
  <c r="L326" i="13"/>
  <c r="K326" i="13"/>
  <c r="L325" i="13"/>
  <c r="K325" i="13"/>
  <c r="L324" i="13"/>
  <c r="K324" i="13"/>
  <c r="L323" i="13"/>
  <c r="K323" i="13"/>
  <c r="L322" i="13"/>
  <c r="K322" i="13"/>
  <c r="L321" i="13"/>
  <c r="K321" i="13"/>
  <c r="L320" i="13"/>
  <c r="K320" i="13"/>
  <c r="L319" i="13"/>
  <c r="K319" i="13"/>
  <c r="L318" i="13"/>
  <c r="K318" i="13"/>
  <c r="L317" i="13"/>
  <c r="K317" i="13"/>
  <c r="L316" i="13"/>
  <c r="K316" i="13"/>
  <c r="L315" i="13"/>
  <c r="K315" i="13"/>
  <c r="L314" i="13"/>
  <c r="K314" i="13"/>
  <c r="L313" i="13"/>
  <c r="K313" i="13"/>
  <c r="L312" i="13"/>
  <c r="K312" i="13"/>
  <c r="L311" i="13"/>
  <c r="K311" i="13"/>
  <c r="L310" i="13"/>
  <c r="K310" i="13"/>
  <c r="L309" i="13"/>
  <c r="K309" i="13"/>
  <c r="L308" i="13"/>
  <c r="K308" i="13"/>
  <c r="L307" i="13"/>
  <c r="K307" i="13"/>
  <c r="L306" i="13"/>
  <c r="K306" i="13"/>
  <c r="L305" i="13"/>
  <c r="K305" i="13"/>
  <c r="L304" i="13"/>
  <c r="K304" i="13"/>
  <c r="L303" i="13"/>
  <c r="K303" i="13"/>
  <c r="L302" i="13"/>
  <c r="K302" i="13"/>
  <c r="L301" i="13"/>
  <c r="K301" i="13"/>
  <c r="L300" i="13"/>
  <c r="K300" i="13"/>
  <c r="L299" i="13"/>
  <c r="K299" i="13"/>
  <c r="L298" i="13"/>
  <c r="K298" i="13"/>
  <c r="L297" i="13"/>
  <c r="K297" i="13"/>
  <c r="L296" i="13"/>
  <c r="K296" i="13"/>
  <c r="L295" i="13"/>
  <c r="K295" i="13"/>
  <c r="L294" i="13"/>
  <c r="K294" i="13"/>
  <c r="L293" i="13"/>
  <c r="K293" i="13"/>
  <c r="L292" i="13"/>
  <c r="K292" i="13"/>
  <c r="L291" i="13"/>
  <c r="K291" i="13"/>
  <c r="L290" i="13"/>
  <c r="K290" i="13"/>
  <c r="L289" i="13"/>
  <c r="K289" i="13"/>
  <c r="L288" i="13"/>
  <c r="K288" i="13"/>
  <c r="L287" i="13"/>
  <c r="K287" i="13"/>
  <c r="L286" i="13"/>
  <c r="K286" i="13"/>
  <c r="L285" i="13"/>
  <c r="K285" i="13"/>
  <c r="L284" i="13"/>
  <c r="K284" i="13"/>
  <c r="L283" i="13"/>
  <c r="K283" i="13"/>
  <c r="L282" i="13"/>
  <c r="K282" i="13"/>
  <c r="L281" i="13"/>
  <c r="K281" i="13"/>
  <c r="L280" i="13"/>
  <c r="K280" i="13"/>
  <c r="L279" i="13"/>
  <c r="K279" i="13"/>
  <c r="L278" i="13"/>
  <c r="K278" i="13"/>
  <c r="L277" i="13"/>
  <c r="K277" i="13"/>
  <c r="L276" i="13"/>
  <c r="K276" i="13"/>
  <c r="L275" i="13"/>
  <c r="K275" i="13"/>
  <c r="L274" i="13"/>
  <c r="K274" i="13"/>
  <c r="L273" i="13"/>
  <c r="K273" i="13"/>
  <c r="L272" i="13"/>
  <c r="K272" i="13"/>
  <c r="L271" i="13"/>
  <c r="K271" i="13"/>
  <c r="L270" i="13"/>
  <c r="K270" i="13"/>
  <c r="L269" i="13"/>
  <c r="K269" i="13"/>
  <c r="L268" i="13"/>
  <c r="K268" i="13"/>
  <c r="L267" i="13"/>
  <c r="K267" i="13"/>
  <c r="L266" i="13"/>
  <c r="K266" i="13"/>
  <c r="L265" i="13"/>
  <c r="K265" i="13"/>
  <c r="L264" i="13"/>
  <c r="K264" i="13"/>
  <c r="L263" i="13"/>
  <c r="K263" i="13"/>
  <c r="L262" i="13"/>
  <c r="K262" i="13"/>
  <c r="L261" i="13"/>
  <c r="K261" i="13"/>
  <c r="L260" i="13"/>
  <c r="K260" i="13"/>
  <c r="L259" i="13"/>
  <c r="K259" i="13"/>
  <c r="L258" i="13"/>
  <c r="K258" i="13"/>
  <c r="L257" i="13"/>
  <c r="K257" i="13"/>
  <c r="L256" i="13"/>
  <c r="K256" i="13"/>
  <c r="L255" i="13"/>
  <c r="K255" i="13"/>
  <c r="L254" i="13"/>
  <c r="K254" i="13"/>
  <c r="L253" i="13"/>
  <c r="K253" i="13"/>
  <c r="L252" i="13"/>
  <c r="K252" i="13"/>
  <c r="L251" i="13"/>
  <c r="K251" i="13"/>
  <c r="L250" i="13"/>
  <c r="K250" i="13"/>
  <c r="L249" i="13"/>
  <c r="K249" i="13"/>
  <c r="L248" i="13"/>
  <c r="K248" i="13"/>
  <c r="L247" i="13"/>
  <c r="K247" i="13"/>
  <c r="L246" i="13"/>
  <c r="K246" i="13"/>
  <c r="L245" i="13"/>
  <c r="K245" i="13"/>
  <c r="L244" i="13"/>
  <c r="K244" i="13"/>
  <c r="L243" i="13"/>
  <c r="K243" i="13"/>
  <c r="L242" i="13"/>
  <c r="K242" i="13"/>
  <c r="L241" i="13"/>
  <c r="K241" i="13"/>
  <c r="L240" i="13"/>
  <c r="K240" i="13"/>
  <c r="L239" i="13"/>
  <c r="K239" i="13"/>
  <c r="L238" i="13"/>
  <c r="K238" i="13"/>
  <c r="L237" i="13"/>
  <c r="K237" i="13"/>
  <c r="L236" i="13"/>
  <c r="K236" i="13"/>
  <c r="L235" i="13"/>
  <c r="K235" i="13"/>
  <c r="L234" i="13"/>
  <c r="K234" i="13"/>
  <c r="L233" i="13"/>
  <c r="K233" i="13"/>
  <c r="L232" i="13"/>
  <c r="K232" i="13"/>
  <c r="L231" i="13"/>
  <c r="K231" i="13"/>
  <c r="L230" i="13"/>
  <c r="K230" i="13"/>
  <c r="L229" i="13"/>
  <c r="K229" i="13"/>
  <c r="L228" i="13"/>
  <c r="K228" i="13"/>
  <c r="L227" i="13"/>
  <c r="K227" i="13"/>
  <c r="L226" i="13"/>
  <c r="K226" i="13"/>
  <c r="L225" i="13"/>
  <c r="K225" i="13"/>
  <c r="L224" i="13"/>
  <c r="K224" i="13"/>
  <c r="L223" i="13"/>
  <c r="K223" i="13"/>
  <c r="L222" i="13"/>
  <c r="K222" i="13"/>
  <c r="L221" i="13"/>
  <c r="K221" i="13"/>
  <c r="L220" i="13"/>
  <c r="K220" i="13"/>
  <c r="L219" i="13"/>
  <c r="K219" i="13"/>
  <c r="L218" i="13"/>
  <c r="K218" i="13"/>
  <c r="L217" i="13"/>
  <c r="K217" i="13"/>
  <c r="L216" i="13"/>
  <c r="K216" i="13"/>
  <c r="L215" i="13"/>
  <c r="K215" i="13"/>
  <c r="L214" i="13"/>
  <c r="K214" i="13"/>
  <c r="L213" i="13"/>
  <c r="K213" i="13"/>
  <c r="L212" i="13"/>
  <c r="K212" i="13"/>
  <c r="L211" i="13"/>
  <c r="K211" i="13"/>
  <c r="L210" i="13"/>
  <c r="K210" i="13"/>
  <c r="L209" i="13"/>
  <c r="K209" i="13"/>
  <c r="L208" i="13"/>
  <c r="K208" i="13"/>
  <c r="L207" i="13"/>
  <c r="K207" i="13"/>
  <c r="L206" i="13"/>
  <c r="K206" i="13"/>
  <c r="L205" i="13"/>
  <c r="K205" i="13"/>
  <c r="L204" i="13"/>
  <c r="K204" i="13"/>
  <c r="L203" i="13"/>
  <c r="K203" i="13"/>
  <c r="L202" i="13"/>
  <c r="K202" i="13"/>
  <c r="L201" i="13"/>
  <c r="K201" i="13"/>
  <c r="L200" i="13"/>
  <c r="K200" i="13"/>
  <c r="L199" i="13"/>
  <c r="K199" i="13"/>
  <c r="L198" i="13"/>
  <c r="K198" i="13"/>
  <c r="L197" i="13"/>
  <c r="K197" i="13"/>
  <c r="L196" i="13"/>
  <c r="K196" i="13"/>
  <c r="L195" i="13"/>
  <c r="K195" i="13"/>
  <c r="L194" i="13"/>
  <c r="K194" i="13"/>
  <c r="L193" i="13"/>
  <c r="K193" i="13"/>
  <c r="L192" i="13"/>
  <c r="K192" i="13"/>
  <c r="L191" i="13"/>
  <c r="K191" i="13"/>
  <c r="L190" i="13"/>
  <c r="K190" i="13"/>
  <c r="L189" i="13"/>
  <c r="K189" i="13"/>
  <c r="L188" i="13"/>
  <c r="K188" i="13"/>
  <c r="L187" i="13"/>
  <c r="K187" i="13"/>
  <c r="L186" i="13"/>
  <c r="K186" i="13"/>
  <c r="L185" i="13"/>
  <c r="K185" i="13"/>
  <c r="L184" i="13"/>
  <c r="K184" i="13"/>
  <c r="L183" i="13"/>
  <c r="K183" i="13"/>
  <c r="L182" i="13"/>
  <c r="K182" i="13"/>
  <c r="L181" i="13"/>
  <c r="K181" i="13"/>
  <c r="L180" i="13"/>
  <c r="K180" i="13"/>
  <c r="L179" i="13"/>
  <c r="K179" i="13"/>
  <c r="L178" i="13"/>
  <c r="K178" i="13"/>
  <c r="L177" i="13"/>
  <c r="K177" i="13"/>
  <c r="L176" i="13"/>
  <c r="K176" i="13"/>
  <c r="L175" i="13"/>
  <c r="K175" i="13"/>
  <c r="L174" i="13"/>
  <c r="K174" i="13"/>
  <c r="L173" i="13"/>
  <c r="K173" i="13"/>
  <c r="L172" i="13"/>
  <c r="K172" i="13"/>
  <c r="L171" i="13"/>
  <c r="K171" i="13"/>
  <c r="L170" i="13"/>
  <c r="K170" i="13"/>
  <c r="L169" i="13"/>
  <c r="K169" i="13"/>
  <c r="L168" i="13"/>
  <c r="K168" i="13"/>
  <c r="L167" i="13"/>
  <c r="K167" i="13"/>
  <c r="L166" i="13"/>
  <c r="K166" i="13"/>
  <c r="L165" i="13"/>
  <c r="K165" i="13"/>
  <c r="L164" i="13"/>
  <c r="K164" i="13"/>
  <c r="L163" i="13"/>
  <c r="K163" i="13"/>
  <c r="L162" i="13"/>
  <c r="K162" i="13"/>
  <c r="L161" i="13"/>
  <c r="K161" i="13"/>
  <c r="L160" i="13"/>
  <c r="K160" i="13"/>
  <c r="L159" i="13"/>
  <c r="K159" i="13"/>
  <c r="L158" i="13"/>
  <c r="K158" i="13"/>
  <c r="L157" i="13"/>
  <c r="K157" i="13"/>
  <c r="L156" i="13"/>
  <c r="K156" i="13"/>
  <c r="L155" i="13"/>
  <c r="K155" i="13"/>
  <c r="L154" i="13"/>
  <c r="K154" i="13"/>
  <c r="L153" i="13"/>
  <c r="K153" i="13"/>
  <c r="L152" i="13"/>
  <c r="K152" i="13"/>
  <c r="L151" i="13"/>
  <c r="K151" i="13"/>
  <c r="L150" i="13"/>
  <c r="K150" i="13"/>
  <c r="L149" i="13"/>
  <c r="K149" i="13"/>
  <c r="L148" i="13"/>
  <c r="K148" i="13"/>
  <c r="L147" i="13"/>
  <c r="K147" i="13"/>
  <c r="L146" i="13"/>
  <c r="K146" i="13"/>
  <c r="L145" i="13"/>
  <c r="K145" i="13"/>
  <c r="L144" i="13"/>
  <c r="K144" i="13"/>
  <c r="L143" i="13"/>
  <c r="K143" i="13"/>
  <c r="L142" i="13"/>
  <c r="K142" i="13"/>
  <c r="L141" i="13"/>
  <c r="K141" i="13"/>
  <c r="L140" i="13"/>
  <c r="K140" i="13"/>
  <c r="L139" i="13"/>
  <c r="K139" i="13"/>
  <c r="L138" i="13"/>
  <c r="K138" i="13"/>
  <c r="L137" i="13"/>
  <c r="K137" i="13"/>
  <c r="L136" i="13"/>
  <c r="K136" i="13"/>
  <c r="L135" i="13"/>
  <c r="K135" i="13"/>
  <c r="L134" i="13"/>
  <c r="K134" i="13"/>
  <c r="L133" i="13"/>
  <c r="K133" i="13"/>
  <c r="L132" i="13"/>
  <c r="K132" i="13"/>
  <c r="L131" i="13"/>
  <c r="K131" i="13"/>
  <c r="L130" i="13"/>
  <c r="K130" i="13"/>
  <c r="K129" i="13"/>
  <c r="L129" i="13" s="1"/>
  <c r="L128" i="13"/>
  <c r="K128" i="13"/>
  <c r="K127" i="13"/>
  <c r="L127" i="13" s="1"/>
  <c r="L126" i="13"/>
  <c r="K126" i="13"/>
  <c r="K125" i="13"/>
  <c r="L125" i="13" s="1"/>
  <c r="L124" i="13"/>
  <c r="K124" i="13"/>
  <c r="K123" i="13"/>
  <c r="L123" i="13" s="1"/>
  <c r="L122" i="13"/>
  <c r="K122" i="13"/>
  <c r="K121" i="13"/>
  <c r="L121" i="13" s="1"/>
  <c r="L120" i="13"/>
  <c r="K120" i="13"/>
  <c r="K119" i="13"/>
  <c r="L119" i="13" s="1"/>
  <c r="L118" i="13"/>
  <c r="K118" i="13"/>
  <c r="K117" i="13"/>
  <c r="L117" i="13" s="1"/>
  <c r="L116" i="13"/>
  <c r="K116" i="13"/>
  <c r="K115" i="13"/>
  <c r="L115" i="13" s="1"/>
  <c r="L114" i="13"/>
  <c r="K114" i="13"/>
  <c r="K113" i="13"/>
  <c r="L113" i="13" s="1"/>
  <c r="L112" i="13"/>
  <c r="K112" i="13"/>
  <c r="K111" i="13"/>
  <c r="L111" i="13" s="1"/>
  <c r="L110" i="13"/>
  <c r="K110" i="13"/>
  <c r="K109" i="13"/>
  <c r="L109" i="13" s="1"/>
  <c r="L108" i="13"/>
  <c r="K108" i="13"/>
  <c r="K107" i="13"/>
  <c r="L107" i="13" s="1"/>
  <c r="L106" i="13"/>
  <c r="K106" i="13"/>
  <c r="K105" i="13"/>
  <c r="L105" i="13" s="1"/>
  <c r="K104" i="13"/>
  <c r="L104" i="13" s="1"/>
  <c r="K103" i="13"/>
  <c r="L103" i="13" s="1"/>
  <c r="K102" i="13"/>
  <c r="L102" i="13" s="1"/>
  <c r="K101" i="13"/>
  <c r="L101" i="13" s="1"/>
  <c r="K100" i="13"/>
  <c r="L100" i="13" s="1"/>
  <c r="K99" i="13"/>
  <c r="L99" i="13" s="1"/>
  <c r="K98" i="13"/>
  <c r="L98" i="13" s="1"/>
  <c r="K97" i="13"/>
  <c r="L97" i="13" s="1"/>
  <c r="K96" i="13"/>
  <c r="L96" i="13" s="1"/>
  <c r="K95" i="13"/>
  <c r="L95" i="13" s="1"/>
  <c r="K94" i="13"/>
  <c r="L94" i="13" s="1"/>
  <c r="K93" i="13"/>
  <c r="L93" i="13" s="1"/>
  <c r="K92" i="13"/>
  <c r="L92" i="13" s="1"/>
  <c r="K91" i="13"/>
  <c r="L91" i="13" s="1"/>
  <c r="K90" i="13"/>
  <c r="L90" i="13" s="1"/>
  <c r="K89" i="13"/>
  <c r="L89" i="13" s="1"/>
  <c r="K88" i="13"/>
  <c r="L88" i="13" s="1"/>
  <c r="K87" i="13"/>
  <c r="L87" i="13" s="1"/>
  <c r="K86" i="13"/>
  <c r="L86" i="13" s="1"/>
  <c r="K85" i="13"/>
  <c r="L85" i="13" s="1"/>
  <c r="K84" i="13"/>
  <c r="L84" i="13" s="1"/>
  <c r="K83" i="13"/>
  <c r="L83" i="13" s="1"/>
  <c r="K82" i="13"/>
  <c r="L82" i="13" s="1"/>
  <c r="K81" i="13"/>
  <c r="L81" i="13" s="1"/>
  <c r="K80" i="13"/>
  <c r="L80" i="13" s="1"/>
  <c r="K79" i="13"/>
  <c r="L79" i="13" s="1"/>
  <c r="K78" i="13"/>
  <c r="L78" i="13" s="1"/>
  <c r="K77" i="13"/>
  <c r="L77" i="13" s="1"/>
  <c r="K76" i="13"/>
  <c r="L76" i="13" s="1"/>
  <c r="K75" i="13"/>
  <c r="L75" i="13" s="1"/>
  <c r="K74" i="13"/>
  <c r="L74" i="13" s="1"/>
  <c r="K73" i="13"/>
  <c r="L73" i="13" s="1"/>
  <c r="K72" i="13"/>
  <c r="L72" i="13" s="1"/>
  <c r="K71" i="13"/>
  <c r="L71" i="13" s="1"/>
  <c r="K70" i="13"/>
  <c r="L70" i="13" s="1"/>
  <c r="K69" i="13"/>
  <c r="L69" i="13" s="1"/>
  <c r="K68" i="13"/>
  <c r="L68" i="13" s="1"/>
  <c r="K67" i="13"/>
  <c r="L67" i="13" s="1"/>
  <c r="K66" i="13"/>
  <c r="L66" i="13" s="1"/>
  <c r="K65" i="13"/>
  <c r="L65" i="13" s="1"/>
  <c r="K64" i="13"/>
  <c r="L64" i="13" s="1"/>
  <c r="K63" i="13"/>
  <c r="L63" i="13" s="1"/>
  <c r="K62" i="13"/>
  <c r="L62" i="13" s="1"/>
  <c r="K61" i="13"/>
  <c r="L61" i="13" s="1"/>
  <c r="K60" i="13"/>
  <c r="L60" i="13" s="1"/>
  <c r="K59" i="13"/>
  <c r="L59" i="13" s="1"/>
  <c r="K58" i="13"/>
  <c r="L58" i="13" s="1"/>
  <c r="K57" i="13"/>
  <c r="L57" i="13" s="1"/>
  <c r="K56" i="13"/>
  <c r="L56" i="13" s="1"/>
  <c r="K55" i="13"/>
  <c r="L55" i="13" s="1"/>
  <c r="K54" i="13"/>
  <c r="L54" i="13" s="1"/>
  <c r="K53" i="13"/>
  <c r="L53" i="13" s="1"/>
  <c r="K52" i="13"/>
  <c r="L52" i="13" s="1"/>
  <c r="K51" i="13"/>
  <c r="L51" i="13" s="1"/>
  <c r="K50" i="13"/>
  <c r="L50" i="13" s="1"/>
  <c r="K49" i="13"/>
  <c r="L49" i="13" s="1"/>
  <c r="K48" i="13"/>
  <c r="L48" i="13" s="1"/>
  <c r="K47" i="13"/>
  <c r="L47" i="13" s="1"/>
  <c r="K46" i="13"/>
  <c r="L46" i="13" s="1"/>
  <c r="K45" i="13"/>
  <c r="L45" i="13" s="1"/>
  <c r="K44" i="13"/>
  <c r="L44" i="13" s="1"/>
  <c r="K43" i="13"/>
  <c r="L43" i="13" s="1"/>
  <c r="K42" i="13"/>
  <c r="L42" i="13" s="1"/>
  <c r="K41" i="13"/>
  <c r="L41" i="13" s="1"/>
  <c r="K40" i="13"/>
  <c r="L40" i="13" s="1"/>
  <c r="K39" i="13"/>
  <c r="L39" i="13" s="1"/>
  <c r="K38" i="13"/>
  <c r="L38" i="13" s="1"/>
  <c r="K37" i="13"/>
  <c r="L37" i="13" s="1"/>
  <c r="K36" i="13"/>
  <c r="L36" i="13" s="1"/>
  <c r="K35" i="13"/>
  <c r="L35" i="13" s="1"/>
  <c r="K34" i="13"/>
  <c r="L34" i="13" s="1"/>
  <c r="K33" i="13"/>
  <c r="L33" i="13" s="1"/>
  <c r="K32" i="13"/>
  <c r="L32" i="13" s="1"/>
  <c r="K31" i="13"/>
  <c r="L31" i="13" s="1"/>
  <c r="K30" i="13"/>
  <c r="L30" i="13" s="1"/>
  <c r="K29" i="13"/>
  <c r="L29" i="13" s="1"/>
  <c r="K28" i="13"/>
  <c r="L28" i="13" s="1"/>
  <c r="K27" i="13"/>
  <c r="L27" i="13" s="1"/>
  <c r="K26" i="13"/>
  <c r="L26" i="13" s="1"/>
  <c r="K25" i="13"/>
  <c r="L25" i="13" s="1"/>
  <c r="K24" i="13"/>
  <c r="L24" i="13" s="1"/>
  <c r="K23" i="13"/>
  <c r="L23" i="13" s="1"/>
  <c r="K22" i="13"/>
  <c r="L22" i="13" s="1"/>
  <c r="K21" i="13"/>
  <c r="L21" i="13" s="1"/>
  <c r="K20" i="13"/>
  <c r="L20" i="13" s="1"/>
  <c r="K19" i="13"/>
  <c r="L19" i="13" s="1"/>
  <c r="K18" i="13"/>
  <c r="L18" i="13" s="1"/>
  <c r="K17" i="13"/>
  <c r="L17" i="13" s="1"/>
  <c r="K16" i="13"/>
  <c r="L16" i="13" s="1"/>
  <c r="K15" i="13"/>
  <c r="L15" i="13" s="1"/>
  <c r="K14" i="13"/>
  <c r="L14" i="13" s="1"/>
  <c r="K13" i="13"/>
  <c r="L13" i="13" s="1"/>
  <c r="K12" i="13"/>
  <c r="L12" i="13" s="1"/>
  <c r="K11" i="13"/>
  <c r="L11" i="13" s="1"/>
  <c r="K10" i="13"/>
  <c r="L10" i="13" s="1"/>
  <c r="K9" i="13"/>
  <c r="L9" i="13" s="1"/>
  <c r="K8" i="13"/>
  <c r="L8" i="13" s="1"/>
  <c r="L7" i="13"/>
  <c r="K7" i="13"/>
  <c r="K6" i="13"/>
  <c r="L6" i="13" s="1"/>
  <c r="L5" i="13"/>
  <c r="K5" i="13"/>
  <c r="K4" i="13"/>
  <c r="L4" i="13" s="1"/>
  <c r="L3" i="13"/>
  <c r="Q3" i="13" s="1"/>
  <c r="K3" i="13"/>
  <c r="B6" i="16" l="1"/>
  <c r="B7" i="16" s="1"/>
  <c r="B8" i="16" s="1"/>
  <c r="B9" i="16" s="1"/>
  <c r="B10" i="16" s="1"/>
  <c r="B11" i="16" s="1"/>
  <c r="B12" i="16" s="1"/>
  <c r="B13" i="16" s="1"/>
  <c r="B14" i="16" s="1"/>
  <c r="B15" i="16" s="1"/>
  <c r="B16" i="16" s="1"/>
  <c r="B17" i="16" s="1"/>
  <c r="B18" i="16" s="1"/>
  <c r="B19" i="16" s="1"/>
  <c r="B20" i="16" s="1"/>
  <c r="B21" i="16" s="1"/>
  <c r="B22" i="16" s="1"/>
  <c r="B23" i="16" s="1"/>
  <c r="B24" i="16" s="1"/>
  <c r="B25" i="16" s="1"/>
  <c r="B26" i="16" s="1"/>
  <c r="B27" i="16" s="1"/>
  <c r="B28" i="16" s="1"/>
  <c r="B29" i="16" s="1"/>
  <c r="B30" i="16" s="1"/>
  <c r="B31" i="16" s="1"/>
  <c r="B32" i="16" s="1"/>
  <c r="B33" i="16" s="1"/>
  <c r="B34" i="16" s="1"/>
  <c r="B35" i="16" s="1"/>
  <c r="B36" i="16" s="1"/>
  <c r="B37" i="16" s="1"/>
  <c r="B38" i="16" s="1"/>
  <c r="B39" i="16" s="1"/>
  <c r="B40" i="16" s="1"/>
  <c r="B41" i="16" s="1"/>
  <c r="B42" i="16" s="1"/>
  <c r="B43" i="16" s="1"/>
  <c r="B44" i="16" s="1"/>
  <c r="B45" i="16" s="1"/>
  <c r="B46" i="16" s="1"/>
  <c r="B47" i="16" s="1"/>
  <c r="B48" i="16" s="1"/>
  <c r="B49" i="16" s="1"/>
  <c r="B50" i="16" s="1"/>
  <c r="B51" i="16" s="1"/>
  <c r="B52" i="16" s="1"/>
  <c r="B53" i="16" s="1"/>
  <c r="B54" i="16" s="1"/>
  <c r="B55" i="16" s="1"/>
  <c r="B56" i="16" s="1"/>
  <c r="B57" i="16" s="1"/>
  <c r="B58" i="16" s="1"/>
  <c r="B59" i="16" s="1"/>
  <c r="B60" i="16" s="1"/>
  <c r="B61" i="16" s="1"/>
  <c r="B62" i="16" s="1"/>
  <c r="B63" i="16" s="1"/>
  <c r="B64" i="16" s="1"/>
  <c r="B65" i="16" s="1"/>
  <c r="B66" i="16" s="1"/>
  <c r="B67" i="16" s="1"/>
  <c r="B68" i="16" s="1"/>
  <c r="B69" i="16" s="1"/>
  <c r="B70" i="16" s="1"/>
  <c r="B71" i="16" s="1"/>
  <c r="B72" i="16" s="1"/>
  <c r="B73" i="16" s="1"/>
  <c r="B74" i="16" s="1"/>
  <c r="B75" i="16" s="1"/>
  <c r="B76" i="16" s="1"/>
  <c r="B77" i="16" s="1"/>
  <c r="B78" i="16" s="1"/>
  <c r="B79" i="16" s="1"/>
  <c r="B80" i="16" s="1"/>
  <c r="B81" i="16" s="1"/>
  <c r="B82" i="16" s="1"/>
  <c r="B83" i="16" s="1"/>
  <c r="B84" i="16" s="1"/>
  <c r="B85" i="16" s="1"/>
  <c r="B86" i="16" s="1"/>
  <c r="B87" i="16" s="1"/>
  <c r="B88" i="16" s="1"/>
  <c r="B89" i="16" s="1"/>
  <c r="B90" i="16" s="1"/>
  <c r="B91" i="16" s="1"/>
  <c r="B92" i="16" s="1"/>
  <c r="B93" i="16" s="1"/>
  <c r="B94" i="16" s="1"/>
  <c r="B95" i="16" s="1"/>
  <c r="B96" i="16" s="1"/>
  <c r="B97" i="16" s="1"/>
  <c r="B98" i="16" s="1"/>
  <c r="B99" i="16" s="1"/>
  <c r="B100" i="16" s="1"/>
  <c r="B101" i="16" s="1"/>
  <c r="B102" i="16" s="1"/>
  <c r="B103" i="16" s="1"/>
  <c r="B104" i="16" s="1"/>
  <c r="B105" i="16" s="1"/>
  <c r="B106" i="16" s="1"/>
  <c r="B107" i="16" s="1"/>
  <c r="B108" i="16" s="1"/>
  <c r="B109" i="16" s="1"/>
  <c r="B110" i="16" s="1"/>
  <c r="B111" i="16" s="1"/>
  <c r="B112" i="16" s="1"/>
  <c r="B113" i="16" s="1"/>
  <c r="B114" i="16" s="1"/>
  <c r="B115" i="16" s="1"/>
  <c r="B116" i="16" s="1"/>
  <c r="B117" i="16" s="1"/>
  <c r="B118" i="16" s="1"/>
  <c r="B119" i="16" s="1"/>
  <c r="B120" i="16" s="1"/>
  <c r="B121" i="16" s="1"/>
  <c r="B122" i="16" s="1"/>
  <c r="B123" i="16" s="1"/>
  <c r="B124" i="16" s="1"/>
  <c r="B125" i="16" s="1"/>
  <c r="B126" i="16" s="1"/>
  <c r="B127" i="16" s="1"/>
  <c r="B128" i="16" s="1"/>
  <c r="B129" i="16" s="1"/>
  <c r="B130" i="16" s="1"/>
  <c r="B131" i="16" s="1"/>
  <c r="B132" i="16" s="1"/>
  <c r="B133" i="16" s="1"/>
  <c r="B134" i="16" s="1"/>
  <c r="B135" i="16" s="1"/>
  <c r="B136" i="16" s="1"/>
  <c r="B137" i="16" s="1"/>
  <c r="B138" i="16" s="1"/>
  <c r="B139" i="16" s="1"/>
  <c r="B140" i="16" s="1"/>
  <c r="B141" i="16" s="1"/>
  <c r="B142" i="16" s="1"/>
  <c r="B143" i="16" s="1"/>
  <c r="B144" i="16" s="1"/>
  <c r="B145" i="16" s="1"/>
  <c r="B146" i="16" s="1"/>
  <c r="B147" i="16" s="1"/>
  <c r="B148" i="16" s="1"/>
  <c r="B149" i="16" s="1"/>
  <c r="B150" i="16" s="1"/>
  <c r="B151" i="16" s="1"/>
  <c r="B152" i="16" s="1"/>
  <c r="B153" i="16" s="1"/>
  <c r="B154" i="16" s="1"/>
  <c r="B155" i="16" s="1"/>
  <c r="B156" i="16" s="1"/>
  <c r="B157" i="16" s="1"/>
  <c r="B158" i="16" s="1"/>
  <c r="B159" i="16" s="1"/>
  <c r="B160" i="16" s="1"/>
  <c r="B161" i="16" s="1"/>
  <c r="B162" i="16" s="1"/>
  <c r="B163" i="16" s="1"/>
  <c r="B164" i="16" s="1"/>
  <c r="B165" i="16" s="1"/>
  <c r="B166" i="16" s="1"/>
  <c r="B167" i="16" s="1"/>
  <c r="B168" i="16" s="1"/>
  <c r="B169" i="16" s="1"/>
  <c r="B170" i="16" s="1"/>
  <c r="B171" i="16" s="1"/>
  <c r="B172" i="16" s="1"/>
  <c r="B173" i="16" s="1"/>
  <c r="B174" i="16" s="1"/>
  <c r="B175" i="16" s="1"/>
  <c r="B176" i="16" s="1"/>
  <c r="B177" i="16" s="1"/>
  <c r="B178" i="16" s="1"/>
  <c r="B179" i="16" s="1"/>
  <c r="B180" i="16" s="1"/>
  <c r="B181" i="16" s="1"/>
  <c r="B182" i="16" s="1"/>
  <c r="B183" i="16" s="1"/>
  <c r="B5" i="17"/>
  <c r="B6" i="17" s="1"/>
  <c r="B7" i="17" s="1"/>
  <c r="B8" i="17" s="1"/>
  <c r="B9" i="17" s="1"/>
  <c r="B10" i="17" s="1"/>
  <c r="B11" i="17" s="1"/>
  <c r="B12" i="17" s="1"/>
  <c r="B13" i="17" s="1"/>
  <c r="B14" i="17" s="1"/>
  <c r="B15" i="17" s="1"/>
  <c r="B16" i="17" s="1"/>
  <c r="B17" i="17" s="1"/>
  <c r="B18" i="17" s="1"/>
  <c r="B19" i="17" s="1"/>
  <c r="B20" i="17" s="1"/>
  <c r="B21" i="17" s="1"/>
  <c r="B22" i="17" s="1"/>
  <c r="B23" i="17" s="1"/>
  <c r="B24" i="17" s="1"/>
  <c r="B25" i="17" s="1"/>
  <c r="B26" i="17" s="1"/>
  <c r="B27" i="17" s="1"/>
  <c r="B28" i="17" s="1"/>
  <c r="B29" i="17" s="1"/>
  <c r="B30" i="17" s="1"/>
  <c r="B31" i="17" s="1"/>
  <c r="B32" i="17" s="1"/>
  <c r="B33" i="17" s="1"/>
  <c r="B34" i="17" s="1"/>
  <c r="B35" i="17" s="1"/>
  <c r="B36" i="17" s="1"/>
  <c r="B37" i="17" s="1"/>
  <c r="B38" i="17" s="1"/>
  <c r="B39" i="17" s="1"/>
  <c r="B40" i="17" s="1"/>
  <c r="B41" i="17" s="1"/>
  <c r="B42" i="17" s="1"/>
  <c r="B43" i="17" s="1"/>
  <c r="B44" i="17" s="1"/>
  <c r="B45" i="17" s="1"/>
  <c r="B46" i="17" s="1"/>
  <c r="B47" i="17" s="1"/>
  <c r="B48" i="17" s="1"/>
  <c r="B49" i="17" s="1"/>
  <c r="B50" i="17" s="1"/>
  <c r="B51" i="17" s="1"/>
  <c r="B52" i="17" s="1"/>
  <c r="B53" i="17" s="1"/>
  <c r="B54" i="17" s="1"/>
  <c r="B55" i="17" s="1"/>
  <c r="B56" i="17" s="1"/>
  <c r="B57" i="17" s="1"/>
  <c r="B58" i="17" s="1"/>
  <c r="B59" i="17" s="1"/>
  <c r="B60" i="17" s="1"/>
  <c r="B61" i="17" s="1"/>
  <c r="B62" i="17" s="1"/>
  <c r="B63" i="17" s="1"/>
  <c r="B64" i="17" s="1"/>
  <c r="B65" i="17" s="1"/>
  <c r="B66" i="17" s="1"/>
  <c r="B67" i="17" s="1"/>
  <c r="B68" i="17" s="1"/>
  <c r="B69" i="17" s="1"/>
  <c r="B70" i="17" s="1"/>
  <c r="B71" i="17" s="1"/>
  <c r="B72" i="17" s="1"/>
  <c r="B73" i="17" s="1"/>
  <c r="B74" i="17" s="1"/>
  <c r="B75" i="17" s="1"/>
  <c r="B76" i="17" s="1"/>
  <c r="B77" i="17" s="1"/>
  <c r="B78" i="17" s="1"/>
  <c r="B79" i="17" s="1"/>
  <c r="B80" i="17" s="1"/>
  <c r="B81" i="17" s="1"/>
  <c r="B82" i="17" s="1"/>
  <c r="B83" i="17" s="1"/>
  <c r="L3" i="15"/>
  <c r="Q2" i="13"/>
  <c r="N2483" i="13"/>
  <c r="N2482" i="13"/>
  <c r="N2481" i="13"/>
  <c r="N2480" i="13"/>
  <c r="N2479" i="13"/>
  <c r="N2478" i="13"/>
  <c r="N2477" i="13"/>
  <c r="N2476" i="13"/>
  <c r="N2475" i="13"/>
  <c r="N2474" i="13"/>
  <c r="N2473" i="13"/>
  <c r="N2472" i="13"/>
  <c r="N2471" i="13"/>
  <c r="N2470" i="13"/>
  <c r="N2469" i="13"/>
  <c r="N2468" i="13"/>
  <c r="N2467" i="13"/>
  <c r="N2466" i="13"/>
  <c r="M2483" i="13"/>
  <c r="M2482" i="13"/>
  <c r="M2481" i="13"/>
  <c r="M2480" i="13"/>
  <c r="M2479" i="13"/>
  <c r="M2478" i="13"/>
  <c r="M2477" i="13"/>
  <c r="M2476" i="13"/>
  <c r="M2475" i="13"/>
  <c r="M2474" i="13"/>
  <c r="M2473" i="13"/>
  <c r="M2472" i="13"/>
  <c r="M2471" i="13"/>
  <c r="M2470" i="13"/>
  <c r="M2469" i="13"/>
  <c r="M2468" i="13"/>
  <c r="M2467" i="13"/>
  <c r="M2466" i="13"/>
  <c r="M2465" i="13"/>
  <c r="M2464" i="13"/>
  <c r="M2463" i="13"/>
  <c r="M2462" i="13"/>
  <c r="M2461" i="13"/>
  <c r="M2460" i="13"/>
  <c r="M2459" i="13"/>
  <c r="M2458" i="13"/>
  <c r="M2457" i="13"/>
  <c r="M2456" i="13"/>
  <c r="M2455" i="13"/>
  <c r="M2454" i="13"/>
  <c r="M2453" i="13"/>
  <c r="M2452" i="13"/>
  <c r="M2451" i="13"/>
  <c r="M2450" i="13"/>
  <c r="M2449" i="13"/>
  <c r="M2448" i="13"/>
  <c r="M2447" i="13"/>
  <c r="M2446" i="13"/>
  <c r="M2445" i="13"/>
  <c r="M2444" i="13"/>
  <c r="M2443" i="13"/>
  <c r="M2442" i="13"/>
  <c r="M2441" i="13"/>
  <c r="M2440" i="13"/>
  <c r="M2439" i="13"/>
  <c r="M2438" i="13"/>
  <c r="M2437" i="13"/>
  <c r="M2436" i="13"/>
  <c r="M2435" i="13"/>
  <c r="M2434" i="13"/>
  <c r="M2433" i="13"/>
  <c r="M2432" i="13"/>
  <c r="M2431" i="13"/>
  <c r="M2430" i="13"/>
  <c r="M2429" i="13"/>
  <c r="M2428" i="13"/>
  <c r="M2427" i="13"/>
  <c r="M2426" i="13"/>
  <c r="M2425" i="13"/>
  <c r="M2424" i="13"/>
  <c r="M2423" i="13"/>
  <c r="M2422" i="13"/>
  <c r="M2421" i="13"/>
  <c r="M2420" i="13"/>
  <c r="M2419" i="13"/>
  <c r="M2418" i="13"/>
  <c r="M2417" i="13"/>
  <c r="M2416" i="13"/>
  <c r="M2415" i="13"/>
  <c r="M2414" i="13"/>
  <c r="M2413" i="13"/>
  <c r="M2412" i="13"/>
  <c r="M2411" i="13"/>
  <c r="M2410" i="13"/>
  <c r="M2409" i="13"/>
  <c r="M2408" i="13"/>
  <c r="M2407" i="13"/>
  <c r="M2406" i="13"/>
  <c r="M2405" i="13"/>
  <c r="M2404" i="13"/>
  <c r="M2403" i="13"/>
  <c r="M2402" i="13"/>
  <c r="M2401" i="13"/>
  <c r="M2400" i="13"/>
  <c r="M2399" i="13"/>
  <c r="N2464" i="13"/>
  <c r="N2462" i="13"/>
  <c r="N2460" i="13"/>
  <c r="N2458" i="13"/>
  <c r="N2456" i="13"/>
  <c r="N2454" i="13"/>
  <c r="N2452" i="13"/>
  <c r="N2450" i="13"/>
  <c r="N2448" i="13"/>
  <c r="N2446" i="13"/>
  <c r="N2444" i="13"/>
  <c r="N2442" i="13"/>
  <c r="N2440" i="13"/>
  <c r="N2438" i="13"/>
  <c r="N2436" i="13"/>
  <c r="N2434" i="13"/>
  <c r="N2432" i="13"/>
  <c r="N2430" i="13"/>
  <c r="N2428" i="13"/>
  <c r="N2426" i="13"/>
  <c r="N2422" i="13"/>
  <c r="N2418" i="13"/>
  <c r="N2414" i="13"/>
  <c r="N2410" i="13"/>
  <c r="N2406" i="13"/>
  <c r="N2402" i="13"/>
  <c r="N2398" i="13"/>
  <c r="N2397" i="13"/>
  <c r="N2396" i="13"/>
  <c r="N2395" i="13"/>
  <c r="N2394" i="13"/>
  <c r="N2393" i="13"/>
  <c r="N2392" i="13"/>
  <c r="N2391" i="13"/>
  <c r="N2390" i="13"/>
  <c r="N2389" i="13"/>
  <c r="N2388" i="13"/>
  <c r="N2387" i="13"/>
  <c r="N2386" i="13"/>
  <c r="N2385" i="13"/>
  <c r="N2384" i="13"/>
  <c r="N2383" i="13"/>
  <c r="N2382" i="13"/>
  <c r="N2381" i="13"/>
  <c r="N2380" i="13"/>
  <c r="N2379" i="13"/>
  <c r="N2378" i="13"/>
  <c r="N2377" i="13"/>
  <c r="N2376" i="13"/>
  <c r="N2375" i="13"/>
  <c r="N2374" i="13"/>
  <c r="N2373" i="13"/>
  <c r="N2372" i="13"/>
  <c r="N2371" i="13"/>
  <c r="N2370" i="13"/>
  <c r="N2369" i="13"/>
  <c r="N2368" i="13"/>
  <c r="N2367" i="13"/>
  <c r="N2366" i="13"/>
  <c r="N2365" i="13"/>
  <c r="N2364" i="13"/>
  <c r="N2363" i="13"/>
  <c r="N2362" i="13"/>
  <c r="N2361" i="13"/>
  <c r="N2360" i="13"/>
  <c r="N2359" i="13"/>
  <c r="N2358" i="13"/>
  <c r="N2357" i="13"/>
  <c r="N2356" i="13"/>
  <c r="N2355" i="13"/>
  <c r="N2354" i="13"/>
  <c r="N2353" i="13"/>
  <c r="N2352" i="13"/>
  <c r="N2351" i="13"/>
  <c r="N2350" i="13"/>
  <c r="N2349" i="13"/>
  <c r="N2348" i="13"/>
  <c r="N2347" i="13"/>
  <c r="N2465" i="13"/>
  <c r="N2463" i="13"/>
  <c r="N2461" i="13"/>
  <c r="N2459" i="13"/>
  <c r="N2457" i="13"/>
  <c r="N2455" i="13"/>
  <c r="N2453" i="13"/>
  <c r="N2451" i="13"/>
  <c r="N2449" i="13"/>
  <c r="N2447" i="13"/>
  <c r="N2445" i="13"/>
  <c r="N2443" i="13"/>
  <c r="N2441" i="13"/>
  <c r="N2439" i="13"/>
  <c r="N2437" i="13"/>
  <c r="N2435" i="13"/>
  <c r="N2433" i="13"/>
  <c r="N2431" i="13"/>
  <c r="N2429" i="13"/>
  <c r="N2427" i="13"/>
  <c r="N2424" i="13"/>
  <c r="N2420" i="13"/>
  <c r="N2416" i="13"/>
  <c r="N2412" i="13"/>
  <c r="N2408" i="13"/>
  <c r="N2404" i="13"/>
  <c r="N2400" i="13"/>
  <c r="M2388" i="13"/>
  <c r="M2384" i="13"/>
  <c r="M2380" i="13"/>
  <c r="M2376" i="13"/>
  <c r="M2372" i="13"/>
  <c r="M2368" i="13"/>
  <c r="M2364" i="13"/>
  <c r="M2360" i="13"/>
  <c r="M2398" i="13"/>
  <c r="M2396" i="13"/>
  <c r="M2394" i="13"/>
  <c r="M2392" i="13"/>
  <c r="M2389" i="13"/>
  <c r="M2385" i="13"/>
  <c r="M2390" i="13"/>
  <c r="M2386" i="13"/>
  <c r="M2382" i="13"/>
  <c r="M2378" i="13"/>
  <c r="M2374" i="13"/>
  <c r="M2370" i="13"/>
  <c r="M2366" i="13"/>
  <c r="M2362" i="13"/>
  <c r="M2358" i="13"/>
  <c r="M2354" i="13"/>
  <c r="M2350" i="13"/>
  <c r="N2346" i="13"/>
  <c r="N2345" i="13"/>
  <c r="N2344" i="13"/>
  <c r="N2343" i="13"/>
  <c r="N2342" i="13"/>
  <c r="N2341" i="13"/>
  <c r="N2340" i="13"/>
  <c r="N2339" i="13"/>
  <c r="N2338" i="13"/>
  <c r="N2337" i="13"/>
  <c r="N2336" i="13"/>
  <c r="N2335" i="13"/>
  <c r="N2334" i="13"/>
  <c r="N2333" i="13"/>
  <c r="N2332" i="13"/>
  <c r="N2331" i="13"/>
  <c r="N2330" i="13"/>
  <c r="N2329" i="13"/>
  <c r="N2328" i="13"/>
  <c r="N2327" i="13"/>
  <c r="N2326" i="13"/>
  <c r="N2325" i="13"/>
  <c r="N2324" i="13"/>
  <c r="N2323" i="13"/>
  <c r="N2322" i="13"/>
  <c r="N2321" i="13"/>
  <c r="N2320" i="13"/>
  <c r="N2319" i="13"/>
  <c r="N2318" i="13"/>
  <c r="N2317" i="13"/>
  <c r="N2316" i="13"/>
  <c r="N2315" i="13"/>
  <c r="N2314" i="13"/>
  <c r="N2313" i="13"/>
  <c r="N2312" i="13"/>
  <c r="N2311" i="13"/>
  <c r="N2310" i="13"/>
  <c r="N2309" i="13"/>
  <c r="N2308" i="13"/>
  <c r="N2307" i="13"/>
  <c r="N2306" i="13"/>
  <c r="N2305" i="13"/>
  <c r="N2304" i="13"/>
  <c r="N2303" i="13"/>
  <c r="N2302" i="13"/>
  <c r="N2301" i="13"/>
  <c r="N2300" i="13"/>
  <c r="N2299" i="13"/>
  <c r="N2298" i="13"/>
  <c r="N2297" i="13"/>
  <c r="N2296" i="13"/>
  <c r="N2295" i="13"/>
  <c r="N2294" i="13"/>
  <c r="N2293" i="13"/>
  <c r="N2292" i="13"/>
  <c r="N2291" i="13"/>
  <c r="N2290" i="13"/>
  <c r="N2289" i="13"/>
  <c r="N2288" i="13"/>
  <c r="N2287" i="13"/>
  <c r="N2286" i="13"/>
  <c r="N2285" i="13"/>
  <c r="N2284" i="13"/>
  <c r="M2393" i="13"/>
  <c r="M2356" i="13"/>
  <c r="M2353" i="13"/>
  <c r="M2348" i="13"/>
  <c r="M2344" i="13"/>
  <c r="M2340" i="13"/>
  <c r="M2336" i="13"/>
  <c r="M2332" i="13"/>
  <c r="M2328" i="13"/>
  <c r="M2324" i="13"/>
  <c r="M2320" i="13"/>
  <c r="M2316" i="13"/>
  <c r="M2312" i="13"/>
  <c r="M2308" i="13"/>
  <c r="M2304" i="13"/>
  <c r="M2300" i="13"/>
  <c r="M2296" i="13"/>
  <c r="M2292" i="13"/>
  <c r="M2288" i="13"/>
  <c r="M2284" i="13"/>
  <c r="M2283" i="13"/>
  <c r="M2282" i="13"/>
  <c r="M2281" i="13"/>
  <c r="M2280" i="13"/>
  <c r="M2279" i="13"/>
  <c r="M2278" i="13"/>
  <c r="M2277" i="13"/>
  <c r="M2276" i="13"/>
  <c r="M2275" i="13"/>
  <c r="M2274" i="13"/>
  <c r="M2273" i="13"/>
  <c r="M2272" i="13"/>
  <c r="M2271" i="13"/>
  <c r="M2270" i="13"/>
  <c r="M2269" i="13"/>
  <c r="M2268" i="13"/>
  <c r="M2267" i="13"/>
  <c r="M2266" i="13"/>
  <c r="M2265" i="13"/>
  <c r="M2264" i="13"/>
  <c r="M2263" i="13"/>
  <c r="M2262" i="13"/>
  <c r="M2261" i="13"/>
  <c r="M2260" i="13"/>
  <c r="M2259" i="13"/>
  <c r="M2258" i="13"/>
  <c r="M2257" i="13"/>
  <c r="M2256" i="13"/>
  <c r="M2255" i="13"/>
  <c r="M2254" i="13"/>
  <c r="M2253" i="13"/>
  <c r="M2252" i="13"/>
  <c r="M2251" i="13"/>
  <c r="M2250" i="13"/>
  <c r="M2249" i="13"/>
  <c r="M2248" i="13"/>
  <c r="M2247" i="13"/>
  <c r="M2246" i="13"/>
  <c r="M2245" i="13"/>
  <c r="M2244" i="13"/>
  <c r="M2243" i="13"/>
  <c r="M2242" i="13"/>
  <c r="M2241" i="13"/>
  <c r="M2240" i="13"/>
  <c r="M2239" i="13"/>
  <c r="M2238" i="13"/>
  <c r="M2237" i="13"/>
  <c r="M2236" i="13"/>
  <c r="M2235" i="13"/>
  <c r="M2234" i="13"/>
  <c r="M2233" i="13"/>
  <c r="M2232" i="13"/>
  <c r="M2231" i="13"/>
  <c r="M2230" i="13"/>
  <c r="M2229" i="13"/>
  <c r="M2228" i="13"/>
  <c r="M2227" i="13"/>
  <c r="M2226" i="13"/>
  <c r="M2225" i="13"/>
  <c r="M2224" i="13"/>
  <c r="M2223" i="13"/>
  <c r="M2222" i="13"/>
  <c r="M2221" i="13"/>
  <c r="M2220" i="13"/>
  <c r="M2219" i="13"/>
  <c r="M2218" i="13"/>
  <c r="M2217" i="13"/>
  <c r="M2216" i="13"/>
  <c r="M2215" i="13"/>
  <c r="M2214" i="13"/>
  <c r="M2213" i="13"/>
  <c r="M2212" i="13"/>
  <c r="M2211" i="13"/>
  <c r="M2210" i="13"/>
  <c r="M2209" i="13"/>
  <c r="M2208" i="13"/>
  <c r="M2207" i="13"/>
  <c r="M2206" i="13"/>
  <c r="M2205" i="13"/>
  <c r="M2204" i="13"/>
  <c r="M2203" i="13"/>
  <c r="M2202" i="13"/>
  <c r="M2201" i="13"/>
  <c r="M2200" i="13"/>
  <c r="M2199" i="13"/>
  <c r="M2198" i="13"/>
  <c r="M2197" i="13"/>
  <c r="M2196" i="13"/>
  <c r="M2195" i="13"/>
  <c r="M2194" i="13"/>
  <c r="M2193" i="13"/>
  <c r="M2192" i="13"/>
  <c r="M2191" i="13"/>
  <c r="M2190" i="13"/>
  <c r="M2189" i="13"/>
  <c r="M2188" i="13"/>
  <c r="M2187" i="13"/>
  <c r="M2186" i="13"/>
  <c r="M2185" i="13"/>
  <c r="M2184" i="13"/>
  <c r="M2183" i="13"/>
  <c r="M2182" i="13"/>
  <c r="M2181" i="13"/>
  <c r="M2180" i="13"/>
  <c r="M2179" i="13"/>
  <c r="M2178" i="13"/>
  <c r="M2177" i="13"/>
  <c r="M2176" i="13"/>
  <c r="M2175" i="13"/>
  <c r="M2174" i="13"/>
  <c r="M2173" i="13"/>
  <c r="M2172" i="13"/>
  <c r="M2171" i="13"/>
  <c r="M2170" i="13"/>
  <c r="M2169" i="13"/>
  <c r="M2168" i="13"/>
  <c r="M2167" i="13"/>
  <c r="M2166" i="13"/>
  <c r="M2165" i="13"/>
  <c r="M2164" i="13"/>
  <c r="M2163" i="13"/>
  <c r="M2162" i="13"/>
  <c r="M2161" i="13"/>
  <c r="M2160" i="13"/>
  <c r="M2159" i="13"/>
  <c r="M2158" i="13"/>
  <c r="M2157" i="13"/>
  <c r="M2156" i="13"/>
  <c r="M2155" i="13"/>
  <c r="M2154" i="13"/>
  <c r="M2153" i="13"/>
  <c r="M2152" i="13"/>
  <c r="M2151" i="13"/>
  <c r="M2150" i="13"/>
  <c r="M2149" i="13"/>
  <c r="M2148" i="13"/>
  <c r="M2147" i="13"/>
  <c r="M2146" i="13"/>
  <c r="M2145" i="13"/>
  <c r="M2144" i="13"/>
  <c r="M2143" i="13"/>
  <c r="M2142" i="13"/>
  <c r="M2141" i="13"/>
  <c r="M2140" i="13"/>
  <c r="M2139" i="13"/>
  <c r="M2138" i="13"/>
  <c r="M2137" i="13"/>
  <c r="M2136" i="13"/>
  <c r="M2135" i="13"/>
  <c r="M2134" i="13"/>
  <c r="M2395" i="13"/>
  <c r="M2351" i="13"/>
  <c r="M2345" i="13"/>
  <c r="M2341" i="13"/>
  <c r="M2337" i="13"/>
  <c r="M2333" i="13"/>
  <c r="M2329" i="13"/>
  <c r="M2325" i="13"/>
  <c r="M2321" i="13"/>
  <c r="M2317" i="13"/>
  <c r="M2313" i="13"/>
  <c r="M2309" i="13"/>
  <c r="M2305" i="13"/>
  <c r="M2301" i="13"/>
  <c r="M2297" i="13"/>
  <c r="M2293" i="13"/>
  <c r="M2289" i="13"/>
  <c r="M2285" i="13"/>
  <c r="M2397" i="13"/>
  <c r="M2387" i="13"/>
  <c r="M2383" i="13"/>
  <c r="M2381" i="13"/>
  <c r="M2379" i="13"/>
  <c r="M2377" i="13"/>
  <c r="M2375" i="13"/>
  <c r="M2373" i="13"/>
  <c r="M2371" i="13"/>
  <c r="M2369" i="13"/>
  <c r="M2367" i="13"/>
  <c r="M2365" i="13"/>
  <c r="M2363" i="13"/>
  <c r="M2361" i="13"/>
  <c r="M2359" i="13"/>
  <c r="M2357" i="13"/>
  <c r="M2352" i="13"/>
  <c r="M2349" i="13"/>
  <c r="M2346" i="13"/>
  <c r="M2342" i="13"/>
  <c r="M2338" i="13"/>
  <c r="M2334" i="13"/>
  <c r="M2330" i="13"/>
  <c r="M2326" i="13"/>
  <c r="M2322" i="13"/>
  <c r="M2318" i="13"/>
  <c r="M2314" i="13"/>
  <c r="M2310" i="13"/>
  <c r="M2306" i="13"/>
  <c r="M2302" i="13"/>
  <c r="M2298" i="13"/>
  <c r="M2294" i="13"/>
  <c r="M2290" i="13"/>
  <c r="M2286" i="13"/>
  <c r="M2391" i="13"/>
  <c r="M2355" i="13"/>
  <c r="M2343" i="13"/>
  <c r="M2327" i="13"/>
  <c r="M2311" i="13"/>
  <c r="M2295" i="13"/>
  <c r="M2347" i="13"/>
  <c r="M2331" i="13"/>
  <c r="M2315" i="13"/>
  <c r="M2299" i="13"/>
  <c r="N2283" i="13"/>
  <c r="N2281" i="13"/>
  <c r="N2279" i="13"/>
  <c r="N2277" i="13"/>
  <c r="N2275" i="13"/>
  <c r="N2273" i="13"/>
  <c r="N2271" i="13"/>
  <c r="N2269" i="13"/>
  <c r="N2267" i="13"/>
  <c r="N2265" i="13"/>
  <c r="N2263" i="13"/>
  <c r="N2261" i="13"/>
  <c r="N2259" i="13"/>
  <c r="N2257" i="13"/>
  <c r="N2255" i="13"/>
  <c r="N2253" i="13"/>
  <c r="N2251" i="13"/>
  <c r="N2249" i="13"/>
  <c r="N2247" i="13"/>
  <c r="N2245" i="13"/>
  <c r="N2243" i="13"/>
  <c r="N2241" i="13"/>
  <c r="N2239" i="13"/>
  <c r="N2237" i="13"/>
  <c r="N2235" i="13"/>
  <c r="N2233" i="13"/>
  <c r="N2231" i="13"/>
  <c r="N2229" i="13"/>
  <c r="N2227" i="13"/>
  <c r="N2225" i="13"/>
  <c r="N2223" i="13"/>
  <c r="N2221" i="13"/>
  <c r="N2219" i="13"/>
  <c r="N2217" i="13"/>
  <c r="N2215" i="13"/>
  <c r="N2213" i="13"/>
  <c r="N2211" i="13"/>
  <c r="N2209" i="13"/>
  <c r="N2207" i="13"/>
  <c r="N2205" i="13"/>
  <c r="N2203" i="13"/>
  <c r="N2201" i="13"/>
  <c r="N2199" i="13"/>
  <c r="N2197" i="13"/>
  <c r="N2195" i="13"/>
  <c r="N2193" i="13"/>
  <c r="N2191" i="13"/>
  <c r="N2189" i="13"/>
  <c r="N2187" i="13"/>
  <c r="N2185" i="13"/>
  <c r="N2183" i="13"/>
  <c r="N2181" i="13"/>
  <c r="N2179" i="13"/>
  <c r="N2177" i="13"/>
  <c r="N2175" i="13"/>
  <c r="N2173" i="13"/>
  <c r="N2170" i="13"/>
  <c r="N2166" i="13"/>
  <c r="N2162" i="13"/>
  <c r="N2158" i="13"/>
  <c r="N2154" i="13"/>
  <c r="N2150" i="13"/>
  <c r="N2146" i="13"/>
  <c r="N2142" i="13"/>
  <c r="N2138" i="13"/>
  <c r="N2134" i="13"/>
  <c r="M2133" i="13"/>
  <c r="M2132" i="13"/>
  <c r="M2131" i="13"/>
  <c r="M2130" i="13"/>
  <c r="M2129" i="13"/>
  <c r="M2128" i="13"/>
  <c r="M2127" i="13"/>
  <c r="M2126" i="13"/>
  <c r="M2125" i="13"/>
  <c r="M2124" i="13"/>
  <c r="M2123" i="13"/>
  <c r="M2122" i="13"/>
  <c r="M2121" i="13"/>
  <c r="M2120" i="13"/>
  <c r="M2119" i="13"/>
  <c r="M2118" i="13"/>
  <c r="M2117" i="13"/>
  <c r="M2116" i="13"/>
  <c r="M2115" i="13"/>
  <c r="M2114" i="13"/>
  <c r="M2113" i="13"/>
  <c r="M2112" i="13"/>
  <c r="M2111" i="13"/>
  <c r="M2110" i="13"/>
  <c r="M2109" i="13"/>
  <c r="M2108" i="13"/>
  <c r="M2107" i="13"/>
  <c r="M2106" i="13"/>
  <c r="M2105" i="13"/>
  <c r="M2104" i="13"/>
  <c r="M2103" i="13"/>
  <c r="M2102" i="13"/>
  <c r="M2101" i="13"/>
  <c r="M2100" i="13"/>
  <c r="M2099" i="13"/>
  <c r="M2098" i="13"/>
  <c r="M2097" i="13"/>
  <c r="M2096" i="13"/>
  <c r="M2095" i="13"/>
  <c r="M2094" i="13"/>
  <c r="M2093" i="13"/>
  <c r="M2092" i="13"/>
  <c r="M2091" i="13"/>
  <c r="M2090" i="13"/>
  <c r="M2089" i="13"/>
  <c r="M2088" i="13"/>
  <c r="M2087" i="13"/>
  <c r="M2086" i="13"/>
  <c r="M2085" i="13"/>
  <c r="M2084" i="13"/>
  <c r="M2083" i="13"/>
  <c r="M2082" i="13"/>
  <c r="M2081" i="13"/>
  <c r="M2080" i="13"/>
  <c r="M2079" i="13"/>
  <c r="M2078" i="13"/>
  <c r="M2077" i="13"/>
  <c r="M2076" i="13"/>
  <c r="M2075" i="13"/>
  <c r="M2074" i="13"/>
  <c r="M2073" i="13"/>
  <c r="M2072" i="13"/>
  <c r="M2071" i="13"/>
  <c r="M2070" i="13"/>
  <c r="M2069" i="13"/>
  <c r="M2068" i="13"/>
  <c r="M2067" i="13"/>
  <c r="M2066" i="13"/>
  <c r="M2065" i="13"/>
  <c r="M2064" i="13"/>
  <c r="M2063" i="13"/>
  <c r="M2062" i="13"/>
  <c r="M2061" i="13"/>
  <c r="M2060" i="13"/>
  <c r="M2059" i="13"/>
  <c r="M2058" i="13"/>
  <c r="M2057" i="13"/>
  <c r="M2056" i="13"/>
  <c r="M2055" i="13"/>
  <c r="M2054" i="13"/>
  <c r="M2053" i="13"/>
  <c r="M2052" i="13"/>
  <c r="M2051" i="13"/>
  <c r="M2050" i="13"/>
  <c r="M2049" i="13"/>
  <c r="M2048" i="13"/>
  <c r="M2047" i="13"/>
  <c r="M2046" i="13"/>
  <c r="M2045" i="13"/>
  <c r="M2044" i="13"/>
  <c r="M2043" i="13"/>
  <c r="M2335" i="13"/>
  <c r="M2319" i="13"/>
  <c r="M2303" i="13"/>
  <c r="M2287" i="13"/>
  <c r="M2323" i="13"/>
  <c r="N2282" i="13"/>
  <c r="N2274" i="13"/>
  <c r="N2266" i="13"/>
  <c r="N2258" i="13"/>
  <c r="N2250" i="13"/>
  <c r="N2242" i="13"/>
  <c r="N2234" i="13"/>
  <c r="N2226" i="13"/>
  <c r="N2218" i="13"/>
  <c r="N2210" i="13"/>
  <c r="N2202" i="13"/>
  <c r="N2194" i="13"/>
  <c r="N2186" i="13"/>
  <c r="N2178" i="13"/>
  <c r="N2171" i="13"/>
  <c r="N2163" i="13"/>
  <c r="N2155" i="13"/>
  <c r="N2147" i="13"/>
  <c r="N2139" i="13"/>
  <c r="N2130" i="13"/>
  <c r="N2126" i="13"/>
  <c r="N2122" i="13"/>
  <c r="N2118" i="13"/>
  <c r="N2114" i="13"/>
  <c r="N2110" i="13"/>
  <c r="N2106" i="13"/>
  <c r="N2102" i="13"/>
  <c r="N2098" i="13"/>
  <c r="N2094" i="13"/>
  <c r="N2090" i="13"/>
  <c r="N2086" i="13"/>
  <c r="N2082" i="13"/>
  <c r="N2078" i="13"/>
  <c r="N2074" i="13"/>
  <c r="N2070" i="13"/>
  <c r="N2066" i="13"/>
  <c r="N2062" i="13"/>
  <c r="N2058" i="13"/>
  <c r="N2054" i="13"/>
  <c r="N2050" i="13"/>
  <c r="N2046" i="13"/>
  <c r="N2042" i="13"/>
  <c r="N2041" i="13"/>
  <c r="N2040" i="13"/>
  <c r="N2039" i="13"/>
  <c r="N2038" i="13"/>
  <c r="N2037" i="13"/>
  <c r="N2036" i="13"/>
  <c r="N2035" i="13"/>
  <c r="N2034" i="13"/>
  <c r="N2033" i="13"/>
  <c r="N2032" i="13"/>
  <c r="N2031" i="13"/>
  <c r="N2030" i="13"/>
  <c r="N2029" i="13"/>
  <c r="N2028" i="13"/>
  <c r="N2027" i="13"/>
  <c r="N2026" i="13"/>
  <c r="N2025" i="13"/>
  <c r="N2024" i="13"/>
  <c r="N2023" i="13"/>
  <c r="N2022" i="13"/>
  <c r="N2021" i="13"/>
  <c r="N2020" i="13"/>
  <c r="N2019" i="13"/>
  <c r="N2018" i="13"/>
  <c r="N2017" i="13"/>
  <c r="N2016" i="13"/>
  <c r="N2015" i="13"/>
  <c r="N2014" i="13"/>
  <c r="N2013" i="13"/>
  <c r="N2012" i="13"/>
  <c r="N2011" i="13"/>
  <c r="N2010" i="13"/>
  <c r="N2009" i="13"/>
  <c r="N2008" i="13"/>
  <c r="N2007" i="13"/>
  <c r="N2006" i="13"/>
  <c r="N2005" i="13"/>
  <c r="N2004" i="13"/>
  <c r="N2003" i="13"/>
  <c r="N2002" i="13"/>
  <c r="N2001" i="13"/>
  <c r="N2000" i="13"/>
  <c r="N1999" i="13"/>
  <c r="N1998" i="13"/>
  <c r="N1997" i="13"/>
  <c r="N1996" i="13"/>
  <c r="N1995" i="13"/>
  <c r="N1994" i="13"/>
  <c r="N1993" i="13"/>
  <c r="N1992" i="13"/>
  <c r="N1991" i="13"/>
  <c r="N1990" i="13"/>
  <c r="N1989" i="13"/>
  <c r="N1988" i="13"/>
  <c r="N1987" i="13"/>
  <c r="N1986" i="13"/>
  <c r="N1985" i="13"/>
  <c r="N1984" i="13"/>
  <c r="N1983" i="13"/>
  <c r="N1982" i="13"/>
  <c r="N1981" i="13"/>
  <c r="N1980" i="13"/>
  <c r="N1979" i="13"/>
  <c r="N1978" i="13"/>
  <c r="N1977" i="13"/>
  <c r="N1976" i="13"/>
  <c r="N1975" i="13"/>
  <c r="N1974" i="13"/>
  <c r="N1973" i="13"/>
  <c r="N1972" i="13"/>
  <c r="N1971" i="13"/>
  <c r="N1970" i="13"/>
  <c r="N1969" i="13"/>
  <c r="N1968" i="13"/>
  <c r="N1967" i="13"/>
  <c r="N1966" i="13"/>
  <c r="N1965" i="13"/>
  <c r="N1964" i="13"/>
  <c r="N1963" i="13"/>
  <c r="N1962" i="13"/>
  <c r="N1961" i="13"/>
  <c r="N1960" i="13"/>
  <c r="N1959" i="13"/>
  <c r="N1958" i="13"/>
  <c r="N1957" i="13"/>
  <c r="N1956" i="13"/>
  <c r="N1955" i="13"/>
  <c r="N1954" i="13"/>
  <c r="N1953" i="13"/>
  <c r="N1952" i="13"/>
  <c r="N1951" i="13"/>
  <c r="N1950" i="13"/>
  <c r="N1949" i="13"/>
  <c r="N1948" i="13"/>
  <c r="N1947" i="13"/>
  <c r="N1946" i="13"/>
  <c r="N1945" i="13"/>
  <c r="N1944" i="13"/>
  <c r="N1943" i="13"/>
  <c r="N1942" i="13"/>
  <c r="N1941" i="13"/>
  <c r="N1940" i="13"/>
  <c r="N1939" i="13"/>
  <c r="N1938" i="13"/>
  <c r="N1937" i="13"/>
  <c r="N1936" i="13"/>
  <c r="N1935" i="13"/>
  <c r="N1934" i="13"/>
  <c r="N1933" i="13"/>
  <c r="N1932" i="13"/>
  <c r="N1931" i="13"/>
  <c r="N1930" i="13"/>
  <c r="N1929" i="13"/>
  <c r="N1928" i="13"/>
  <c r="N1927" i="13"/>
  <c r="N1926" i="13"/>
  <c r="N1925" i="13"/>
  <c r="N1924" i="13"/>
  <c r="N1923" i="13"/>
  <c r="N1922" i="13"/>
  <c r="N1921" i="13"/>
  <c r="N1920" i="13"/>
  <c r="N1919" i="13"/>
  <c r="N1918" i="13"/>
  <c r="N1917" i="13"/>
  <c r="N1916" i="13"/>
  <c r="N1915" i="13"/>
  <c r="N1914" i="13"/>
  <c r="N1913" i="13"/>
  <c r="N1912" i="13"/>
  <c r="N1911" i="13"/>
  <c r="N1910" i="13"/>
  <c r="N1909" i="13"/>
  <c r="N1908" i="13"/>
  <c r="N1907" i="13"/>
  <c r="N1906" i="13"/>
  <c r="N1905" i="13"/>
  <c r="N1904" i="13"/>
  <c r="N1903" i="13"/>
  <c r="N1902" i="13"/>
  <c r="N1901" i="13"/>
  <c r="N1900" i="13"/>
  <c r="N1899" i="13"/>
  <c r="N1898" i="13"/>
  <c r="N1897" i="13"/>
  <c r="N1896" i="13"/>
  <c r="N1895" i="13"/>
  <c r="N1894" i="13"/>
  <c r="N1893" i="13"/>
  <c r="N1892" i="13"/>
  <c r="N1891" i="13"/>
  <c r="N1890" i="13"/>
  <c r="N1889" i="13"/>
  <c r="N1888" i="13"/>
  <c r="N1887" i="13"/>
  <c r="N1886" i="13"/>
  <c r="N1885" i="13"/>
  <c r="N1884" i="13"/>
  <c r="N1883" i="13"/>
  <c r="N1882" i="13"/>
  <c r="N1881" i="13"/>
  <c r="N1880" i="13"/>
  <c r="N1879" i="13"/>
  <c r="N1878" i="13"/>
  <c r="N1877" i="13"/>
  <c r="N1876" i="13"/>
  <c r="N1875" i="13"/>
  <c r="N1874" i="13"/>
  <c r="N1873" i="13"/>
  <c r="N1872" i="13"/>
  <c r="N1871" i="13"/>
  <c r="N1870" i="13"/>
  <c r="N1869" i="13"/>
  <c r="N1868" i="13"/>
  <c r="N1867" i="13"/>
  <c r="N1866" i="13"/>
  <c r="N1865" i="13"/>
  <c r="N1864" i="13"/>
  <c r="N1863" i="13"/>
  <c r="N1862" i="13"/>
  <c r="N1861" i="13"/>
  <c r="N1860" i="13"/>
  <c r="N1859" i="13"/>
  <c r="N1858" i="13"/>
  <c r="N1857" i="13"/>
  <c r="N1856" i="13"/>
  <c r="N1855" i="13"/>
  <c r="N1854" i="13"/>
  <c r="N1853" i="13"/>
  <c r="N1852" i="13"/>
  <c r="N1851" i="13"/>
  <c r="N1850" i="13"/>
  <c r="N1849" i="13"/>
  <c r="N1848" i="13"/>
  <c r="N1847" i="13"/>
  <c r="N1846" i="13"/>
  <c r="N1845" i="13"/>
  <c r="N1844" i="13"/>
  <c r="N1843" i="13"/>
  <c r="N1842" i="13"/>
  <c r="N1841" i="13"/>
  <c r="N1840" i="13"/>
  <c r="N1839" i="13"/>
  <c r="N1838" i="13"/>
  <c r="N1837" i="13"/>
  <c r="N1836" i="13"/>
  <c r="N1835" i="13"/>
  <c r="N1834" i="13"/>
  <c r="N1833" i="13"/>
  <c r="N1832" i="13"/>
  <c r="N1831" i="13"/>
  <c r="N1830" i="13"/>
  <c r="N1829" i="13"/>
  <c r="N1828" i="13"/>
  <c r="N1827" i="13"/>
  <c r="N1826" i="13"/>
  <c r="N1825" i="13"/>
  <c r="N1824" i="13"/>
  <c r="N1823" i="13"/>
  <c r="N1822" i="13"/>
  <c r="N1821" i="13"/>
  <c r="N1820" i="13"/>
  <c r="N1819" i="13"/>
  <c r="N1818" i="13"/>
  <c r="N1817" i="13"/>
  <c r="N1816" i="13"/>
  <c r="N1815" i="13"/>
  <c r="N1814" i="13"/>
  <c r="N1813" i="13"/>
  <c r="N1812" i="13"/>
  <c r="N1811" i="13"/>
  <c r="N1810" i="13"/>
  <c r="N1809" i="13"/>
  <c r="N1808" i="13"/>
  <c r="N1807" i="13"/>
  <c r="N1806" i="13"/>
  <c r="N1805" i="13"/>
  <c r="N1804" i="13"/>
  <c r="N1803" i="13"/>
  <c r="N1802" i="13"/>
  <c r="N1801" i="13"/>
  <c r="N1800" i="13"/>
  <c r="N1799" i="13"/>
  <c r="N1798" i="13"/>
  <c r="N1797" i="13"/>
  <c r="N1796" i="13"/>
  <c r="N1795" i="13"/>
  <c r="N1794" i="13"/>
  <c r="N1793" i="13"/>
  <c r="N1792" i="13"/>
  <c r="N1791" i="13"/>
  <c r="N1790" i="13"/>
  <c r="N1789" i="13"/>
  <c r="N1788" i="13"/>
  <c r="N1787" i="13"/>
  <c r="N1786" i="13"/>
  <c r="N1785" i="13"/>
  <c r="N1784" i="13"/>
  <c r="N1783" i="13"/>
  <c r="N1782" i="13"/>
  <c r="N1781" i="13"/>
  <c r="N1780" i="13"/>
  <c r="N1779" i="13"/>
  <c r="N1778" i="13"/>
  <c r="N1777" i="13"/>
  <c r="N1776" i="13"/>
  <c r="N1775" i="13"/>
  <c r="N1774" i="13"/>
  <c r="N1773" i="13"/>
  <c r="N1772" i="13"/>
  <c r="N1771" i="13"/>
  <c r="N1770" i="13"/>
  <c r="N1769" i="13"/>
  <c r="N1768" i="13"/>
  <c r="N1767" i="13"/>
  <c r="N1766" i="13"/>
  <c r="N1765" i="13"/>
  <c r="N1764" i="13"/>
  <c r="N1763" i="13"/>
  <c r="N1762" i="13"/>
  <c r="N1761" i="13"/>
  <c r="N1760" i="13"/>
  <c r="M2307" i="13"/>
  <c r="N2276" i="13"/>
  <c r="N2268" i="13"/>
  <c r="N2260" i="13"/>
  <c r="N2252" i="13"/>
  <c r="N2244" i="13"/>
  <c r="N2236" i="13"/>
  <c r="N2228" i="13"/>
  <c r="N2220" i="13"/>
  <c r="N2212" i="13"/>
  <c r="N2204" i="13"/>
  <c r="N2196" i="13"/>
  <c r="N2188" i="13"/>
  <c r="N2180" i="13"/>
  <c r="N2172" i="13"/>
  <c r="N2169" i="13"/>
  <c r="N2164" i="13"/>
  <c r="N2161" i="13"/>
  <c r="N2156" i="13"/>
  <c r="N2153" i="13"/>
  <c r="N2148" i="13"/>
  <c r="N2145" i="13"/>
  <c r="N2140" i="13"/>
  <c r="N2137" i="13"/>
  <c r="N2131" i="13"/>
  <c r="N2127" i="13"/>
  <c r="N2123" i="13"/>
  <c r="N2119" i="13"/>
  <c r="N2115" i="13"/>
  <c r="N2111" i="13"/>
  <c r="N2107" i="13"/>
  <c r="N2103" i="13"/>
  <c r="N2099" i="13"/>
  <c r="N2095" i="13"/>
  <c r="N2091" i="13"/>
  <c r="N2087" i="13"/>
  <c r="N2083" i="13"/>
  <c r="N2079" i="13"/>
  <c r="N2075" i="13"/>
  <c r="N2071" i="13"/>
  <c r="N2067" i="13"/>
  <c r="N2063" i="13"/>
  <c r="N2059" i="13"/>
  <c r="N2055" i="13"/>
  <c r="N2051" i="13"/>
  <c r="N2047" i="13"/>
  <c r="N2043" i="13"/>
  <c r="M2042" i="13"/>
  <c r="M2041" i="13"/>
  <c r="M2040" i="13"/>
  <c r="M2039" i="13"/>
  <c r="M2038" i="13"/>
  <c r="M2037" i="13"/>
  <c r="M2036" i="13"/>
  <c r="M2035" i="13"/>
  <c r="M2034" i="13"/>
  <c r="M2033" i="13"/>
  <c r="M2291" i="13"/>
  <c r="N2278" i="13"/>
  <c r="N2270" i="13"/>
  <c r="N2262" i="13"/>
  <c r="N2254" i="13"/>
  <c r="N2246" i="13"/>
  <c r="N2238" i="13"/>
  <c r="N2230" i="13"/>
  <c r="N2222" i="13"/>
  <c r="N2214" i="13"/>
  <c r="N2206" i="13"/>
  <c r="N2198" i="13"/>
  <c r="N2190" i="13"/>
  <c r="N2182" i="13"/>
  <c r="N2174" i="13"/>
  <c r="N2167" i="13"/>
  <c r="N2159" i="13"/>
  <c r="N2151" i="13"/>
  <c r="N2143" i="13"/>
  <c r="N2135" i="13"/>
  <c r="N2132" i="13"/>
  <c r="N2128" i="13"/>
  <c r="N2124" i="13"/>
  <c r="N2120" i="13"/>
  <c r="N2116" i="13"/>
  <c r="N2112" i="13"/>
  <c r="N2108" i="13"/>
  <c r="N2104" i="13"/>
  <c r="N2100" i="13"/>
  <c r="N2096" i="13"/>
  <c r="N2092" i="13"/>
  <c r="N2088" i="13"/>
  <c r="N2084" i="13"/>
  <c r="N2080" i="13"/>
  <c r="N2076" i="13"/>
  <c r="N2072" i="13"/>
  <c r="N2068" i="13"/>
  <c r="N2064" i="13"/>
  <c r="N2060" i="13"/>
  <c r="N2056" i="13"/>
  <c r="N2052" i="13"/>
  <c r="N2048" i="13"/>
  <c r="N2044" i="13"/>
  <c r="N2272" i="13"/>
  <c r="N2240" i="13"/>
  <c r="N2208" i="13"/>
  <c r="N2176" i="13"/>
  <c r="N2129" i="13"/>
  <c r="N2113" i="13"/>
  <c r="N2097" i="13"/>
  <c r="N2081" i="13"/>
  <c r="N2065" i="13"/>
  <c r="N2049" i="13"/>
  <c r="M2031" i="13"/>
  <c r="M2029" i="13"/>
  <c r="M2027" i="13"/>
  <c r="M2025" i="13"/>
  <c r="M2023" i="13"/>
  <c r="M2021" i="13"/>
  <c r="M2019" i="13"/>
  <c r="M2017" i="13"/>
  <c r="M2015" i="13"/>
  <c r="M2013" i="13"/>
  <c r="M2011" i="13"/>
  <c r="M2009" i="13"/>
  <c r="M2007" i="13"/>
  <c r="M2005" i="13"/>
  <c r="M2003" i="13"/>
  <c r="M2001" i="13"/>
  <c r="M1999" i="13"/>
  <c r="M1997" i="13"/>
  <c r="M1995" i="13"/>
  <c r="M1993" i="13"/>
  <c r="M1991" i="13"/>
  <c r="M1989" i="13"/>
  <c r="M1987" i="13"/>
  <c r="M1985" i="13"/>
  <c r="M1983" i="13"/>
  <c r="M1981" i="13"/>
  <c r="M1979" i="13"/>
  <c r="M1977" i="13"/>
  <c r="M1975" i="13"/>
  <c r="M1973" i="13"/>
  <c r="M1971" i="13"/>
  <c r="M1969" i="13"/>
  <c r="M1967" i="13"/>
  <c r="M1965" i="13"/>
  <c r="M1963" i="13"/>
  <c r="M1961" i="13"/>
  <c r="M1959" i="13"/>
  <c r="M1957" i="13"/>
  <c r="M1955" i="13"/>
  <c r="M1953" i="13"/>
  <c r="M1951" i="13"/>
  <c r="M1949" i="13"/>
  <c r="M1946" i="13"/>
  <c r="M1942" i="13"/>
  <c r="M1938" i="13"/>
  <c r="M1934" i="13"/>
  <c r="M1930" i="13"/>
  <c r="M1926" i="13"/>
  <c r="M1922" i="13"/>
  <c r="M1918" i="13"/>
  <c r="M1914" i="13"/>
  <c r="M1910" i="13"/>
  <c r="M1906" i="13"/>
  <c r="M1902" i="13"/>
  <c r="M1898" i="13"/>
  <c r="M1894" i="13"/>
  <c r="M1890" i="13"/>
  <c r="M1886" i="13"/>
  <c r="M1882" i="13"/>
  <c r="M1878" i="13"/>
  <c r="M1874" i="13"/>
  <c r="M1870" i="13"/>
  <c r="M1866" i="13"/>
  <c r="M1862" i="13"/>
  <c r="M1858" i="13"/>
  <c r="M1854" i="13"/>
  <c r="M1850" i="13"/>
  <c r="M1846" i="13"/>
  <c r="M1842" i="13"/>
  <c r="M1838" i="13"/>
  <c r="M1834" i="13"/>
  <c r="M1830" i="13"/>
  <c r="M1826" i="13"/>
  <c r="M1822" i="13"/>
  <c r="M1818" i="13"/>
  <c r="M1814" i="13"/>
  <c r="M1810" i="13"/>
  <c r="M1806" i="13"/>
  <c r="N2264" i="13"/>
  <c r="N2232" i="13"/>
  <c r="N2200" i="13"/>
  <c r="N2165" i="13"/>
  <c r="N2160" i="13"/>
  <c r="N2149" i="13"/>
  <c r="N2144" i="13"/>
  <c r="N2133" i="13"/>
  <c r="N2117" i="13"/>
  <c r="N2101" i="13"/>
  <c r="N2085" i="13"/>
  <c r="N2069" i="13"/>
  <c r="N2053" i="13"/>
  <c r="N2256" i="13"/>
  <c r="N2224" i="13"/>
  <c r="N2192" i="13"/>
  <c r="N2121" i="13"/>
  <c r="N2105" i="13"/>
  <c r="N2089" i="13"/>
  <c r="N2073" i="13"/>
  <c r="N2057" i="13"/>
  <c r="M2032" i="13"/>
  <c r="M2030" i="13"/>
  <c r="M2028" i="13"/>
  <c r="M2026" i="13"/>
  <c r="M2024" i="13"/>
  <c r="M2022" i="13"/>
  <c r="M2020" i="13"/>
  <c r="M2018" i="13"/>
  <c r="M2016" i="13"/>
  <c r="M2014" i="13"/>
  <c r="M2012" i="13"/>
  <c r="M2010" i="13"/>
  <c r="M2008" i="13"/>
  <c r="M2006" i="13"/>
  <c r="M2004" i="13"/>
  <c r="M2002" i="13"/>
  <c r="M2000" i="13"/>
  <c r="M1998" i="13"/>
  <c r="M1996" i="13"/>
  <c r="M1994" i="13"/>
  <c r="M1992" i="13"/>
  <c r="M1990" i="13"/>
  <c r="M1988" i="13"/>
  <c r="M1986" i="13"/>
  <c r="M1984" i="13"/>
  <c r="M1982" i="13"/>
  <c r="M1980" i="13"/>
  <c r="M1978" i="13"/>
  <c r="M1976" i="13"/>
  <c r="M1974" i="13"/>
  <c r="M1972" i="13"/>
  <c r="M1970" i="13"/>
  <c r="M1968" i="13"/>
  <c r="M1966" i="13"/>
  <c r="M1964" i="13"/>
  <c r="M1962" i="13"/>
  <c r="M1960" i="13"/>
  <c r="M1958" i="13"/>
  <c r="M1956" i="13"/>
  <c r="M1954" i="13"/>
  <c r="M1952" i="13"/>
  <c r="M1950" i="13"/>
  <c r="M1948" i="13"/>
  <c r="M1944" i="13"/>
  <c r="M1940" i="13"/>
  <c r="M1936" i="13"/>
  <c r="M1932" i="13"/>
  <c r="M1928" i="13"/>
  <c r="M1924" i="13"/>
  <c r="M1920" i="13"/>
  <c r="M1916" i="13"/>
  <c r="M1912" i="13"/>
  <c r="M1908" i="13"/>
  <c r="M1904" i="13"/>
  <c r="M1900" i="13"/>
  <c r="M1896" i="13"/>
  <c r="M1892" i="13"/>
  <c r="M1888" i="13"/>
  <c r="M1884" i="13"/>
  <c r="M1880" i="13"/>
  <c r="M1876" i="13"/>
  <c r="M1872" i="13"/>
  <c r="M1868" i="13"/>
  <c r="M1864" i="13"/>
  <c r="M1860" i="13"/>
  <c r="M1856" i="13"/>
  <c r="M1852" i="13"/>
  <c r="M1848" i="13"/>
  <c r="M1844" i="13"/>
  <c r="M1840" i="13"/>
  <c r="M1836" i="13"/>
  <c r="M1832" i="13"/>
  <c r="M1828" i="13"/>
  <c r="M1824" i="13"/>
  <c r="M1820" i="13"/>
  <c r="M1816" i="13"/>
  <c r="M1812" i="13"/>
  <c r="M1808" i="13"/>
  <c r="M1804" i="13"/>
  <c r="M1800" i="13"/>
  <c r="M1796" i="13"/>
  <c r="M1792" i="13"/>
  <c r="M1788" i="13"/>
  <c r="M1784" i="13"/>
  <c r="M1780" i="13"/>
  <c r="M1776" i="13"/>
  <c r="M1772" i="13"/>
  <c r="M1768" i="13"/>
  <c r="M1764" i="13"/>
  <c r="M1760" i="13"/>
  <c r="M1759" i="13"/>
  <c r="M1758" i="13"/>
  <c r="M1757" i="13"/>
  <c r="M1756" i="13"/>
  <c r="M1755" i="13"/>
  <c r="M1754" i="13"/>
  <c r="M1753" i="13"/>
  <c r="M1752" i="13"/>
  <c r="M1751" i="13"/>
  <c r="M1750" i="13"/>
  <c r="M1749" i="13"/>
  <c r="M1748" i="13"/>
  <c r="M1747" i="13"/>
  <c r="M1746" i="13"/>
  <c r="M1745" i="13"/>
  <c r="M1744" i="13"/>
  <c r="M1743" i="13"/>
  <c r="M1742" i="13"/>
  <c r="M1741" i="13"/>
  <c r="M1740" i="13"/>
  <c r="M1739" i="13"/>
  <c r="M1738" i="13"/>
  <c r="M1737" i="13"/>
  <c r="M1736" i="13"/>
  <c r="M1735" i="13"/>
  <c r="N2425" i="13"/>
  <c r="N2423" i="13"/>
  <c r="N2421" i="13"/>
  <c r="N2419" i="13"/>
  <c r="N2417" i="13"/>
  <c r="N2415" i="13"/>
  <c r="N2413" i="13"/>
  <c r="N2411" i="13"/>
  <c r="N2409" i="13"/>
  <c r="N2407" i="13"/>
  <c r="N2405" i="13"/>
  <c r="N2403" i="13"/>
  <c r="N2401" i="13"/>
  <c r="N2399" i="13"/>
  <c r="M2339" i="13"/>
  <c r="N2280" i="13"/>
  <c r="N2248" i="13"/>
  <c r="N2216" i="13"/>
  <c r="N2184" i="13"/>
  <c r="N2168" i="13"/>
  <c r="N2157" i="13"/>
  <c r="N2152" i="13"/>
  <c r="N2141" i="13"/>
  <c r="N2136" i="13"/>
  <c r="N2125" i="13"/>
  <c r="N2109" i="13"/>
  <c r="N2093" i="13"/>
  <c r="N2077" i="13"/>
  <c r="N2061" i="13"/>
  <c r="N2045" i="13"/>
  <c r="M1945" i="13"/>
  <c r="M1941" i="13"/>
  <c r="M1939" i="13"/>
  <c r="M1937" i="13"/>
  <c r="M1935" i="13"/>
  <c r="M1933" i="13"/>
  <c r="M1931" i="13"/>
  <c r="M1929" i="13"/>
  <c r="M1927" i="13"/>
  <c r="M1925" i="13"/>
  <c r="M1923" i="13"/>
  <c r="M1921" i="13"/>
  <c r="M1919" i="13"/>
  <c r="M1917" i="13"/>
  <c r="M1915" i="13"/>
  <c r="M1913" i="13"/>
  <c r="M1911" i="13"/>
  <c r="M1909" i="13"/>
  <c r="M1907" i="13"/>
  <c r="M1905" i="13"/>
  <c r="M1903" i="13"/>
  <c r="M1901" i="13"/>
  <c r="M1899" i="13"/>
  <c r="M1897" i="13"/>
  <c r="M1895" i="13"/>
  <c r="M1893" i="13"/>
  <c r="M1891" i="13"/>
  <c r="M1889" i="13"/>
  <c r="M1887" i="13"/>
  <c r="M1885" i="13"/>
  <c r="M1883" i="13"/>
  <c r="M1881" i="13"/>
  <c r="M1879" i="13"/>
  <c r="M1877" i="13"/>
  <c r="M1875" i="13"/>
  <c r="M1873" i="13"/>
  <c r="M1871" i="13"/>
  <c r="M1869" i="13"/>
  <c r="M1867" i="13"/>
  <c r="M1865" i="13"/>
  <c r="M1863" i="13"/>
  <c r="M1861" i="13"/>
  <c r="M1859" i="13"/>
  <c r="M1857" i="13"/>
  <c r="M1855" i="13"/>
  <c r="M1853" i="13"/>
  <c r="M1851" i="13"/>
  <c r="M1849" i="13"/>
  <c r="M1847" i="13"/>
  <c r="M1845" i="13"/>
  <c r="M1843" i="13"/>
  <c r="M1841" i="13"/>
  <c r="M1839" i="13"/>
  <c r="M1837" i="13"/>
  <c r="M1835" i="13"/>
  <c r="M1833" i="13"/>
  <c r="M1831" i="13"/>
  <c r="M1829" i="13"/>
  <c r="M1827" i="13"/>
  <c r="M1825" i="13"/>
  <c r="M1823" i="13"/>
  <c r="M1821" i="13"/>
  <c r="M1819" i="13"/>
  <c r="M1817" i="13"/>
  <c r="M1815" i="13"/>
  <c r="M1813" i="13"/>
  <c r="M1811" i="13"/>
  <c r="M1809" i="13"/>
  <c r="M1807" i="13"/>
  <c r="M1805" i="13"/>
  <c r="M1803" i="13"/>
  <c r="M1798" i="13"/>
  <c r="M1795" i="13"/>
  <c r="M1790" i="13"/>
  <c r="M1787" i="13"/>
  <c r="M1782" i="13"/>
  <c r="M1779" i="13"/>
  <c r="M1774" i="13"/>
  <c r="M1771" i="13"/>
  <c r="M1766" i="13"/>
  <c r="M1763" i="13"/>
  <c r="N1757" i="13"/>
  <c r="N1753" i="13"/>
  <c r="N1749" i="13"/>
  <c r="N1745" i="13"/>
  <c r="N1741" i="13"/>
  <c r="N1737" i="13"/>
  <c r="M1943" i="13"/>
  <c r="M1947" i="13"/>
  <c r="M1802" i="13"/>
  <c r="M1799" i="13"/>
  <c r="M1794" i="13"/>
  <c r="M1791" i="13"/>
  <c r="M1786" i="13"/>
  <c r="M1783" i="13"/>
  <c r="M1778" i="13"/>
  <c r="M1775" i="13"/>
  <c r="M1770" i="13"/>
  <c r="M1767" i="13"/>
  <c r="M1762" i="13"/>
  <c r="N1759" i="13"/>
  <c r="N1755" i="13"/>
  <c r="N1751" i="13"/>
  <c r="N1747" i="13"/>
  <c r="N1743" i="13"/>
  <c r="N1739" i="13"/>
  <c r="N1735" i="13"/>
  <c r="M1734" i="13"/>
  <c r="M1733" i="13"/>
  <c r="M1732" i="13"/>
  <c r="M1731" i="13"/>
  <c r="M1730" i="13"/>
  <c r="M1729" i="13"/>
  <c r="M1728" i="13"/>
  <c r="M1727" i="13"/>
  <c r="M1726" i="13"/>
  <c r="M1725" i="13"/>
  <c r="M1724" i="13"/>
  <c r="M1723" i="13"/>
  <c r="M1722" i="13"/>
  <c r="M1721" i="13"/>
  <c r="M1720" i="13"/>
  <c r="M1719" i="13"/>
  <c r="M1718" i="13"/>
  <c r="M1717" i="13"/>
  <c r="M1716" i="13"/>
  <c r="M1715" i="13"/>
  <c r="M1714" i="13"/>
  <c r="M1713" i="13"/>
  <c r="M1712" i="13"/>
  <c r="M1711" i="13"/>
  <c r="M1710" i="13"/>
  <c r="M1709" i="13"/>
  <c r="M1708" i="13"/>
  <c r="M1707" i="13"/>
  <c r="M1706" i="13"/>
  <c r="M1705" i="13"/>
  <c r="M1704" i="13"/>
  <c r="M1703" i="13"/>
  <c r="M1702" i="13"/>
  <c r="M1701" i="13"/>
  <c r="M1700" i="13"/>
  <c r="M1699" i="13"/>
  <c r="M1698" i="13"/>
  <c r="M1697" i="13"/>
  <c r="M1696" i="13"/>
  <c r="M1695" i="13"/>
  <c r="M1694" i="13"/>
  <c r="M1693" i="13"/>
  <c r="M1692" i="13"/>
  <c r="M1691" i="13"/>
  <c r="M1690" i="13"/>
  <c r="M1689" i="13"/>
  <c r="M1688" i="13"/>
  <c r="M1687" i="13"/>
  <c r="N1732" i="13"/>
  <c r="N1728" i="13"/>
  <c r="N1724" i="13"/>
  <c r="N1720" i="13"/>
  <c r="N1716" i="13"/>
  <c r="N1712" i="13"/>
  <c r="N1708" i="13"/>
  <c r="N1704" i="13"/>
  <c r="N1700" i="13"/>
  <c r="N1696" i="13"/>
  <c r="N1692" i="13"/>
  <c r="N1688" i="13"/>
  <c r="M1801" i="13"/>
  <c r="M1793" i="13"/>
  <c r="M1785" i="13"/>
  <c r="M1777" i="13"/>
  <c r="M1769" i="13"/>
  <c r="M1761" i="13"/>
  <c r="N1733" i="13"/>
  <c r="N1729" i="13"/>
  <c r="N1725" i="13"/>
  <c r="N1721" i="13"/>
  <c r="N1717" i="13"/>
  <c r="N1713" i="13"/>
  <c r="N1709" i="13"/>
  <c r="N1705" i="13"/>
  <c r="N1701" i="13"/>
  <c r="N1697" i="13"/>
  <c r="N1693" i="13"/>
  <c r="N1689" i="13"/>
  <c r="N1758" i="13"/>
  <c r="N1756" i="13"/>
  <c r="N1754" i="13"/>
  <c r="N1752" i="13"/>
  <c r="N1750" i="13"/>
  <c r="N1748" i="13"/>
  <c r="N1746" i="13"/>
  <c r="N1744" i="13"/>
  <c r="N1742" i="13"/>
  <c r="N1740" i="13"/>
  <c r="N1738" i="13"/>
  <c r="N1736" i="13"/>
  <c r="N1734" i="13"/>
  <c r="N1730" i="13"/>
  <c r="N1726" i="13"/>
  <c r="N1722" i="13"/>
  <c r="N1718" i="13"/>
  <c r="N1714" i="13"/>
  <c r="N1710" i="13"/>
  <c r="N1706" i="13"/>
  <c r="N1702" i="13"/>
  <c r="N1698" i="13"/>
  <c r="N1694" i="13"/>
  <c r="N1690" i="13"/>
  <c r="N1686" i="13"/>
  <c r="N1685" i="13"/>
  <c r="N1684" i="13"/>
  <c r="N1683" i="13"/>
  <c r="N1682" i="13"/>
  <c r="N1681" i="13"/>
  <c r="N1680" i="13"/>
  <c r="N1679" i="13"/>
  <c r="N1678" i="13"/>
  <c r="N1677" i="13"/>
  <c r="N1676" i="13"/>
  <c r="N1675" i="13"/>
  <c r="N1674" i="13"/>
  <c r="N1673" i="13"/>
  <c r="N1672" i="13"/>
  <c r="N1671" i="13"/>
  <c r="N1670" i="13"/>
  <c r="N1669" i="13"/>
  <c r="N1668" i="13"/>
  <c r="N1667" i="13"/>
  <c r="N1666" i="13"/>
  <c r="N1665" i="13"/>
  <c r="N1664" i="13"/>
  <c r="N1663" i="13"/>
  <c r="N1662" i="13"/>
  <c r="N1661" i="13"/>
  <c r="N1660" i="13"/>
  <c r="N1659" i="13"/>
  <c r="N1658" i="13"/>
  <c r="N1657" i="13"/>
  <c r="N1656" i="13"/>
  <c r="N1655" i="13"/>
  <c r="N1654" i="13"/>
  <c r="N1653" i="13"/>
  <c r="N1652" i="13"/>
  <c r="N1651" i="13"/>
  <c r="N1650" i="13"/>
  <c r="N1649" i="13"/>
  <c r="N1648" i="13"/>
  <c r="N1647" i="13"/>
  <c r="N1646" i="13"/>
  <c r="N1645" i="13"/>
  <c r="N1644" i="13"/>
  <c r="N1643" i="13"/>
  <c r="N1642" i="13"/>
  <c r="N1641" i="13"/>
  <c r="N1640" i="13"/>
  <c r="N1639" i="13"/>
  <c r="N1638" i="13"/>
  <c r="N1637" i="13"/>
  <c r="N1636" i="13"/>
  <c r="N1635" i="13"/>
  <c r="N1634" i="13"/>
  <c r="N1633" i="13"/>
  <c r="N1632" i="13"/>
  <c r="N1631" i="13"/>
  <c r="N1630" i="13"/>
  <c r="N1629" i="13"/>
  <c r="N1628" i="13"/>
  <c r="N1627" i="13"/>
  <c r="N1626" i="13"/>
  <c r="N1625" i="13"/>
  <c r="N1624" i="13"/>
  <c r="N1623" i="13"/>
  <c r="N1622" i="13"/>
  <c r="N1621" i="13"/>
  <c r="N1620" i="13"/>
  <c r="N1619" i="13"/>
  <c r="N1618" i="13"/>
  <c r="N1617" i="13"/>
  <c r="N1616" i="13"/>
  <c r="N1615" i="13"/>
  <c r="N1614" i="13"/>
  <c r="N1613" i="13"/>
  <c r="N1612" i="13"/>
  <c r="N1611" i="13"/>
  <c r="N1610" i="13"/>
  <c r="N1609" i="13"/>
  <c r="N1608" i="13"/>
  <c r="N1607" i="13"/>
  <c r="N1606" i="13"/>
  <c r="N1605" i="13"/>
  <c r="N1604" i="13"/>
  <c r="N1603" i="13"/>
  <c r="N1602" i="13"/>
  <c r="N1601" i="13"/>
  <c r="N1600" i="13"/>
  <c r="N1599" i="13"/>
  <c r="N1598" i="13"/>
  <c r="N1597" i="13"/>
  <c r="N1596" i="13"/>
  <c r="N1595" i="13"/>
  <c r="N1594" i="13"/>
  <c r="N1593" i="13"/>
  <c r="N1592" i="13"/>
  <c r="N1591" i="13"/>
  <c r="N1590" i="13"/>
  <c r="N1589" i="13"/>
  <c r="N1588" i="13"/>
  <c r="N1587" i="13"/>
  <c r="N1586" i="13"/>
  <c r="N1585" i="13"/>
  <c r="N1584" i="13"/>
  <c r="N1583" i="13"/>
  <c r="N1582" i="13"/>
  <c r="N1581" i="13"/>
  <c r="N1580" i="13"/>
  <c r="N1579" i="13"/>
  <c r="N1578" i="13"/>
  <c r="N1577" i="13"/>
  <c r="N1576" i="13"/>
  <c r="N1575" i="13"/>
  <c r="N1574" i="13"/>
  <c r="N1573" i="13"/>
  <c r="N1572" i="13"/>
  <c r="N1571" i="13"/>
  <c r="N1570" i="13"/>
  <c r="N1569" i="13"/>
  <c r="N1568" i="13"/>
  <c r="N1567" i="13"/>
  <c r="N1566" i="13"/>
  <c r="N1565" i="13"/>
  <c r="N1564" i="13"/>
  <c r="N1563" i="13"/>
  <c r="N1562" i="13"/>
  <c r="N1561" i="13"/>
  <c r="N1560" i="13"/>
  <c r="N1559" i="13"/>
  <c r="N1558" i="13"/>
  <c r="N1557" i="13"/>
  <c r="N1556" i="13"/>
  <c r="N1555" i="13"/>
  <c r="N1554" i="13"/>
  <c r="N1553" i="13"/>
  <c r="N1552" i="13"/>
  <c r="N1551" i="13"/>
  <c r="N1550" i="13"/>
  <c r="N1549" i="13"/>
  <c r="N1548" i="13"/>
  <c r="N1547" i="13"/>
  <c r="N1546" i="13"/>
  <c r="N1545" i="13"/>
  <c r="N1544" i="13"/>
  <c r="N1543" i="13"/>
  <c r="N1542" i="13"/>
  <c r="N1541" i="13"/>
  <c r="N1540" i="13"/>
  <c r="N1539" i="13"/>
  <c r="N1538" i="13"/>
  <c r="N1537" i="13"/>
  <c r="N1536" i="13"/>
  <c r="N1535" i="13"/>
  <c r="N1534" i="13"/>
  <c r="N1533" i="13"/>
  <c r="N1532" i="13"/>
  <c r="N1531" i="13"/>
  <c r="N1530" i="13"/>
  <c r="N1529" i="13"/>
  <c r="N1528" i="13"/>
  <c r="N1527" i="13"/>
  <c r="N1526" i="13"/>
  <c r="N1525" i="13"/>
  <c r="N1524" i="13"/>
  <c r="N1523" i="13"/>
  <c r="N1522" i="13"/>
  <c r="N1521" i="13"/>
  <c r="N1520" i="13"/>
  <c r="N1519" i="13"/>
  <c r="N1518" i="13"/>
  <c r="N1517" i="13"/>
  <c r="N1516" i="13"/>
  <c r="N1515" i="13"/>
  <c r="N1514" i="13"/>
  <c r="N1513" i="13"/>
  <c r="N1512" i="13"/>
  <c r="N1511" i="13"/>
  <c r="N1510" i="13"/>
  <c r="N1509" i="13"/>
  <c r="N1508" i="13"/>
  <c r="N1507" i="13"/>
  <c r="N1506" i="13"/>
  <c r="N1505" i="13"/>
  <c r="N1504" i="13"/>
  <c r="N1503" i="13"/>
  <c r="N1502" i="13"/>
  <c r="N1501" i="13"/>
  <c r="N1500" i="13"/>
  <c r="N1499" i="13"/>
  <c r="N1498" i="13"/>
  <c r="N1497" i="13"/>
  <c r="N1496" i="13"/>
  <c r="N1495" i="13"/>
  <c r="N1494" i="13"/>
  <c r="N1493" i="13"/>
  <c r="N1492" i="13"/>
  <c r="N1491" i="13"/>
  <c r="N1490" i="13"/>
  <c r="N1489" i="13"/>
  <c r="N1488" i="13"/>
  <c r="N1487" i="13"/>
  <c r="N1486" i="13"/>
  <c r="N1485" i="13"/>
  <c r="N1484" i="13"/>
  <c r="N1483" i="13"/>
  <c r="N1482" i="13"/>
  <c r="N1481" i="13"/>
  <c r="N1480" i="13"/>
  <c r="N1479" i="13"/>
  <c r="N1478" i="13"/>
  <c r="N1477" i="13"/>
  <c r="N1476" i="13"/>
  <c r="N1475" i="13"/>
  <c r="N1474" i="13"/>
  <c r="N1473" i="13"/>
  <c r="N1472" i="13"/>
  <c r="N1471" i="13"/>
  <c r="N1470" i="13"/>
  <c r="N1469" i="13"/>
  <c r="N1468" i="13"/>
  <c r="N1467" i="13"/>
  <c r="N1466" i="13"/>
  <c r="N1465" i="13"/>
  <c r="N1464" i="13"/>
  <c r="N1463" i="13"/>
  <c r="N1462" i="13"/>
  <c r="N1461" i="13"/>
  <c r="N1460" i="13"/>
  <c r="N1459" i="13"/>
  <c r="N1458" i="13"/>
  <c r="N1457" i="13"/>
  <c r="N1456" i="13"/>
  <c r="N1455" i="13"/>
  <c r="N1454" i="13"/>
  <c r="N1453" i="13"/>
  <c r="N1452" i="13"/>
  <c r="N1451" i="13"/>
  <c r="N1450" i="13"/>
  <c r="N1449" i="13"/>
  <c r="N1448" i="13"/>
  <c r="N1447" i="13"/>
  <c r="N1446" i="13"/>
  <c r="N1445" i="13"/>
  <c r="N1444" i="13"/>
  <c r="N1443" i="13"/>
  <c r="N1442" i="13"/>
  <c r="N1441" i="13"/>
  <c r="N1440" i="13"/>
  <c r="N1439" i="13"/>
  <c r="N1438" i="13"/>
  <c r="N1437" i="13"/>
  <c r="N1436" i="13"/>
  <c r="N1435" i="13"/>
  <c r="N1434" i="13"/>
  <c r="N1433" i="13"/>
  <c r="N1432" i="13"/>
  <c r="N1431" i="13"/>
  <c r="N1430" i="13"/>
  <c r="N1429" i="13"/>
  <c r="N1428" i="13"/>
  <c r="N1427" i="13"/>
  <c r="N1426" i="13"/>
  <c r="N1425" i="13"/>
  <c r="N1424" i="13"/>
  <c r="N1423" i="13"/>
  <c r="N1422" i="13"/>
  <c r="N1421" i="13"/>
  <c r="N1420" i="13"/>
  <c r="N1419" i="13"/>
  <c r="N1418" i="13"/>
  <c r="N1417" i="13"/>
  <c r="N1416" i="13"/>
  <c r="N1415" i="13"/>
  <c r="N1414" i="13"/>
  <c r="N1413" i="13"/>
  <c r="N1412" i="13"/>
  <c r="N1411" i="13"/>
  <c r="N1410" i="13"/>
  <c r="N1409" i="13"/>
  <c r="N1408" i="13"/>
  <c r="N1407" i="13"/>
  <c r="N1406" i="13"/>
  <c r="N1405" i="13"/>
  <c r="N1404" i="13"/>
  <c r="N1403" i="13"/>
  <c r="N1402" i="13"/>
  <c r="N1401" i="13"/>
  <c r="N1400" i="13"/>
  <c r="N1399" i="13"/>
  <c r="N1398" i="13"/>
  <c r="N1397" i="13"/>
  <c r="N1396" i="13"/>
  <c r="N1395" i="13"/>
  <c r="N1394" i="13"/>
  <c r="N1393" i="13"/>
  <c r="N1392" i="13"/>
  <c r="N1391" i="13"/>
  <c r="N1390" i="13"/>
  <c r="N1389" i="13"/>
  <c r="N1388" i="13"/>
  <c r="N1387" i="13"/>
  <c r="N1386" i="13"/>
  <c r="N1385" i="13"/>
  <c r="N1384" i="13"/>
  <c r="N1383" i="13"/>
  <c r="N1382" i="13"/>
  <c r="N1381" i="13"/>
  <c r="N1380" i="13"/>
  <c r="N1379" i="13"/>
  <c r="N1378" i="13"/>
  <c r="N1377" i="13"/>
  <c r="N1376" i="13"/>
  <c r="N1375" i="13"/>
  <c r="N1374" i="13"/>
  <c r="N1373" i="13"/>
  <c r="N1372" i="13"/>
  <c r="N1371" i="13"/>
  <c r="N1370" i="13"/>
  <c r="M1781" i="13"/>
  <c r="N1723" i="13"/>
  <c r="N1707" i="13"/>
  <c r="N1691" i="13"/>
  <c r="M1686" i="13"/>
  <c r="M1682" i="13"/>
  <c r="M1678" i="13"/>
  <c r="M1674" i="13"/>
  <c r="M1670" i="13"/>
  <c r="M1666" i="13"/>
  <c r="M1662" i="13"/>
  <c r="M1658" i="13"/>
  <c r="M1654" i="13"/>
  <c r="M1650" i="13"/>
  <c r="M1646" i="13"/>
  <c r="M1642" i="13"/>
  <c r="M1638" i="13"/>
  <c r="M1634" i="13"/>
  <c r="M1630" i="13"/>
  <c r="M1626" i="13"/>
  <c r="M1622" i="13"/>
  <c r="M1618" i="13"/>
  <c r="M1614" i="13"/>
  <c r="M1610" i="13"/>
  <c r="M1606" i="13"/>
  <c r="M1602" i="13"/>
  <c r="M1598" i="13"/>
  <c r="M1594" i="13"/>
  <c r="M1590" i="13"/>
  <c r="M1586" i="13"/>
  <c r="M1582" i="13"/>
  <c r="M1578" i="13"/>
  <c r="M1574" i="13"/>
  <c r="M1570" i="13"/>
  <c r="M1566" i="13"/>
  <c r="M1562" i="13"/>
  <c r="M1558" i="13"/>
  <c r="M1554" i="13"/>
  <c r="M1550" i="13"/>
  <c r="M1546" i="13"/>
  <c r="M1542" i="13"/>
  <c r="M1538" i="13"/>
  <c r="M1534" i="13"/>
  <c r="M1530" i="13"/>
  <c r="M1526" i="13"/>
  <c r="M1522" i="13"/>
  <c r="M1518" i="13"/>
  <c r="M1514" i="13"/>
  <c r="M1510" i="13"/>
  <c r="M1506" i="13"/>
  <c r="M1502" i="13"/>
  <c r="M1498" i="13"/>
  <c r="M1494" i="13"/>
  <c r="M1490" i="13"/>
  <c r="M1486" i="13"/>
  <c r="M1482" i="13"/>
  <c r="M1478" i="13"/>
  <c r="M1474" i="13"/>
  <c r="M1470" i="13"/>
  <c r="M1466" i="13"/>
  <c r="M1462" i="13"/>
  <c r="M1458" i="13"/>
  <c r="M1454" i="13"/>
  <c r="M1450" i="13"/>
  <c r="M1446" i="13"/>
  <c r="M1442" i="13"/>
  <c r="M1438" i="13"/>
  <c r="M1434" i="13"/>
  <c r="M1430" i="13"/>
  <c r="M1426" i="13"/>
  <c r="M1422" i="13"/>
  <c r="M1418" i="13"/>
  <c r="M1414" i="13"/>
  <c r="M1410" i="13"/>
  <c r="M1406" i="13"/>
  <c r="M1402" i="13"/>
  <c r="M1398" i="13"/>
  <c r="M1394" i="13"/>
  <c r="M1390" i="13"/>
  <c r="M1386" i="13"/>
  <c r="M1382" i="13"/>
  <c r="M1378" i="13"/>
  <c r="M1374" i="13"/>
  <c r="M1370" i="13"/>
  <c r="M1369" i="13"/>
  <c r="M1368" i="13"/>
  <c r="M1367" i="13"/>
  <c r="M1366" i="13"/>
  <c r="M1365" i="13"/>
  <c r="M1364" i="13"/>
  <c r="M1363" i="13"/>
  <c r="M1362" i="13"/>
  <c r="M1361" i="13"/>
  <c r="M1360" i="13"/>
  <c r="M1359" i="13"/>
  <c r="M1358" i="13"/>
  <c r="M1357" i="13"/>
  <c r="M1356" i="13"/>
  <c r="M1355" i="13"/>
  <c r="M1354" i="13"/>
  <c r="M1353" i="13"/>
  <c r="M1352" i="13"/>
  <c r="M1351" i="13"/>
  <c r="M1350" i="13"/>
  <c r="M1349" i="13"/>
  <c r="M1348" i="13"/>
  <c r="M1347" i="13"/>
  <c r="M1346" i="13"/>
  <c r="M1345" i="13"/>
  <c r="M1344" i="13"/>
  <c r="M1343" i="13"/>
  <c r="M1342" i="13"/>
  <c r="M1341" i="13"/>
  <c r="M1340" i="13"/>
  <c r="M1339" i="13"/>
  <c r="M1338" i="13"/>
  <c r="M1337" i="13"/>
  <c r="M1336" i="13"/>
  <c r="M1335" i="13"/>
  <c r="M1334" i="13"/>
  <c r="M1333" i="13"/>
  <c r="M1332" i="13"/>
  <c r="M1331" i="13"/>
  <c r="M1330" i="13"/>
  <c r="M1329" i="13"/>
  <c r="M1328" i="13"/>
  <c r="M1327" i="13"/>
  <c r="M1326" i="13"/>
  <c r="M1325" i="13"/>
  <c r="M1324" i="13"/>
  <c r="M1323" i="13"/>
  <c r="M1322" i="13"/>
  <c r="M1321" i="13"/>
  <c r="M1320" i="13"/>
  <c r="M1319" i="13"/>
  <c r="M1318" i="13"/>
  <c r="M1317" i="13"/>
  <c r="M1316" i="13"/>
  <c r="M1315" i="13"/>
  <c r="M1314" i="13"/>
  <c r="M1313" i="13"/>
  <c r="M1312" i="13"/>
  <c r="M1311" i="13"/>
  <c r="M1310" i="13"/>
  <c r="M1309" i="13"/>
  <c r="M1308" i="13"/>
  <c r="M1307" i="13"/>
  <c r="M1306" i="13"/>
  <c r="M1305" i="13"/>
  <c r="M1304" i="13"/>
  <c r="M1303" i="13"/>
  <c r="M1302" i="13"/>
  <c r="M1301" i="13"/>
  <c r="M1300" i="13"/>
  <c r="M1299" i="13"/>
  <c r="M1298" i="13"/>
  <c r="M1297" i="13"/>
  <c r="M1296" i="13"/>
  <c r="M1295" i="13"/>
  <c r="M1294" i="13"/>
  <c r="M1293" i="13"/>
  <c r="M1292" i="13"/>
  <c r="M1291" i="13"/>
  <c r="M1290" i="13"/>
  <c r="M1289" i="13"/>
  <c r="M1288" i="13"/>
  <c r="M1287" i="13"/>
  <c r="M1286" i="13"/>
  <c r="M1285" i="13"/>
  <c r="M1284" i="13"/>
  <c r="M1283" i="13"/>
  <c r="M1282" i="13"/>
  <c r="M1281" i="13"/>
  <c r="M1280" i="13"/>
  <c r="M1279" i="13"/>
  <c r="M1278" i="13"/>
  <c r="M1277" i="13"/>
  <c r="M1276" i="13"/>
  <c r="M1275" i="13"/>
  <c r="M1274" i="13"/>
  <c r="M1273" i="13"/>
  <c r="M1272" i="13"/>
  <c r="M1271" i="13"/>
  <c r="M1270" i="13"/>
  <c r="M1269" i="13"/>
  <c r="M1268" i="13"/>
  <c r="M1267" i="13"/>
  <c r="M1266" i="13"/>
  <c r="M1265" i="13"/>
  <c r="M1264" i="13"/>
  <c r="M1263" i="13"/>
  <c r="M1262" i="13"/>
  <c r="M1261" i="13"/>
  <c r="M1260" i="13"/>
  <c r="M1259" i="13"/>
  <c r="M1258" i="13"/>
  <c r="M1257" i="13"/>
  <c r="M1256" i="13"/>
  <c r="M1255" i="13"/>
  <c r="M1254" i="13"/>
  <c r="M1253" i="13"/>
  <c r="M1252" i="13"/>
  <c r="M1251" i="13"/>
  <c r="M1250" i="13"/>
  <c r="M1249" i="13"/>
  <c r="M1248" i="13"/>
  <c r="M1247" i="13"/>
  <c r="M1246" i="13"/>
  <c r="M1245" i="13"/>
  <c r="M1244" i="13"/>
  <c r="M1243" i="13"/>
  <c r="M1242" i="13"/>
  <c r="M1241" i="13"/>
  <c r="M1240" i="13"/>
  <c r="M1239" i="13"/>
  <c r="M1238" i="13"/>
  <c r="M1237" i="13"/>
  <c r="M1236" i="13"/>
  <c r="M1235" i="13"/>
  <c r="M1234" i="13"/>
  <c r="M1233" i="13"/>
  <c r="M1232" i="13"/>
  <c r="M1231" i="13"/>
  <c r="M1230" i="13"/>
  <c r="M1229" i="13"/>
  <c r="M1228" i="13"/>
  <c r="M1227" i="13"/>
  <c r="M1226" i="13"/>
  <c r="M1225" i="13"/>
  <c r="M1224" i="13"/>
  <c r="M1223" i="13"/>
  <c r="M1222" i="13"/>
  <c r="M1221" i="13"/>
  <c r="M1220" i="13"/>
  <c r="M1219" i="13"/>
  <c r="M1218" i="13"/>
  <c r="M1217" i="13"/>
  <c r="M1216" i="13"/>
  <c r="M1215" i="13"/>
  <c r="M1214" i="13"/>
  <c r="M1213" i="13"/>
  <c r="M1212" i="13"/>
  <c r="M1211" i="13"/>
  <c r="M1210" i="13"/>
  <c r="M1209" i="13"/>
  <c r="M1208" i="13"/>
  <c r="M1207" i="13"/>
  <c r="M1206" i="13"/>
  <c r="M1205" i="13"/>
  <c r="M1204" i="13"/>
  <c r="M1203" i="13"/>
  <c r="M1202" i="13"/>
  <c r="M1201" i="13"/>
  <c r="M1200" i="13"/>
  <c r="M1199" i="13"/>
  <c r="M1198" i="13"/>
  <c r="M1197" i="13"/>
  <c r="M1196" i="13"/>
  <c r="M1195" i="13"/>
  <c r="M1194" i="13"/>
  <c r="M1193" i="13"/>
  <c r="M1192" i="13"/>
  <c r="M1191" i="13"/>
  <c r="M1190" i="13"/>
  <c r="M1189" i="13"/>
  <c r="M1188" i="13"/>
  <c r="M1187" i="13"/>
  <c r="M1186" i="13"/>
  <c r="M1185" i="13"/>
  <c r="M1184" i="13"/>
  <c r="M1183" i="13"/>
  <c r="M1182" i="13"/>
  <c r="M1181" i="13"/>
  <c r="M1180" i="13"/>
  <c r="M1179" i="13"/>
  <c r="M1178" i="13"/>
  <c r="M1177" i="13"/>
  <c r="M1176" i="13"/>
  <c r="M1175" i="13"/>
  <c r="M1174" i="13"/>
  <c r="M1173" i="13"/>
  <c r="M1172" i="13"/>
  <c r="M1171" i="13"/>
  <c r="M1170" i="13"/>
  <c r="M1169" i="13"/>
  <c r="M1168" i="13"/>
  <c r="M1167" i="13"/>
  <c r="M1166" i="13"/>
  <c r="M1165" i="13"/>
  <c r="M1164" i="13"/>
  <c r="M1163" i="13"/>
  <c r="M1162" i="13"/>
  <c r="M1161" i="13"/>
  <c r="M1160" i="13"/>
  <c r="M1159" i="13"/>
  <c r="M1158" i="13"/>
  <c r="M1157" i="13"/>
  <c r="M1156" i="13"/>
  <c r="M1155" i="13"/>
  <c r="M1154" i="13"/>
  <c r="M1153" i="13"/>
  <c r="M1152" i="13"/>
  <c r="M1151" i="13"/>
  <c r="M1150" i="13"/>
  <c r="M1149" i="13"/>
  <c r="M1148" i="13"/>
  <c r="M1147" i="13"/>
  <c r="M1146" i="13"/>
  <c r="M1145" i="13"/>
  <c r="M1144" i="13"/>
  <c r="M1143" i="13"/>
  <c r="M1142" i="13"/>
  <c r="M1141" i="13"/>
  <c r="M1140" i="13"/>
  <c r="M1139" i="13"/>
  <c r="M1138" i="13"/>
  <c r="M1137" i="13"/>
  <c r="M1136" i="13"/>
  <c r="M1135" i="13"/>
  <c r="M1134" i="13"/>
  <c r="M1133" i="13"/>
  <c r="M1132" i="13"/>
  <c r="M1131" i="13"/>
  <c r="M1130" i="13"/>
  <c r="M1129" i="13"/>
  <c r="M1128" i="13"/>
  <c r="M1127" i="13"/>
  <c r="M1126" i="13"/>
  <c r="M1125" i="13"/>
  <c r="M1124" i="13"/>
  <c r="M1123" i="13"/>
  <c r="M1122" i="13"/>
  <c r="M1121" i="13"/>
  <c r="M1120" i="13"/>
  <c r="M1119" i="13"/>
  <c r="M1118" i="13"/>
  <c r="M1117" i="13"/>
  <c r="M1116" i="13"/>
  <c r="M1115" i="13"/>
  <c r="M1114" i="13"/>
  <c r="M1113" i="13"/>
  <c r="M1112" i="13"/>
  <c r="M1111" i="13"/>
  <c r="M1110" i="13"/>
  <c r="M1109" i="13"/>
  <c r="M1108" i="13"/>
  <c r="M1107" i="13"/>
  <c r="M1106" i="13"/>
  <c r="M1105" i="13"/>
  <c r="M1104" i="13"/>
  <c r="M1103" i="13"/>
  <c r="M1102" i="13"/>
  <c r="M1101" i="13"/>
  <c r="M1100" i="13"/>
  <c r="M1099" i="13"/>
  <c r="M1098" i="13"/>
  <c r="M1097" i="13"/>
  <c r="M1096" i="13"/>
  <c r="M1095" i="13"/>
  <c r="M1094" i="13"/>
  <c r="M1093" i="13"/>
  <c r="M1092" i="13"/>
  <c r="M1091" i="13"/>
  <c r="M1090" i="13"/>
  <c r="M1089" i="13"/>
  <c r="M1088" i="13"/>
  <c r="M1087" i="13"/>
  <c r="M1086" i="13"/>
  <c r="M1085" i="13"/>
  <c r="M1084" i="13"/>
  <c r="M1083" i="13"/>
  <c r="M1082" i="13"/>
  <c r="M1081" i="13"/>
  <c r="M1080" i="13"/>
  <c r="M1079" i="13"/>
  <c r="M1078" i="13"/>
  <c r="M1077" i="13"/>
  <c r="M1076" i="13"/>
  <c r="M1075" i="13"/>
  <c r="M1074" i="13"/>
  <c r="M1073" i="13"/>
  <c r="M1072" i="13"/>
  <c r="M1071" i="13"/>
  <c r="M1070" i="13"/>
  <c r="M1069" i="13"/>
  <c r="M1068" i="13"/>
  <c r="M1067" i="13"/>
  <c r="M1066" i="13"/>
  <c r="M1065" i="13"/>
  <c r="M1064" i="13"/>
  <c r="M1063" i="13"/>
  <c r="M1062" i="13"/>
  <c r="M1061" i="13"/>
  <c r="M1060" i="13"/>
  <c r="M1059" i="13"/>
  <c r="M1058" i="13"/>
  <c r="M1057" i="13"/>
  <c r="M1056" i="13"/>
  <c r="M1055" i="13"/>
  <c r="M1054" i="13"/>
  <c r="M1053" i="13"/>
  <c r="M1052" i="13"/>
  <c r="M1051" i="13"/>
  <c r="M1050" i="13"/>
  <c r="M1049" i="13"/>
  <c r="M1048" i="13"/>
  <c r="M1047" i="13"/>
  <c r="M1046" i="13"/>
  <c r="M1045" i="13"/>
  <c r="M1044" i="13"/>
  <c r="M1043" i="13"/>
  <c r="M1042" i="13"/>
  <c r="M1041" i="13"/>
  <c r="M1040" i="13"/>
  <c r="M1039" i="13"/>
  <c r="M1038" i="13"/>
  <c r="M1037" i="13"/>
  <c r="M1036" i="13"/>
  <c r="M1035" i="13"/>
  <c r="M1034" i="13"/>
  <c r="M1033" i="13"/>
  <c r="M1032" i="13"/>
  <c r="M1031" i="13"/>
  <c r="M1030" i="13"/>
  <c r="M1029" i="13"/>
  <c r="M1028" i="13"/>
  <c r="M1027" i="13"/>
  <c r="M1026" i="13"/>
  <c r="M1025" i="13"/>
  <c r="M1024" i="13"/>
  <c r="M1023" i="13"/>
  <c r="M1022" i="13"/>
  <c r="M1021" i="13"/>
  <c r="M1020" i="13"/>
  <c r="M1019" i="13"/>
  <c r="M1018" i="13"/>
  <c r="M1017" i="13"/>
  <c r="M1016" i="13"/>
  <c r="M1015" i="13"/>
  <c r="M1014" i="13"/>
  <c r="M1013" i="13"/>
  <c r="M1012" i="13"/>
  <c r="M1011" i="13"/>
  <c r="M1010" i="13"/>
  <c r="M1009" i="13"/>
  <c r="M1008" i="13"/>
  <c r="M1007" i="13"/>
  <c r="M1006" i="13"/>
  <c r="M1005" i="13"/>
  <c r="M1004" i="13"/>
  <c r="M1003" i="13"/>
  <c r="M1002" i="13"/>
  <c r="M1001" i="13"/>
  <c r="M1000" i="13"/>
  <c r="M999" i="13"/>
  <c r="M998" i="13"/>
  <c r="M997" i="13"/>
  <c r="M996" i="13"/>
  <c r="M995" i="13"/>
  <c r="M994" i="13"/>
  <c r="M993" i="13"/>
  <c r="M992" i="13"/>
  <c r="M991" i="13"/>
  <c r="M990" i="13"/>
  <c r="M989" i="13"/>
  <c r="M988" i="13"/>
  <c r="M987" i="13"/>
  <c r="M986" i="13"/>
  <c r="M985" i="13"/>
  <c r="M984" i="13"/>
  <c r="M983" i="13"/>
  <c r="M982" i="13"/>
  <c r="M981" i="13"/>
  <c r="M980" i="13"/>
  <c r="M979" i="13"/>
  <c r="M978" i="13"/>
  <c r="M977" i="13"/>
  <c r="M976" i="13"/>
  <c r="M975" i="13"/>
  <c r="M974" i="13"/>
  <c r="M973" i="13"/>
  <c r="M972" i="13"/>
  <c r="M971" i="13"/>
  <c r="M970" i="13"/>
  <c r="M969" i="13"/>
  <c r="M968" i="13"/>
  <c r="M967" i="13"/>
  <c r="M966" i="13"/>
  <c r="M965" i="13"/>
  <c r="M964" i="13"/>
  <c r="M963" i="13"/>
  <c r="M962" i="13"/>
  <c r="M961" i="13"/>
  <c r="M960" i="13"/>
  <c r="M959" i="13"/>
  <c r="M958" i="13"/>
  <c r="M957" i="13"/>
  <c r="M956" i="13"/>
  <c r="M955" i="13"/>
  <c r="M954" i="13"/>
  <c r="M953" i="13"/>
  <c r="M952" i="13"/>
  <c r="M951" i="13"/>
  <c r="M950" i="13"/>
  <c r="M949" i="13"/>
  <c r="M948" i="13"/>
  <c r="M947" i="13"/>
  <c r="M946" i="13"/>
  <c r="M945" i="13"/>
  <c r="M944" i="13"/>
  <c r="M943" i="13"/>
  <c r="M942" i="13"/>
  <c r="M941" i="13"/>
  <c r="M940" i="13"/>
  <c r="M939" i="13"/>
  <c r="M938" i="13"/>
  <c r="M937" i="13"/>
  <c r="M936" i="13"/>
  <c r="M935" i="13"/>
  <c r="M934" i="13"/>
  <c r="M933" i="13"/>
  <c r="M932" i="13"/>
  <c r="M931" i="13"/>
  <c r="M930" i="13"/>
  <c r="M929" i="13"/>
  <c r="M928" i="13"/>
  <c r="M927" i="13"/>
  <c r="M926" i="13"/>
  <c r="M925" i="13"/>
  <c r="M924" i="13"/>
  <c r="M923" i="13"/>
  <c r="M922" i="13"/>
  <c r="M921" i="13"/>
  <c r="M920" i="13"/>
  <c r="M919" i="13"/>
  <c r="M918" i="13"/>
  <c r="M917" i="13"/>
  <c r="M916" i="13"/>
  <c r="M915" i="13"/>
  <c r="M914" i="13"/>
  <c r="M913" i="13"/>
  <c r="M912" i="13"/>
  <c r="M911" i="13"/>
  <c r="M910" i="13"/>
  <c r="M909" i="13"/>
  <c r="M908" i="13"/>
  <c r="M907" i="13"/>
  <c r="M906" i="13"/>
  <c r="M905" i="13"/>
  <c r="M904" i="13"/>
  <c r="M903" i="13"/>
  <c r="M902" i="13"/>
  <c r="M901" i="13"/>
  <c r="M900" i="13"/>
  <c r="M899" i="13"/>
  <c r="M898" i="13"/>
  <c r="M897" i="13"/>
  <c r="M896" i="13"/>
  <c r="M895" i="13"/>
  <c r="M894" i="13"/>
  <c r="M893" i="13"/>
  <c r="M892" i="13"/>
  <c r="M891" i="13"/>
  <c r="M890" i="13"/>
  <c r="M889" i="13"/>
  <c r="M888" i="13"/>
  <c r="M887" i="13"/>
  <c r="M886" i="13"/>
  <c r="M885" i="13"/>
  <c r="M884" i="13"/>
  <c r="M883" i="13"/>
  <c r="M882" i="13"/>
  <c r="M881" i="13"/>
  <c r="M880" i="13"/>
  <c r="M879" i="13"/>
  <c r="M878" i="13"/>
  <c r="M877" i="13"/>
  <c r="M876" i="13"/>
  <c r="M875" i="13"/>
  <c r="M874" i="13"/>
  <c r="M873" i="13"/>
  <c r="M872" i="13"/>
  <c r="M871" i="13"/>
  <c r="M870" i="13"/>
  <c r="M869" i="13"/>
  <c r="M868" i="13"/>
  <c r="M867" i="13"/>
  <c r="M866" i="13"/>
  <c r="M865" i="13"/>
  <c r="M864" i="13"/>
  <c r="M863" i="13"/>
  <c r="M862" i="13"/>
  <c r="M861" i="13"/>
  <c r="M860" i="13"/>
  <c r="M859" i="13"/>
  <c r="M858" i="13"/>
  <c r="M857" i="13"/>
  <c r="M856" i="13"/>
  <c r="M855" i="13"/>
  <c r="M854" i="13"/>
  <c r="M853" i="13"/>
  <c r="M852" i="13"/>
  <c r="M851" i="13"/>
  <c r="M850" i="13"/>
  <c r="M849" i="13"/>
  <c r="M848" i="13"/>
  <c r="M847" i="13"/>
  <c r="M846" i="13"/>
  <c r="M845" i="13"/>
  <c r="M844" i="13"/>
  <c r="M843" i="13"/>
  <c r="M842" i="13"/>
  <c r="M841" i="13"/>
  <c r="M840" i="13"/>
  <c r="M839" i="13"/>
  <c r="M838" i="13"/>
  <c r="M837" i="13"/>
  <c r="M1789" i="13"/>
  <c r="N1719" i="13"/>
  <c r="N1703" i="13"/>
  <c r="N1687" i="13"/>
  <c r="M1683" i="13"/>
  <c r="M1679" i="13"/>
  <c r="M1675" i="13"/>
  <c r="M1671" i="13"/>
  <c r="M1667" i="13"/>
  <c r="M1663" i="13"/>
  <c r="M1659" i="13"/>
  <c r="M1655" i="13"/>
  <c r="M1651" i="13"/>
  <c r="M1647" i="13"/>
  <c r="M1643" i="13"/>
  <c r="M1639" i="13"/>
  <c r="M1635" i="13"/>
  <c r="M1631" i="13"/>
  <c r="M1627" i="13"/>
  <c r="M1623" i="13"/>
  <c r="M1619" i="13"/>
  <c r="M1615" i="13"/>
  <c r="M1611" i="13"/>
  <c r="M1607" i="13"/>
  <c r="M1603" i="13"/>
  <c r="M1599" i="13"/>
  <c r="M1595" i="13"/>
  <c r="M1591" i="13"/>
  <c r="M1587" i="13"/>
  <c r="M1583" i="13"/>
  <c r="M1579" i="13"/>
  <c r="M1575" i="13"/>
  <c r="M1571" i="13"/>
  <c r="M1567" i="13"/>
  <c r="M1563" i="13"/>
  <c r="M1559" i="13"/>
  <c r="M1797" i="13"/>
  <c r="M1765" i="13"/>
  <c r="N1731" i="13"/>
  <c r="N1715" i="13"/>
  <c r="N1699" i="13"/>
  <c r="M1684" i="13"/>
  <c r="M1680" i="13"/>
  <c r="M1676" i="13"/>
  <c r="M1672" i="13"/>
  <c r="M1668" i="13"/>
  <c r="M1664" i="13"/>
  <c r="M1660" i="13"/>
  <c r="M1656" i="13"/>
  <c r="M1652" i="13"/>
  <c r="M1648" i="13"/>
  <c r="M1644" i="13"/>
  <c r="M1640" i="13"/>
  <c r="M1636" i="13"/>
  <c r="M1632" i="13"/>
  <c r="M1628" i="13"/>
  <c r="M1624" i="13"/>
  <c r="M1620" i="13"/>
  <c r="M1616" i="13"/>
  <c r="M1612" i="13"/>
  <c r="M1608" i="13"/>
  <c r="M1604" i="13"/>
  <c r="M1600" i="13"/>
  <c r="M1596" i="13"/>
  <c r="M1592" i="13"/>
  <c r="M1588" i="13"/>
  <c r="M1584" i="13"/>
  <c r="M1580" i="13"/>
  <c r="M1576" i="13"/>
  <c r="M1572" i="13"/>
  <c r="M1568" i="13"/>
  <c r="M1564" i="13"/>
  <c r="M1560" i="13"/>
  <c r="M1556" i="13"/>
  <c r="M1552" i="13"/>
  <c r="M1548" i="13"/>
  <c r="M1544" i="13"/>
  <c r="M1540" i="13"/>
  <c r="M1536" i="13"/>
  <c r="M1532" i="13"/>
  <c r="M1528" i="13"/>
  <c r="M1524" i="13"/>
  <c r="M1520" i="13"/>
  <c r="M1516" i="13"/>
  <c r="M1512" i="13"/>
  <c r="M1508" i="13"/>
  <c r="M1504" i="13"/>
  <c r="M1500" i="13"/>
  <c r="M1496" i="13"/>
  <c r="M1492" i="13"/>
  <c r="M1488" i="13"/>
  <c r="M1484" i="13"/>
  <c r="M1480" i="13"/>
  <c r="M1476" i="13"/>
  <c r="M1472" i="13"/>
  <c r="M1468" i="13"/>
  <c r="M1464" i="13"/>
  <c r="M1460" i="13"/>
  <c r="M1456" i="13"/>
  <c r="M1452" i="13"/>
  <c r="M1448" i="13"/>
  <c r="M1444" i="13"/>
  <c r="M1440" i="13"/>
  <c r="M1436" i="13"/>
  <c r="M1432" i="13"/>
  <c r="M1428" i="13"/>
  <c r="M1424" i="13"/>
  <c r="M1420" i="13"/>
  <c r="M1416" i="13"/>
  <c r="M1412" i="13"/>
  <c r="M1408" i="13"/>
  <c r="M1404" i="13"/>
  <c r="M1400" i="13"/>
  <c r="M1396" i="13"/>
  <c r="M1392" i="13"/>
  <c r="M1388" i="13"/>
  <c r="M1384" i="13"/>
  <c r="M1380" i="13"/>
  <c r="M1376" i="13"/>
  <c r="M1372" i="13"/>
  <c r="M1773" i="13"/>
  <c r="N1727" i="13"/>
  <c r="N1711" i="13"/>
  <c r="N1695" i="13"/>
  <c r="M1685" i="13"/>
  <c r="M1681" i="13"/>
  <c r="M1677" i="13"/>
  <c r="M1673" i="13"/>
  <c r="M1669" i="13"/>
  <c r="M1665" i="13"/>
  <c r="M1661" i="13"/>
  <c r="M1657" i="13"/>
  <c r="M1653" i="13"/>
  <c r="M1649" i="13"/>
  <c r="M1645" i="13"/>
  <c r="M1641" i="13"/>
  <c r="M1637" i="13"/>
  <c r="M1633" i="13"/>
  <c r="M1629" i="13"/>
  <c r="M1625" i="13"/>
  <c r="M1621" i="13"/>
  <c r="M1617" i="13"/>
  <c r="M1613" i="13"/>
  <c r="M1609" i="13"/>
  <c r="M1605" i="13"/>
  <c r="M1601" i="13"/>
  <c r="M1597" i="13"/>
  <c r="M1593" i="13"/>
  <c r="M1589" i="13"/>
  <c r="M1585" i="13"/>
  <c r="M1581" i="13"/>
  <c r="M1577" i="13"/>
  <c r="M1573" i="13"/>
  <c r="M1569" i="13"/>
  <c r="M1565" i="13"/>
  <c r="M1561" i="13"/>
  <c r="M1557" i="13"/>
  <c r="M1553" i="13"/>
  <c r="M1549" i="13"/>
  <c r="M1545" i="13"/>
  <c r="M1541" i="13"/>
  <c r="M1537" i="13"/>
  <c r="M1533" i="13"/>
  <c r="M1529" i="13"/>
  <c r="M1525" i="13"/>
  <c r="M1521" i="13"/>
  <c r="M1543" i="13"/>
  <c r="M1527" i="13"/>
  <c r="M1547" i="13"/>
  <c r="M1531" i="13"/>
  <c r="N1368" i="13"/>
  <c r="N1364" i="13"/>
  <c r="N1360" i="13"/>
  <c r="N1356" i="13"/>
  <c r="N1352" i="13"/>
  <c r="N1348" i="13"/>
  <c r="N1344" i="13"/>
  <c r="N1340" i="13"/>
  <c r="N1336" i="13"/>
  <c r="N1332" i="13"/>
  <c r="N1328" i="13"/>
  <c r="N1324" i="13"/>
  <c r="N1320" i="13"/>
  <c r="N1316" i="13"/>
  <c r="N1312" i="13"/>
  <c r="N1308" i="13"/>
  <c r="N1304" i="13"/>
  <c r="N1300" i="13"/>
  <c r="N1296" i="13"/>
  <c r="N1292" i="13"/>
  <c r="N1288" i="13"/>
  <c r="N1284" i="13"/>
  <c r="N1280" i="13"/>
  <c r="N1276" i="13"/>
  <c r="N1272" i="13"/>
  <c r="N1268" i="13"/>
  <c r="N1264" i="13"/>
  <c r="N1260" i="13"/>
  <c r="N1256" i="13"/>
  <c r="N1252" i="13"/>
  <c r="N1248" i="13"/>
  <c r="N1244" i="13"/>
  <c r="N1240" i="13"/>
  <c r="N1236" i="13"/>
  <c r="N1232" i="13"/>
  <c r="N1228" i="13"/>
  <c r="N1224" i="13"/>
  <c r="N1220" i="13"/>
  <c r="N1216" i="13"/>
  <c r="N1212" i="13"/>
  <c r="N1208" i="13"/>
  <c r="N1204" i="13"/>
  <c r="N1200" i="13"/>
  <c r="N1196" i="13"/>
  <c r="N1192" i="13"/>
  <c r="N1188" i="13"/>
  <c r="N1184" i="13"/>
  <c r="N1180" i="13"/>
  <c r="N1176" i="13"/>
  <c r="N1172" i="13"/>
  <c r="N1168" i="13"/>
  <c r="N1164" i="13"/>
  <c r="N1160" i="13"/>
  <c r="N1156" i="13"/>
  <c r="N1152" i="13"/>
  <c r="N1148" i="13"/>
  <c r="N1144" i="13"/>
  <c r="N1140" i="13"/>
  <c r="N1136" i="13"/>
  <c r="N1132" i="13"/>
  <c r="N1128" i="13"/>
  <c r="N1124" i="13"/>
  <c r="N1120" i="13"/>
  <c r="N1116" i="13"/>
  <c r="N1112" i="13"/>
  <c r="N1108" i="13"/>
  <c r="N1104" i="13"/>
  <c r="N1100" i="13"/>
  <c r="N1096" i="13"/>
  <c r="N1092" i="13"/>
  <c r="N1088" i="13"/>
  <c r="N1084" i="13"/>
  <c r="N1080" i="13"/>
  <c r="N1076" i="13"/>
  <c r="N1072" i="13"/>
  <c r="N1068" i="13"/>
  <c r="N1064" i="13"/>
  <c r="N1060" i="13"/>
  <c r="N1056" i="13"/>
  <c r="N1052" i="13"/>
  <c r="N1048" i="13"/>
  <c r="N1044" i="13"/>
  <c r="N1040" i="13"/>
  <c r="N1036" i="13"/>
  <c r="N1032" i="13"/>
  <c r="N1028" i="13"/>
  <c r="N1024" i="13"/>
  <c r="N1020" i="13"/>
  <c r="N1016" i="13"/>
  <c r="N1012" i="13"/>
  <c r="N1008" i="13"/>
  <c r="N1004" i="13"/>
  <c r="N1000" i="13"/>
  <c r="N996" i="13"/>
  <c r="N992" i="13"/>
  <c r="N988" i="13"/>
  <c r="N984" i="13"/>
  <c r="N980" i="13"/>
  <c r="N976" i="13"/>
  <c r="N972" i="13"/>
  <c r="N968" i="13"/>
  <c r="N964" i="13"/>
  <c r="N960" i="13"/>
  <c r="N956" i="13"/>
  <c r="N952" i="13"/>
  <c r="N948" i="13"/>
  <c r="N944" i="13"/>
  <c r="N940" i="13"/>
  <c r="N936" i="13"/>
  <c r="N932" i="13"/>
  <c r="N928" i="13"/>
  <c r="N924" i="13"/>
  <c r="N920" i="13"/>
  <c r="N916" i="13"/>
  <c r="N912" i="13"/>
  <c r="N908" i="13"/>
  <c r="N904" i="13"/>
  <c r="N900" i="13"/>
  <c r="N896" i="13"/>
  <c r="N892" i="13"/>
  <c r="N888" i="13"/>
  <c r="N884" i="13"/>
  <c r="N880" i="13"/>
  <c r="N876" i="13"/>
  <c r="N872" i="13"/>
  <c r="N868" i="13"/>
  <c r="N864" i="13"/>
  <c r="N860" i="13"/>
  <c r="N856" i="13"/>
  <c r="N852" i="13"/>
  <c r="N848" i="13"/>
  <c r="N844" i="13"/>
  <c r="N840" i="13"/>
  <c r="N836" i="13"/>
  <c r="N835" i="13"/>
  <c r="N834" i="13"/>
  <c r="N833" i="13"/>
  <c r="N832" i="13"/>
  <c r="N831" i="13"/>
  <c r="N830" i="13"/>
  <c r="N829" i="13"/>
  <c r="N828" i="13"/>
  <c r="N827" i="13"/>
  <c r="N826" i="13"/>
  <c r="N825" i="13"/>
  <c r="N824" i="13"/>
  <c r="N823" i="13"/>
  <c r="N822" i="13"/>
  <c r="N821" i="13"/>
  <c r="N820" i="13"/>
  <c r="N819" i="13"/>
  <c r="N818" i="13"/>
  <c r="N817" i="13"/>
  <c r="N816" i="13"/>
  <c r="N815" i="13"/>
  <c r="N814" i="13"/>
  <c r="N813" i="13"/>
  <c r="N812" i="13"/>
  <c r="N811" i="13"/>
  <c r="N810" i="13"/>
  <c r="N809" i="13"/>
  <c r="N808" i="13"/>
  <c r="N807" i="13"/>
  <c r="N806" i="13"/>
  <c r="N805" i="13"/>
  <c r="N804" i="13"/>
  <c r="N803" i="13"/>
  <c r="N802" i="13"/>
  <c r="N801" i="13"/>
  <c r="N800" i="13"/>
  <c r="N799" i="13"/>
  <c r="N798" i="13"/>
  <c r="N797" i="13"/>
  <c r="N796" i="13"/>
  <c r="N795" i="13"/>
  <c r="N794" i="13"/>
  <c r="N793" i="13"/>
  <c r="N792" i="13"/>
  <c r="N791" i="13"/>
  <c r="N790" i="13"/>
  <c r="N789" i="13"/>
  <c r="N788" i="13"/>
  <c r="N787" i="13"/>
  <c r="N786" i="13"/>
  <c r="N785" i="13"/>
  <c r="N784" i="13"/>
  <c r="N783" i="13"/>
  <c r="N782" i="13"/>
  <c r="N781" i="13"/>
  <c r="N780" i="13"/>
  <c r="N779" i="13"/>
  <c r="N778" i="13"/>
  <c r="N777" i="13"/>
  <c r="N776" i="13"/>
  <c r="N775" i="13"/>
  <c r="N774" i="13"/>
  <c r="N773" i="13"/>
  <c r="N772" i="13"/>
  <c r="N771" i="13"/>
  <c r="N770" i="13"/>
  <c r="N769" i="13"/>
  <c r="N768" i="13"/>
  <c r="N767" i="13"/>
  <c r="N766" i="13"/>
  <c r="N765" i="13"/>
  <c r="N764" i="13"/>
  <c r="N763" i="13"/>
  <c r="N762" i="13"/>
  <c r="N761" i="13"/>
  <c r="N760" i="13"/>
  <c r="N759" i="13"/>
  <c r="N758" i="13"/>
  <c r="N757" i="13"/>
  <c r="N756" i="13"/>
  <c r="N755" i="13"/>
  <c r="N754" i="13"/>
  <c r="N753" i="13"/>
  <c r="N752" i="13"/>
  <c r="N751" i="13"/>
  <c r="M1551" i="13"/>
  <c r="M1535" i="13"/>
  <c r="M1519" i="13"/>
  <c r="M1517" i="13"/>
  <c r="M1515" i="13"/>
  <c r="M1513" i="13"/>
  <c r="M1511" i="13"/>
  <c r="M1509" i="13"/>
  <c r="M1507" i="13"/>
  <c r="M1505" i="13"/>
  <c r="M1503" i="13"/>
  <c r="M1501" i="13"/>
  <c r="M1499" i="13"/>
  <c r="M1497" i="13"/>
  <c r="M1495" i="13"/>
  <c r="M1493" i="13"/>
  <c r="M1491" i="13"/>
  <c r="M1489" i="13"/>
  <c r="M1487" i="13"/>
  <c r="M1485" i="13"/>
  <c r="M1483" i="13"/>
  <c r="M1481" i="13"/>
  <c r="M1479" i="13"/>
  <c r="M1477" i="13"/>
  <c r="M1475" i="13"/>
  <c r="M1473" i="13"/>
  <c r="M1471" i="13"/>
  <c r="M1469" i="13"/>
  <c r="M1467" i="13"/>
  <c r="M1465" i="13"/>
  <c r="M1463" i="13"/>
  <c r="M1461" i="13"/>
  <c r="M1459" i="13"/>
  <c r="M1457" i="13"/>
  <c r="M1455" i="13"/>
  <c r="M1453" i="13"/>
  <c r="M1451" i="13"/>
  <c r="M1449" i="13"/>
  <c r="M1447" i="13"/>
  <c r="M1445" i="13"/>
  <c r="M1443" i="13"/>
  <c r="M1441" i="13"/>
  <c r="M1439" i="13"/>
  <c r="M1437" i="13"/>
  <c r="M1435" i="13"/>
  <c r="M1433" i="13"/>
  <c r="M1431" i="13"/>
  <c r="M1429" i="13"/>
  <c r="M1427" i="13"/>
  <c r="M1425" i="13"/>
  <c r="M1423" i="13"/>
  <c r="M1421" i="13"/>
  <c r="M1419" i="13"/>
  <c r="M1417" i="13"/>
  <c r="M1415" i="13"/>
  <c r="M1413" i="13"/>
  <c r="M1411" i="13"/>
  <c r="M1409" i="13"/>
  <c r="M1407" i="13"/>
  <c r="M1405" i="13"/>
  <c r="M1403" i="13"/>
  <c r="M1401" i="13"/>
  <c r="M1399" i="13"/>
  <c r="M1397" i="13"/>
  <c r="M1395" i="13"/>
  <c r="M1393" i="13"/>
  <c r="M1391" i="13"/>
  <c r="M1389" i="13"/>
  <c r="M1387" i="13"/>
  <c r="M1385" i="13"/>
  <c r="M1383" i="13"/>
  <c r="M1381" i="13"/>
  <c r="M1379" i="13"/>
  <c r="M1377" i="13"/>
  <c r="M1375" i="13"/>
  <c r="M1373" i="13"/>
  <c r="M1371" i="13"/>
  <c r="N1369" i="13"/>
  <c r="N1365" i="13"/>
  <c r="N1361" i="13"/>
  <c r="N1357" i="13"/>
  <c r="N1353" i="13"/>
  <c r="N1349" i="13"/>
  <c r="N1345" i="13"/>
  <c r="N1341" i="13"/>
  <c r="N1337" i="13"/>
  <c r="N1333" i="13"/>
  <c r="N1329" i="13"/>
  <c r="N1325" i="13"/>
  <c r="N1321" i="13"/>
  <c r="N1317" i="13"/>
  <c r="N1313" i="13"/>
  <c r="N1309" i="13"/>
  <c r="N1305" i="13"/>
  <c r="N1301" i="13"/>
  <c r="N1297" i="13"/>
  <c r="N1293" i="13"/>
  <c r="N1289" i="13"/>
  <c r="N1285" i="13"/>
  <c r="N1281" i="13"/>
  <c r="N1277" i="13"/>
  <c r="N1273" i="13"/>
  <c r="N1269" i="13"/>
  <c r="N1265" i="13"/>
  <c r="N1261" i="13"/>
  <c r="N1257" i="13"/>
  <c r="N1253" i="13"/>
  <c r="N1249" i="13"/>
  <c r="N1245" i="13"/>
  <c r="N1241" i="13"/>
  <c r="N1237" i="13"/>
  <c r="N1233" i="13"/>
  <c r="N1229" i="13"/>
  <c r="N1225" i="13"/>
  <c r="N1221" i="13"/>
  <c r="N1217" i="13"/>
  <c r="N1213" i="13"/>
  <c r="N1209" i="13"/>
  <c r="N1205" i="13"/>
  <c r="N1201" i="13"/>
  <c r="N1197" i="13"/>
  <c r="N1193" i="13"/>
  <c r="N1189" i="13"/>
  <c r="N1185" i="13"/>
  <c r="N1181" i="13"/>
  <c r="N1177" i="13"/>
  <c r="N1173" i="13"/>
  <c r="N1169" i="13"/>
  <c r="N1165" i="13"/>
  <c r="N1161" i="13"/>
  <c r="N1157" i="13"/>
  <c r="N1153" i="13"/>
  <c r="N1149" i="13"/>
  <c r="N1145" i="13"/>
  <c r="N1141" i="13"/>
  <c r="N1137" i="13"/>
  <c r="N1133" i="13"/>
  <c r="N1129" i="13"/>
  <c r="N1125" i="13"/>
  <c r="N1121" i="13"/>
  <c r="N1117" i="13"/>
  <c r="N1113" i="13"/>
  <c r="N1109" i="13"/>
  <c r="N1105" i="13"/>
  <c r="N1101" i="13"/>
  <c r="N1097" i="13"/>
  <c r="N1093" i="13"/>
  <c r="N1089" i="13"/>
  <c r="N1085" i="13"/>
  <c r="N1081" i="13"/>
  <c r="N1077" i="13"/>
  <c r="N1073" i="13"/>
  <c r="N1069" i="13"/>
  <c r="N1065" i="13"/>
  <c r="N1061" i="13"/>
  <c r="N1057" i="13"/>
  <c r="N1053" i="13"/>
  <c r="N1049" i="13"/>
  <c r="N1045" i="13"/>
  <c r="N1041" i="13"/>
  <c r="N1037" i="13"/>
  <c r="N1033" i="13"/>
  <c r="N1029" i="13"/>
  <c r="N1025" i="13"/>
  <c r="N1021" i="13"/>
  <c r="N1017" i="13"/>
  <c r="N1013" i="13"/>
  <c r="N1009" i="13"/>
  <c r="N1005" i="13"/>
  <c r="N1001" i="13"/>
  <c r="N997" i="13"/>
  <c r="N993" i="13"/>
  <c r="N989" i="13"/>
  <c r="N985" i="13"/>
  <c r="N981" i="13"/>
  <c r="M1555" i="13"/>
  <c r="M1539" i="13"/>
  <c r="M1523" i="13"/>
  <c r="N1366" i="13"/>
  <c r="N1362" i="13"/>
  <c r="N1358" i="13"/>
  <c r="N1354" i="13"/>
  <c r="N1350" i="13"/>
  <c r="N1346" i="13"/>
  <c r="N1342" i="13"/>
  <c r="N1338" i="13"/>
  <c r="N1334" i="13"/>
  <c r="N1330" i="13"/>
  <c r="N1326" i="13"/>
  <c r="N1322" i="13"/>
  <c r="N1318" i="13"/>
  <c r="N1314" i="13"/>
  <c r="N1310" i="13"/>
  <c r="N1306" i="13"/>
  <c r="N1302" i="13"/>
  <c r="N1298" i="13"/>
  <c r="N1294" i="13"/>
  <c r="N1290" i="13"/>
  <c r="N1286" i="13"/>
  <c r="N1282" i="13"/>
  <c r="N1278" i="13"/>
  <c r="N1274" i="13"/>
  <c r="N1270" i="13"/>
  <c r="N1266" i="13"/>
  <c r="N1262" i="13"/>
  <c r="N1258" i="13"/>
  <c r="N1254" i="13"/>
  <c r="N1250" i="13"/>
  <c r="N1246" i="13"/>
  <c r="N1242" i="13"/>
  <c r="N1238" i="13"/>
  <c r="N1234" i="13"/>
  <c r="N1230" i="13"/>
  <c r="N1226" i="13"/>
  <c r="N1222" i="13"/>
  <c r="N1218" i="13"/>
  <c r="N1214" i="13"/>
  <c r="N1210" i="13"/>
  <c r="N1206" i="13"/>
  <c r="N1202" i="13"/>
  <c r="N1198" i="13"/>
  <c r="N1194" i="13"/>
  <c r="N1190" i="13"/>
  <c r="N1186" i="13"/>
  <c r="N1182" i="13"/>
  <c r="N1178" i="13"/>
  <c r="N1174" i="13"/>
  <c r="N1170" i="13"/>
  <c r="N1166" i="13"/>
  <c r="N1162" i="13"/>
  <c r="N1158" i="13"/>
  <c r="N1154" i="13"/>
  <c r="N1150" i="13"/>
  <c r="N1146" i="13"/>
  <c r="N1142" i="13"/>
  <c r="N1138" i="13"/>
  <c r="N1134" i="13"/>
  <c r="N1130" i="13"/>
  <c r="N1126" i="13"/>
  <c r="N1122" i="13"/>
  <c r="N1118" i="13"/>
  <c r="N1114" i="13"/>
  <c r="N1110" i="13"/>
  <c r="N1106" i="13"/>
  <c r="N1102" i="13"/>
  <c r="N1098" i="13"/>
  <c r="N1094" i="13"/>
  <c r="N1355" i="13"/>
  <c r="N1339" i="13"/>
  <c r="N1323" i="13"/>
  <c r="N1311" i="13"/>
  <c r="N1303" i="13"/>
  <c r="N1295" i="13"/>
  <c r="N1287" i="13"/>
  <c r="N1279" i="13"/>
  <c r="N1271" i="13"/>
  <c r="N1263" i="13"/>
  <c r="N1255" i="13"/>
  <c r="N1247" i="13"/>
  <c r="N1239" i="13"/>
  <c r="N1231" i="13"/>
  <c r="N1223" i="13"/>
  <c r="N1215" i="13"/>
  <c r="N1207" i="13"/>
  <c r="N1199" i="13"/>
  <c r="N1191" i="13"/>
  <c r="N1183" i="13"/>
  <c r="N1175" i="13"/>
  <c r="N1167" i="13"/>
  <c r="N1159" i="13"/>
  <c r="N1151" i="13"/>
  <c r="N1143" i="13"/>
  <c r="N1135" i="13"/>
  <c r="N1127" i="13"/>
  <c r="N1119" i="13"/>
  <c r="N1111" i="13"/>
  <c r="N1103" i="13"/>
  <c r="N1095" i="13"/>
  <c r="N1090" i="13"/>
  <c r="N1086" i="13"/>
  <c r="N1082" i="13"/>
  <c r="N1078" i="13"/>
  <c r="N1074" i="13"/>
  <c r="N1070" i="13"/>
  <c r="N1066" i="13"/>
  <c r="N1062" i="13"/>
  <c r="N1058" i="13"/>
  <c r="N1054" i="13"/>
  <c r="N1050" i="13"/>
  <c r="N1046" i="13"/>
  <c r="N1042" i="13"/>
  <c r="N1038" i="13"/>
  <c r="N1034" i="13"/>
  <c r="N1030" i="13"/>
  <c r="N1026" i="13"/>
  <c r="N1022" i="13"/>
  <c r="N1018" i="13"/>
  <c r="N1014" i="13"/>
  <c r="N1010" i="13"/>
  <c r="N1006" i="13"/>
  <c r="N1002" i="13"/>
  <c r="N998" i="13"/>
  <c r="N994" i="13"/>
  <c r="N990" i="13"/>
  <c r="N986" i="13"/>
  <c r="N982" i="13"/>
  <c r="N978" i="13"/>
  <c r="N975" i="13"/>
  <c r="N970" i="13"/>
  <c r="N967" i="13"/>
  <c r="N962" i="13"/>
  <c r="N959" i="13"/>
  <c r="N954" i="13"/>
  <c r="N951" i="13"/>
  <c r="N946" i="13"/>
  <c r="N943" i="13"/>
  <c r="N938" i="13"/>
  <c r="N935" i="13"/>
  <c r="N930" i="13"/>
  <c r="N927" i="13"/>
  <c r="N922" i="13"/>
  <c r="N919" i="13"/>
  <c r="N914" i="13"/>
  <c r="N911" i="13"/>
  <c r="N906" i="13"/>
  <c r="N903" i="13"/>
  <c r="N898" i="13"/>
  <c r="N895" i="13"/>
  <c r="N890" i="13"/>
  <c r="N887" i="13"/>
  <c r="N882" i="13"/>
  <c r="N879" i="13"/>
  <c r="N874" i="13"/>
  <c r="N871" i="13"/>
  <c r="N866" i="13"/>
  <c r="N863" i="13"/>
  <c r="N858" i="13"/>
  <c r="N855" i="13"/>
  <c r="N850" i="13"/>
  <c r="N847" i="13"/>
  <c r="N842" i="13"/>
  <c r="N839" i="13"/>
  <c r="M836" i="13"/>
  <c r="M832" i="13"/>
  <c r="M828" i="13"/>
  <c r="M824" i="13"/>
  <c r="M820" i="13"/>
  <c r="M816" i="13"/>
  <c r="M812" i="13"/>
  <c r="M808" i="13"/>
  <c r="M804" i="13"/>
  <c r="N1367" i="13"/>
  <c r="N1351" i="13"/>
  <c r="N1335" i="13"/>
  <c r="N1319" i="13"/>
  <c r="N1363" i="13"/>
  <c r="N1347" i="13"/>
  <c r="N1331" i="13"/>
  <c r="N1315" i="13"/>
  <c r="N1307" i="13"/>
  <c r="N1299" i="13"/>
  <c r="N1291" i="13"/>
  <c r="N1283" i="13"/>
  <c r="N1275" i="13"/>
  <c r="N1267" i="13"/>
  <c r="N1259" i="13"/>
  <c r="N1251" i="13"/>
  <c r="N1243" i="13"/>
  <c r="N1235" i="13"/>
  <c r="N1227" i="13"/>
  <c r="N1219" i="13"/>
  <c r="N1211" i="13"/>
  <c r="N1203" i="13"/>
  <c r="N1195" i="13"/>
  <c r="N1187" i="13"/>
  <c r="N1179" i="13"/>
  <c r="N1171" i="13"/>
  <c r="N1163" i="13"/>
  <c r="N1155" i="13"/>
  <c r="N1147" i="13"/>
  <c r="N1139" i="13"/>
  <c r="N1131" i="13"/>
  <c r="N1123" i="13"/>
  <c r="N1115" i="13"/>
  <c r="N1107" i="13"/>
  <c r="N1099" i="13"/>
  <c r="N1091" i="13"/>
  <c r="N1087" i="13"/>
  <c r="N1083" i="13"/>
  <c r="N1079" i="13"/>
  <c r="N1075" i="13"/>
  <c r="N1071" i="13"/>
  <c r="N1067" i="13"/>
  <c r="N1063" i="13"/>
  <c r="N1059" i="13"/>
  <c r="N1055" i="13"/>
  <c r="N1051" i="13"/>
  <c r="N1047" i="13"/>
  <c r="N1043" i="13"/>
  <c r="N1039" i="13"/>
  <c r="N1035" i="13"/>
  <c r="N1031" i="13"/>
  <c r="N1027" i="13"/>
  <c r="N1023" i="13"/>
  <c r="N1019" i="13"/>
  <c r="N1015" i="13"/>
  <c r="N1011" i="13"/>
  <c r="N1007" i="13"/>
  <c r="N1003" i="13"/>
  <c r="N999" i="13"/>
  <c r="N995" i="13"/>
  <c r="N991" i="13"/>
  <c r="N987" i="13"/>
  <c r="N983" i="13"/>
  <c r="N979" i="13"/>
  <c r="N974" i="13"/>
  <c r="N971" i="13"/>
  <c r="N966" i="13"/>
  <c r="N963" i="13"/>
  <c r="N958" i="13"/>
  <c r="N955" i="13"/>
  <c r="N950" i="13"/>
  <c r="N947" i="13"/>
  <c r="N942" i="13"/>
  <c r="N939" i="13"/>
  <c r="N934" i="13"/>
  <c r="N931" i="13"/>
  <c r="N926" i="13"/>
  <c r="N923" i="13"/>
  <c r="N918" i="13"/>
  <c r="N915" i="13"/>
  <c r="N910" i="13"/>
  <c r="N907" i="13"/>
  <c r="N902" i="13"/>
  <c r="N899" i="13"/>
  <c r="N894" i="13"/>
  <c r="N891" i="13"/>
  <c r="N886" i="13"/>
  <c r="N883" i="13"/>
  <c r="N878" i="13"/>
  <c r="N875" i="13"/>
  <c r="N870" i="13"/>
  <c r="N867" i="13"/>
  <c r="N862" i="13"/>
  <c r="N859" i="13"/>
  <c r="N854" i="13"/>
  <c r="N851" i="13"/>
  <c r="N846" i="13"/>
  <c r="N843" i="13"/>
  <c r="N838" i="13"/>
  <c r="M834" i="13"/>
  <c r="M830" i="13"/>
  <c r="M826" i="13"/>
  <c r="M822" i="13"/>
  <c r="M818" i="13"/>
  <c r="M814" i="13"/>
  <c r="M810" i="13"/>
  <c r="M806" i="13"/>
  <c r="M802" i="13"/>
  <c r="M798" i="13"/>
  <c r="M794" i="13"/>
  <c r="M790" i="13"/>
  <c r="M786" i="13"/>
  <c r="M782" i="13"/>
  <c r="M778" i="13"/>
  <c r="M774" i="13"/>
  <c r="M770" i="13"/>
  <c r="M766" i="13"/>
  <c r="M762" i="13"/>
  <c r="M758" i="13"/>
  <c r="N1327" i="13"/>
  <c r="N977" i="13"/>
  <c r="N969" i="13"/>
  <c r="N961" i="13"/>
  <c r="N953" i="13"/>
  <c r="N945" i="13"/>
  <c r="N937" i="13"/>
  <c r="N929" i="13"/>
  <c r="N921" i="13"/>
  <c r="N913" i="13"/>
  <c r="N905" i="13"/>
  <c r="N897" i="13"/>
  <c r="N889" i="13"/>
  <c r="N881" i="13"/>
  <c r="N873" i="13"/>
  <c r="N865" i="13"/>
  <c r="N857" i="13"/>
  <c r="N849" i="13"/>
  <c r="N841" i="13"/>
  <c r="M800" i="13"/>
  <c r="M797" i="13"/>
  <c r="M792" i="13"/>
  <c r="M789" i="13"/>
  <c r="M784" i="13"/>
  <c r="M781" i="13"/>
  <c r="M776" i="13"/>
  <c r="M773" i="13"/>
  <c r="M768" i="13"/>
  <c r="M765" i="13"/>
  <c r="M760" i="13"/>
  <c r="M757" i="13"/>
  <c r="M753" i="13"/>
  <c r="M795" i="13"/>
  <c r="M787" i="13"/>
  <c r="M779" i="13"/>
  <c r="M771" i="13"/>
  <c r="M763" i="13"/>
  <c r="M754" i="13"/>
  <c r="N750" i="13"/>
  <c r="N749" i="13"/>
  <c r="N748" i="13"/>
  <c r="N747" i="13"/>
  <c r="N746" i="13"/>
  <c r="N745" i="13"/>
  <c r="N744" i="13"/>
  <c r="N743" i="13"/>
  <c r="N742" i="13"/>
  <c r="N741" i="13"/>
  <c r="N740" i="13"/>
  <c r="N739" i="13"/>
  <c r="N738" i="13"/>
  <c r="N737" i="13"/>
  <c r="N736" i="13"/>
  <c r="N735" i="13"/>
  <c r="N734" i="13"/>
  <c r="N733" i="13"/>
  <c r="N732" i="13"/>
  <c r="N731" i="13"/>
  <c r="N730" i="13"/>
  <c r="N729" i="13"/>
  <c r="N728" i="13"/>
  <c r="N727" i="13"/>
  <c r="N726" i="13"/>
  <c r="N725" i="13"/>
  <c r="N724" i="13"/>
  <c r="N723" i="13"/>
  <c r="N722" i="13"/>
  <c r="N721" i="13"/>
  <c r="N720" i="13"/>
  <c r="N719" i="13"/>
  <c r="N718" i="13"/>
  <c r="N717" i="13"/>
  <c r="N716" i="13"/>
  <c r="N715" i="13"/>
  <c r="N714" i="13"/>
  <c r="N713" i="13"/>
  <c r="N712" i="13"/>
  <c r="N711" i="13"/>
  <c r="N710" i="13"/>
  <c r="N709" i="13"/>
  <c r="N708" i="13"/>
  <c r="N707" i="13"/>
  <c r="N706" i="13"/>
  <c r="N705" i="13"/>
  <c r="N704" i="13"/>
  <c r="N703" i="13"/>
  <c r="N702" i="13"/>
  <c r="N701" i="13"/>
  <c r="N700" i="13"/>
  <c r="N699" i="13"/>
  <c r="N698" i="13"/>
  <c r="N697" i="13"/>
  <c r="N696" i="13"/>
  <c r="N695" i="13"/>
  <c r="N694" i="13"/>
  <c r="N693" i="13"/>
  <c r="N692" i="13"/>
  <c r="N691" i="13"/>
  <c r="N690" i="13"/>
  <c r="N689" i="13"/>
  <c r="N688" i="13"/>
  <c r="N687" i="13"/>
  <c r="N686" i="13"/>
  <c r="N685" i="13"/>
  <c r="N684" i="13"/>
  <c r="N683" i="13"/>
  <c r="N682" i="13"/>
  <c r="N681" i="13"/>
  <c r="N680" i="13"/>
  <c r="N679" i="13"/>
  <c r="N678" i="13"/>
  <c r="N677" i="13"/>
  <c r="N676" i="13"/>
  <c r="N675" i="13"/>
  <c r="N674" i="13"/>
  <c r="N673" i="13"/>
  <c r="N672" i="13"/>
  <c r="N671" i="13"/>
  <c r="N670" i="13"/>
  <c r="N669" i="13"/>
  <c r="N668" i="13"/>
  <c r="N667" i="13"/>
  <c r="N666" i="13"/>
  <c r="N665" i="13"/>
  <c r="N664" i="13"/>
  <c r="N663" i="13"/>
  <c r="N662" i="13"/>
  <c r="N661" i="13"/>
  <c r="N660" i="13"/>
  <c r="N659" i="13"/>
  <c r="N658" i="13"/>
  <c r="N657" i="13"/>
  <c r="N656" i="13"/>
  <c r="N655" i="13"/>
  <c r="N654" i="13"/>
  <c r="N653" i="13"/>
  <c r="N652" i="13"/>
  <c r="N651" i="13"/>
  <c r="N650" i="13"/>
  <c r="N649" i="13"/>
  <c r="N648" i="13"/>
  <c r="N647" i="13"/>
  <c r="N646" i="13"/>
  <c r="N645" i="13"/>
  <c r="N644" i="13"/>
  <c r="N643" i="13"/>
  <c r="N642" i="13"/>
  <c r="N641" i="13"/>
  <c r="N640" i="13"/>
  <c r="N639" i="13"/>
  <c r="N638" i="13"/>
  <c r="N637" i="13"/>
  <c r="N636" i="13"/>
  <c r="N635" i="13"/>
  <c r="N634" i="13"/>
  <c r="N633" i="13"/>
  <c r="N632" i="13"/>
  <c r="N631" i="13"/>
  <c r="N630" i="13"/>
  <c r="N629" i="13"/>
  <c r="N628" i="13"/>
  <c r="N627" i="13"/>
  <c r="N626" i="13"/>
  <c r="N625" i="13"/>
  <c r="N624" i="13"/>
  <c r="N623" i="13"/>
  <c r="N622" i="13"/>
  <c r="N621" i="13"/>
  <c r="N620" i="13"/>
  <c r="N619" i="13"/>
  <c r="N618" i="13"/>
  <c r="N617" i="13"/>
  <c r="N616" i="13"/>
  <c r="N615" i="13"/>
  <c r="N614" i="13"/>
  <c r="N613" i="13"/>
  <c r="N612" i="13"/>
  <c r="N611" i="13"/>
  <c r="N610" i="13"/>
  <c r="N609" i="13"/>
  <c r="N608" i="13"/>
  <c r="N607" i="13"/>
  <c r="N606" i="13"/>
  <c r="N605" i="13"/>
  <c r="N604" i="13"/>
  <c r="N603" i="13"/>
  <c r="N602" i="13"/>
  <c r="N601" i="13"/>
  <c r="N600" i="13"/>
  <c r="N599" i="13"/>
  <c r="N598" i="13"/>
  <c r="N597" i="13"/>
  <c r="N596" i="13"/>
  <c r="N595" i="13"/>
  <c r="N594" i="13"/>
  <c r="N593" i="13"/>
  <c r="N592" i="13"/>
  <c r="N591" i="13"/>
  <c r="N590" i="13"/>
  <c r="N589" i="13"/>
  <c r="N588" i="13"/>
  <c r="N587" i="13"/>
  <c r="N586" i="13"/>
  <c r="N585" i="13"/>
  <c r="N584" i="13"/>
  <c r="N583" i="13"/>
  <c r="N582" i="13"/>
  <c r="N581" i="13"/>
  <c r="N580" i="13"/>
  <c r="N579" i="13"/>
  <c r="N578" i="13"/>
  <c r="N577" i="13"/>
  <c r="N576" i="13"/>
  <c r="N575" i="13"/>
  <c r="N574" i="13"/>
  <c r="N573" i="13"/>
  <c r="N572" i="13"/>
  <c r="N571" i="13"/>
  <c r="N570" i="13"/>
  <c r="N569" i="13"/>
  <c r="N568" i="13"/>
  <c r="N567" i="13"/>
  <c r="N566" i="13"/>
  <c r="N565" i="13"/>
  <c r="N564" i="13"/>
  <c r="N563" i="13"/>
  <c r="N562" i="13"/>
  <c r="N561" i="13"/>
  <c r="N560" i="13"/>
  <c r="N559" i="13"/>
  <c r="N558" i="13"/>
  <c r="N557" i="13"/>
  <c r="N556" i="13"/>
  <c r="N555" i="13"/>
  <c r="N554" i="13"/>
  <c r="N553" i="13"/>
  <c r="N552" i="13"/>
  <c r="N551" i="13"/>
  <c r="N550" i="13"/>
  <c r="N549" i="13"/>
  <c r="N548" i="13"/>
  <c r="N547" i="13"/>
  <c r="N546" i="13"/>
  <c r="N545" i="13"/>
  <c r="N544" i="13"/>
  <c r="N543" i="13"/>
  <c r="N542" i="13"/>
  <c r="N541" i="13"/>
  <c r="N540" i="13"/>
  <c r="N539" i="13"/>
  <c r="N538" i="13"/>
  <c r="N537" i="13"/>
  <c r="N536" i="13"/>
  <c r="N535" i="13"/>
  <c r="N534" i="13"/>
  <c r="N533" i="13"/>
  <c r="N532" i="13"/>
  <c r="N531" i="13"/>
  <c r="N530" i="13"/>
  <c r="N529" i="13"/>
  <c r="N528" i="13"/>
  <c r="N527" i="13"/>
  <c r="N526" i="13"/>
  <c r="N525" i="13"/>
  <c r="N524" i="13"/>
  <c r="N523" i="13"/>
  <c r="N522" i="13"/>
  <c r="N521" i="13"/>
  <c r="N520" i="13"/>
  <c r="N519" i="13"/>
  <c r="N518" i="13"/>
  <c r="N517" i="13"/>
  <c r="N516" i="13"/>
  <c r="N515" i="13"/>
  <c r="N514" i="13"/>
  <c r="N513" i="13"/>
  <c r="N512" i="13"/>
  <c r="N511" i="13"/>
  <c r="N510" i="13"/>
  <c r="N509" i="13"/>
  <c r="N508" i="13"/>
  <c r="N507" i="13"/>
  <c r="N506" i="13"/>
  <c r="N505" i="13"/>
  <c r="N504" i="13"/>
  <c r="N503" i="13"/>
  <c r="N502" i="13"/>
  <c r="N501" i="13"/>
  <c r="N500" i="13"/>
  <c r="N499" i="13"/>
  <c r="N498" i="13"/>
  <c r="N497" i="13"/>
  <c r="N496" i="13"/>
  <c r="N495" i="13"/>
  <c r="N494" i="13"/>
  <c r="N493" i="13"/>
  <c r="N492" i="13"/>
  <c r="N491" i="13"/>
  <c r="N490" i="13"/>
  <c r="N489" i="13"/>
  <c r="N488" i="13"/>
  <c r="N487" i="13"/>
  <c r="N486" i="13"/>
  <c r="N485" i="13"/>
  <c r="N484" i="13"/>
  <c r="N483" i="13"/>
  <c r="N482" i="13"/>
  <c r="N481" i="13"/>
  <c r="N480" i="13"/>
  <c r="N479" i="13"/>
  <c r="N478" i="13"/>
  <c r="N477" i="13"/>
  <c r="N476" i="13"/>
  <c r="N475" i="13"/>
  <c r="N474" i="13"/>
  <c r="N473" i="13"/>
  <c r="N472" i="13"/>
  <c r="N471" i="13"/>
  <c r="N470" i="13"/>
  <c r="N469" i="13"/>
  <c r="N468" i="13"/>
  <c r="N467" i="13"/>
  <c r="N466" i="13"/>
  <c r="N465" i="13"/>
  <c r="N464" i="13"/>
  <c r="N463" i="13"/>
  <c r="N462" i="13"/>
  <c r="N461" i="13"/>
  <c r="N460" i="13"/>
  <c r="N459" i="13"/>
  <c r="N458" i="13"/>
  <c r="N457" i="13"/>
  <c r="N456" i="13"/>
  <c r="N455" i="13"/>
  <c r="N454" i="13"/>
  <c r="N453" i="13"/>
  <c r="N452" i="13"/>
  <c r="N451" i="13"/>
  <c r="N450" i="13"/>
  <c r="N449" i="13"/>
  <c r="N448" i="13"/>
  <c r="N447" i="13"/>
  <c r="N446" i="13"/>
  <c r="N445" i="13"/>
  <c r="N444" i="13"/>
  <c r="N443" i="13"/>
  <c r="N442" i="13"/>
  <c r="N441" i="13"/>
  <c r="N440" i="13"/>
  <c r="N439" i="13"/>
  <c r="N438" i="13"/>
  <c r="N437" i="13"/>
  <c r="N436" i="13"/>
  <c r="N435" i="13"/>
  <c r="N434" i="13"/>
  <c r="N433" i="13"/>
  <c r="N432" i="13"/>
  <c r="N431" i="13"/>
  <c r="N430" i="13"/>
  <c r="N429" i="13"/>
  <c r="N428" i="13"/>
  <c r="N427" i="13"/>
  <c r="N426" i="13"/>
  <c r="N425" i="13"/>
  <c r="N424" i="13"/>
  <c r="N423" i="13"/>
  <c r="N422" i="13"/>
  <c r="N421" i="13"/>
  <c r="N420" i="13"/>
  <c r="N419" i="13"/>
  <c r="N418" i="13"/>
  <c r="N417" i="13"/>
  <c r="N416" i="13"/>
  <c r="N415" i="13"/>
  <c r="N414" i="13"/>
  <c r="N413" i="13"/>
  <c r="N412" i="13"/>
  <c r="N411" i="13"/>
  <c r="N410" i="13"/>
  <c r="N409" i="13"/>
  <c r="N408" i="13"/>
  <c r="N407" i="13"/>
  <c r="N406" i="13"/>
  <c r="N405" i="13"/>
  <c r="N404" i="13"/>
  <c r="N403" i="13"/>
  <c r="N402" i="13"/>
  <c r="N401" i="13"/>
  <c r="N400" i="13"/>
  <c r="N399" i="13"/>
  <c r="N398" i="13"/>
  <c r="N397" i="13"/>
  <c r="N396" i="13"/>
  <c r="N395" i="13"/>
  <c r="N394" i="13"/>
  <c r="N393" i="13"/>
  <c r="N392" i="13"/>
  <c r="N391" i="13"/>
  <c r="N390" i="13"/>
  <c r="N389" i="13"/>
  <c r="N388" i="13"/>
  <c r="N387" i="13"/>
  <c r="N386" i="13"/>
  <c r="N385" i="13"/>
  <c r="N384" i="13"/>
  <c r="N383" i="13"/>
  <c r="N382" i="13"/>
  <c r="N381" i="13"/>
  <c r="N380" i="13"/>
  <c r="N379" i="13"/>
  <c r="N378" i="13"/>
  <c r="N377" i="13"/>
  <c r="N376" i="13"/>
  <c r="N375" i="13"/>
  <c r="N374" i="13"/>
  <c r="N373" i="13"/>
  <c r="N372" i="13"/>
  <c r="N371" i="13"/>
  <c r="N370" i="13"/>
  <c r="N369" i="13"/>
  <c r="N368" i="13"/>
  <c r="N367" i="13"/>
  <c r="N366" i="13"/>
  <c r="N365" i="13"/>
  <c r="N364" i="13"/>
  <c r="N363" i="13"/>
  <c r="N362" i="13"/>
  <c r="N361" i="13"/>
  <c r="N360" i="13"/>
  <c r="N359" i="13"/>
  <c r="N358" i="13"/>
  <c r="N357" i="13"/>
  <c r="N356" i="13"/>
  <c r="N355" i="13"/>
  <c r="N354" i="13"/>
  <c r="N353" i="13"/>
  <c r="N352" i="13"/>
  <c r="N351" i="13"/>
  <c r="N350" i="13"/>
  <c r="N349" i="13"/>
  <c r="N348" i="13"/>
  <c r="N347" i="13"/>
  <c r="N346" i="13"/>
  <c r="N345" i="13"/>
  <c r="N344" i="13"/>
  <c r="N343" i="13"/>
  <c r="N342" i="13"/>
  <c r="N341" i="13"/>
  <c r="N340" i="13"/>
  <c r="N339" i="13"/>
  <c r="N338" i="13"/>
  <c r="N337" i="13"/>
  <c r="N336" i="13"/>
  <c r="N335" i="13"/>
  <c r="N334" i="13"/>
  <c r="N333" i="13"/>
  <c r="N332" i="13"/>
  <c r="N331" i="13"/>
  <c r="N330" i="13"/>
  <c r="N329" i="13"/>
  <c r="N328" i="13"/>
  <c r="N327" i="13"/>
  <c r="N326" i="13"/>
  <c r="N325" i="13"/>
  <c r="N324" i="13"/>
  <c r="N323" i="13"/>
  <c r="N322" i="13"/>
  <c r="N321" i="13"/>
  <c r="N320" i="13"/>
  <c r="N319" i="13"/>
  <c r="N318" i="13"/>
  <c r="N317" i="13"/>
  <c r="N316" i="13"/>
  <c r="N315" i="13"/>
  <c r="N314" i="13"/>
  <c r="N313" i="13"/>
  <c r="N312" i="13"/>
  <c r="N311" i="13"/>
  <c r="N310" i="13"/>
  <c r="N309" i="13"/>
  <c r="N308" i="13"/>
  <c r="N307" i="13"/>
  <c r="N306" i="13"/>
  <c r="N305" i="13"/>
  <c r="N304" i="13"/>
  <c r="N303" i="13"/>
  <c r="N302" i="13"/>
  <c r="N301" i="13"/>
  <c r="N300" i="13"/>
  <c r="N299" i="13"/>
  <c r="N298" i="13"/>
  <c r="N297" i="13"/>
  <c r="N296" i="13"/>
  <c r="N295" i="13"/>
  <c r="N294" i="13"/>
  <c r="N293" i="13"/>
  <c r="N292" i="13"/>
  <c r="N291" i="13"/>
  <c r="N290" i="13"/>
  <c r="N289" i="13"/>
  <c r="N288" i="13"/>
  <c r="N287" i="13"/>
  <c r="N286" i="13"/>
  <c r="N285" i="13"/>
  <c r="N284" i="13"/>
  <c r="N283" i="13"/>
  <c r="N282" i="13"/>
  <c r="N281" i="13"/>
  <c r="N280" i="13"/>
  <c r="N279" i="13"/>
  <c r="N278" i="13"/>
  <c r="N277" i="13"/>
  <c r="N276" i="13"/>
  <c r="N275" i="13"/>
  <c r="N274" i="13"/>
  <c r="N273" i="13"/>
  <c r="N272" i="13"/>
  <c r="N271" i="13"/>
  <c r="N270" i="13"/>
  <c r="N269" i="13"/>
  <c r="N268" i="13"/>
  <c r="N267" i="13"/>
  <c r="N266" i="13"/>
  <c r="N265" i="13"/>
  <c r="N264" i="13"/>
  <c r="N263" i="13"/>
  <c r="N262" i="13"/>
  <c r="N261" i="13"/>
  <c r="N260" i="13"/>
  <c r="N259" i="13"/>
  <c r="N258" i="13"/>
  <c r="N257" i="13"/>
  <c r="N256" i="13"/>
  <c r="N255" i="13"/>
  <c r="N254" i="13"/>
  <c r="N253" i="13"/>
  <c r="N252" i="13"/>
  <c r="N251" i="13"/>
  <c r="N250" i="13"/>
  <c r="N249" i="13"/>
  <c r="N248" i="13"/>
  <c r="N247" i="13"/>
  <c r="N246" i="13"/>
  <c r="N245" i="13"/>
  <c r="N244" i="13"/>
  <c r="N243" i="13"/>
  <c r="N242" i="13"/>
  <c r="N241" i="13"/>
  <c r="N240" i="13"/>
  <c r="N239" i="13"/>
  <c r="N238" i="13"/>
  <c r="N237" i="13"/>
  <c r="N236" i="13"/>
  <c r="N235" i="13"/>
  <c r="N234" i="13"/>
  <c r="N233" i="13"/>
  <c r="N232" i="13"/>
  <c r="N231" i="13"/>
  <c r="N230" i="13"/>
  <c r="N229" i="13"/>
  <c r="N228" i="13"/>
  <c r="N227" i="13"/>
  <c r="N226" i="13"/>
  <c r="N225" i="13"/>
  <c r="N224" i="13"/>
  <c r="N223" i="13"/>
  <c r="N222" i="13"/>
  <c r="N221" i="13"/>
  <c r="N220" i="13"/>
  <c r="N219" i="13"/>
  <c r="N218" i="13"/>
  <c r="N217" i="13"/>
  <c r="N216" i="13"/>
  <c r="N215" i="13"/>
  <c r="N214" i="13"/>
  <c r="N213" i="13"/>
  <c r="N212" i="13"/>
  <c r="N211" i="13"/>
  <c r="N210" i="13"/>
  <c r="N209" i="13"/>
  <c r="N208" i="13"/>
  <c r="N207" i="13"/>
  <c r="N206" i="13"/>
  <c r="N205" i="13"/>
  <c r="N204" i="13"/>
  <c r="N203" i="13"/>
  <c r="N202" i="13"/>
  <c r="N201" i="13"/>
  <c r="N200" i="13"/>
  <c r="N199" i="13"/>
  <c r="N198" i="13"/>
  <c r="N197" i="13"/>
  <c r="N196" i="13"/>
  <c r="N195" i="13"/>
  <c r="N194" i="13"/>
  <c r="N193" i="13"/>
  <c r="N192" i="13"/>
  <c r="N191" i="13"/>
  <c r="N190" i="13"/>
  <c r="N189" i="13"/>
  <c r="N188" i="13"/>
  <c r="N187" i="13"/>
  <c r="N186" i="13"/>
  <c r="N185" i="13"/>
  <c r="N184" i="13"/>
  <c r="N183" i="13"/>
  <c r="N182" i="13"/>
  <c r="N181" i="13"/>
  <c r="N180" i="13"/>
  <c r="N179" i="13"/>
  <c r="N178" i="13"/>
  <c r="N177" i="13"/>
  <c r="N176" i="13"/>
  <c r="N175" i="13"/>
  <c r="N174" i="13"/>
  <c r="N173" i="13"/>
  <c r="N172" i="13"/>
  <c r="N171" i="13"/>
  <c r="N170" i="13"/>
  <c r="N169" i="13"/>
  <c r="N168" i="13"/>
  <c r="N167" i="13"/>
  <c r="N166" i="13"/>
  <c r="N165" i="13"/>
  <c r="N164" i="13"/>
  <c r="N163" i="13"/>
  <c r="N162" i="13"/>
  <c r="N161" i="13"/>
  <c r="N160" i="13"/>
  <c r="N159" i="13"/>
  <c r="N158" i="13"/>
  <c r="N157" i="13"/>
  <c r="N156" i="13"/>
  <c r="N155" i="13"/>
  <c r="N154" i="13"/>
  <c r="N153" i="13"/>
  <c r="N152" i="13"/>
  <c r="N151" i="13"/>
  <c r="N150" i="13"/>
  <c r="N149" i="13"/>
  <c r="N148" i="13"/>
  <c r="N147" i="13"/>
  <c r="N146" i="13"/>
  <c r="N145" i="13"/>
  <c r="N144" i="13"/>
  <c r="N143" i="13"/>
  <c r="N142" i="13"/>
  <c r="N141" i="13"/>
  <c r="N140" i="13"/>
  <c r="N139" i="13"/>
  <c r="N138" i="13"/>
  <c r="N137" i="13"/>
  <c r="N136" i="13"/>
  <c r="N135" i="13"/>
  <c r="N134" i="13"/>
  <c r="N133" i="13"/>
  <c r="N132" i="13"/>
  <c r="N131" i="13"/>
  <c r="N130" i="13"/>
  <c r="N129" i="13"/>
  <c r="N128" i="13"/>
  <c r="N127" i="13"/>
  <c r="N126" i="13"/>
  <c r="N125" i="13"/>
  <c r="N124" i="13"/>
  <c r="N123" i="13"/>
  <c r="N122" i="13"/>
  <c r="N121" i="13"/>
  <c r="N120" i="13"/>
  <c r="N119" i="13"/>
  <c r="N118" i="13"/>
  <c r="N117" i="13"/>
  <c r="N116" i="13"/>
  <c r="N115" i="13"/>
  <c r="N114" i="13"/>
  <c r="N113" i="13"/>
  <c r="N112" i="13"/>
  <c r="N111" i="13"/>
  <c r="N110" i="13"/>
  <c r="N109" i="13"/>
  <c r="N108" i="13"/>
  <c r="N107" i="13"/>
  <c r="N106" i="13"/>
  <c r="N105" i="13"/>
  <c r="N1359" i="13"/>
  <c r="N973" i="13"/>
  <c r="N965" i="13"/>
  <c r="N957" i="13"/>
  <c r="N949" i="13"/>
  <c r="N941" i="13"/>
  <c r="N933" i="13"/>
  <c r="N925" i="13"/>
  <c r="N917" i="13"/>
  <c r="N909" i="13"/>
  <c r="N901" i="13"/>
  <c r="N893" i="13"/>
  <c r="N885" i="13"/>
  <c r="N877" i="13"/>
  <c r="N869" i="13"/>
  <c r="N861" i="13"/>
  <c r="N853" i="13"/>
  <c r="N845" i="13"/>
  <c r="N837" i="13"/>
  <c r="M835" i="13"/>
  <c r="M833" i="13"/>
  <c r="M831" i="13"/>
  <c r="M829" i="13"/>
  <c r="M827" i="13"/>
  <c r="M825" i="13"/>
  <c r="M823" i="13"/>
  <c r="M821" i="13"/>
  <c r="M819" i="13"/>
  <c r="M817" i="13"/>
  <c r="M815" i="13"/>
  <c r="M813" i="13"/>
  <c r="M811" i="13"/>
  <c r="M809" i="13"/>
  <c r="M807" i="13"/>
  <c r="M805" i="13"/>
  <c r="M803" i="13"/>
  <c r="M801" i="13"/>
  <c r="M796" i="13"/>
  <c r="M793" i="13"/>
  <c r="M788" i="13"/>
  <c r="M785" i="13"/>
  <c r="M780" i="13"/>
  <c r="M777" i="13"/>
  <c r="M772" i="13"/>
  <c r="M769" i="13"/>
  <c r="M764" i="13"/>
  <c r="M761" i="13"/>
  <c r="M755" i="13"/>
  <c r="M751" i="13"/>
  <c r="M750" i="13"/>
  <c r="M749" i="13"/>
  <c r="M748" i="13"/>
  <c r="M747" i="13"/>
  <c r="M746" i="13"/>
  <c r="M745" i="13"/>
  <c r="M744" i="13"/>
  <c r="M743" i="13"/>
  <c r="M742" i="13"/>
  <c r="M741" i="13"/>
  <c r="M740" i="13"/>
  <c r="M739" i="13"/>
  <c r="M738" i="13"/>
  <c r="M737" i="13"/>
  <c r="M736" i="13"/>
  <c r="M735" i="13"/>
  <c r="M734" i="13"/>
  <c r="M733" i="13"/>
  <c r="M732" i="13"/>
  <c r="M731" i="13"/>
  <c r="M730" i="13"/>
  <c r="M729" i="13"/>
  <c r="M728" i="13"/>
  <c r="M727" i="13"/>
  <c r="M726" i="13"/>
  <c r="M725" i="13"/>
  <c r="M724" i="13"/>
  <c r="M723" i="13"/>
  <c r="M722" i="13"/>
  <c r="M721" i="13"/>
  <c r="M720" i="13"/>
  <c r="M719" i="13"/>
  <c r="M718" i="13"/>
  <c r="M717" i="13"/>
  <c r="M716" i="13"/>
  <c r="M715" i="13"/>
  <c r="M714" i="13"/>
  <c r="M713" i="13"/>
  <c r="M712" i="13"/>
  <c r="M711" i="13"/>
  <c r="M710" i="13"/>
  <c r="M709" i="13"/>
  <c r="M708" i="13"/>
  <c r="M707" i="13"/>
  <c r="M706" i="13"/>
  <c r="M705" i="13"/>
  <c r="M704" i="13"/>
  <c r="M703" i="13"/>
  <c r="M702" i="13"/>
  <c r="M701" i="13"/>
  <c r="M700" i="13"/>
  <c r="M699" i="13"/>
  <c r="M698" i="13"/>
  <c r="M697" i="13"/>
  <c r="M696" i="13"/>
  <c r="M695" i="13"/>
  <c r="M694" i="13"/>
  <c r="M693" i="13"/>
  <c r="M692" i="13"/>
  <c r="M691" i="13"/>
  <c r="M690" i="13"/>
  <c r="M689" i="13"/>
  <c r="M688" i="13"/>
  <c r="M687" i="13"/>
  <c r="M686" i="13"/>
  <c r="M685" i="13"/>
  <c r="M684" i="13"/>
  <c r="M683" i="13"/>
  <c r="M682" i="13"/>
  <c r="M681" i="13"/>
  <c r="M680" i="13"/>
  <c r="M679" i="13"/>
  <c r="M678" i="13"/>
  <c r="M677" i="13"/>
  <c r="M676" i="13"/>
  <c r="M675" i="13"/>
  <c r="M674" i="13"/>
  <c r="M673" i="13"/>
  <c r="M672" i="13"/>
  <c r="M671" i="13"/>
  <c r="M670" i="13"/>
  <c r="M669" i="13"/>
  <c r="M668" i="13"/>
  <c r="M667" i="13"/>
  <c r="M666" i="13"/>
  <c r="M665" i="13"/>
  <c r="M664" i="13"/>
  <c r="M663" i="13"/>
  <c r="M662" i="13"/>
  <c r="M661" i="13"/>
  <c r="M660" i="13"/>
  <c r="M659" i="13"/>
  <c r="M658" i="13"/>
  <c r="M657" i="13"/>
  <c r="M656" i="13"/>
  <c r="M655" i="13"/>
  <c r="M654" i="13"/>
  <c r="M653" i="13"/>
  <c r="M652" i="13"/>
  <c r="M651" i="13"/>
  <c r="M650" i="13"/>
  <c r="M649" i="13"/>
  <c r="M648" i="13"/>
  <c r="M647" i="13"/>
  <c r="M646" i="13"/>
  <c r="M645" i="13"/>
  <c r="M644" i="13"/>
  <c r="M643" i="13"/>
  <c r="M642" i="13"/>
  <c r="M641" i="13"/>
  <c r="M640" i="13"/>
  <c r="M639" i="13"/>
  <c r="M638" i="13"/>
  <c r="M637" i="13"/>
  <c r="M636" i="13"/>
  <c r="M635" i="13"/>
  <c r="M634" i="13"/>
  <c r="M633" i="13"/>
  <c r="M632" i="13"/>
  <c r="M631" i="13"/>
  <c r="M630" i="13"/>
  <c r="M629" i="13"/>
  <c r="M628" i="13"/>
  <c r="M627" i="13"/>
  <c r="M626" i="13"/>
  <c r="M625" i="13"/>
  <c r="M624" i="13"/>
  <c r="M623" i="13"/>
  <c r="M622" i="13"/>
  <c r="M621" i="13"/>
  <c r="M620" i="13"/>
  <c r="M619" i="13"/>
  <c r="M618" i="13"/>
  <c r="M617" i="13"/>
  <c r="M616" i="13"/>
  <c r="M615" i="13"/>
  <c r="M614" i="13"/>
  <c r="M613" i="13"/>
  <c r="M612" i="13"/>
  <c r="M611" i="13"/>
  <c r="M610" i="13"/>
  <c r="M609" i="13"/>
  <c r="M608" i="13"/>
  <c r="M607" i="13"/>
  <c r="M606" i="13"/>
  <c r="M605" i="13"/>
  <c r="M604" i="13"/>
  <c r="M603" i="13"/>
  <c r="M602" i="13"/>
  <c r="M601" i="13"/>
  <c r="M600" i="13"/>
  <c r="M599" i="13"/>
  <c r="M598" i="13"/>
  <c r="M597" i="13"/>
  <c r="M596" i="13"/>
  <c r="M595" i="13"/>
  <c r="M594" i="13"/>
  <c r="M593" i="13"/>
  <c r="M592" i="13"/>
  <c r="M591" i="13"/>
  <c r="M590" i="13"/>
  <c r="M589" i="13"/>
  <c r="M588" i="13"/>
  <c r="M587" i="13"/>
  <c r="M586" i="13"/>
  <c r="M585" i="13"/>
  <c r="M584" i="13"/>
  <c r="M583" i="13"/>
  <c r="M582" i="13"/>
  <c r="M581" i="13"/>
  <c r="M580" i="13"/>
  <c r="M579" i="13"/>
  <c r="M578" i="13"/>
  <c r="M577" i="13"/>
  <c r="M576" i="13"/>
  <c r="M575" i="13"/>
  <c r="M574" i="13"/>
  <c r="M573" i="13"/>
  <c r="M572" i="13"/>
  <c r="M571" i="13"/>
  <c r="M570" i="13"/>
  <c r="M569" i="13"/>
  <c r="M568" i="13"/>
  <c r="M567" i="13"/>
  <c r="M566" i="13"/>
  <c r="M565" i="13"/>
  <c r="M564" i="13"/>
  <c r="M563" i="13"/>
  <c r="M562" i="13"/>
  <c r="M561" i="13"/>
  <c r="M560" i="13"/>
  <c r="M559" i="13"/>
  <c r="M558" i="13"/>
  <c r="M557" i="13"/>
  <c r="M556" i="13"/>
  <c r="M555" i="13"/>
  <c r="M554" i="13"/>
  <c r="M553" i="13"/>
  <c r="M552" i="13"/>
  <c r="M551" i="13"/>
  <c r="M550" i="13"/>
  <c r="M549" i="13"/>
  <c r="M548" i="13"/>
  <c r="M547" i="13"/>
  <c r="M546" i="13"/>
  <c r="M545" i="13"/>
  <c r="M544" i="13"/>
  <c r="M543" i="13"/>
  <c r="M542" i="13"/>
  <c r="M541" i="13"/>
  <c r="M540" i="13"/>
  <c r="M539" i="13"/>
  <c r="M538" i="13"/>
  <c r="M537" i="13"/>
  <c r="M536" i="13"/>
  <c r="M535" i="13"/>
  <c r="M534" i="13"/>
  <c r="M533" i="13"/>
  <c r="M532" i="13"/>
  <c r="M531" i="13"/>
  <c r="M530" i="13"/>
  <c r="M529" i="13"/>
  <c r="M528" i="13"/>
  <c r="M527" i="13"/>
  <c r="M526" i="13"/>
  <c r="M525" i="13"/>
  <c r="M524" i="13"/>
  <c r="M523" i="13"/>
  <c r="M522" i="13"/>
  <c r="M521" i="13"/>
  <c r="M520" i="13"/>
  <c r="M519" i="13"/>
  <c r="M518" i="13"/>
  <c r="M517" i="13"/>
  <c r="M516" i="13"/>
  <c r="M515" i="13"/>
  <c r="M514" i="13"/>
  <c r="M513" i="13"/>
  <c r="M512" i="13"/>
  <c r="M511" i="13"/>
  <c r="M510" i="13"/>
  <c r="M509" i="13"/>
  <c r="M508" i="13"/>
  <c r="M507" i="13"/>
  <c r="M506" i="13"/>
  <c r="M505" i="13"/>
  <c r="M504" i="13"/>
  <c r="M503" i="13"/>
  <c r="M502" i="13"/>
  <c r="M501" i="13"/>
  <c r="M500" i="13"/>
  <c r="M499" i="13"/>
  <c r="M498" i="13"/>
  <c r="M497" i="13"/>
  <c r="M496" i="13"/>
  <c r="M495" i="13"/>
  <c r="M494" i="13"/>
  <c r="M493" i="13"/>
  <c r="M492" i="13"/>
  <c r="M491" i="13"/>
  <c r="M490" i="13"/>
  <c r="M489" i="13"/>
  <c r="M488" i="13"/>
  <c r="M487" i="13"/>
  <c r="M486" i="13"/>
  <c r="M485" i="13"/>
  <c r="M484" i="13"/>
  <c r="M483" i="13"/>
  <c r="M482" i="13"/>
  <c r="M481" i="13"/>
  <c r="M480" i="13"/>
  <c r="M479" i="13"/>
  <c r="M478" i="13"/>
  <c r="M477" i="13"/>
  <c r="M476" i="13"/>
  <c r="M475" i="13"/>
  <c r="M474" i="13"/>
  <c r="M473" i="13"/>
  <c r="M472" i="13"/>
  <c r="M471" i="13"/>
  <c r="M470" i="13"/>
  <c r="M469" i="13"/>
  <c r="M468" i="13"/>
  <c r="M467" i="13"/>
  <c r="M466" i="13"/>
  <c r="M465" i="13"/>
  <c r="M464" i="13"/>
  <c r="M463" i="13"/>
  <c r="M462" i="13"/>
  <c r="M461" i="13"/>
  <c r="M460" i="13"/>
  <c r="M459" i="13"/>
  <c r="M458" i="13"/>
  <c r="M457" i="13"/>
  <c r="M456" i="13"/>
  <c r="M455" i="13"/>
  <c r="M454" i="13"/>
  <c r="M453" i="13"/>
  <c r="M452" i="13"/>
  <c r="M451" i="13"/>
  <c r="M450" i="13"/>
  <c r="M449" i="13"/>
  <c r="M448" i="13"/>
  <c r="M447" i="13"/>
  <c r="M446" i="13"/>
  <c r="M445" i="13"/>
  <c r="M444" i="13"/>
  <c r="M443" i="13"/>
  <c r="M442" i="13"/>
  <c r="M441" i="13"/>
  <c r="M440" i="13"/>
  <c r="M439" i="13"/>
  <c r="M438" i="13"/>
  <c r="M437" i="13"/>
  <c r="M436" i="13"/>
  <c r="M435" i="13"/>
  <c r="M434" i="13"/>
  <c r="M433" i="13"/>
  <c r="M432" i="13"/>
  <c r="M431" i="13"/>
  <c r="M430" i="13"/>
  <c r="M429" i="13"/>
  <c r="M428" i="13"/>
  <c r="M427" i="13"/>
  <c r="M426" i="13"/>
  <c r="M425" i="13"/>
  <c r="M424" i="13"/>
  <c r="M423" i="13"/>
  <c r="M422" i="13"/>
  <c r="M421" i="13"/>
  <c r="M420" i="13"/>
  <c r="M419" i="13"/>
  <c r="M418" i="13"/>
  <c r="M417" i="13"/>
  <c r="M416" i="13"/>
  <c r="M415" i="13"/>
  <c r="M414" i="13"/>
  <c r="M413" i="13"/>
  <c r="M412" i="13"/>
  <c r="M411" i="13"/>
  <c r="M410" i="13"/>
  <c r="M409" i="13"/>
  <c r="M408" i="13"/>
  <c r="M407" i="13"/>
  <c r="M406" i="13"/>
  <c r="M405" i="13"/>
  <c r="M404" i="13"/>
  <c r="M403" i="13"/>
  <c r="M402" i="13"/>
  <c r="M401" i="13"/>
  <c r="M400" i="13"/>
  <c r="M399" i="13"/>
  <c r="M398" i="13"/>
  <c r="M397" i="13"/>
  <c r="M396" i="13"/>
  <c r="M395" i="13"/>
  <c r="M394" i="13"/>
  <c r="M393" i="13"/>
  <c r="M392" i="13"/>
  <c r="M391" i="13"/>
  <c r="M390" i="13"/>
  <c r="M389" i="13"/>
  <c r="M388" i="13"/>
  <c r="M387" i="13"/>
  <c r="M386" i="13"/>
  <c r="M385" i="13"/>
  <c r="M384" i="13"/>
  <c r="M383" i="13"/>
  <c r="M382" i="13"/>
  <c r="M381" i="13"/>
  <c r="M380" i="13"/>
  <c r="M379" i="13"/>
  <c r="M378" i="13"/>
  <c r="M377" i="13"/>
  <c r="M376" i="13"/>
  <c r="M375" i="13"/>
  <c r="M374" i="13"/>
  <c r="M373" i="13"/>
  <c r="M372" i="13"/>
  <c r="M371" i="13"/>
  <c r="M370" i="13"/>
  <c r="M369" i="13"/>
  <c r="M368" i="13"/>
  <c r="M367" i="13"/>
  <c r="M366" i="13"/>
  <c r="M365" i="13"/>
  <c r="M364" i="13"/>
  <c r="M363" i="13"/>
  <c r="M362" i="13"/>
  <c r="M361" i="13"/>
  <c r="M360" i="13"/>
  <c r="M359" i="13"/>
  <c r="M358" i="13"/>
  <c r="M357" i="13"/>
  <c r="M356" i="13"/>
  <c r="M355" i="13"/>
  <c r="M354" i="13"/>
  <c r="M353" i="13"/>
  <c r="M352" i="13"/>
  <c r="M351" i="13"/>
  <c r="M350" i="13"/>
  <c r="M349" i="13"/>
  <c r="M348" i="13"/>
  <c r="M347" i="13"/>
  <c r="M346" i="13"/>
  <c r="M345" i="13"/>
  <c r="M344" i="13"/>
  <c r="M343" i="13"/>
  <c r="M342" i="13"/>
  <c r="M341" i="13"/>
  <c r="M340" i="13"/>
  <c r="M339" i="13"/>
  <c r="M338" i="13"/>
  <c r="M337" i="13"/>
  <c r="M336" i="13"/>
  <c r="M335" i="13"/>
  <c r="M334" i="13"/>
  <c r="M333" i="13"/>
  <c r="M332" i="13"/>
  <c r="M331" i="13"/>
  <c r="M330" i="13"/>
  <c r="M329" i="13"/>
  <c r="M328" i="13"/>
  <c r="M327" i="13"/>
  <c r="M326" i="13"/>
  <c r="M325" i="13"/>
  <c r="M324" i="13"/>
  <c r="M323" i="13"/>
  <c r="M322" i="13"/>
  <c r="M321" i="13"/>
  <c r="M320" i="13"/>
  <c r="M319" i="13"/>
  <c r="M318" i="13"/>
  <c r="M317" i="13"/>
  <c r="M316" i="13"/>
  <c r="M315" i="13"/>
  <c r="M314" i="13"/>
  <c r="M313" i="13"/>
  <c r="M312" i="13"/>
  <c r="M311" i="13"/>
  <c r="M310" i="13"/>
  <c r="M309" i="13"/>
  <c r="M308" i="13"/>
  <c r="M307" i="13"/>
  <c r="M306" i="13"/>
  <c r="M305" i="13"/>
  <c r="M304" i="13"/>
  <c r="M303" i="13"/>
  <c r="M302" i="13"/>
  <c r="M301" i="13"/>
  <c r="M300" i="13"/>
  <c r="M299" i="13"/>
  <c r="M298" i="13"/>
  <c r="M297" i="13"/>
  <c r="M296" i="13"/>
  <c r="M295" i="13"/>
  <c r="M294" i="13"/>
  <c r="M293" i="13"/>
  <c r="M292" i="13"/>
  <c r="M291" i="13"/>
  <c r="M290" i="13"/>
  <c r="M289" i="13"/>
  <c r="M288" i="13"/>
  <c r="M287" i="13"/>
  <c r="M286" i="13"/>
  <c r="M285" i="13"/>
  <c r="M284" i="13"/>
  <c r="M283" i="13"/>
  <c r="M282" i="13"/>
  <c r="M281" i="13"/>
  <c r="M280" i="13"/>
  <c r="M279" i="13"/>
  <c r="M278" i="13"/>
  <c r="M277" i="13"/>
  <c r="M276" i="13"/>
  <c r="M275" i="13"/>
  <c r="M274" i="13"/>
  <c r="M273" i="13"/>
  <c r="M272" i="13"/>
  <c r="M271" i="13"/>
  <c r="M270" i="13"/>
  <c r="M269" i="13"/>
  <c r="M268" i="13"/>
  <c r="M267" i="13"/>
  <c r="M266" i="13"/>
  <c r="M265" i="13"/>
  <c r="M264" i="13"/>
  <c r="M263" i="13"/>
  <c r="M262" i="13"/>
  <c r="M261" i="13"/>
  <c r="M260" i="13"/>
  <c r="M259" i="13"/>
  <c r="M258" i="13"/>
  <c r="M257" i="13"/>
  <c r="M256" i="13"/>
  <c r="M255" i="13"/>
  <c r="M254" i="13"/>
  <c r="M253" i="13"/>
  <c r="M252" i="13"/>
  <c r="M251" i="13"/>
  <c r="M250" i="13"/>
  <c r="M249" i="13"/>
  <c r="M248" i="13"/>
  <c r="M247" i="13"/>
  <c r="M246" i="13"/>
  <c r="M245" i="13"/>
  <c r="M244" i="13"/>
  <c r="M243" i="13"/>
  <c r="M242" i="13"/>
  <c r="M241" i="13"/>
  <c r="M240" i="13"/>
  <c r="M239" i="13"/>
  <c r="M238" i="13"/>
  <c r="M237" i="13"/>
  <c r="M236" i="13"/>
  <c r="M235" i="13"/>
  <c r="M234" i="13"/>
  <c r="M233" i="13"/>
  <c r="M232" i="13"/>
  <c r="M231" i="13"/>
  <c r="M230" i="13"/>
  <c r="M229" i="13"/>
  <c r="M228" i="13"/>
  <c r="M227" i="13"/>
  <c r="M226" i="13"/>
  <c r="M225" i="13"/>
  <c r="M224" i="13"/>
  <c r="M223" i="13"/>
  <c r="M222" i="13"/>
  <c r="M221" i="13"/>
  <c r="M220" i="13"/>
  <c r="M219" i="13"/>
  <c r="M218" i="13"/>
  <c r="M217" i="13"/>
  <c r="M216" i="13"/>
  <c r="M215" i="13"/>
  <c r="M214" i="13"/>
  <c r="M213" i="13"/>
  <c r="M212" i="13"/>
  <c r="M211" i="13"/>
  <c r="M210" i="13"/>
  <c r="M209" i="13"/>
  <c r="M208" i="13"/>
  <c r="M207" i="13"/>
  <c r="M206" i="13"/>
  <c r="M205" i="13"/>
  <c r="M204" i="13"/>
  <c r="M203" i="13"/>
  <c r="M202" i="13"/>
  <c r="M201" i="13"/>
  <c r="M200" i="13"/>
  <c r="M199" i="13"/>
  <c r="M198" i="13"/>
  <c r="M197" i="13"/>
  <c r="M196" i="13"/>
  <c r="M195" i="13"/>
  <c r="M194" i="13"/>
  <c r="M193" i="13"/>
  <c r="M192" i="13"/>
  <c r="M191" i="13"/>
  <c r="M190" i="13"/>
  <c r="M189" i="13"/>
  <c r="M188" i="13"/>
  <c r="M187" i="13"/>
  <c r="M186" i="13"/>
  <c r="M185" i="13"/>
  <c r="M184" i="13"/>
  <c r="M183" i="13"/>
  <c r="M182" i="13"/>
  <c r="M181" i="13"/>
  <c r="M180" i="13"/>
  <c r="M179" i="13"/>
  <c r="M178" i="13"/>
  <c r="M177" i="13"/>
  <c r="M176" i="13"/>
  <c r="M175" i="13"/>
  <c r="M174" i="13"/>
  <c r="M173" i="13"/>
  <c r="M172" i="13"/>
  <c r="M171" i="13"/>
  <c r="M170" i="13"/>
  <c r="M169" i="13"/>
  <c r="M168" i="13"/>
  <c r="M167" i="13"/>
  <c r="M166" i="13"/>
  <c r="M165" i="13"/>
  <c r="M164" i="13"/>
  <c r="M163" i="13"/>
  <c r="M162" i="13"/>
  <c r="M161" i="13"/>
  <c r="M160" i="13"/>
  <c r="M159" i="13"/>
  <c r="M158" i="13"/>
  <c r="M157" i="13"/>
  <c r="M156" i="13"/>
  <c r="M155" i="13"/>
  <c r="M154" i="13"/>
  <c r="M153" i="13"/>
  <c r="M152" i="13"/>
  <c r="M151" i="13"/>
  <c r="M150" i="13"/>
  <c r="M149" i="13"/>
  <c r="M148" i="13"/>
  <c r="M147" i="13"/>
  <c r="M146" i="13"/>
  <c r="M145" i="13"/>
  <c r="M144" i="13"/>
  <c r="M143" i="13"/>
  <c r="M142" i="13"/>
  <c r="M141" i="13"/>
  <c r="M140" i="13"/>
  <c r="M139" i="13"/>
  <c r="M138" i="13"/>
  <c r="M137" i="13"/>
  <c r="M136" i="13"/>
  <c r="M135" i="13"/>
  <c r="M134" i="13"/>
  <c r="M133" i="13"/>
  <c r="M132" i="13"/>
  <c r="M131" i="13"/>
  <c r="M130" i="13"/>
  <c r="N1343" i="13"/>
  <c r="M791" i="13"/>
  <c r="M759" i="13"/>
  <c r="M756" i="13"/>
  <c r="M42" i="13"/>
  <c r="M799" i="13"/>
  <c r="M767" i="13"/>
  <c r="M126" i="13"/>
  <c r="M122" i="13"/>
  <c r="M118" i="13"/>
  <c r="M114" i="13"/>
  <c r="M110" i="13"/>
  <c r="M106" i="13"/>
  <c r="M7" i="13"/>
  <c r="N6" i="13"/>
  <c r="M3" i="13"/>
  <c r="M123" i="13"/>
  <c r="M111" i="13"/>
  <c r="M107" i="13"/>
  <c r="M6" i="13"/>
  <c r="N5" i="13"/>
  <c r="M103" i="13"/>
  <c r="M101" i="13"/>
  <c r="M99" i="13"/>
  <c r="M97" i="13"/>
  <c r="M95" i="13"/>
  <c r="M93" i="13"/>
  <c r="M91" i="13"/>
  <c r="M89" i="13"/>
  <c r="M87" i="13"/>
  <c r="M85" i="13"/>
  <c r="M83" i="13"/>
  <c r="M81" i="13"/>
  <c r="M79" i="13"/>
  <c r="M77" i="13"/>
  <c r="M74" i="13"/>
  <c r="M72" i="13"/>
  <c r="M70" i="13"/>
  <c r="M68" i="13"/>
  <c r="M66" i="13"/>
  <c r="M64" i="13"/>
  <c r="M62" i="13"/>
  <c r="M60" i="13"/>
  <c r="M58" i="13"/>
  <c r="M56" i="13"/>
  <c r="M54" i="13"/>
  <c r="M52" i="13"/>
  <c r="M50" i="13"/>
  <c r="M48" i="13"/>
  <c r="M46" i="13"/>
  <c r="M44" i="13"/>
  <c r="M41" i="13"/>
  <c r="M39" i="13"/>
  <c r="M37" i="13"/>
  <c r="M35" i="13"/>
  <c r="M33" i="13"/>
  <c r="M30" i="13"/>
  <c r="M28" i="13"/>
  <c r="M26" i="13"/>
  <c r="M25" i="13"/>
  <c r="M22" i="13"/>
  <c r="M20" i="13"/>
  <c r="M18" i="13"/>
  <c r="M16" i="13"/>
  <c r="M14" i="13"/>
  <c r="M12" i="13"/>
  <c r="M10" i="13"/>
  <c r="M8" i="13"/>
  <c r="M4" i="13"/>
  <c r="N3" i="13"/>
  <c r="M775" i="13"/>
  <c r="M752" i="13"/>
  <c r="M127" i="13"/>
  <c r="M119" i="13"/>
  <c r="M115" i="13"/>
  <c r="M75" i="13"/>
  <c r="M23" i="13"/>
  <c r="M783" i="13"/>
  <c r="M128" i="13"/>
  <c r="M124" i="13"/>
  <c r="M120" i="13"/>
  <c r="M116" i="13"/>
  <c r="M112" i="13"/>
  <c r="M108" i="13"/>
  <c r="N104" i="13"/>
  <c r="N103" i="13"/>
  <c r="N102" i="13"/>
  <c r="N101" i="13"/>
  <c r="N100" i="13"/>
  <c r="N99" i="13"/>
  <c r="N98" i="13"/>
  <c r="N97" i="13"/>
  <c r="N96" i="13"/>
  <c r="N95" i="13"/>
  <c r="N94" i="13"/>
  <c r="N93" i="13"/>
  <c r="N92" i="13"/>
  <c r="N91" i="13"/>
  <c r="N90" i="13"/>
  <c r="N89" i="13"/>
  <c r="N88" i="13"/>
  <c r="N87" i="13"/>
  <c r="N86" i="13"/>
  <c r="N85" i="13"/>
  <c r="N84" i="13"/>
  <c r="N83" i="13"/>
  <c r="N82" i="13"/>
  <c r="N81" i="13"/>
  <c r="N80" i="13"/>
  <c r="N79" i="13"/>
  <c r="N78" i="13"/>
  <c r="N77" i="13"/>
  <c r="N76" i="13"/>
  <c r="N75" i="13"/>
  <c r="N74" i="13"/>
  <c r="N73" i="13"/>
  <c r="N72" i="13"/>
  <c r="N71" i="13"/>
  <c r="N70" i="13"/>
  <c r="N69" i="13"/>
  <c r="N68" i="13"/>
  <c r="N67" i="13"/>
  <c r="N66" i="13"/>
  <c r="N65" i="13"/>
  <c r="N64" i="13"/>
  <c r="N63" i="13"/>
  <c r="N62" i="13"/>
  <c r="N61" i="13"/>
  <c r="N60" i="13"/>
  <c r="N59" i="13"/>
  <c r="N58" i="13"/>
  <c r="N57" i="13"/>
  <c r="N56" i="13"/>
  <c r="N55" i="13"/>
  <c r="N54" i="13"/>
  <c r="N53" i="13"/>
  <c r="N52" i="13"/>
  <c r="N51" i="13"/>
  <c r="N50" i="13"/>
  <c r="N49" i="13"/>
  <c r="N48" i="13"/>
  <c r="N47" i="13"/>
  <c r="N46" i="13"/>
  <c r="N45" i="13"/>
  <c r="N44" i="13"/>
  <c r="N43" i="13"/>
  <c r="N42" i="13"/>
  <c r="N41" i="13"/>
  <c r="N40" i="13"/>
  <c r="N39" i="13"/>
  <c r="N38" i="13"/>
  <c r="N37" i="13"/>
  <c r="N36" i="13"/>
  <c r="N35" i="13"/>
  <c r="N34" i="13"/>
  <c r="N33" i="13"/>
  <c r="N32" i="13"/>
  <c r="N31" i="13"/>
  <c r="N30" i="13"/>
  <c r="N29" i="13"/>
  <c r="N28" i="13"/>
  <c r="N27" i="13"/>
  <c r="N26" i="13"/>
  <c r="N25" i="13"/>
  <c r="N24" i="13"/>
  <c r="N23" i="13"/>
  <c r="N22" i="13"/>
  <c r="N21" i="13"/>
  <c r="N20" i="13"/>
  <c r="N19" i="13"/>
  <c r="N18" i="13"/>
  <c r="N17" i="13"/>
  <c r="N16" i="13"/>
  <c r="N15" i="13"/>
  <c r="N14" i="13"/>
  <c r="N13" i="13"/>
  <c r="N12" i="13"/>
  <c r="N11" i="13"/>
  <c r="N10" i="13"/>
  <c r="N9" i="13"/>
  <c r="N8" i="13"/>
  <c r="M5" i="13"/>
  <c r="N4" i="13"/>
  <c r="M129" i="13"/>
  <c r="M125" i="13"/>
  <c r="M121" i="13"/>
  <c r="M117" i="13"/>
  <c r="M113" i="13"/>
  <c r="M109" i="13"/>
  <c r="M105" i="13"/>
  <c r="M104" i="13"/>
  <c r="M102" i="13"/>
  <c r="M100" i="13"/>
  <c r="M98" i="13"/>
  <c r="M96" i="13"/>
  <c r="M94" i="13"/>
  <c r="M92" i="13"/>
  <c r="M90" i="13"/>
  <c r="M88" i="13"/>
  <c r="M86" i="13"/>
  <c r="M84" i="13"/>
  <c r="M82" i="13"/>
  <c r="M80" i="13"/>
  <c r="M78" i="13"/>
  <c r="M76" i="13"/>
  <c r="M73" i="13"/>
  <c r="M71" i="13"/>
  <c r="M69" i="13"/>
  <c r="M67" i="13"/>
  <c r="M65" i="13"/>
  <c r="M63" i="13"/>
  <c r="M61" i="13"/>
  <c r="M59" i="13"/>
  <c r="M57" i="13"/>
  <c r="M55" i="13"/>
  <c r="M53" i="13"/>
  <c r="M51" i="13"/>
  <c r="M49" i="13"/>
  <c r="M47" i="13"/>
  <c r="M45" i="13"/>
  <c r="M43" i="13"/>
  <c r="M40" i="13"/>
  <c r="M38" i="13"/>
  <c r="M36" i="13"/>
  <c r="M34" i="13"/>
  <c r="M32" i="13"/>
  <c r="M31" i="13"/>
  <c r="M29" i="13"/>
  <c r="M27" i="13"/>
  <c r="M24" i="13"/>
  <c r="M21" i="13"/>
  <c r="M19" i="13"/>
  <c r="M17" i="13"/>
  <c r="M15" i="13"/>
  <c r="M13" i="13"/>
  <c r="M11" i="13"/>
  <c r="M9" i="13"/>
  <c r="N7" i="13"/>
  <c r="C3" i="17" l="1" a="1"/>
  <c r="C3" i="17" s="1"/>
  <c r="C3" i="16" a="1"/>
  <c r="C3" i="16" s="1"/>
  <c r="Q5" i="13"/>
  <c r="Q4" i="13"/>
  <c r="Q6" i="13" s="1"/>
  <c r="Q7" i="13" l="1"/>
  <c r="O4" i="11" l="1"/>
  <c r="P4" i="11"/>
  <c r="O5" i="11"/>
  <c r="P5" i="11"/>
  <c r="O6" i="11"/>
  <c r="P6" i="11"/>
  <c r="O7" i="11"/>
  <c r="P7" i="11"/>
  <c r="O8" i="11"/>
  <c r="P8" i="11"/>
  <c r="O9" i="11"/>
  <c r="P9" i="11"/>
  <c r="O10" i="11"/>
  <c r="P10" i="11"/>
  <c r="O11" i="11"/>
  <c r="P11" i="11"/>
  <c r="O12" i="11"/>
  <c r="P12" i="11"/>
  <c r="O13" i="11"/>
  <c r="P13" i="11"/>
  <c r="O14" i="11"/>
  <c r="P14" i="11"/>
  <c r="O15" i="11"/>
  <c r="P15" i="11"/>
  <c r="O16" i="11"/>
  <c r="P16" i="11"/>
  <c r="O17" i="11"/>
  <c r="P17" i="11"/>
  <c r="O18" i="11"/>
  <c r="P18" i="11"/>
  <c r="O19" i="11"/>
  <c r="P19" i="11"/>
  <c r="O20" i="11"/>
  <c r="P20" i="11"/>
  <c r="O21" i="11"/>
  <c r="P21" i="11"/>
  <c r="O22" i="11"/>
  <c r="P22" i="11"/>
  <c r="O23" i="11"/>
  <c r="P23" i="11"/>
  <c r="O24" i="11"/>
  <c r="P24" i="11"/>
  <c r="O25" i="11"/>
  <c r="P25" i="11"/>
  <c r="O26" i="11"/>
  <c r="P26" i="11"/>
  <c r="O27" i="11"/>
  <c r="P27" i="11"/>
  <c r="O28" i="11"/>
  <c r="P28" i="11"/>
  <c r="O29" i="11"/>
  <c r="P29" i="11"/>
  <c r="O30" i="11"/>
  <c r="P30" i="11"/>
  <c r="O31" i="11"/>
  <c r="P31" i="11"/>
  <c r="O32" i="11"/>
  <c r="P32" i="11"/>
  <c r="O33" i="11"/>
  <c r="P33" i="11"/>
  <c r="O34" i="11"/>
  <c r="P34" i="11"/>
  <c r="O35" i="11"/>
  <c r="P35" i="11"/>
  <c r="O36" i="11"/>
  <c r="P36" i="11"/>
  <c r="O37" i="11"/>
  <c r="P37" i="11"/>
  <c r="O38" i="11"/>
  <c r="P38" i="11"/>
  <c r="O39" i="11"/>
  <c r="P39" i="11"/>
  <c r="O40" i="11"/>
  <c r="P40" i="11"/>
  <c r="O41" i="11"/>
  <c r="P41" i="11"/>
  <c r="O42" i="11"/>
  <c r="P42" i="11"/>
  <c r="O43" i="11"/>
  <c r="P43" i="11"/>
  <c r="O44" i="11"/>
  <c r="P44" i="11"/>
  <c r="O45" i="11"/>
  <c r="P45" i="11"/>
  <c r="O46" i="11"/>
  <c r="P46" i="11"/>
  <c r="O47" i="11"/>
  <c r="P47" i="11"/>
  <c r="O48" i="11"/>
  <c r="P48" i="11"/>
  <c r="O49" i="11"/>
  <c r="P49" i="11"/>
  <c r="O50" i="11"/>
  <c r="P50" i="11"/>
  <c r="O51" i="11"/>
  <c r="P51" i="11"/>
  <c r="O52" i="11"/>
  <c r="P52" i="11"/>
  <c r="O53" i="11"/>
  <c r="P53" i="11"/>
  <c r="O54" i="11"/>
  <c r="P54" i="11"/>
  <c r="O55" i="11"/>
  <c r="P55" i="11"/>
  <c r="O56" i="11"/>
  <c r="P56" i="11"/>
  <c r="O57" i="11"/>
  <c r="P57" i="11"/>
  <c r="O58" i="11"/>
  <c r="P58" i="11"/>
  <c r="O59" i="11"/>
  <c r="P59" i="11"/>
  <c r="O60" i="11"/>
  <c r="P60" i="11"/>
  <c r="O61" i="11"/>
  <c r="P61" i="11"/>
  <c r="O62" i="11"/>
  <c r="P62" i="11"/>
  <c r="O63" i="11"/>
  <c r="P63" i="11"/>
  <c r="O64" i="11"/>
  <c r="P64" i="11"/>
  <c r="O65" i="11"/>
  <c r="P65" i="11"/>
  <c r="O66" i="11"/>
  <c r="P66" i="11"/>
  <c r="O67" i="11"/>
  <c r="P67" i="11"/>
  <c r="O68" i="11"/>
  <c r="P68" i="11"/>
  <c r="O69" i="11"/>
  <c r="P69" i="11"/>
  <c r="O70" i="11"/>
  <c r="P70" i="11"/>
  <c r="O71" i="11"/>
  <c r="P71" i="11"/>
  <c r="O72" i="11"/>
  <c r="P72" i="11"/>
  <c r="O73" i="11"/>
  <c r="P73" i="11"/>
  <c r="O74" i="11"/>
  <c r="P74" i="11"/>
  <c r="O75" i="11"/>
  <c r="P75" i="11"/>
  <c r="O76" i="11"/>
  <c r="P76" i="11"/>
  <c r="O77" i="11"/>
  <c r="P77" i="11"/>
  <c r="O78" i="11"/>
  <c r="P78" i="11"/>
  <c r="O79" i="11"/>
  <c r="P79" i="11"/>
  <c r="O80" i="11"/>
  <c r="P80" i="11"/>
  <c r="O81" i="11"/>
  <c r="P81" i="11"/>
  <c r="O82" i="11"/>
  <c r="P82" i="11"/>
  <c r="O83" i="11"/>
  <c r="P83" i="11"/>
  <c r="O84" i="11"/>
  <c r="P84" i="11"/>
  <c r="O85" i="11"/>
  <c r="P85" i="11"/>
  <c r="O86" i="11"/>
  <c r="P86" i="11"/>
  <c r="O87" i="11"/>
  <c r="P87" i="11"/>
  <c r="O88" i="11"/>
  <c r="P88" i="11"/>
  <c r="O89" i="11"/>
  <c r="P89" i="11"/>
  <c r="O90" i="11"/>
  <c r="P90" i="11"/>
  <c r="O91" i="11"/>
  <c r="P91" i="11"/>
  <c r="O92" i="11"/>
  <c r="P92" i="11"/>
  <c r="O93" i="11"/>
  <c r="P93" i="11"/>
  <c r="O94" i="11"/>
  <c r="P94" i="11"/>
  <c r="O95" i="11"/>
  <c r="P95" i="11"/>
  <c r="O96" i="11"/>
  <c r="P96" i="11"/>
  <c r="O97" i="11"/>
  <c r="P97" i="11"/>
  <c r="O98" i="11"/>
  <c r="P98" i="11"/>
  <c r="O99" i="11"/>
  <c r="P99" i="11"/>
  <c r="O100" i="11"/>
  <c r="P100" i="11"/>
  <c r="O101" i="11"/>
  <c r="P101" i="11"/>
  <c r="O102" i="11"/>
  <c r="P102" i="11"/>
  <c r="O103" i="11"/>
  <c r="P103" i="11"/>
  <c r="O104" i="11"/>
  <c r="P104" i="11"/>
  <c r="O105" i="11"/>
  <c r="P105" i="11"/>
  <c r="O106" i="11"/>
  <c r="P106" i="11"/>
  <c r="O107" i="11"/>
  <c r="P107" i="11"/>
  <c r="O108" i="11"/>
  <c r="P108" i="11"/>
  <c r="O109" i="11"/>
  <c r="P109" i="11"/>
  <c r="O110" i="11"/>
  <c r="P110" i="11"/>
  <c r="O111" i="11"/>
  <c r="P111" i="11"/>
  <c r="O112" i="11"/>
  <c r="P112" i="11"/>
  <c r="O113" i="11"/>
  <c r="P113" i="11"/>
  <c r="O114" i="11"/>
  <c r="P114" i="11"/>
  <c r="O115" i="11"/>
  <c r="P115" i="11"/>
  <c r="O116" i="11"/>
  <c r="P116" i="11"/>
  <c r="O117" i="11"/>
  <c r="P117" i="11"/>
  <c r="O118" i="11"/>
  <c r="P118" i="11"/>
  <c r="O119" i="11"/>
  <c r="P119" i="11"/>
  <c r="O120" i="11"/>
  <c r="P120" i="11"/>
  <c r="O121" i="11"/>
  <c r="P121" i="11"/>
  <c r="O122" i="11"/>
  <c r="P122" i="11"/>
  <c r="O123" i="11"/>
  <c r="P123" i="11"/>
  <c r="O124" i="11"/>
  <c r="P124" i="11"/>
  <c r="O125" i="11"/>
  <c r="P125" i="11"/>
  <c r="O126" i="11"/>
  <c r="P126" i="11"/>
  <c r="O127" i="11"/>
  <c r="P127" i="11"/>
  <c r="O128" i="11"/>
  <c r="P128" i="11"/>
  <c r="O129" i="11"/>
  <c r="P129" i="11"/>
  <c r="O130" i="11"/>
  <c r="P130" i="11"/>
  <c r="O131" i="11"/>
  <c r="P131" i="11"/>
  <c r="O132" i="11"/>
  <c r="P132" i="11"/>
  <c r="O133" i="11"/>
  <c r="P133" i="11"/>
  <c r="O134" i="11"/>
  <c r="P134" i="11"/>
  <c r="O135" i="11"/>
  <c r="P135" i="11"/>
  <c r="O136" i="11"/>
  <c r="P136" i="11"/>
  <c r="O137" i="11"/>
  <c r="P137" i="11"/>
  <c r="O138" i="11"/>
  <c r="P138" i="11"/>
  <c r="O139" i="11"/>
  <c r="P139" i="11"/>
  <c r="O140" i="11"/>
  <c r="P140" i="11"/>
  <c r="O141" i="11"/>
  <c r="P141" i="11"/>
  <c r="O142" i="11"/>
  <c r="P142" i="11"/>
  <c r="O143" i="11"/>
  <c r="P143" i="11"/>
  <c r="O144" i="11"/>
  <c r="P144" i="11"/>
  <c r="O145" i="11"/>
  <c r="P145" i="11"/>
  <c r="O146" i="11"/>
  <c r="P146" i="11"/>
  <c r="O147" i="11"/>
  <c r="P147" i="11"/>
  <c r="O148" i="11"/>
  <c r="P148" i="11"/>
  <c r="O149" i="11"/>
  <c r="P149" i="11"/>
  <c r="O150" i="11"/>
  <c r="P150" i="11"/>
  <c r="O151" i="11"/>
  <c r="P151" i="11"/>
  <c r="O152" i="11"/>
  <c r="P152" i="11"/>
  <c r="O153" i="11"/>
  <c r="P153" i="11"/>
  <c r="O154" i="11"/>
  <c r="P154" i="11"/>
  <c r="O155" i="11"/>
  <c r="P155" i="11"/>
  <c r="O156" i="11"/>
  <c r="P156" i="11"/>
  <c r="O157" i="11"/>
  <c r="P157" i="11"/>
  <c r="O158" i="11"/>
  <c r="P158" i="11"/>
  <c r="O159" i="11"/>
  <c r="P159" i="11"/>
  <c r="O160" i="11"/>
  <c r="P160" i="11"/>
  <c r="O161" i="11"/>
  <c r="P161" i="11"/>
  <c r="O162" i="11"/>
  <c r="P162" i="11"/>
  <c r="O163" i="11"/>
  <c r="P163" i="11"/>
  <c r="O164" i="11"/>
  <c r="P164" i="11"/>
  <c r="O165" i="11"/>
  <c r="P165" i="11"/>
  <c r="O166" i="11"/>
  <c r="P166" i="11"/>
  <c r="O167" i="11"/>
  <c r="P167" i="11"/>
  <c r="O168" i="11"/>
  <c r="P168" i="11"/>
  <c r="O169" i="11"/>
  <c r="P169" i="11"/>
  <c r="O170" i="11"/>
  <c r="P170" i="11"/>
  <c r="O171" i="11"/>
  <c r="P171" i="11"/>
  <c r="O172" i="11"/>
  <c r="P172" i="11"/>
  <c r="O173" i="11"/>
  <c r="P173" i="11"/>
  <c r="O174" i="11"/>
  <c r="P174" i="11"/>
  <c r="O175" i="11"/>
  <c r="P175" i="11"/>
  <c r="O176" i="11"/>
  <c r="P176" i="11"/>
  <c r="O177" i="11"/>
  <c r="P177" i="11"/>
  <c r="O178" i="11"/>
  <c r="P178" i="11"/>
  <c r="O179" i="11"/>
  <c r="P179" i="11"/>
  <c r="O180" i="11"/>
  <c r="P180" i="11"/>
  <c r="O181" i="11"/>
  <c r="P181" i="11"/>
  <c r="O182" i="11"/>
  <c r="P182" i="11"/>
  <c r="O183" i="11"/>
  <c r="P183" i="11"/>
  <c r="O184" i="11"/>
  <c r="P184" i="11"/>
  <c r="O185" i="11"/>
  <c r="P185" i="11"/>
  <c r="O186" i="11"/>
  <c r="P186" i="11"/>
  <c r="O187" i="11"/>
  <c r="P187" i="11"/>
  <c r="O188" i="11"/>
  <c r="P188" i="11"/>
  <c r="O189" i="11"/>
  <c r="P189" i="11"/>
  <c r="O190" i="11"/>
  <c r="P190" i="11"/>
  <c r="O191" i="11"/>
  <c r="P191" i="11"/>
  <c r="O192" i="11"/>
  <c r="P192" i="11"/>
  <c r="O193" i="11"/>
  <c r="P193" i="11"/>
  <c r="O194" i="11"/>
  <c r="P194" i="11"/>
  <c r="O195" i="11"/>
  <c r="P195" i="11"/>
  <c r="O196" i="11"/>
  <c r="P196" i="11"/>
  <c r="O197" i="11"/>
  <c r="P197" i="11"/>
  <c r="O198" i="11"/>
  <c r="P198" i="11"/>
  <c r="O199" i="11"/>
  <c r="P199" i="11"/>
  <c r="O200" i="11"/>
  <c r="P200" i="11"/>
  <c r="O201" i="11"/>
  <c r="P201" i="11"/>
  <c r="O202" i="11"/>
  <c r="P202" i="11"/>
  <c r="O203" i="11"/>
  <c r="P203" i="11"/>
  <c r="O204" i="11"/>
  <c r="P204" i="11"/>
  <c r="O205" i="11"/>
  <c r="P205" i="11"/>
  <c r="O206" i="11"/>
  <c r="P206" i="11"/>
  <c r="O207" i="11"/>
  <c r="P207" i="11"/>
  <c r="O208" i="11"/>
  <c r="P208" i="11"/>
  <c r="O209" i="11"/>
  <c r="P209" i="11"/>
  <c r="O210" i="11"/>
  <c r="P210" i="11"/>
  <c r="O211" i="11"/>
  <c r="P211" i="11"/>
  <c r="O212" i="11"/>
  <c r="P212" i="11"/>
  <c r="O213" i="11"/>
  <c r="P213" i="11"/>
  <c r="O214" i="11"/>
  <c r="P214" i="11"/>
  <c r="O215" i="11"/>
  <c r="P215" i="11"/>
  <c r="O216" i="11"/>
  <c r="P216" i="11"/>
  <c r="O217" i="11"/>
  <c r="P217" i="11"/>
  <c r="O218" i="11"/>
  <c r="P218" i="11"/>
  <c r="O219" i="11"/>
  <c r="P219" i="11"/>
  <c r="O220" i="11"/>
  <c r="P220" i="11"/>
  <c r="O221" i="11"/>
  <c r="P221" i="11"/>
  <c r="O222" i="11"/>
  <c r="P222" i="11"/>
  <c r="O223" i="11"/>
  <c r="P223" i="11"/>
  <c r="O224" i="11"/>
  <c r="P224" i="11"/>
  <c r="O225" i="11"/>
  <c r="P225" i="11"/>
  <c r="O226" i="11"/>
  <c r="P226" i="11"/>
  <c r="O227" i="11"/>
  <c r="P227" i="11"/>
  <c r="O228" i="11"/>
  <c r="P228" i="11"/>
  <c r="O229" i="11"/>
  <c r="P229" i="11"/>
  <c r="O230" i="11"/>
  <c r="P230" i="11"/>
  <c r="O231" i="11"/>
  <c r="P231" i="11"/>
  <c r="O232" i="11"/>
  <c r="P232" i="11"/>
  <c r="O233" i="11"/>
  <c r="P233" i="11"/>
  <c r="O234" i="11"/>
  <c r="P234" i="11"/>
  <c r="O235" i="11"/>
  <c r="P235" i="11"/>
  <c r="O236" i="11"/>
  <c r="P236" i="11"/>
  <c r="O237" i="11"/>
  <c r="P237" i="11"/>
  <c r="O238" i="11"/>
  <c r="P238" i="11"/>
  <c r="O239" i="11"/>
  <c r="P239" i="11"/>
  <c r="O240" i="11"/>
  <c r="P240" i="11"/>
  <c r="O241" i="11"/>
  <c r="P241" i="11"/>
  <c r="O242" i="11"/>
  <c r="P242" i="11"/>
  <c r="O243" i="11"/>
  <c r="P243" i="11"/>
  <c r="O244" i="11"/>
  <c r="P244" i="11"/>
  <c r="O245" i="11"/>
  <c r="P245" i="11"/>
  <c r="O246" i="11"/>
  <c r="P246" i="11"/>
  <c r="O247" i="11"/>
  <c r="P247" i="11"/>
  <c r="O248" i="11"/>
  <c r="P248" i="11"/>
  <c r="P3" i="11"/>
  <c r="S5" i="11" s="1"/>
  <c r="O3" i="11"/>
  <c r="S4" i="11" s="1"/>
  <c r="S6" i="11" s="1"/>
  <c r="S3" i="11"/>
  <c r="S2" i="11"/>
  <c r="S6" i="10"/>
  <c r="P249" i="10"/>
  <c r="O249" i="10"/>
  <c r="P248" i="10"/>
  <c r="O248" i="10"/>
  <c r="P247" i="10"/>
  <c r="O247" i="10"/>
  <c r="P246" i="10"/>
  <c r="O246" i="10"/>
  <c r="P245" i="10"/>
  <c r="O245" i="10"/>
  <c r="P244" i="10"/>
  <c r="O244" i="10"/>
  <c r="P243" i="10"/>
  <c r="O243" i="10"/>
  <c r="P242" i="10"/>
  <c r="O242" i="10"/>
  <c r="P241" i="10"/>
  <c r="O241" i="10"/>
  <c r="P240" i="10"/>
  <c r="O240" i="10"/>
  <c r="P239" i="10"/>
  <c r="O239" i="10"/>
  <c r="P238" i="10"/>
  <c r="O238" i="10"/>
  <c r="P237" i="10"/>
  <c r="O237" i="10"/>
  <c r="P236" i="10"/>
  <c r="O236" i="10"/>
  <c r="P235" i="10"/>
  <c r="O235" i="10"/>
  <c r="P234" i="10"/>
  <c r="O234" i="10"/>
  <c r="P233" i="10"/>
  <c r="O233" i="10"/>
  <c r="P232" i="10"/>
  <c r="O232" i="10"/>
  <c r="P231" i="10"/>
  <c r="O231" i="10"/>
  <c r="P230" i="10"/>
  <c r="O230" i="10"/>
  <c r="P229" i="10"/>
  <c r="O229" i="10"/>
  <c r="P228" i="10"/>
  <c r="O228" i="10"/>
  <c r="P227" i="10"/>
  <c r="O227" i="10"/>
  <c r="P226" i="10"/>
  <c r="O226" i="10"/>
  <c r="P225" i="10"/>
  <c r="O225" i="10"/>
  <c r="P224" i="10"/>
  <c r="O224" i="10"/>
  <c r="P223" i="10"/>
  <c r="O223" i="10"/>
  <c r="P222" i="10"/>
  <c r="O222" i="10"/>
  <c r="P221" i="10"/>
  <c r="O221" i="10"/>
  <c r="P220" i="10"/>
  <c r="O220" i="10"/>
  <c r="P219" i="10"/>
  <c r="O219" i="10"/>
  <c r="P218" i="10"/>
  <c r="O218" i="10"/>
  <c r="P217" i="10"/>
  <c r="O217" i="10"/>
  <c r="P216" i="10"/>
  <c r="O216" i="10"/>
  <c r="P215" i="10"/>
  <c r="O215" i="10"/>
  <c r="P214" i="10"/>
  <c r="O214" i="10"/>
  <c r="P213" i="10"/>
  <c r="O213" i="10"/>
  <c r="P212" i="10"/>
  <c r="O212" i="10"/>
  <c r="P211" i="10"/>
  <c r="O211" i="10"/>
  <c r="P210" i="10"/>
  <c r="O210" i="10"/>
  <c r="P209" i="10"/>
  <c r="O209" i="10"/>
  <c r="P208" i="10"/>
  <c r="O208" i="10"/>
  <c r="P207" i="10"/>
  <c r="O207" i="10"/>
  <c r="P206" i="10"/>
  <c r="O206" i="10"/>
  <c r="P205" i="10"/>
  <c r="O205" i="10"/>
  <c r="P204" i="10"/>
  <c r="O204" i="10"/>
  <c r="P203" i="10"/>
  <c r="O203" i="10"/>
  <c r="P202" i="10"/>
  <c r="O202" i="10"/>
  <c r="P201" i="10"/>
  <c r="O201" i="10"/>
  <c r="P200" i="10"/>
  <c r="O200" i="10"/>
  <c r="P199" i="10"/>
  <c r="O199" i="10"/>
  <c r="P198" i="10"/>
  <c r="O198" i="10"/>
  <c r="P197" i="10"/>
  <c r="O197" i="10"/>
  <c r="P196" i="10"/>
  <c r="O196" i="10"/>
  <c r="P195" i="10"/>
  <c r="O195" i="10"/>
  <c r="P194" i="10"/>
  <c r="O194" i="10"/>
  <c r="P193" i="10"/>
  <c r="O193" i="10"/>
  <c r="P192" i="10"/>
  <c r="O192" i="10"/>
  <c r="P191" i="10"/>
  <c r="O191" i="10"/>
  <c r="P190" i="10"/>
  <c r="O190" i="10"/>
  <c r="P189" i="10"/>
  <c r="O189" i="10"/>
  <c r="P188" i="10"/>
  <c r="O188" i="10"/>
  <c r="P187" i="10"/>
  <c r="O187" i="10"/>
  <c r="P186" i="10"/>
  <c r="O186" i="10"/>
  <c r="P185" i="10"/>
  <c r="O185" i="10"/>
  <c r="P184" i="10"/>
  <c r="O184" i="10"/>
  <c r="P183" i="10"/>
  <c r="O183" i="10"/>
  <c r="P182" i="10"/>
  <c r="O182" i="10"/>
  <c r="P181" i="10"/>
  <c r="O181" i="10"/>
  <c r="P180" i="10"/>
  <c r="O180" i="10"/>
  <c r="P179" i="10"/>
  <c r="O179" i="10"/>
  <c r="P178" i="10"/>
  <c r="O178" i="10"/>
  <c r="P177" i="10"/>
  <c r="O177" i="10"/>
  <c r="P176" i="10"/>
  <c r="O176" i="10"/>
  <c r="P175" i="10"/>
  <c r="O175" i="10"/>
  <c r="P174" i="10"/>
  <c r="O174" i="10"/>
  <c r="P173" i="10"/>
  <c r="O173" i="10"/>
  <c r="P172" i="10"/>
  <c r="O172" i="10"/>
  <c r="P171" i="10"/>
  <c r="O171" i="10"/>
  <c r="P170" i="10"/>
  <c r="O170" i="10"/>
  <c r="P169" i="10"/>
  <c r="O169" i="10"/>
  <c r="P168" i="10"/>
  <c r="O168" i="10"/>
  <c r="P167" i="10"/>
  <c r="O167" i="10"/>
  <c r="P166" i="10"/>
  <c r="O166" i="10"/>
  <c r="P165" i="10"/>
  <c r="O165" i="10"/>
  <c r="P164" i="10"/>
  <c r="O164" i="10"/>
  <c r="P163" i="10"/>
  <c r="O163" i="10"/>
  <c r="P162" i="10"/>
  <c r="O162" i="10"/>
  <c r="P161" i="10"/>
  <c r="O161" i="10"/>
  <c r="P160" i="10"/>
  <c r="O160" i="10"/>
  <c r="P159" i="10"/>
  <c r="O159" i="10"/>
  <c r="P158" i="10"/>
  <c r="O158" i="10"/>
  <c r="P157" i="10"/>
  <c r="O157" i="10"/>
  <c r="P156" i="10"/>
  <c r="O156" i="10"/>
  <c r="P155" i="10"/>
  <c r="O155" i="10"/>
  <c r="P154" i="10"/>
  <c r="O154" i="10"/>
  <c r="P153" i="10"/>
  <c r="O153" i="10"/>
  <c r="P152" i="10"/>
  <c r="O152" i="10"/>
  <c r="P151" i="10"/>
  <c r="O151" i="10"/>
  <c r="P150" i="10"/>
  <c r="O150" i="10"/>
  <c r="P149" i="10"/>
  <c r="O149" i="10"/>
  <c r="P148" i="10"/>
  <c r="O148" i="10"/>
  <c r="P147" i="10"/>
  <c r="O147" i="10"/>
  <c r="P146" i="10"/>
  <c r="O146" i="10"/>
  <c r="P145" i="10"/>
  <c r="O145" i="10"/>
  <c r="P144" i="10"/>
  <c r="O144" i="10"/>
  <c r="P143" i="10"/>
  <c r="O143" i="10"/>
  <c r="P142" i="10"/>
  <c r="O142" i="10"/>
  <c r="P141" i="10"/>
  <c r="O141" i="10"/>
  <c r="P140" i="10"/>
  <c r="O140" i="10"/>
  <c r="P139" i="10"/>
  <c r="O139" i="10"/>
  <c r="P138" i="10"/>
  <c r="O138" i="10"/>
  <c r="P137" i="10"/>
  <c r="O137" i="10"/>
  <c r="P136" i="10"/>
  <c r="O136" i="10"/>
  <c r="P135" i="10"/>
  <c r="O135" i="10"/>
  <c r="P134" i="10"/>
  <c r="O134" i="10"/>
  <c r="P133" i="10"/>
  <c r="O133" i="10"/>
  <c r="P132" i="10"/>
  <c r="O132" i="10"/>
  <c r="P131" i="10"/>
  <c r="O131" i="10"/>
  <c r="P130" i="10"/>
  <c r="O130" i="10"/>
  <c r="P129" i="10"/>
  <c r="O129" i="10"/>
  <c r="P128" i="10"/>
  <c r="O128" i="10"/>
  <c r="P127" i="10"/>
  <c r="O127" i="10"/>
  <c r="P126" i="10"/>
  <c r="O126" i="10"/>
  <c r="P125" i="10"/>
  <c r="O125" i="10"/>
  <c r="P124" i="10"/>
  <c r="O124" i="10"/>
  <c r="P123" i="10"/>
  <c r="O123" i="10"/>
  <c r="P122" i="10"/>
  <c r="O122" i="10"/>
  <c r="P121" i="10"/>
  <c r="O121" i="10"/>
  <c r="P120" i="10"/>
  <c r="O120" i="10"/>
  <c r="P119" i="10"/>
  <c r="O119" i="10"/>
  <c r="P118" i="10"/>
  <c r="O118" i="10"/>
  <c r="P117" i="10"/>
  <c r="O117" i="10"/>
  <c r="P116" i="10"/>
  <c r="O116" i="10"/>
  <c r="P115" i="10"/>
  <c r="O115" i="10"/>
  <c r="P114" i="10"/>
  <c r="O114" i="10"/>
  <c r="P113" i="10"/>
  <c r="O113" i="10"/>
  <c r="P112" i="10"/>
  <c r="O112" i="10"/>
  <c r="P111" i="10"/>
  <c r="O111" i="10"/>
  <c r="P110" i="10"/>
  <c r="O110" i="10"/>
  <c r="P109" i="10"/>
  <c r="O109" i="10"/>
  <c r="P108" i="10"/>
  <c r="O108" i="10"/>
  <c r="P107" i="10"/>
  <c r="O107" i="10"/>
  <c r="P106" i="10"/>
  <c r="O106" i="10"/>
  <c r="P105" i="10"/>
  <c r="O105" i="10"/>
  <c r="P104" i="10"/>
  <c r="O104" i="10"/>
  <c r="P103" i="10"/>
  <c r="O103" i="10"/>
  <c r="P102" i="10"/>
  <c r="O102" i="10"/>
  <c r="P101" i="10"/>
  <c r="O101" i="10"/>
  <c r="P100" i="10"/>
  <c r="O100" i="10"/>
  <c r="P99" i="10"/>
  <c r="O99" i="10"/>
  <c r="P98" i="10"/>
  <c r="O98" i="10"/>
  <c r="P97" i="10"/>
  <c r="O97" i="10"/>
  <c r="P96" i="10"/>
  <c r="O96" i="10"/>
  <c r="P95" i="10"/>
  <c r="O95" i="10"/>
  <c r="P94" i="10"/>
  <c r="O94" i="10"/>
  <c r="P93" i="10"/>
  <c r="O93" i="10"/>
  <c r="P92" i="10"/>
  <c r="O92" i="10"/>
  <c r="P91" i="10"/>
  <c r="O91" i="10"/>
  <c r="P90" i="10"/>
  <c r="O90" i="10"/>
  <c r="P89" i="10"/>
  <c r="O89" i="10"/>
  <c r="P88" i="10"/>
  <c r="O88" i="10"/>
  <c r="P87" i="10"/>
  <c r="O87" i="10"/>
  <c r="P86" i="10"/>
  <c r="O86" i="10"/>
  <c r="P85" i="10"/>
  <c r="O85" i="10"/>
  <c r="P84" i="10"/>
  <c r="O84" i="10"/>
  <c r="P83" i="10"/>
  <c r="O83" i="10"/>
  <c r="P82" i="10"/>
  <c r="O82" i="10"/>
  <c r="P81" i="10"/>
  <c r="O81" i="10"/>
  <c r="P80" i="10"/>
  <c r="O80" i="10"/>
  <c r="P79" i="10"/>
  <c r="O79" i="10"/>
  <c r="P78" i="10"/>
  <c r="O78" i="10"/>
  <c r="P77" i="10"/>
  <c r="O77" i="10"/>
  <c r="P76" i="10"/>
  <c r="O76" i="10"/>
  <c r="P75" i="10"/>
  <c r="O75" i="10"/>
  <c r="P74" i="10"/>
  <c r="O74" i="10"/>
  <c r="P73" i="10"/>
  <c r="O73" i="10"/>
  <c r="P72" i="10"/>
  <c r="O72" i="10"/>
  <c r="P71" i="10"/>
  <c r="O71" i="10"/>
  <c r="P70" i="10"/>
  <c r="O70" i="10"/>
  <c r="P69" i="10"/>
  <c r="O69" i="10"/>
  <c r="P68" i="10"/>
  <c r="O68" i="10"/>
  <c r="P67" i="10"/>
  <c r="O67" i="10"/>
  <c r="P66" i="10"/>
  <c r="O66" i="10"/>
  <c r="P65" i="10"/>
  <c r="O65" i="10"/>
  <c r="P64" i="10"/>
  <c r="O64" i="10"/>
  <c r="P63" i="10"/>
  <c r="O63" i="10"/>
  <c r="P62" i="10"/>
  <c r="O62" i="10"/>
  <c r="P61" i="10"/>
  <c r="O61" i="10"/>
  <c r="P60" i="10"/>
  <c r="O60" i="10"/>
  <c r="P59" i="10"/>
  <c r="O59" i="10"/>
  <c r="P58" i="10"/>
  <c r="O58" i="10"/>
  <c r="P57" i="10"/>
  <c r="O57" i="10"/>
  <c r="P56" i="10"/>
  <c r="O56" i="10"/>
  <c r="P55" i="10"/>
  <c r="O55" i="10"/>
  <c r="P54" i="10"/>
  <c r="O54" i="10"/>
  <c r="P53" i="10"/>
  <c r="O53" i="10"/>
  <c r="P52" i="10"/>
  <c r="O52" i="10"/>
  <c r="P51" i="10"/>
  <c r="O51" i="10"/>
  <c r="P50" i="10"/>
  <c r="O50" i="10"/>
  <c r="P49" i="10"/>
  <c r="O49" i="10"/>
  <c r="P48" i="10"/>
  <c r="O48" i="10"/>
  <c r="P47" i="10"/>
  <c r="O47" i="10"/>
  <c r="P46" i="10"/>
  <c r="O46" i="10"/>
  <c r="P45" i="10"/>
  <c r="O45" i="10"/>
  <c r="P44" i="10"/>
  <c r="O44" i="10"/>
  <c r="P43" i="10"/>
  <c r="O43" i="10"/>
  <c r="P42" i="10"/>
  <c r="O42" i="10"/>
  <c r="P41" i="10"/>
  <c r="O41" i="10"/>
  <c r="P40" i="10"/>
  <c r="O40" i="10"/>
  <c r="P39" i="10"/>
  <c r="O39" i="10"/>
  <c r="P38" i="10"/>
  <c r="O38" i="10"/>
  <c r="P37" i="10"/>
  <c r="O37" i="10"/>
  <c r="P36" i="10"/>
  <c r="O36" i="10"/>
  <c r="P35" i="10"/>
  <c r="O35" i="10"/>
  <c r="P34" i="10"/>
  <c r="O34" i="10"/>
  <c r="P33" i="10"/>
  <c r="O33" i="10"/>
  <c r="P32" i="10"/>
  <c r="O32" i="10"/>
  <c r="P31" i="10"/>
  <c r="O31" i="10"/>
  <c r="P30" i="10"/>
  <c r="O30" i="10"/>
  <c r="P29" i="10"/>
  <c r="O29" i="10"/>
  <c r="P28" i="10"/>
  <c r="O28" i="10"/>
  <c r="P27" i="10"/>
  <c r="O27" i="10"/>
  <c r="P26" i="10"/>
  <c r="O26" i="10"/>
  <c r="P25" i="10"/>
  <c r="O25" i="10"/>
  <c r="P24" i="10"/>
  <c r="O24" i="10"/>
  <c r="P23" i="10"/>
  <c r="O23" i="10"/>
  <c r="P22" i="10"/>
  <c r="O22" i="10"/>
  <c r="P21" i="10"/>
  <c r="O21" i="10"/>
  <c r="P20" i="10"/>
  <c r="O20" i="10"/>
  <c r="P19" i="10"/>
  <c r="O19" i="10"/>
  <c r="P18" i="10"/>
  <c r="O18" i="10"/>
  <c r="P17" i="10"/>
  <c r="O17" i="10"/>
  <c r="P16" i="10"/>
  <c r="O16" i="10"/>
  <c r="P15" i="10"/>
  <c r="O15" i="10"/>
  <c r="P14" i="10"/>
  <c r="O14" i="10"/>
  <c r="P13" i="10"/>
  <c r="O13" i="10"/>
  <c r="P12" i="10"/>
  <c r="O12" i="10"/>
  <c r="P11" i="10"/>
  <c r="O11" i="10"/>
  <c r="P10" i="10"/>
  <c r="O10" i="10"/>
  <c r="P9" i="10"/>
  <c r="O9" i="10"/>
  <c r="P8" i="10"/>
  <c r="O8" i="10"/>
  <c r="P7" i="10"/>
  <c r="O7" i="10"/>
  <c r="P6" i="10"/>
  <c r="O6" i="10"/>
  <c r="P5" i="10"/>
  <c r="O5" i="10"/>
  <c r="P4" i="10"/>
  <c r="O4" i="10"/>
  <c r="P3" i="10"/>
  <c r="S5" i="10" s="1"/>
  <c r="S7" i="10" s="1"/>
  <c r="O3" i="10"/>
  <c r="S4" i="10" s="1"/>
  <c r="S3" i="10"/>
  <c r="S2" i="10"/>
  <c r="O4" i="9"/>
  <c r="P4" i="9"/>
  <c r="O5" i="9"/>
  <c r="P5" i="9"/>
  <c r="O6" i="9"/>
  <c r="P6" i="9"/>
  <c r="O7" i="9"/>
  <c r="P7" i="9"/>
  <c r="O8" i="9"/>
  <c r="P8" i="9"/>
  <c r="O9" i="9"/>
  <c r="P9" i="9"/>
  <c r="O10" i="9"/>
  <c r="P10" i="9"/>
  <c r="O11" i="9"/>
  <c r="P11" i="9"/>
  <c r="O12" i="9"/>
  <c r="P12" i="9"/>
  <c r="O13" i="9"/>
  <c r="P13" i="9"/>
  <c r="O14" i="9"/>
  <c r="P14" i="9"/>
  <c r="O15" i="9"/>
  <c r="P15" i="9"/>
  <c r="O16" i="9"/>
  <c r="P16" i="9"/>
  <c r="O17" i="9"/>
  <c r="P17" i="9"/>
  <c r="O18" i="9"/>
  <c r="P18" i="9"/>
  <c r="O19" i="9"/>
  <c r="P19" i="9"/>
  <c r="O20" i="9"/>
  <c r="P20" i="9"/>
  <c r="O21" i="9"/>
  <c r="P21" i="9"/>
  <c r="O22" i="9"/>
  <c r="P22" i="9"/>
  <c r="O23" i="9"/>
  <c r="P23" i="9"/>
  <c r="O24" i="9"/>
  <c r="P24" i="9"/>
  <c r="O25" i="9"/>
  <c r="P25" i="9"/>
  <c r="O26" i="9"/>
  <c r="P26" i="9"/>
  <c r="O27" i="9"/>
  <c r="P27" i="9"/>
  <c r="O28" i="9"/>
  <c r="P28" i="9"/>
  <c r="O29" i="9"/>
  <c r="P29" i="9"/>
  <c r="O30" i="9"/>
  <c r="P30" i="9"/>
  <c r="O31" i="9"/>
  <c r="P31" i="9"/>
  <c r="O32" i="9"/>
  <c r="P32" i="9"/>
  <c r="O33" i="9"/>
  <c r="P33" i="9"/>
  <c r="O34" i="9"/>
  <c r="P34" i="9"/>
  <c r="O35" i="9"/>
  <c r="P35" i="9"/>
  <c r="O36" i="9"/>
  <c r="P36" i="9"/>
  <c r="O37" i="9"/>
  <c r="P37" i="9"/>
  <c r="O38" i="9"/>
  <c r="P38" i="9"/>
  <c r="O39" i="9"/>
  <c r="P39" i="9"/>
  <c r="O40" i="9"/>
  <c r="P40" i="9"/>
  <c r="O41" i="9"/>
  <c r="P41" i="9"/>
  <c r="O42" i="9"/>
  <c r="P42" i="9"/>
  <c r="O43" i="9"/>
  <c r="P43" i="9"/>
  <c r="O44" i="9"/>
  <c r="P44" i="9"/>
  <c r="O45" i="9"/>
  <c r="P45" i="9"/>
  <c r="O46" i="9"/>
  <c r="P46" i="9"/>
  <c r="O47" i="9"/>
  <c r="P47" i="9"/>
  <c r="O48" i="9"/>
  <c r="P48" i="9"/>
  <c r="S5" i="9" s="1"/>
  <c r="O49" i="9"/>
  <c r="P49" i="9"/>
  <c r="O50" i="9"/>
  <c r="P50" i="9"/>
  <c r="O51" i="9"/>
  <c r="P51" i="9"/>
  <c r="O52" i="9"/>
  <c r="P52" i="9"/>
  <c r="O53" i="9"/>
  <c r="P53" i="9"/>
  <c r="O54" i="9"/>
  <c r="P54" i="9"/>
  <c r="O55" i="9"/>
  <c r="P55" i="9"/>
  <c r="O56" i="9"/>
  <c r="P56" i="9"/>
  <c r="O57" i="9"/>
  <c r="P57" i="9"/>
  <c r="O58" i="9"/>
  <c r="P58" i="9"/>
  <c r="O59" i="9"/>
  <c r="P59" i="9"/>
  <c r="O60" i="9"/>
  <c r="P60" i="9"/>
  <c r="O61" i="9"/>
  <c r="P61" i="9"/>
  <c r="O62" i="9"/>
  <c r="P62" i="9"/>
  <c r="O63" i="9"/>
  <c r="P63" i="9"/>
  <c r="O64" i="9"/>
  <c r="P64" i="9"/>
  <c r="O65" i="9"/>
  <c r="P65" i="9"/>
  <c r="O66" i="9"/>
  <c r="P66" i="9"/>
  <c r="O67" i="9"/>
  <c r="P67" i="9"/>
  <c r="O68" i="9"/>
  <c r="P68" i="9"/>
  <c r="O69" i="9"/>
  <c r="P69" i="9"/>
  <c r="O70" i="9"/>
  <c r="P70" i="9"/>
  <c r="O71" i="9"/>
  <c r="P71" i="9"/>
  <c r="O72" i="9"/>
  <c r="P72" i="9"/>
  <c r="O73" i="9"/>
  <c r="P73" i="9"/>
  <c r="O74" i="9"/>
  <c r="P74" i="9"/>
  <c r="O75" i="9"/>
  <c r="P75" i="9"/>
  <c r="O76" i="9"/>
  <c r="P76" i="9"/>
  <c r="O77" i="9"/>
  <c r="P77" i="9"/>
  <c r="O78" i="9"/>
  <c r="P78" i="9"/>
  <c r="O79" i="9"/>
  <c r="P79" i="9"/>
  <c r="O80" i="9"/>
  <c r="P80" i="9"/>
  <c r="O81" i="9"/>
  <c r="P81" i="9"/>
  <c r="O82" i="9"/>
  <c r="P82" i="9"/>
  <c r="O83" i="9"/>
  <c r="P83" i="9"/>
  <c r="O84" i="9"/>
  <c r="P84" i="9"/>
  <c r="O85" i="9"/>
  <c r="P85" i="9"/>
  <c r="O86" i="9"/>
  <c r="P86" i="9"/>
  <c r="O87" i="9"/>
  <c r="P87" i="9"/>
  <c r="O88" i="9"/>
  <c r="P88" i="9"/>
  <c r="O89" i="9"/>
  <c r="P89" i="9"/>
  <c r="O90" i="9"/>
  <c r="P90" i="9"/>
  <c r="O91" i="9"/>
  <c r="P91" i="9"/>
  <c r="O92" i="9"/>
  <c r="P92" i="9"/>
  <c r="O93" i="9"/>
  <c r="P93" i="9"/>
  <c r="O94" i="9"/>
  <c r="P94" i="9"/>
  <c r="O95" i="9"/>
  <c r="P95" i="9"/>
  <c r="O96" i="9"/>
  <c r="P96" i="9"/>
  <c r="O97" i="9"/>
  <c r="P97" i="9"/>
  <c r="O98" i="9"/>
  <c r="P98" i="9"/>
  <c r="O99" i="9"/>
  <c r="P99" i="9"/>
  <c r="O100" i="9"/>
  <c r="P100" i="9"/>
  <c r="O101" i="9"/>
  <c r="P101" i="9"/>
  <c r="O102" i="9"/>
  <c r="P102" i="9"/>
  <c r="O103" i="9"/>
  <c r="P103" i="9"/>
  <c r="O104" i="9"/>
  <c r="P104" i="9"/>
  <c r="O105" i="9"/>
  <c r="P105" i="9"/>
  <c r="O106" i="9"/>
  <c r="P106" i="9"/>
  <c r="O107" i="9"/>
  <c r="P107" i="9"/>
  <c r="O108" i="9"/>
  <c r="P108" i="9"/>
  <c r="O109" i="9"/>
  <c r="P109" i="9"/>
  <c r="O110" i="9"/>
  <c r="P110" i="9"/>
  <c r="O111" i="9"/>
  <c r="P111" i="9"/>
  <c r="O112" i="9"/>
  <c r="P112" i="9"/>
  <c r="O113" i="9"/>
  <c r="P113" i="9"/>
  <c r="O114" i="9"/>
  <c r="P114" i="9"/>
  <c r="O115" i="9"/>
  <c r="P115" i="9"/>
  <c r="O116" i="9"/>
  <c r="P116" i="9"/>
  <c r="O117" i="9"/>
  <c r="P117" i="9"/>
  <c r="O118" i="9"/>
  <c r="P118" i="9"/>
  <c r="O119" i="9"/>
  <c r="P119" i="9"/>
  <c r="O120" i="9"/>
  <c r="P120" i="9"/>
  <c r="O121" i="9"/>
  <c r="P121" i="9"/>
  <c r="O122" i="9"/>
  <c r="P122" i="9"/>
  <c r="O123" i="9"/>
  <c r="P123" i="9"/>
  <c r="O124" i="9"/>
  <c r="P124" i="9"/>
  <c r="O125" i="9"/>
  <c r="P125" i="9"/>
  <c r="O126" i="9"/>
  <c r="P126" i="9"/>
  <c r="O127" i="9"/>
  <c r="P127" i="9"/>
  <c r="O128" i="9"/>
  <c r="P128" i="9"/>
  <c r="O129" i="9"/>
  <c r="P129" i="9"/>
  <c r="O130" i="9"/>
  <c r="P130" i="9"/>
  <c r="O131" i="9"/>
  <c r="P131" i="9"/>
  <c r="O132" i="9"/>
  <c r="P132" i="9"/>
  <c r="O133" i="9"/>
  <c r="P133" i="9"/>
  <c r="O134" i="9"/>
  <c r="P134" i="9"/>
  <c r="O135" i="9"/>
  <c r="P135" i="9"/>
  <c r="O136" i="9"/>
  <c r="P136" i="9"/>
  <c r="O137" i="9"/>
  <c r="P137" i="9"/>
  <c r="O138" i="9"/>
  <c r="P138" i="9"/>
  <c r="O139" i="9"/>
  <c r="P139" i="9"/>
  <c r="O140" i="9"/>
  <c r="P140" i="9"/>
  <c r="O141" i="9"/>
  <c r="P141" i="9"/>
  <c r="O142" i="9"/>
  <c r="P142" i="9"/>
  <c r="O143" i="9"/>
  <c r="P143" i="9"/>
  <c r="O144" i="9"/>
  <c r="P144" i="9"/>
  <c r="O145" i="9"/>
  <c r="P145" i="9"/>
  <c r="O146" i="9"/>
  <c r="P146" i="9"/>
  <c r="O147" i="9"/>
  <c r="P147" i="9"/>
  <c r="O148" i="9"/>
  <c r="P148" i="9"/>
  <c r="O149" i="9"/>
  <c r="P149" i="9"/>
  <c r="O150" i="9"/>
  <c r="P150" i="9"/>
  <c r="O151" i="9"/>
  <c r="P151" i="9"/>
  <c r="O152" i="9"/>
  <c r="P152" i="9"/>
  <c r="O153" i="9"/>
  <c r="P153" i="9"/>
  <c r="O154" i="9"/>
  <c r="P154" i="9"/>
  <c r="O155" i="9"/>
  <c r="P155" i="9"/>
  <c r="O156" i="9"/>
  <c r="P156" i="9"/>
  <c r="O157" i="9"/>
  <c r="P157" i="9"/>
  <c r="O158" i="9"/>
  <c r="P158" i="9"/>
  <c r="O159" i="9"/>
  <c r="P159" i="9"/>
  <c r="O160" i="9"/>
  <c r="P160" i="9"/>
  <c r="O161" i="9"/>
  <c r="P161" i="9"/>
  <c r="O162" i="9"/>
  <c r="P162" i="9"/>
  <c r="O163" i="9"/>
  <c r="P163" i="9"/>
  <c r="O164" i="9"/>
  <c r="P164" i="9"/>
  <c r="O165" i="9"/>
  <c r="P165" i="9"/>
  <c r="O166" i="9"/>
  <c r="P166" i="9"/>
  <c r="O167" i="9"/>
  <c r="P167" i="9"/>
  <c r="O168" i="9"/>
  <c r="P168" i="9"/>
  <c r="O169" i="9"/>
  <c r="P169" i="9"/>
  <c r="O170" i="9"/>
  <c r="P170" i="9"/>
  <c r="O171" i="9"/>
  <c r="P171" i="9"/>
  <c r="O172" i="9"/>
  <c r="P172" i="9"/>
  <c r="O173" i="9"/>
  <c r="P173" i="9"/>
  <c r="O174" i="9"/>
  <c r="P174" i="9"/>
  <c r="O175" i="9"/>
  <c r="P175" i="9"/>
  <c r="O176" i="9"/>
  <c r="P176" i="9"/>
  <c r="O177" i="9"/>
  <c r="P177" i="9"/>
  <c r="O178" i="9"/>
  <c r="P178" i="9"/>
  <c r="O179" i="9"/>
  <c r="P179" i="9"/>
  <c r="O180" i="9"/>
  <c r="P180" i="9"/>
  <c r="O181" i="9"/>
  <c r="P181" i="9"/>
  <c r="O182" i="9"/>
  <c r="P182" i="9"/>
  <c r="O183" i="9"/>
  <c r="P183" i="9"/>
  <c r="O184" i="9"/>
  <c r="P184" i="9"/>
  <c r="O185" i="9"/>
  <c r="P185" i="9"/>
  <c r="O186" i="9"/>
  <c r="P186" i="9"/>
  <c r="O187" i="9"/>
  <c r="P187" i="9"/>
  <c r="O188" i="9"/>
  <c r="P188" i="9"/>
  <c r="O189" i="9"/>
  <c r="P189" i="9"/>
  <c r="O190" i="9"/>
  <c r="P190" i="9"/>
  <c r="O191" i="9"/>
  <c r="P191" i="9"/>
  <c r="O192" i="9"/>
  <c r="P192" i="9"/>
  <c r="O193" i="9"/>
  <c r="P193" i="9"/>
  <c r="O194" i="9"/>
  <c r="P194" i="9"/>
  <c r="O195" i="9"/>
  <c r="P195" i="9"/>
  <c r="O196" i="9"/>
  <c r="P196" i="9"/>
  <c r="O197" i="9"/>
  <c r="P197" i="9"/>
  <c r="O198" i="9"/>
  <c r="P198" i="9"/>
  <c r="O199" i="9"/>
  <c r="P199" i="9"/>
  <c r="O200" i="9"/>
  <c r="P200" i="9"/>
  <c r="O201" i="9"/>
  <c r="P201" i="9"/>
  <c r="O202" i="9"/>
  <c r="P202" i="9"/>
  <c r="O203" i="9"/>
  <c r="P203" i="9"/>
  <c r="O204" i="9"/>
  <c r="P204" i="9"/>
  <c r="O205" i="9"/>
  <c r="P205" i="9"/>
  <c r="O206" i="9"/>
  <c r="P206" i="9"/>
  <c r="O207" i="9"/>
  <c r="P207" i="9"/>
  <c r="O208" i="9"/>
  <c r="P208" i="9"/>
  <c r="O209" i="9"/>
  <c r="P209" i="9"/>
  <c r="O210" i="9"/>
  <c r="P210" i="9"/>
  <c r="O211" i="9"/>
  <c r="P211" i="9"/>
  <c r="O212" i="9"/>
  <c r="P212" i="9"/>
  <c r="O213" i="9"/>
  <c r="P213" i="9"/>
  <c r="O214" i="9"/>
  <c r="P214" i="9"/>
  <c r="O215" i="9"/>
  <c r="P215" i="9"/>
  <c r="O216" i="9"/>
  <c r="P216" i="9"/>
  <c r="O217" i="9"/>
  <c r="P217" i="9"/>
  <c r="O218" i="9"/>
  <c r="P218" i="9"/>
  <c r="O219" i="9"/>
  <c r="P219" i="9"/>
  <c r="O220" i="9"/>
  <c r="P220" i="9"/>
  <c r="O221" i="9"/>
  <c r="P221" i="9"/>
  <c r="O222" i="9"/>
  <c r="P222" i="9"/>
  <c r="O223" i="9"/>
  <c r="P223" i="9"/>
  <c r="O224" i="9"/>
  <c r="P224" i="9"/>
  <c r="O225" i="9"/>
  <c r="P225" i="9"/>
  <c r="O226" i="9"/>
  <c r="P226" i="9"/>
  <c r="O227" i="9"/>
  <c r="P227" i="9"/>
  <c r="O228" i="9"/>
  <c r="P228" i="9"/>
  <c r="O229" i="9"/>
  <c r="P229" i="9"/>
  <c r="O230" i="9"/>
  <c r="P230" i="9"/>
  <c r="O231" i="9"/>
  <c r="P231" i="9"/>
  <c r="O232" i="9"/>
  <c r="P232" i="9"/>
  <c r="O233" i="9"/>
  <c r="P233" i="9"/>
  <c r="O234" i="9"/>
  <c r="P234" i="9"/>
  <c r="O235" i="9"/>
  <c r="P235" i="9"/>
  <c r="O236" i="9"/>
  <c r="P236" i="9"/>
  <c r="O237" i="9"/>
  <c r="P237" i="9"/>
  <c r="O238" i="9"/>
  <c r="P238" i="9"/>
  <c r="O239" i="9"/>
  <c r="P239" i="9"/>
  <c r="O240" i="9"/>
  <c r="P240" i="9"/>
  <c r="O241" i="9"/>
  <c r="P241" i="9"/>
  <c r="O242" i="9"/>
  <c r="P242" i="9"/>
  <c r="O243" i="9"/>
  <c r="P243" i="9"/>
  <c r="O244" i="9"/>
  <c r="P244" i="9"/>
  <c r="O245" i="9"/>
  <c r="P245" i="9"/>
  <c r="O246" i="9"/>
  <c r="P246" i="9"/>
  <c r="O247" i="9"/>
  <c r="P247" i="9"/>
  <c r="P3" i="9"/>
  <c r="O3" i="9"/>
  <c r="S4" i="9" s="1"/>
  <c r="S6" i="9" s="1"/>
  <c r="S3" i="9"/>
  <c r="S2" i="9"/>
  <c r="S5" i="8"/>
  <c r="O4" i="8"/>
  <c r="P4" i="8"/>
  <c r="O5" i="8"/>
  <c r="P5" i="8"/>
  <c r="O6" i="8"/>
  <c r="P6" i="8"/>
  <c r="O7" i="8"/>
  <c r="P7" i="8"/>
  <c r="O8" i="8"/>
  <c r="P8" i="8"/>
  <c r="O9" i="8"/>
  <c r="P9" i="8"/>
  <c r="O10" i="8"/>
  <c r="P10" i="8"/>
  <c r="O11" i="8"/>
  <c r="P11" i="8"/>
  <c r="O12" i="8"/>
  <c r="P12" i="8"/>
  <c r="O13" i="8"/>
  <c r="P13" i="8"/>
  <c r="O14" i="8"/>
  <c r="P14" i="8"/>
  <c r="O15" i="8"/>
  <c r="P15" i="8"/>
  <c r="O16" i="8"/>
  <c r="P16" i="8"/>
  <c r="O17" i="8"/>
  <c r="P17" i="8"/>
  <c r="O18" i="8"/>
  <c r="P18" i="8"/>
  <c r="O19" i="8"/>
  <c r="P19" i="8"/>
  <c r="O20" i="8"/>
  <c r="P20" i="8"/>
  <c r="O21" i="8"/>
  <c r="P21" i="8"/>
  <c r="O22" i="8"/>
  <c r="P22" i="8"/>
  <c r="O23" i="8"/>
  <c r="P23" i="8"/>
  <c r="O24" i="8"/>
  <c r="P24" i="8"/>
  <c r="O25" i="8"/>
  <c r="P25" i="8"/>
  <c r="O26" i="8"/>
  <c r="P26" i="8"/>
  <c r="O27" i="8"/>
  <c r="P27" i="8"/>
  <c r="O28" i="8"/>
  <c r="P28" i="8"/>
  <c r="O29" i="8"/>
  <c r="P29" i="8"/>
  <c r="O30" i="8"/>
  <c r="P30" i="8"/>
  <c r="O31" i="8"/>
  <c r="P31" i="8"/>
  <c r="O32" i="8"/>
  <c r="P32" i="8"/>
  <c r="O33" i="8"/>
  <c r="P33" i="8"/>
  <c r="O34" i="8"/>
  <c r="P34" i="8"/>
  <c r="O35" i="8"/>
  <c r="P35" i="8"/>
  <c r="O36" i="8"/>
  <c r="P36" i="8"/>
  <c r="O37" i="8"/>
  <c r="P37" i="8"/>
  <c r="O38" i="8"/>
  <c r="P38" i="8"/>
  <c r="O39" i="8"/>
  <c r="P39" i="8"/>
  <c r="O40" i="8"/>
  <c r="P40" i="8"/>
  <c r="O41" i="8"/>
  <c r="P41" i="8"/>
  <c r="O42" i="8"/>
  <c r="P42" i="8"/>
  <c r="O43" i="8"/>
  <c r="P43" i="8"/>
  <c r="O44" i="8"/>
  <c r="P44" i="8"/>
  <c r="O45" i="8"/>
  <c r="P45" i="8"/>
  <c r="O46" i="8"/>
  <c r="P46" i="8"/>
  <c r="O47" i="8"/>
  <c r="P47" i="8"/>
  <c r="O48" i="8"/>
  <c r="P48" i="8"/>
  <c r="O49" i="8"/>
  <c r="P49" i="8"/>
  <c r="O50" i="8"/>
  <c r="P50" i="8"/>
  <c r="O51" i="8"/>
  <c r="P51" i="8"/>
  <c r="O52" i="8"/>
  <c r="P52" i="8"/>
  <c r="O53" i="8"/>
  <c r="P53" i="8"/>
  <c r="O54" i="8"/>
  <c r="P54" i="8"/>
  <c r="O55" i="8"/>
  <c r="P55" i="8"/>
  <c r="O56" i="8"/>
  <c r="P56" i="8"/>
  <c r="O57" i="8"/>
  <c r="P57" i="8"/>
  <c r="O58" i="8"/>
  <c r="P58" i="8"/>
  <c r="O59" i="8"/>
  <c r="P59" i="8"/>
  <c r="O60" i="8"/>
  <c r="P60" i="8"/>
  <c r="O61" i="8"/>
  <c r="P61" i="8"/>
  <c r="O62" i="8"/>
  <c r="P62" i="8"/>
  <c r="O63" i="8"/>
  <c r="P63" i="8"/>
  <c r="O64" i="8"/>
  <c r="P64" i="8"/>
  <c r="O65" i="8"/>
  <c r="P65" i="8"/>
  <c r="O66" i="8"/>
  <c r="P66" i="8"/>
  <c r="O67" i="8"/>
  <c r="P67" i="8"/>
  <c r="O68" i="8"/>
  <c r="P68" i="8"/>
  <c r="O69" i="8"/>
  <c r="P69" i="8"/>
  <c r="O70" i="8"/>
  <c r="P70" i="8"/>
  <c r="O71" i="8"/>
  <c r="P71" i="8"/>
  <c r="O72" i="8"/>
  <c r="P72" i="8"/>
  <c r="O73" i="8"/>
  <c r="P73" i="8"/>
  <c r="O74" i="8"/>
  <c r="P74" i="8"/>
  <c r="O75" i="8"/>
  <c r="P75" i="8"/>
  <c r="O76" i="8"/>
  <c r="P76" i="8"/>
  <c r="O77" i="8"/>
  <c r="P77" i="8"/>
  <c r="O78" i="8"/>
  <c r="P78" i="8"/>
  <c r="O79" i="8"/>
  <c r="P79" i="8"/>
  <c r="O80" i="8"/>
  <c r="P80" i="8"/>
  <c r="O81" i="8"/>
  <c r="P81" i="8"/>
  <c r="O82" i="8"/>
  <c r="P82" i="8"/>
  <c r="O83" i="8"/>
  <c r="P83" i="8"/>
  <c r="O84" i="8"/>
  <c r="P84" i="8"/>
  <c r="O85" i="8"/>
  <c r="P85" i="8"/>
  <c r="O86" i="8"/>
  <c r="P86" i="8"/>
  <c r="O87" i="8"/>
  <c r="P87" i="8"/>
  <c r="O88" i="8"/>
  <c r="P88" i="8"/>
  <c r="O89" i="8"/>
  <c r="P89" i="8"/>
  <c r="O90" i="8"/>
  <c r="P90" i="8"/>
  <c r="O91" i="8"/>
  <c r="P91" i="8"/>
  <c r="O92" i="8"/>
  <c r="P92" i="8"/>
  <c r="O93" i="8"/>
  <c r="P93" i="8"/>
  <c r="O94" i="8"/>
  <c r="P94" i="8"/>
  <c r="O95" i="8"/>
  <c r="P95" i="8"/>
  <c r="O96" i="8"/>
  <c r="P96" i="8"/>
  <c r="O97" i="8"/>
  <c r="P97" i="8"/>
  <c r="O98" i="8"/>
  <c r="P98" i="8"/>
  <c r="O99" i="8"/>
  <c r="P99" i="8"/>
  <c r="O100" i="8"/>
  <c r="P100" i="8"/>
  <c r="O101" i="8"/>
  <c r="P101" i="8"/>
  <c r="O102" i="8"/>
  <c r="P102" i="8"/>
  <c r="O103" i="8"/>
  <c r="P103" i="8"/>
  <c r="O104" i="8"/>
  <c r="P104" i="8"/>
  <c r="O105" i="8"/>
  <c r="P105" i="8"/>
  <c r="O106" i="8"/>
  <c r="P106" i="8"/>
  <c r="O107" i="8"/>
  <c r="P107" i="8"/>
  <c r="O108" i="8"/>
  <c r="P108" i="8"/>
  <c r="O109" i="8"/>
  <c r="P109" i="8"/>
  <c r="O110" i="8"/>
  <c r="P110" i="8"/>
  <c r="O111" i="8"/>
  <c r="P111" i="8"/>
  <c r="O112" i="8"/>
  <c r="P112" i="8"/>
  <c r="O113" i="8"/>
  <c r="P113" i="8"/>
  <c r="O114" i="8"/>
  <c r="P114" i="8"/>
  <c r="O115" i="8"/>
  <c r="P115" i="8"/>
  <c r="O116" i="8"/>
  <c r="P116" i="8"/>
  <c r="O117" i="8"/>
  <c r="P117" i="8"/>
  <c r="O118" i="8"/>
  <c r="P118" i="8"/>
  <c r="O119" i="8"/>
  <c r="P119" i="8"/>
  <c r="O120" i="8"/>
  <c r="P120" i="8"/>
  <c r="O121" i="8"/>
  <c r="P121" i="8"/>
  <c r="O122" i="8"/>
  <c r="P122" i="8"/>
  <c r="O123" i="8"/>
  <c r="P123" i="8"/>
  <c r="O124" i="8"/>
  <c r="P124" i="8"/>
  <c r="O125" i="8"/>
  <c r="P125" i="8"/>
  <c r="O126" i="8"/>
  <c r="P126" i="8"/>
  <c r="O127" i="8"/>
  <c r="P127" i="8"/>
  <c r="O128" i="8"/>
  <c r="P128" i="8"/>
  <c r="O129" i="8"/>
  <c r="P129" i="8"/>
  <c r="O130" i="8"/>
  <c r="P130" i="8"/>
  <c r="O131" i="8"/>
  <c r="P131" i="8"/>
  <c r="O132" i="8"/>
  <c r="P132" i="8"/>
  <c r="O133" i="8"/>
  <c r="P133" i="8"/>
  <c r="O134" i="8"/>
  <c r="P134" i="8"/>
  <c r="O135" i="8"/>
  <c r="P135" i="8"/>
  <c r="O136" i="8"/>
  <c r="P136" i="8"/>
  <c r="O137" i="8"/>
  <c r="P137" i="8"/>
  <c r="O138" i="8"/>
  <c r="P138" i="8"/>
  <c r="O139" i="8"/>
  <c r="P139" i="8"/>
  <c r="O140" i="8"/>
  <c r="P140" i="8"/>
  <c r="O141" i="8"/>
  <c r="P141" i="8"/>
  <c r="O142" i="8"/>
  <c r="P142" i="8"/>
  <c r="O143" i="8"/>
  <c r="P143" i="8"/>
  <c r="O144" i="8"/>
  <c r="P144" i="8"/>
  <c r="O145" i="8"/>
  <c r="P145" i="8"/>
  <c r="O146" i="8"/>
  <c r="P146" i="8"/>
  <c r="O147" i="8"/>
  <c r="P147" i="8"/>
  <c r="O148" i="8"/>
  <c r="P148" i="8"/>
  <c r="O149" i="8"/>
  <c r="P149" i="8"/>
  <c r="O150" i="8"/>
  <c r="P150" i="8"/>
  <c r="O151" i="8"/>
  <c r="P151" i="8"/>
  <c r="O152" i="8"/>
  <c r="P152" i="8"/>
  <c r="O153" i="8"/>
  <c r="P153" i="8"/>
  <c r="O154" i="8"/>
  <c r="P154" i="8"/>
  <c r="O155" i="8"/>
  <c r="P155" i="8"/>
  <c r="O156" i="8"/>
  <c r="P156" i="8"/>
  <c r="O157" i="8"/>
  <c r="P157" i="8"/>
  <c r="O158" i="8"/>
  <c r="P158" i="8"/>
  <c r="O159" i="8"/>
  <c r="P159" i="8"/>
  <c r="O160" i="8"/>
  <c r="P160" i="8"/>
  <c r="O161" i="8"/>
  <c r="P161" i="8"/>
  <c r="O162" i="8"/>
  <c r="P162" i="8"/>
  <c r="O163" i="8"/>
  <c r="P163" i="8"/>
  <c r="O164" i="8"/>
  <c r="P164" i="8"/>
  <c r="O165" i="8"/>
  <c r="P165" i="8"/>
  <c r="O166" i="8"/>
  <c r="P166" i="8"/>
  <c r="O167" i="8"/>
  <c r="P167" i="8"/>
  <c r="O168" i="8"/>
  <c r="P168" i="8"/>
  <c r="O169" i="8"/>
  <c r="P169" i="8"/>
  <c r="O170" i="8"/>
  <c r="P170" i="8"/>
  <c r="O171" i="8"/>
  <c r="P171" i="8"/>
  <c r="O172" i="8"/>
  <c r="P172" i="8"/>
  <c r="O173" i="8"/>
  <c r="P173" i="8"/>
  <c r="O174" i="8"/>
  <c r="P174" i="8"/>
  <c r="O175" i="8"/>
  <c r="P175" i="8"/>
  <c r="O176" i="8"/>
  <c r="P176" i="8"/>
  <c r="O177" i="8"/>
  <c r="P177" i="8"/>
  <c r="O178" i="8"/>
  <c r="P178" i="8"/>
  <c r="O179" i="8"/>
  <c r="P179" i="8"/>
  <c r="O180" i="8"/>
  <c r="P180" i="8"/>
  <c r="O181" i="8"/>
  <c r="P181" i="8"/>
  <c r="O182" i="8"/>
  <c r="P182" i="8"/>
  <c r="O183" i="8"/>
  <c r="P183" i="8"/>
  <c r="O184" i="8"/>
  <c r="P184" i="8"/>
  <c r="O185" i="8"/>
  <c r="P185" i="8"/>
  <c r="O186" i="8"/>
  <c r="P186" i="8"/>
  <c r="O187" i="8"/>
  <c r="P187" i="8"/>
  <c r="O188" i="8"/>
  <c r="P188" i="8"/>
  <c r="O189" i="8"/>
  <c r="P189" i="8"/>
  <c r="O190" i="8"/>
  <c r="P190" i="8"/>
  <c r="O191" i="8"/>
  <c r="P191" i="8"/>
  <c r="O192" i="8"/>
  <c r="P192" i="8"/>
  <c r="O193" i="8"/>
  <c r="P193" i="8"/>
  <c r="O194" i="8"/>
  <c r="P194" i="8"/>
  <c r="O195" i="8"/>
  <c r="P195" i="8"/>
  <c r="O196" i="8"/>
  <c r="P196" i="8"/>
  <c r="O197" i="8"/>
  <c r="P197" i="8"/>
  <c r="O198" i="8"/>
  <c r="P198" i="8"/>
  <c r="O199" i="8"/>
  <c r="P199" i="8"/>
  <c r="O200" i="8"/>
  <c r="P200" i="8"/>
  <c r="O201" i="8"/>
  <c r="P201" i="8"/>
  <c r="O202" i="8"/>
  <c r="P202" i="8"/>
  <c r="O203" i="8"/>
  <c r="P203" i="8"/>
  <c r="O204" i="8"/>
  <c r="P204" i="8"/>
  <c r="O205" i="8"/>
  <c r="P205" i="8"/>
  <c r="O206" i="8"/>
  <c r="P206" i="8"/>
  <c r="O207" i="8"/>
  <c r="P207" i="8"/>
  <c r="O208" i="8"/>
  <c r="P208" i="8"/>
  <c r="O209" i="8"/>
  <c r="P209" i="8"/>
  <c r="O210" i="8"/>
  <c r="P210" i="8"/>
  <c r="O211" i="8"/>
  <c r="P211" i="8"/>
  <c r="O212" i="8"/>
  <c r="P212" i="8"/>
  <c r="O213" i="8"/>
  <c r="P213" i="8"/>
  <c r="O214" i="8"/>
  <c r="P214" i="8"/>
  <c r="O215" i="8"/>
  <c r="P215" i="8"/>
  <c r="O216" i="8"/>
  <c r="P216" i="8"/>
  <c r="O217" i="8"/>
  <c r="P217" i="8"/>
  <c r="O218" i="8"/>
  <c r="P218" i="8"/>
  <c r="O219" i="8"/>
  <c r="P219" i="8"/>
  <c r="O220" i="8"/>
  <c r="P220" i="8"/>
  <c r="O221" i="8"/>
  <c r="P221" i="8"/>
  <c r="O222" i="8"/>
  <c r="P222" i="8"/>
  <c r="O223" i="8"/>
  <c r="P223" i="8"/>
  <c r="O224" i="8"/>
  <c r="P224" i="8"/>
  <c r="O225" i="8"/>
  <c r="P225" i="8"/>
  <c r="O226" i="8"/>
  <c r="P226" i="8"/>
  <c r="O227" i="8"/>
  <c r="P227" i="8"/>
  <c r="O228" i="8"/>
  <c r="P228" i="8"/>
  <c r="O229" i="8"/>
  <c r="P229" i="8"/>
  <c r="O230" i="8"/>
  <c r="P230" i="8"/>
  <c r="O231" i="8"/>
  <c r="P231" i="8"/>
  <c r="O232" i="8"/>
  <c r="P232" i="8"/>
  <c r="O233" i="8"/>
  <c r="P233" i="8"/>
  <c r="O234" i="8"/>
  <c r="P234" i="8"/>
  <c r="O235" i="8"/>
  <c r="P235" i="8"/>
  <c r="O236" i="8"/>
  <c r="P236" i="8"/>
  <c r="O237" i="8"/>
  <c r="P237" i="8"/>
  <c r="O238" i="8"/>
  <c r="P238" i="8"/>
  <c r="O239" i="8"/>
  <c r="P239" i="8"/>
  <c r="O240" i="8"/>
  <c r="P240" i="8"/>
  <c r="O241" i="8"/>
  <c r="P241" i="8"/>
  <c r="O242" i="8"/>
  <c r="P242" i="8"/>
  <c r="O243" i="8"/>
  <c r="P243" i="8"/>
  <c r="O244" i="8"/>
  <c r="P244" i="8"/>
  <c r="O245" i="8"/>
  <c r="P245" i="8"/>
  <c r="O246" i="8"/>
  <c r="P246" i="8"/>
  <c r="O247" i="8"/>
  <c r="P247" i="8"/>
  <c r="O248" i="8"/>
  <c r="P248" i="8"/>
  <c r="O249" i="8"/>
  <c r="P249" i="8"/>
  <c r="P3" i="8"/>
  <c r="O3" i="8"/>
  <c r="S4" i="8" s="1"/>
  <c r="S6" i="8" s="1"/>
  <c r="S3" i="8"/>
  <c r="S2" i="8"/>
  <c r="O4" i="7"/>
  <c r="P4" i="7"/>
  <c r="O5" i="7"/>
  <c r="P5" i="7"/>
  <c r="O6" i="7"/>
  <c r="P6" i="7"/>
  <c r="O7" i="7"/>
  <c r="P7" i="7"/>
  <c r="O8" i="7"/>
  <c r="P8" i="7"/>
  <c r="O9" i="7"/>
  <c r="P9" i="7"/>
  <c r="O10" i="7"/>
  <c r="P10" i="7"/>
  <c r="O11" i="7"/>
  <c r="P11" i="7"/>
  <c r="O12" i="7"/>
  <c r="P12" i="7"/>
  <c r="O13" i="7"/>
  <c r="P13" i="7"/>
  <c r="O14" i="7"/>
  <c r="P14" i="7"/>
  <c r="O15" i="7"/>
  <c r="P15" i="7"/>
  <c r="O16" i="7"/>
  <c r="P16" i="7"/>
  <c r="O17" i="7"/>
  <c r="P17" i="7"/>
  <c r="O18" i="7"/>
  <c r="P18" i="7"/>
  <c r="O19" i="7"/>
  <c r="P19" i="7"/>
  <c r="O20" i="7"/>
  <c r="P20" i="7"/>
  <c r="O21" i="7"/>
  <c r="P21" i="7"/>
  <c r="O22" i="7"/>
  <c r="P22" i="7"/>
  <c r="O23" i="7"/>
  <c r="P23" i="7"/>
  <c r="O24" i="7"/>
  <c r="P24" i="7"/>
  <c r="O25" i="7"/>
  <c r="P25" i="7"/>
  <c r="O26" i="7"/>
  <c r="P26" i="7"/>
  <c r="O27" i="7"/>
  <c r="P27" i="7"/>
  <c r="O28" i="7"/>
  <c r="P28" i="7"/>
  <c r="O29" i="7"/>
  <c r="P29" i="7"/>
  <c r="O30" i="7"/>
  <c r="P30" i="7"/>
  <c r="O31" i="7"/>
  <c r="P31" i="7"/>
  <c r="O32" i="7"/>
  <c r="P32" i="7"/>
  <c r="O33" i="7"/>
  <c r="P33" i="7"/>
  <c r="O34" i="7"/>
  <c r="P34" i="7"/>
  <c r="O35" i="7"/>
  <c r="P35" i="7"/>
  <c r="O36" i="7"/>
  <c r="P36" i="7"/>
  <c r="O37" i="7"/>
  <c r="P37" i="7"/>
  <c r="O38" i="7"/>
  <c r="P38" i="7"/>
  <c r="O39" i="7"/>
  <c r="P39" i="7"/>
  <c r="O40" i="7"/>
  <c r="P40" i="7"/>
  <c r="O41" i="7"/>
  <c r="P41" i="7"/>
  <c r="O42" i="7"/>
  <c r="P42" i="7"/>
  <c r="O43" i="7"/>
  <c r="P43" i="7"/>
  <c r="O44" i="7"/>
  <c r="P44" i="7"/>
  <c r="O45" i="7"/>
  <c r="P45" i="7"/>
  <c r="O46" i="7"/>
  <c r="P46" i="7"/>
  <c r="O47" i="7"/>
  <c r="P47" i="7"/>
  <c r="O48" i="7"/>
  <c r="P48" i="7"/>
  <c r="O49" i="7"/>
  <c r="P49" i="7"/>
  <c r="O50" i="7"/>
  <c r="P50" i="7"/>
  <c r="O51" i="7"/>
  <c r="P51" i="7"/>
  <c r="O52" i="7"/>
  <c r="P52" i="7"/>
  <c r="O53" i="7"/>
  <c r="P53" i="7"/>
  <c r="O54" i="7"/>
  <c r="P54" i="7"/>
  <c r="O55" i="7"/>
  <c r="P55" i="7"/>
  <c r="O56" i="7"/>
  <c r="P56" i="7"/>
  <c r="O57" i="7"/>
  <c r="P57" i="7"/>
  <c r="O58" i="7"/>
  <c r="P58" i="7"/>
  <c r="O59" i="7"/>
  <c r="P59" i="7"/>
  <c r="O60" i="7"/>
  <c r="P60" i="7"/>
  <c r="O61" i="7"/>
  <c r="P61" i="7"/>
  <c r="O62" i="7"/>
  <c r="P62" i="7"/>
  <c r="O63" i="7"/>
  <c r="P63" i="7"/>
  <c r="O64" i="7"/>
  <c r="P64" i="7"/>
  <c r="O65" i="7"/>
  <c r="P65" i="7"/>
  <c r="O66" i="7"/>
  <c r="P66" i="7"/>
  <c r="O67" i="7"/>
  <c r="P67" i="7"/>
  <c r="O68" i="7"/>
  <c r="P68" i="7"/>
  <c r="O69" i="7"/>
  <c r="P69" i="7"/>
  <c r="O70" i="7"/>
  <c r="P70" i="7"/>
  <c r="O71" i="7"/>
  <c r="P71" i="7"/>
  <c r="O72" i="7"/>
  <c r="P72" i="7"/>
  <c r="O73" i="7"/>
  <c r="P73" i="7"/>
  <c r="O74" i="7"/>
  <c r="P74" i="7"/>
  <c r="O75" i="7"/>
  <c r="P75" i="7"/>
  <c r="O76" i="7"/>
  <c r="P76" i="7"/>
  <c r="O77" i="7"/>
  <c r="P77" i="7"/>
  <c r="O78" i="7"/>
  <c r="P78" i="7"/>
  <c r="O79" i="7"/>
  <c r="P79" i="7"/>
  <c r="O80" i="7"/>
  <c r="P80" i="7"/>
  <c r="O81" i="7"/>
  <c r="P81" i="7"/>
  <c r="O82" i="7"/>
  <c r="P82" i="7"/>
  <c r="O83" i="7"/>
  <c r="P83" i="7"/>
  <c r="O84" i="7"/>
  <c r="P84" i="7"/>
  <c r="O85" i="7"/>
  <c r="P85" i="7"/>
  <c r="O86" i="7"/>
  <c r="P86" i="7"/>
  <c r="O87" i="7"/>
  <c r="P87" i="7"/>
  <c r="O88" i="7"/>
  <c r="P88" i="7"/>
  <c r="O89" i="7"/>
  <c r="P89" i="7"/>
  <c r="O90" i="7"/>
  <c r="P90" i="7"/>
  <c r="O91" i="7"/>
  <c r="P91" i="7"/>
  <c r="O92" i="7"/>
  <c r="P92" i="7"/>
  <c r="O93" i="7"/>
  <c r="P93" i="7"/>
  <c r="O94" i="7"/>
  <c r="P94" i="7"/>
  <c r="O95" i="7"/>
  <c r="P95" i="7"/>
  <c r="O96" i="7"/>
  <c r="P96" i="7"/>
  <c r="O97" i="7"/>
  <c r="P97" i="7"/>
  <c r="O98" i="7"/>
  <c r="P98" i="7"/>
  <c r="O99" i="7"/>
  <c r="P99" i="7"/>
  <c r="O100" i="7"/>
  <c r="P100" i="7"/>
  <c r="O101" i="7"/>
  <c r="P101" i="7"/>
  <c r="O102" i="7"/>
  <c r="P102" i="7"/>
  <c r="O103" i="7"/>
  <c r="P103" i="7"/>
  <c r="O104" i="7"/>
  <c r="P104" i="7"/>
  <c r="O105" i="7"/>
  <c r="P105" i="7"/>
  <c r="O106" i="7"/>
  <c r="P106" i="7"/>
  <c r="O107" i="7"/>
  <c r="P107" i="7"/>
  <c r="O108" i="7"/>
  <c r="P108" i="7"/>
  <c r="O109" i="7"/>
  <c r="P109" i="7"/>
  <c r="O110" i="7"/>
  <c r="P110" i="7"/>
  <c r="O111" i="7"/>
  <c r="P111" i="7"/>
  <c r="O112" i="7"/>
  <c r="P112" i="7"/>
  <c r="O113" i="7"/>
  <c r="P113" i="7"/>
  <c r="O114" i="7"/>
  <c r="P114" i="7"/>
  <c r="O115" i="7"/>
  <c r="P115" i="7"/>
  <c r="O116" i="7"/>
  <c r="P116" i="7"/>
  <c r="O117" i="7"/>
  <c r="P117" i="7"/>
  <c r="O118" i="7"/>
  <c r="P118" i="7"/>
  <c r="O119" i="7"/>
  <c r="P119" i="7"/>
  <c r="O120" i="7"/>
  <c r="P120" i="7"/>
  <c r="O121" i="7"/>
  <c r="P121" i="7"/>
  <c r="O122" i="7"/>
  <c r="P122" i="7"/>
  <c r="O123" i="7"/>
  <c r="P123" i="7"/>
  <c r="O124" i="7"/>
  <c r="P124" i="7"/>
  <c r="O125" i="7"/>
  <c r="P125" i="7"/>
  <c r="O126" i="7"/>
  <c r="P126" i="7"/>
  <c r="O127" i="7"/>
  <c r="P127" i="7"/>
  <c r="O128" i="7"/>
  <c r="P128" i="7"/>
  <c r="O129" i="7"/>
  <c r="P129" i="7"/>
  <c r="O130" i="7"/>
  <c r="P130" i="7"/>
  <c r="O131" i="7"/>
  <c r="P131" i="7"/>
  <c r="O132" i="7"/>
  <c r="P132" i="7"/>
  <c r="O133" i="7"/>
  <c r="P133" i="7"/>
  <c r="O134" i="7"/>
  <c r="P134" i="7"/>
  <c r="O135" i="7"/>
  <c r="P135" i="7"/>
  <c r="O136" i="7"/>
  <c r="P136" i="7"/>
  <c r="O137" i="7"/>
  <c r="P137" i="7"/>
  <c r="O138" i="7"/>
  <c r="P138" i="7"/>
  <c r="O139" i="7"/>
  <c r="P139" i="7"/>
  <c r="O140" i="7"/>
  <c r="P140" i="7"/>
  <c r="O141" i="7"/>
  <c r="P141" i="7"/>
  <c r="O142" i="7"/>
  <c r="P142" i="7"/>
  <c r="O143" i="7"/>
  <c r="P143" i="7"/>
  <c r="O144" i="7"/>
  <c r="P144" i="7"/>
  <c r="O145" i="7"/>
  <c r="P145" i="7"/>
  <c r="O146" i="7"/>
  <c r="P146" i="7"/>
  <c r="O147" i="7"/>
  <c r="P147" i="7"/>
  <c r="O148" i="7"/>
  <c r="P148" i="7"/>
  <c r="O149" i="7"/>
  <c r="P149" i="7"/>
  <c r="O150" i="7"/>
  <c r="P150" i="7"/>
  <c r="O151" i="7"/>
  <c r="P151" i="7"/>
  <c r="O152" i="7"/>
  <c r="P152" i="7"/>
  <c r="O153" i="7"/>
  <c r="P153" i="7"/>
  <c r="O154" i="7"/>
  <c r="P154" i="7"/>
  <c r="O155" i="7"/>
  <c r="P155" i="7"/>
  <c r="O156" i="7"/>
  <c r="P156" i="7"/>
  <c r="O157" i="7"/>
  <c r="P157" i="7"/>
  <c r="O158" i="7"/>
  <c r="P158" i="7"/>
  <c r="O159" i="7"/>
  <c r="P159" i="7"/>
  <c r="O160" i="7"/>
  <c r="P160" i="7"/>
  <c r="O161" i="7"/>
  <c r="P161" i="7"/>
  <c r="O162" i="7"/>
  <c r="P162" i="7"/>
  <c r="O163" i="7"/>
  <c r="P163" i="7"/>
  <c r="O164" i="7"/>
  <c r="P164" i="7"/>
  <c r="O165" i="7"/>
  <c r="P165" i="7"/>
  <c r="O166" i="7"/>
  <c r="P166" i="7"/>
  <c r="O167" i="7"/>
  <c r="P167" i="7"/>
  <c r="O168" i="7"/>
  <c r="P168" i="7"/>
  <c r="O169" i="7"/>
  <c r="P169" i="7"/>
  <c r="O170" i="7"/>
  <c r="P170" i="7"/>
  <c r="O171" i="7"/>
  <c r="P171" i="7"/>
  <c r="O172" i="7"/>
  <c r="P172" i="7"/>
  <c r="O173" i="7"/>
  <c r="P173" i="7"/>
  <c r="O174" i="7"/>
  <c r="P174" i="7"/>
  <c r="O175" i="7"/>
  <c r="P175" i="7"/>
  <c r="O176" i="7"/>
  <c r="P176" i="7"/>
  <c r="O177" i="7"/>
  <c r="P177" i="7"/>
  <c r="O178" i="7"/>
  <c r="P178" i="7"/>
  <c r="O179" i="7"/>
  <c r="P179" i="7"/>
  <c r="O180" i="7"/>
  <c r="P180" i="7"/>
  <c r="O181" i="7"/>
  <c r="P181" i="7"/>
  <c r="O182" i="7"/>
  <c r="P182" i="7"/>
  <c r="O183" i="7"/>
  <c r="P183" i="7"/>
  <c r="O184" i="7"/>
  <c r="P184" i="7"/>
  <c r="O185" i="7"/>
  <c r="P185" i="7"/>
  <c r="O186" i="7"/>
  <c r="P186" i="7"/>
  <c r="O187" i="7"/>
  <c r="P187" i="7"/>
  <c r="O188" i="7"/>
  <c r="P188" i="7"/>
  <c r="O189" i="7"/>
  <c r="P189" i="7"/>
  <c r="O190" i="7"/>
  <c r="P190" i="7"/>
  <c r="O191" i="7"/>
  <c r="P191" i="7"/>
  <c r="O192" i="7"/>
  <c r="P192" i="7"/>
  <c r="O193" i="7"/>
  <c r="P193" i="7"/>
  <c r="O194" i="7"/>
  <c r="P194" i="7"/>
  <c r="O195" i="7"/>
  <c r="P195" i="7"/>
  <c r="O196" i="7"/>
  <c r="P196" i="7"/>
  <c r="O197" i="7"/>
  <c r="P197" i="7"/>
  <c r="O198" i="7"/>
  <c r="P198" i="7"/>
  <c r="O199" i="7"/>
  <c r="P199" i="7"/>
  <c r="O200" i="7"/>
  <c r="P200" i="7"/>
  <c r="O201" i="7"/>
  <c r="P201" i="7"/>
  <c r="O202" i="7"/>
  <c r="P202" i="7"/>
  <c r="O203" i="7"/>
  <c r="P203" i="7"/>
  <c r="O204" i="7"/>
  <c r="P204" i="7"/>
  <c r="O205" i="7"/>
  <c r="P205" i="7"/>
  <c r="O206" i="7"/>
  <c r="P206" i="7"/>
  <c r="O207" i="7"/>
  <c r="P207" i="7"/>
  <c r="O208" i="7"/>
  <c r="P208" i="7"/>
  <c r="O209" i="7"/>
  <c r="P209" i="7"/>
  <c r="O210" i="7"/>
  <c r="P210" i="7"/>
  <c r="O211" i="7"/>
  <c r="P211" i="7"/>
  <c r="O212" i="7"/>
  <c r="P212" i="7"/>
  <c r="O213" i="7"/>
  <c r="P213" i="7"/>
  <c r="O214" i="7"/>
  <c r="P214" i="7"/>
  <c r="O215" i="7"/>
  <c r="P215" i="7"/>
  <c r="O216" i="7"/>
  <c r="P216" i="7"/>
  <c r="O217" i="7"/>
  <c r="P217" i="7"/>
  <c r="O218" i="7"/>
  <c r="P218" i="7"/>
  <c r="O219" i="7"/>
  <c r="P219" i="7"/>
  <c r="O220" i="7"/>
  <c r="P220" i="7"/>
  <c r="O221" i="7"/>
  <c r="P221" i="7"/>
  <c r="O222" i="7"/>
  <c r="P222" i="7"/>
  <c r="O223" i="7"/>
  <c r="P223" i="7"/>
  <c r="O224" i="7"/>
  <c r="P224" i="7"/>
  <c r="O225" i="7"/>
  <c r="P225" i="7"/>
  <c r="O226" i="7"/>
  <c r="P226" i="7"/>
  <c r="O227" i="7"/>
  <c r="P227" i="7"/>
  <c r="O228" i="7"/>
  <c r="P228" i="7"/>
  <c r="O229" i="7"/>
  <c r="P229" i="7"/>
  <c r="O230" i="7"/>
  <c r="P230" i="7"/>
  <c r="O231" i="7"/>
  <c r="P231" i="7"/>
  <c r="O232" i="7"/>
  <c r="P232" i="7"/>
  <c r="O233" i="7"/>
  <c r="P233" i="7"/>
  <c r="O234" i="7"/>
  <c r="P234" i="7"/>
  <c r="O235" i="7"/>
  <c r="P235" i="7"/>
  <c r="O236" i="7"/>
  <c r="P236" i="7"/>
  <c r="O237" i="7"/>
  <c r="P237" i="7"/>
  <c r="O238" i="7"/>
  <c r="P238" i="7"/>
  <c r="O239" i="7"/>
  <c r="P239" i="7"/>
  <c r="O240" i="7"/>
  <c r="P240" i="7"/>
  <c r="O241" i="7"/>
  <c r="P241" i="7"/>
  <c r="O242" i="7"/>
  <c r="P242" i="7"/>
  <c r="O243" i="7"/>
  <c r="P243" i="7"/>
  <c r="O244" i="7"/>
  <c r="P244" i="7"/>
  <c r="O245" i="7"/>
  <c r="P245" i="7"/>
  <c r="O246" i="7"/>
  <c r="P246" i="7"/>
  <c r="O247" i="7"/>
  <c r="P247" i="7"/>
  <c r="O248" i="7"/>
  <c r="P248" i="7"/>
  <c r="P3" i="7"/>
  <c r="S5" i="7" s="1"/>
  <c r="S7" i="7" s="1"/>
  <c r="O3" i="7"/>
  <c r="S4" i="7" s="1"/>
  <c r="S6" i="7" s="1"/>
  <c r="S3" i="7"/>
  <c r="S2" i="7"/>
  <c r="O4" i="5"/>
  <c r="P4" i="5"/>
  <c r="O5" i="5"/>
  <c r="P5" i="5"/>
  <c r="O6" i="5"/>
  <c r="P6" i="5"/>
  <c r="O7" i="5"/>
  <c r="P7" i="5"/>
  <c r="O8" i="5"/>
  <c r="P8" i="5"/>
  <c r="O9" i="5"/>
  <c r="P9" i="5"/>
  <c r="O10" i="5"/>
  <c r="P10" i="5"/>
  <c r="O11" i="5"/>
  <c r="P11" i="5"/>
  <c r="O12" i="5"/>
  <c r="P12" i="5"/>
  <c r="O13" i="5"/>
  <c r="P13" i="5"/>
  <c r="O14" i="5"/>
  <c r="P14" i="5"/>
  <c r="O15" i="5"/>
  <c r="P15" i="5"/>
  <c r="O16" i="5"/>
  <c r="P16" i="5"/>
  <c r="O17" i="5"/>
  <c r="P17" i="5"/>
  <c r="O18" i="5"/>
  <c r="P18" i="5"/>
  <c r="O19" i="5"/>
  <c r="P19" i="5"/>
  <c r="O20" i="5"/>
  <c r="P20" i="5"/>
  <c r="O21" i="5"/>
  <c r="P21" i="5"/>
  <c r="O22" i="5"/>
  <c r="P22" i="5"/>
  <c r="O23" i="5"/>
  <c r="P23" i="5"/>
  <c r="O24" i="5"/>
  <c r="P24" i="5"/>
  <c r="O25" i="5"/>
  <c r="P25" i="5"/>
  <c r="O26" i="5"/>
  <c r="P26" i="5"/>
  <c r="O27" i="5"/>
  <c r="P27" i="5"/>
  <c r="O28" i="5"/>
  <c r="P28" i="5"/>
  <c r="O29" i="5"/>
  <c r="P29" i="5"/>
  <c r="O30" i="5"/>
  <c r="P30" i="5"/>
  <c r="O31" i="5"/>
  <c r="P31" i="5"/>
  <c r="O32" i="5"/>
  <c r="P32" i="5"/>
  <c r="O33" i="5"/>
  <c r="P33" i="5"/>
  <c r="O34" i="5"/>
  <c r="P34" i="5"/>
  <c r="O35" i="5"/>
  <c r="P35" i="5"/>
  <c r="O36" i="5"/>
  <c r="P36" i="5"/>
  <c r="O37" i="5"/>
  <c r="P37" i="5"/>
  <c r="O38" i="5"/>
  <c r="P38" i="5"/>
  <c r="O39" i="5"/>
  <c r="P39" i="5"/>
  <c r="O40" i="5"/>
  <c r="P40" i="5"/>
  <c r="O41" i="5"/>
  <c r="P41" i="5"/>
  <c r="O42" i="5"/>
  <c r="P42" i="5"/>
  <c r="O43" i="5"/>
  <c r="P43" i="5"/>
  <c r="O44" i="5"/>
  <c r="P44" i="5"/>
  <c r="O45" i="5"/>
  <c r="P45" i="5"/>
  <c r="O46" i="5"/>
  <c r="P46" i="5"/>
  <c r="O47" i="5"/>
  <c r="P47" i="5"/>
  <c r="O48" i="5"/>
  <c r="P48" i="5"/>
  <c r="O49" i="5"/>
  <c r="P49" i="5"/>
  <c r="O50" i="5"/>
  <c r="P50" i="5"/>
  <c r="O51" i="5"/>
  <c r="P51" i="5"/>
  <c r="O52" i="5"/>
  <c r="P52" i="5"/>
  <c r="O53" i="5"/>
  <c r="P53" i="5"/>
  <c r="O54" i="5"/>
  <c r="P54" i="5"/>
  <c r="O55" i="5"/>
  <c r="P55" i="5"/>
  <c r="O56" i="5"/>
  <c r="P56" i="5"/>
  <c r="O57" i="5"/>
  <c r="P57" i="5"/>
  <c r="O58" i="5"/>
  <c r="P58" i="5"/>
  <c r="O59" i="5"/>
  <c r="P59" i="5"/>
  <c r="O60" i="5"/>
  <c r="P60" i="5"/>
  <c r="O61" i="5"/>
  <c r="P61" i="5"/>
  <c r="O62" i="5"/>
  <c r="P62" i="5"/>
  <c r="O63" i="5"/>
  <c r="P63" i="5"/>
  <c r="O64" i="5"/>
  <c r="P64" i="5"/>
  <c r="O65" i="5"/>
  <c r="P65" i="5"/>
  <c r="O66" i="5"/>
  <c r="P66" i="5"/>
  <c r="O67" i="5"/>
  <c r="P67" i="5"/>
  <c r="O68" i="5"/>
  <c r="P68" i="5"/>
  <c r="O69" i="5"/>
  <c r="P69" i="5"/>
  <c r="O70" i="5"/>
  <c r="P70" i="5"/>
  <c r="O71" i="5"/>
  <c r="P71" i="5"/>
  <c r="O72" i="5"/>
  <c r="P72" i="5"/>
  <c r="O73" i="5"/>
  <c r="P73" i="5"/>
  <c r="O74" i="5"/>
  <c r="P74" i="5"/>
  <c r="O75" i="5"/>
  <c r="P75" i="5"/>
  <c r="O76" i="5"/>
  <c r="P76" i="5"/>
  <c r="O77" i="5"/>
  <c r="P77" i="5"/>
  <c r="O78" i="5"/>
  <c r="P78" i="5"/>
  <c r="O79" i="5"/>
  <c r="P79" i="5"/>
  <c r="O80" i="5"/>
  <c r="P80" i="5"/>
  <c r="O81" i="5"/>
  <c r="P81" i="5"/>
  <c r="O82" i="5"/>
  <c r="P82" i="5"/>
  <c r="O83" i="5"/>
  <c r="P83" i="5"/>
  <c r="O84" i="5"/>
  <c r="P84" i="5"/>
  <c r="O85" i="5"/>
  <c r="P85" i="5"/>
  <c r="O86" i="5"/>
  <c r="P86" i="5"/>
  <c r="O87" i="5"/>
  <c r="P87" i="5"/>
  <c r="O88" i="5"/>
  <c r="P88" i="5"/>
  <c r="O89" i="5"/>
  <c r="P89" i="5"/>
  <c r="O90" i="5"/>
  <c r="P90" i="5"/>
  <c r="O91" i="5"/>
  <c r="P91" i="5"/>
  <c r="O92" i="5"/>
  <c r="P92" i="5"/>
  <c r="O93" i="5"/>
  <c r="P93" i="5"/>
  <c r="O94" i="5"/>
  <c r="P94" i="5"/>
  <c r="O95" i="5"/>
  <c r="P95" i="5"/>
  <c r="O96" i="5"/>
  <c r="P96" i="5"/>
  <c r="O97" i="5"/>
  <c r="P97" i="5"/>
  <c r="O98" i="5"/>
  <c r="P98" i="5"/>
  <c r="O99" i="5"/>
  <c r="P99" i="5"/>
  <c r="O100" i="5"/>
  <c r="P100" i="5"/>
  <c r="O101" i="5"/>
  <c r="P101" i="5"/>
  <c r="O102" i="5"/>
  <c r="P102" i="5"/>
  <c r="O103" i="5"/>
  <c r="P103" i="5"/>
  <c r="O104" i="5"/>
  <c r="P104" i="5"/>
  <c r="O105" i="5"/>
  <c r="P105" i="5"/>
  <c r="O106" i="5"/>
  <c r="P106" i="5"/>
  <c r="O107" i="5"/>
  <c r="P107" i="5"/>
  <c r="O108" i="5"/>
  <c r="P108" i="5"/>
  <c r="O109" i="5"/>
  <c r="P109" i="5"/>
  <c r="O110" i="5"/>
  <c r="P110" i="5"/>
  <c r="O111" i="5"/>
  <c r="P111" i="5"/>
  <c r="O112" i="5"/>
  <c r="P112" i="5"/>
  <c r="O113" i="5"/>
  <c r="P113" i="5"/>
  <c r="O114" i="5"/>
  <c r="P114" i="5"/>
  <c r="O115" i="5"/>
  <c r="P115" i="5"/>
  <c r="O116" i="5"/>
  <c r="P116" i="5"/>
  <c r="O117" i="5"/>
  <c r="P117" i="5"/>
  <c r="O118" i="5"/>
  <c r="P118" i="5"/>
  <c r="O119" i="5"/>
  <c r="P119" i="5"/>
  <c r="O120" i="5"/>
  <c r="P120" i="5"/>
  <c r="O121" i="5"/>
  <c r="P121" i="5"/>
  <c r="O122" i="5"/>
  <c r="P122" i="5"/>
  <c r="O123" i="5"/>
  <c r="P123" i="5"/>
  <c r="O124" i="5"/>
  <c r="P124" i="5"/>
  <c r="O125" i="5"/>
  <c r="P125" i="5"/>
  <c r="O126" i="5"/>
  <c r="P126" i="5"/>
  <c r="O127" i="5"/>
  <c r="P127" i="5"/>
  <c r="O128" i="5"/>
  <c r="P128" i="5"/>
  <c r="O129" i="5"/>
  <c r="P129" i="5"/>
  <c r="O130" i="5"/>
  <c r="P130" i="5"/>
  <c r="O131" i="5"/>
  <c r="P131" i="5"/>
  <c r="O132" i="5"/>
  <c r="P132" i="5"/>
  <c r="O133" i="5"/>
  <c r="P133" i="5"/>
  <c r="O134" i="5"/>
  <c r="P134" i="5"/>
  <c r="O135" i="5"/>
  <c r="P135" i="5"/>
  <c r="O136" i="5"/>
  <c r="P136" i="5"/>
  <c r="O137" i="5"/>
  <c r="P137" i="5"/>
  <c r="O138" i="5"/>
  <c r="P138" i="5"/>
  <c r="O139" i="5"/>
  <c r="P139" i="5"/>
  <c r="O140" i="5"/>
  <c r="P140" i="5"/>
  <c r="O141" i="5"/>
  <c r="P141" i="5"/>
  <c r="O142" i="5"/>
  <c r="P142" i="5"/>
  <c r="O143" i="5"/>
  <c r="P143" i="5"/>
  <c r="O144" i="5"/>
  <c r="P144" i="5"/>
  <c r="O145" i="5"/>
  <c r="P145" i="5"/>
  <c r="O146" i="5"/>
  <c r="P146" i="5"/>
  <c r="O147" i="5"/>
  <c r="P147" i="5"/>
  <c r="O148" i="5"/>
  <c r="P148" i="5"/>
  <c r="O149" i="5"/>
  <c r="P149" i="5"/>
  <c r="O150" i="5"/>
  <c r="P150" i="5"/>
  <c r="O151" i="5"/>
  <c r="P151" i="5"/>
  <c r="O152" i="5"/>
  <c r="P152" i="5"/>
  <c r="O153" i="5"/>
  <c r="P153" i="5"/>
  <c r="O154" i="5"/>
  <c r="P154" i="5"/>
  <c r="O155" i="5"/>
  <c r="P155" i="5"/>
  <c r="O156" i="5"/>
  <c r="P156" i="5"/>
  <c r="O157" i="5"/>
  <c r="P157" i="5"/>
  <c r="O158" i="5"/>
  <c r="P158" i="5"/>
  <c r="O159" i="5"/>
  <c r="P159" i="5"/>
  <c r="O160" i="5"/>
  <c r="P160" i="5"/>
  <c r="O161" i="5"/>
  <c r="P161" i="5"/>
  <c r="O162" i="5"/>
  <c r="P162" i="5"/>
  <c r="O163" i="5"/>
  <c r="P163" i="5"/>
  <c r="O164" i="5"/>
  <c r="P164" i="5"/>
  <c r="O165" i="5"/>
  <c r="P165" i="5"/>
  <c r="O166" i="5"/>
  <c r="P166" i="5"/>
  <c r="O167" i="5"/>
  <c r="P167" i="5"/>
  <c r="O168" i="5"/>
  <c r="P168" i="5"/>
  <c r="O169" i="5"/>
  <c r="P169" i="5"/>
  <c r="O170" i="5"/>
  <c r="P170" i="5"/>
  <c r="O171" i="5"/>
  <c r="P171" i="5"/>
  <c r="O172" i="5"/>
  <c r="P172" i="5"/>
  <c r="O173" i="5"/>
  <c r="P173" i="5"/>
  <c r="O174" i="5"/>
  <c r="P174" i="5"/>
  <c r="O175" i="5"/>
  <c r="P175" i="5"/>
  <c r="O176" i="5"/>
  <c r="P176" i="5"/>
  <c r="O177" i="5"/>
  <c r="P177" i="5"/>
  <c r="O178" i="5"/>
  <c r="P178" i="5"/>
  <c r="O179" i="5"/>
  <c r="P179" i="5"/>
  <c r="O180" i="5"/>
  <c r="P180" i="5"/>
  <c r="O181" i="5"/>
  <c r="P181" i="5"/>
  <c r="O182" i="5"/>
  <c r="P182" i="5"/>
  <c r="O183" i="5"/>
  <c r="P183" i="5"/>
  <c r="O184" i="5"/>
  <c r="P184" i="5"/>
  <c r="O185" i="5"/>
  <c r="P185" i="5"/>
  <c r="O186" i="5"/>
  <c r="P186" i="5"/>
  <c r="O187" i="5"/>
  <c r="P187" i="5"/>
  <c r="O188" i="5"/>
  <c r="P188" i="5"/>
  <c r="O189" i="5"/>
  <c r="P189" i="5"/>
  <c r="O190" i="5"/>
  <c r="P190" i="5"/>
  <c r="O191" i="5"/>
  <c r="P191" i="5"/>
  <c r="O192" i="5"/>
  <c r="P192" i="5"/>
  <c r="O193" i="5"/>
  <c r="P193" i="5"/>
  <c r="O194" i="5"/>
  <c r="P194" i="5"/>
  <c r="O195" i="5"/>
  <c r="P195" i="5"/>
  <c r="O196" i="5"/>
  <c r="P196" i="5"/>
  <c r="O197" i="5"/>
  <c r="P197" i="5"/>
  <c r="O198" i="5"/>
  <c r="P198" i="5"/>
  <c r="O199" i="5"/>
  <c r="P199" i="5"/>
  <c r="O200" i="5"/>
  <c r="P200" i="5"/>
  <c r="O201" i="5"/>
  <c r="P201" i="5"/>
  <c r="O202" i="5"/>
  <c r="P202" i="5"/>
  <c r="O203" i="5"/>
  <c r="P203" i="5"/>
  <c r="O204" i="5"/>
  <c r="P204" i="5"/>
  <c r="O205" i="5"/>
  <c r="P205" i="5"/>
  <c r="O206" i="5"/>
  <c r="P206" i="5"/>
  <c r="O207" i="5"/>
  <c r="P207" i="5"/>
  <c r="O208" i="5"/>
  <c r="P208" i="5"/>
  <c r="O209" i="5"/>
  <c r="P209" i="5"/>
  <c r="O210" i="5"/>
  <c r="P210" i="5"/>
  <c r="O211" i="5"/>
  <c r="P211" i="5"/>
  <c r="O212" i="5"/>
  <c r="P212" i="5"/>
  <c r="O213" i="5"/>
  <c r="P213" i="5"/>
  <c r="O214" i="5"/>
  <c r="P214" i="5"/>
  <c r="O215" i="5"/>
  <c r="P215" i="5"/>
  <c r="O216" i="5"/>
  <c r="P216" i="5"/>
  <c r="O217" i="5"/>
  <c r="P217" i="5"/>
  <c r="O218" i="5"/>
  <c r="P218" i="5"/>
  <c r="O219" i="5"/>
  <c r="P219" i="5"/>
  <c r="O220" i="5"/>
  <c r="P220" i="5"/>
  <c r="O221" i="5"/>
  <c r="P221" i="5"/>
  <c r="O222" i="5"/>
  <c r="P222" i="5"/>
  <c r="O223" i="5"/>
  <c r="P223" i="5"/>
  <c r="O224" i="5"/>
  <c r="P224" i="5"/>
  <c r="O225" i="5"/>
  <c r="P225" i="5"/>
  <c r="O226" i="5"/>
  <c r="P226" i="5"/>
  <c r="O227" i="5"/>
  <c r="P227" i="5"/>
  <c r="O228" i="5"/>
  <c r="P228" i="5"/>
  <c r="O229" i="5"/>
  <c r="P229" i="5"/>
  <c r="O230" i="5"/>
  <c r="P230" i="5"/>
  <c r="O231" i="5"/>
  <c r="P231" i="5"/>
  <c r="O232" i="5"/>
  <c r="P232" i="5"/>
  <c r="O233" i="5"/>
  <c r="P233" i="5"/>
  <c r="O234" i="5"/>
  <c r="P234" i="5"/>
  <c r="O235" i="5"/>
  <c r="P235" i="5"/>
  <c r="O236" i="5"/>
  <c r="P236" i="5"/>
  <c r="O237" i="5"/>
  <c r="P237" i="5"/>
  <c r="O238" i="5"/>
  <c r="P238" i="5"/>
  <c r="O239" i="5"/>
  <c r="P239" i="5"/>
  <c r="O240" i="5"/>
  <c r="P240" i="5"/>
  <c r="O241" i="5"/>
  <c r="P241" i="5"/>
  <c r="O242" i="5"/>
  <c r="P242" i="5"/>
  <c r="O243" i="5"/>
  <c r="P243" i="5"/>
  <c r="O244" i="5"/>
  <c r="P244" i="5"/>
  <c r="P3" i="5"/>
  <c r="S5" i="5" s="1"/>
  <c r="O3" i="5"/>
  <c r="S4" i="5" s="1"/>
  <c r="S6" i="5" s="1"/>
  <c r="S3" i="5"/>
  <c r="S2" i="5"/>
  <c r="O4" i="4"/>
  <c r="P4" i="4"/>
  <c r="O5" i="4"/>
  <c r="P5" i="4"/>
  <c r="O6" i="4"/>
  <c r="P6" i="4"/>
  <c r="O7" i="4"/>
  <c r="P7" i="4"/>
  <c r="O8" i="4"/>
  <c r="P8" i="4"/>
  <c r="O9" i="4"/>
  <c r="P9" i="4"/>
  <c r="O10" i="4"/>
  <c r="P10" i="4"/>
  <c r="O11" i="4"/>
  <c r="P11" i="4"/>
  <c r="O12" i="4"/>
  <c r="P12" i="4"/>
  <c r="O13" i="4"/>
  <c r="P13" i="4"/>
  <c r="O14" i="4"/>
  <c r="P14" i="4"/>
  <c r="O15" i="4"/>
  <c r="P15" i="4"/>
  <c r="O16" i="4"/>
  <c r="P16" i="4"/>
  <c r="O17" i="4"/>
  <c r="P17" i="4"/>
  <c r="O18" i="4"/>
  <c r="P18" i="4"/>
  <c r="O19" i="4"/>
  <c r="P19" i="4"/>
  <c r="O20" i="4"/>
  <c r="P20" i="4"/>
  <c r="O21" i="4"/>
  <c r="P21" i="4"/>
  <c r="O22" i="4"/>
  <c r="P22" i="4"/>
  <c r="O23" i="4"/>
  <c r="P23" i="4"/>
  <c r="O24" i="4"/>
  <c r="P24" i="4"/>
  <c r="O25" i="4"/>
  <c r="P25" i="4"/>
  <c r="O26" i="4"/>
  <c r="P26" i="4"/>
  <c r="O27" i="4"/>
  <c r="P27" i="4"/>
  <c r="O28" i="4"/>
  <c r="P28" i="4"/>
  <c r="O29" i="4"/>
  <c r="P29" i="4"/>
  <c r="O30" i="4"/>
  <c r="P30" i="4"/>
  <c r="O31" i="4"/>
  <c r="P31" i="4"/>
  <c r="O32" i="4"/>
  <c r="P32" i="4"/>
  <c r="O33" i="4"/>
  <c r="P33" i="4"/>
  <c r="O34" i="4"/>
  <c r="P34" i="4"/>
  <c r="O35" i="4"/>
  <c r="P35" i="4"/>
  <c r="O36" i="4"/>
  <c r="P36" i="4"/>
  <c r="O37" i="4"/>
  <c r="P37" i="4"/>
  <c r="O38" i="4"/>
  <c r="P38" i="4"/>
  <c r="O39" i="4"/>
  <c r="P39" i="4"/>
  <c r="O40" i="4"/>
  <c r="P40" i="4"/>
  <c r="O41" i="4"/>
  <c r="P41" i="4"/>
  <c r="O42" i="4"/>
  <c r="P42" i="4"/>
  <c r="O43" i="4"/>
  <c r="P43" i="4"/>
  <c r="O44" i="4"/>
  <c r="P44" i="4"/>
  <c r="O45" i="4"/>
  <c r="P45" i="4"/>
  <c r="O46" i="4"/>
  <c r="P46" i="4"/>
  <c r="O47" i="4"/>
  <c r="P47" i="4"/>
  <c r="O48" i="4"/>
  <c r="P48" i="4"/>
  <c r="O49" i="4"/>
  <c r="P49" i="4"/>
  <c r="O50" i="4"/>
  <c r="P50" i="4"/>
  <c r="O51" i="4"/>
  <c r="P51" i="4"/>
  <c r="O52" i="4"/>
  <c r="P52" i="4"/>
  <c r="O53" i="4"/>
  <c r="P53" i="4"/>
  <c r="O54" i="4"/>
  <c r="P54" i="4"/>
  <c r="O55" i="4"/>
  <c r="P55" i="4"/>
  <c r="O56" i="4"/>
  <c r="P56" i="4"/>
  <c r="O57" i="4"/>
  <c r="P57" i="4"/>
  <c r="O58" i="4"/>
  <c r="P58" i="4"/>
  <c r="O59" i="4"/>
  <c r="P59" i="4"/>
  <c r="O60" i="4"/>
  <c r="P60" i="4"/>
  <c r="O61" i="4"/>
  <c r="P61" i="4"/>
  <c r="O62" i="4"/>
  <c r="P62" i="4"/>
  <c r="O63" i="4"/>
  <c r="P63" i="4"/>
  <c r="O64" i="4"/>
  <c r="P64" i="4"/>
  <c r="O65" i="4"/>
  <c r="P65" i="4"/>
  <c r="O66" i="4"/>
  <c r="P66" i="4"/>
  <c r="O67" i="4"/>
  <c r="P67" i="4"/>
  <c r="O68" i="4"/>
  <c r="P68" i="4"/>
  <c r="O69" i="4"/>
  <c r="P69" i="4"/>
  <c r="O70" i="4"/>
  <c r="P70" i="4"/>
  <c r="O71" i="4"/>
  <c r="P71" i="4"/>
  <c r="O72" i="4"/>
  <c r="P72" i="4"/>
  <c r="O73" i="4"/>
  <c r="P73" i="4"/>
  <c r="O74" i="4"/>
  <c r="P74" i="4"/>
  <c r="O75" i="4"/>
  <c r="P75" i="4"/>
  <c r="O76" i="4"/>
  <c r="P76" i="4"/>
  <c r="O77" i="4"/>
  <c r="P77" i="4"/>
  <c r="O78" i="4"/>
  <c r="P78" i="4"/>
  <c r="O79" i="4"/>
  <c r="P79" i="4"/>
  <c r="O80" i="4"/>
  <c r="P80" i="4"/>
  <c r="O81" i="4"/>
  <c r="P81" i="4"/>
  <c r="O82" i="4"/>
  <c r="P82" i="4"/>
  <c r="O83" i="4"/>
  <c r="P83" i="4"/>
  <c r="O84" i="4"/>
  <c r="P84" i="4"/>
  <c r="O85" i="4"/>
  <c r="P85" i="4"/>
  <c r="O86" i="4"/>
  <c r="P86" i="4"/>
  <c r="O87" i="4"/>
  <c r="P87" i="4"/>
  <c r="O88" i="4"/>
  <c r="P88" i="4"/>
  <c r="O89" i="4"/>
  <c r="P89" i="4"/>
  <c r="O90" i="4"/>
  <c r="P90" i="4"/>
  <c r="O91" i="4"/>
  <c r="P91" i="4"/>
  <c r="O92" i="4"/>
  <c r="P92" i="4"/>
  <c r="O93" i="4"/>
  <c r="P93" i="4"/>
  <c r="O94" i="4"/>
  <c r="P94" i="4"/>
  <c r="O95" i="4"/>
  <c r="P95" i="4"/>
  <c r="O96" i="4"/>
  <c r="P96" i="4"/>
  <c r="O97" i="4"/>
  <c r="P97" i="4"/>
  <c r="O98" i="4"/>
  <c r="P98" i="4"/>
  <c r="O99" i="4"/>
  <c r="P99" i="4"/>
  <c r="O100" i="4"/>
  <c r="P100" i="4"/>
  <c r="O101" i="4"/>
  <c r="P101" i="4"/>
  <c r="O102" i="4"/>
  <c r="P102" i="4"/>
  <c r="O103" i="4"/>
  <c r="P103" i="4"/>
  <c r="O104" i="4"/>
  <c r="P104" i="4"/>
  <c r="O105" i="4"/>
  <c r="P105" i="4"/>
  <c r="O106" i="4"/>
  <c r="P106" i="4"/>
  <c r="O107" i="4"/>
  <c r="P107" i="4"/>
  <c r="O108" i="4"/>
  <c r="P108" i="4"/>
  <c r="O109" i="4"/>
  <c r="P109" i="4"/>
  <c r="O110" i="4"/>
  <c r="P110" i="4"/>
  <c r="O111" i="4"/>
  <c r="P111" i="4"/>
  <c r="O112" i="4"/>
  <c r="P112" i="4"/>
  <c r="O113" i="4"/>
  <c r="P113" i="4"/>
  <c r="O114" i="4"/>
  <c r="P114" i="4"/>
  <c r="O115" i="4"/>
  <c r="P115" i="4"/>
  <c r="O116" i="4"/>
  <c r="P116" i="4"/>
  <c r="O117" i="4"/>
  <c r="P117" i="4"/>
  <c r="O118" i="4"/>
  <c r="P118" i="4"/>
  <c r="O119" i="4"/>
  <c r="P119" i="4"/>
  <c r="O120" i="4"/>
  <c r="P120" i="4"/>
  <c r="O121" i="4"/>
  <c r="P121" i="4"/>
  <c r="O122" i="4"/>
  <c r="P122" i="4"/>
  <c r="O123" i="4"/>
  <c r="P123" i="4"/>
  <c r="O124" i="4"/>
  <c r="P124" i="4"/>
  <c r="O125" i="4"/>
  <c r="P125" i="4"/>
  <c r="O126" i="4"/>
  <c r="P126" i="4"/>
  <c r="O127" i="4"/>
  <c r="P127" i="4"/>
  <c r="O128" i="4"/>
  <c r="P128" i="4"/>
  <c r="O129" i="4"/>
  <c r="P129" i="4"/>
  <c r="O130" i="4"/>
  <c r="P130" i="4"/>
  <c r="O131" i="4"/>
  <c r="P131" i="4"/>
  <c r="O132" i="4"/>
  <c r="P132" i="4"/>
  <c r="O133" i="4"/>
  <c r="P133" i="4"/>
  <c r="O134" i="4"/>
  <c r="P134" i="4"/>
  <c r="O135" i="4"/>
  <c r="P135" i="4"/>
  <c r="O136" i="4"/>
  <c r="P136" i="4"/>
  <c r="O137" i="4"/>
  <c r="P137" i="4"/>
  <c r="O138" i="4"/>
  <c r="P138" i="4"/>
  <c r="O139" i="4"/>
  <c r="P139" i="4"/>
  <c r="O140" i="4"/>
  <c r="P140" i="4"/>
  <c r="O141" i="4"/>
  <c r="P141" i="4"/>
  <c r="O142" i="4"/>
  <c r="P142" i="4"/>
  <c r="O143" i="4"/>
  <c r="P143" i="4"/>
  <c r="O144" i="4"/>
  <c r="P144" i="4"/>
  <c r="O145" i="4"/>
  <c r="P145" i="4"/>
  <c r="O146" i="4"/>
  <c r="P146" i="4"/>
  <c r="O147" i="4"/>
  <c r="P147" i="4"/>
  <c r="O148" i="4"/>
  <c r="P148" i="4"/>
  <c r="O149" i="4"/>
  <c r="P149" i="4"/>
  <c r="O150" i="4"/>
  <c r="P150" i="4"/>
  <c r="O151" i="4"/>
  <c r="P151" i="4"/>
  <c r="O152" i="4"/>
  <c r="P152" i="4"/>
  <c r="O153" i="4"/>
  <c r="P153" i="4"/>
  <c r="O154" i="4"/>
  <c r="P154" i="4"/>
  <c r="O155" i="4"/>
  <c r="P155" i="4"/>
  <c r="O156" i="4"/>
  <c r="P156" i="4"/>
  <c r="O157" i="4"/>
  <c r="P157" i="4"/>
  <c r="O158" i="4"/>
  <c r="P158" i="4"/>
  <c r="O159" i="4"/>
  <c r="P159" i="4"/>
  <c r="O160" i="4"/>
  <c r="P160" i="4"/>
  <c r="O161" i="4"/>
  <c r="P161" i="4"/>
  <c r="O162" i="4"/>
  <c r="P162" i="4"/>
  <c r="O163" i="4"/>
  <c r="P163" i="4"/>
  <c r="O164" i="4"/>
  <c r="P164" i="4"/>
  <c r="O165" i="4"/>
  <c r="P165" i="4"/>
  <c r="O166" i="4"/>
  <c r="P166" i="4"/>
  <c r="O167" i="4"/>
  <c r="P167" i="4"/>
  <c r="O168" i="4"/>
  <c r="P168" i="4"/>
  <c r="O169" i="4"/>
  <c r="P169" i="4"/>
  <c r="O170" i="4"/>
  <c r="P170" i="4"/>
  <c r="O171" i="4"/>
  <c r="P171" i="4"/>
  <c r="O172" i="4"/>
  <c r="P172" i="4"/>
  <c r="O173" i="4"/>
  <c r="P173" i="4"/>
  <c r="O174" i="4"/>
  <c r="P174" i="4"/>
  <c r="O175" i="4"/>
  <c r="P175" i="4"/>
  <c r="O176" i="4"/>
  <c r="P176" i="4"/>
  <c r="O177" i="4"/>
  <c r="P177" i="4"/>
  <c r="O178" i="4"/>
  <c r="P178" i="4"/>
  <c r="O179" i="4"/>
  <c r="P179" i="4"/>
  <c r="O180" i="4"/>
  <c r="P180" i="4"/>
  <c r="O181" i="4"/>
  <c r="P181" i="4"/>
  <c r="O182" i="4"/>
  <c r="P182" i="4"/>
  <c r="O183" i="4"/>
  <c r="P183" i="4"/>
  <c r="O184" i="4"/>
  <c r="P184" i="4"/>
  <c r="O185" i="4"/>
  <c r="P185" i="4"/>
  <c r="O186" i="4"/>
  <c r="P186" i="4"/>
  <c r="O187" i="4"/>
  <c r="P187" i="4"/>
  <c r="O188" i="4"/>
  <c r="P188" i="4"/>
  <c r="O189" i="4"/>
  <c r="P189" i="4"/>
  <c r="O190" i="4"/>
  <c r="P190" i="4"/>
  <c r="O191" i="4"/>
  <c r="P191" i="4"/>
  <c r="O192" i="4"/>
  <c r="P192" i="4"/>
  <c r="O193" i="4"/>
  <c r="P193" i="4"/>
  <c r="O194" i="4"/>
  <c r="P194" i="4"/>
  <c r="O195" i="4"/>
  <c r="P195" i="4"/>
  <c r="O196" i="4"/>
  <c r="P196" i="4"/>
  <c r="O197" i="4"/>
  <c r="P197" i="4"/>
  <c r="O198" i="4"/>
  <c r="P198" i="4"/>
  <c r="O199" i="4"/>
  <c r="P199" i="4"/>
  <c r="O200" i="4"/>
  <c r="P200" i="4"/>
  <c r="O201" i="4"/>
  <c r="P201" i="4"/>
  <c r="O202" i="4"/>
  <c r="P202" i="4"/>
  <c r="O203" i="4"/>
  <c r="P203" i="4"/>
  <c r="O204" i="4"/>
  <c r="P204" i="4"/>
  <c r="O205" i="4"/>
  <c r="P205" i="4"/>
  <c r="O206" i="4"/>
  <c r="P206" i="4"/>
  <c r="O207" i="4"/>
  <c r="P207" i="4"/>
  <c r="O208" i="4"/>
  <c r="P208" i="4"/>
  <c r="O209" i="4"/>
  <c r="P209" i="4"/>
  <c r="O210" i="4"/>
  <c r="P210" i="4"/>
  <c r="O211" i="4"/>
  <c r="P211" i="4"/>
  <c r="O212" i="4"/>
  <c r="P212" i="4"/>
  <c r="O213" i="4"/>
  <c r="P213" i="4"/>
  <c r="O214" i="4"/>
  <c r="P214" i="4"/>
  <c r="O215" i="4"/>
  <c r="P215" i="4"/>
  <c r="O216" i="4"/>
  <c r="P216" i="4"/>
  <c r="O217" i="4"/>
  <c r="P217" i="4"/>
  <c r="O218" i="4"/>
  <c r="P218" i="4"/>
  <c r="O219" i="4"/>
  <c r="P219" i="4"/>
  <c r="O220" i="4"/>
  <c r="P220" i="4"/>
  <c r="O221" i="4"/>
  <c r="P221" i="4"/>
  <c r="O222" i="4"/>
  <c r="P222" i="4"/>
  <c r="O223" i="4"/>
  <c r="P223" i="4"/>
  <c r="O224" i="4"/>
  <c r="P224" i="4"/>
  <c r="O225" i="4"/>
  <c r="P225" i="4"/>
  <c r="O226" i="4"/>
  <c r="P226" i="4"/>
  <c r="O227" i="4"/>
  <c r="P227" i="4"/>
  <c r="O228" i="4"/>
  <c r="P228" i="4"/>
  <c r="O229" i="4"/>
  <c r="P229" i="4"/>
  <c r="O230" i="4"/>
  <c r="P230" i="4"/>
  <c r="O231" i="4"/>
  <c r="P231" i="4"/>
  <c r="O232" i="4"/>
  <c r="P232" i="4"/>
  <c r="O233" i="4"/>
  <c r="P233" i="4"/>
  <c r="O234" i="4"/>
  <c r="P234" i="4"/>
  <c r="O235" i="4"/>
  <c r="P235" i="4"/>
  <c r="O236" i="4"/>
  <c r="P236" i="4"/>
  <c r="O237" i="4"/>
  <c r="P237" i="4"/>
  <c r="O238" i="4"/>
  <c r="P238" i="4"/>
  <c r="O239" i="4"/>
  <c r="P239" i="4"/>
  <c r="O240" i="4"/>
  <c r="P240" i="4"/>
  <c r="O241" i="4"/>
  <c r="P241" i="4"/>
  <c r="O242" i="4"/>
  <c r="P242" i="4"/>
  <c r="O243" i="4"/>
  <c r="P243" i="4"/>
  <c r="O244" i="4"/>
  <c r="P244" i="4"/>
  <c r="O245" i="4"/>
  <c r="P245" i="4"/>
  <c r="O246" i="4"/>
  <c r="P246" i="4"/>
  <c r="O247" i="4"/>
  <c r="P247" i="4"/>
  <c r="O248" i="4"/>
  <c r="P248" i="4"/>
  <c r="O249" i="4"/>
  <c r="P249" i="4"/>
  <c r="O250" i="4"/>
  <c r="P250" i="4"/>
  <c r="O251" i="4"/>
  <c r="P251" i="4"/>
  <c r="O252" i="4"/>
  <c r="P252" i="4"/>
  <c r="P3" i="4"/>
  <c r="S5" i="4" s="1"/>
  <c r="S7" i="4" s="1"/>
  <c r="O3" i="4"/>
  <c r="S4" i="4" s="1"/>
  <c r="S6" i="4" s="1"/>
  <c r="S3" i="4"/>
  <c r="S2" i="4"/>
  <c r="O4" i="3"/>
  <c r="P4" i="3"/>
  <c r="O5" i="3"/>
  <c r="P5" i="3"/>
  <c r="O6" i="3"/>
  <c r="P6" i="3"/>
  <c r="O7" i="3"/>
  <c r="P7" i="3"/>
  <c r="O8" i="3"/>
  <c r="P8" i="3"/>
  <c r="O9" i="3"/>
  <c r="P9" i="3"/>
  <c r="O10" i="3"/>
  <c r="P10" i="3"/>
  <c r="O11" i="3"/>
  <c r="P11" i="3"/>
  <c r="O12" i="3"/>
  <c r="P12" i="3"/>
  <c r="O13" i="3"/>
  <c r="P13" i="3"/>
  <c r="O14" i="3"/>
  <c r="P14" i="3"/>
  <c r="O15" i="3"/>
  <c r="P15" i="3"/>
  <c r="O16" i="3"/>
  <c r="P16" i="3"/>
  <c r="O17" i="3"/>
  <c r="P17" i="3"/>
  <c r="O18" i="3"/>
  <c r="P18" i="3"/>
  <c r="O19" i="3"/>
  <c r="P19" i="3"/>
  <c r="O20" i="3"/>
  <c r="P20" i="3"/>
  <c r="O21" i="3"/>
  <c r="P21" i="3"/>
  <c r="O22" i="3"/>
  <c r="P22" i="3"/>
  <c r="O23" i="3"/>
  <c r="P23" i="3"/>
  <c r="O24" i="3"/>
  <c r="P24" i="3"/>
  <c r="O25" i="3"/>
  <c r="P25" i="3"/>
  <c r="O26" i="3"/>
  <c r="P26" i="3"/>
  <c r="O27" i="3"/>
  <c r="P27" i="3"/>
  <c r="O28" i="3"/>
  <c r="P28" i="3"/>
  <c r="O29" i="3"/>
  <c r="P29" i="3"/>
  <c r="O30" i="3"/>
  <c r="P30" i="3"/>
  <c r="O31" i="3"/>
  <c r="P31" i="3"/>
  <c r="O32" i="3"/>
  <c r="P32" i="3"/>
  <c r="O33" i="3"/>
  <c r="P33" i="3"/>
  <c r="O34" i="3"/>
  <c r="P34" i="3"/>
  <c r="O35" i="3"/>
  <c r="P35" i="3"/>
  <c r="O36" i="3"/>
  <c r="P36" i="3"/>
  <c r="O37" i="3"/>
  <c r="P37" i="3"/>
  <c r="O38" i="3"/>
  <c r="P38" i="3"/>
  <c r="O39" i="3"/>
  <c r="P39" i="3"/>
  <c r="O40" i="3"/>
  <c r="P40" i="3"/>
  <c r="O41" i="3"/>
  <c r="P41" i="3"/>
  <c r="O42" i="3"/>
  <c r="P42" i="3"/>
  <c r="O43" i="3"/>
  <c r="P43" i="3"/>
  <c r="O44" i="3"/>
  <c r="P44" i="3"/>
  <c r="O45" i="3"/>
  <c r="P45" i="3"/>
  <c r="O46" i="3"/>
  <c r="P46" i="3"/>
  <c r="O47" i="3"/>
  <c r="P47" i="3"/>
  <c r="O48" i="3"/>
  <c r="P48" i="3"/>
  <c r="O49" i="3"/>
  <c r="P49" i="3"/>
  <c r="O50" i="3"/>
  <c r="P50" i="3"/>
  <c r="O51" i="3"/>
  <c r="P51" i="3"/>
  <c r="O52" i="3"/>
  <c r="P52" i="3"/>
  <c r="O53" i="3"/>
  <c r="P53" i="3"/>
  <c r="O54" i="3"/>
  <c r="P54" i="3"/>
  <c r="O55" i="3"/>
  <c r="P55" i="3"/>
  <c r="O56" i="3"/>
  <c r="P56" i="3"/>
  <c r="O57" i="3"/>
  <c r="P57" i="3"/>
  <c r="O58" i="3"/>
  <c r="P58" i="3"/>
  <c r="O59" i="3"/>
  <c r="P59" i="3"/>
  <c r="O60" i="3"/>
  <c r="P60" i="3"/>
  <c r="O61" i="3"/>
  <c r="P61" i="3"/>
  <c r="O62" i="3"/>
  <c r="P62" i="3"/>
  <c r="O63" i="3"/>
  <c r="P63" i="3"/>
  <c r="O64" i="3"/>
  <c r="P64" i="3"/>
  <c r="O65" i="3"/>
  <c r="P65" i="3"/>
  <c r="O66" i="3"/>
  <c r="P66" i="3"/>
  <c r="O67" i="3"/>
  <c r="P67" i="3"/>
  <c r="O68" i="3"/>
  <c r="P68" i="3"/>
  <c r="O69" i="3"/>
  <c r="P69" i="3"/>
  <c r="O70" i="3"/>
  <c r="P70" i="3"/>
  <c r="O71" i="3"/>
  <c r="P71" i="3"/>
  <c r="O72" i="3"/>
  <c r="P72" i="3"/>
  <c r="O73" i="3"/>
  <c r="P73" i="3"/>
  <c r="O74" i="3"/>
  <c r="P74" i="3"/>
  <c r="O75" i="3"/>
  <c r="P75" i="3"/>
  <c r="O76" i="3"/>
  <c r="P76" i="3"/>
  <c r="O77" i="3"/>
  <c r="P77" i="3"/>
  <c r="O78" i="3"/>
  <c r="P78" i="3"/>
  <c r="O79" i="3"/>
  <c r="P79" i="3"/>
  <c r="O80" i="3"/>
  <c r="P80" i="3"/>
  <c r="O81" i="3"/>
  <c r="P81" i="3"/>
  <c r="O82" i="3"/>
  <c r="P82" i="3"/>
  <c r="O83" i="3"/>
  <c r="P83" i="3"/>
  <c r="O84" i="3"/>
  <c r="P84" i="3"/>
  <c r="O85" i="3"/>
  <c r="P85" i="3"/>
  <c r="O86" i="3"/>
  <c r="P86" i="3"/>
  <c r="O87" i="3"/>
  <c r="P87" i="3"/>
  <c r="O88" i="3"/>
  <c r="P88" i="3"/>
  <c r="O89" i="3"/>
  <c r="P89" i="3"/>
  <c r="O90" i="3"/>
  <c r="P90" i="3"/>
  <c r="O91" i="3"/>
  <c r="P91" i="3"/>
  <c r="O92" i="3"/>
  <c r="P92" i="3"/>
  <c r="O93" i="3"/>
  <c r="P93" i="3"/>
  <c r="O94" i="3"/>
  <c r="P94" i="3"/>
  <c r="O95" i="3"/>
  <c r="P95" i="3"/>
  <c r="O96" i="3"/>
  <c r="P96" i="3"/>
  <c r="O97" i="3"/>
  <c r="P97" i="3"/>
  <c r="O98" i="3"/>
  <c r="P98" i="3"/>
  <c r="O99" i="3"/>
  <c r="P99" i="3"/>
  <c r="O100" i="3"/>
  <c r="P100" i="3"/>
  <c r="O101" i="3"/>
  <c r="P101" i="3"/>
  <c r="O102" i="3"/>
  <c r="P102" i="3"/>
  <c r="O103" i="3"/>
  <c r="P103" i="3"/>
  <c r="O104" i="3"/>
  <c r="P104" i="3"/>
  <c r="O105" i="3"/>
  <c r="P105" i="3"/>
  <c r="O106" i="3"/>
  <c r="P106" i="3"/>
  <c r="O107" i="3"/>
  <c r="P107" i="3"/>
  <c r="O108" i="3"/>
  <c r="P108" i="3"/>
  <c r="O109" i="3"/>
  <c r="P109" i="3"/>
  <c r="O110" i="3"/>
  <c r="P110" i="3"/>
  <c r="O111" i="3"/>
  <c r="P111" i="3"/>
  <c r="O112" i="3"/>
  <c r="P112" i="3"/>
  <c r="O113" i="3"/>
  <c r="P113" i="3"/>
  <c r="O114" i="3"/>
  <c r="P114" i="3"/>
  <c r="O115" i="3"/>
  <c r="P115" i="3"/>
  <c r="O116" i="3"/>
  <c r="P116" i="3"/>
  <c r="O117" i="3"/>
  <c r="P117" i="3"/>
  <c r="O118" i="3"/>
  <c r="P118" i="3"/>
  <c r="O119" i="3"/>
  <c r="P119" i="3"/>
  <c r="O120" i="3"/>
  <c r="P120" i="3"/>
  <c r="O121" i="3"/>
  <c r="P121" i="3"/>
  <c r="O122" i="3"/>
  <c r="P122" i="3"/>
  <c r="O123" i="3"/>
  <c r="P123" i="3"/>
  <c r="O124" i="3"/>
  <c r="P124" i="3"/>
  <c r="O125" i="3"/>
  <c r="P125" i="3"/>
  <c r="O126" i="3"/>
  <c r="P126" i="3"/>
  <c r="O127" i="3"/>
  <c r="P127" i="3"/>
  <c r="O128" i="3"/>
  <c r="P128" i="3"/>
  <c r="O129" i="3"/>
  <c r="P129" i="3"/>
  <c r="O130" i="3"/>
  <c r="P130" i="3"/>
  <c r="O131" i="3"/>
  <c r="P131" i="3"/>
  <c r="O132" i="3"/>
  <c r="P132" i="3"/>
  <c r="O133" i="3"/>
  <c r="P133" i="3"/>
  <c r="O134" i="3"/>
  <c r="P134" i="3"/>
  <c r="O135" i="3"/>
  <c r="P135" i="3"/>
  <c r="O136" i="3"/>
  <c r="P136" i="3"/>
  <c r="O137" i="3"/>
  <c r="P137" i="3"/>
  <c r="O138" i="3"/>
  <c r="P138" i="3"/>
  <c r="O139" i="3"/>
  <c r="P139" i="3"/>
  <c r="O140" i="3"/>
  <c r="P140" i="3"/>
  <c r="O141" i="3"/>
  <c r="P141" i="3"/>
  <c r="O142" i="3"/>
  <c r="P142" i="3"/>
  <c r="O143" i="3"/>
  <c r="P143" i="3"/>
  <c r="O144" i="3"/>
  <c r="P144" i="3"/>
  <c r="O145" i="3"/>
  <c r="P145" i="3"/>
  <c r="O146" i="3"/>
  <c r="P146" i="3"/>
  <c r="O147" i="3"/>
  <c r="P147" i="3"/>
  <c r="O148" i="3"/>
  <c r="P148" i="3"/>
  <c r="O149" i="3"/>
  <c r="P149" i="3"/>
  <c r="O150" i="3"/>
  <c r="P150" i="3"/>
  <c r="O151" i="3"/>
  <c r="P151" i="3"/>
  <c r="O152" i="3"/>
  <c r="P152" i="3"/>
  <c r="O153" i="3"/>
  <c r="P153" i="3"/>
  <c r="O154" i="3"/>
  <c r="P154" i="3"/>
  <c r="O155" i="3"/>
  <c r="P155" i="3"/>
  <c r="O156" i="3"/>
  <c r="P156" i="3"/>
  <c r="O157" i="3"/>
  <c r="P157" i="3"/>
  <c r="O158" i="3"/>
  <c r="P158" i="3"/>
  <c r="O159" i="3"/>
  <c r="P159" i="3"/>
  <c r="O160" i="3"/>
  <c r="P160" i="3"/>
  <c r="O161" i="3"/>
  <c r="P161" i="3"/>
  <c r="O162" i="3"/>
  <c r="P162" i="3"/>
  <c r="O163" i="3"/>
  <c r="P163" i="3"/>
  <c r="O164" i="3"/>
  <c r="P164" i="3"/>
  <c r="O165" i="3"/>
  <c r="P165" i="3"/>
  <c r="O166" i="3"/>
  <c r="P166" i="3"/>
  <c r="O167" i="3"/>
  <c r="P167" i="3"/>
  <c r="O168" i="3"/>
  <c r="P168" i="3"/>
  <c r="O169" i="3"/>
  <c r="P169" i="3"/>
  <c r="O170" i="3"/>
  <c r="P170" i="3"/>
  <c r="O171" i="3"/>
  <c r="P171" i="3"/>
  <c r="O172" i="3"/>
  <c r="P172" i="3"/>
  <c r="O173" i="3"/>
  <c r="P173" i="3"/>
  <c r="O174" i="3"/>
  <c r="P174" i="3"/>
  <c r="O175" i="3"/>
  <c r="P175" i="3"/>
  <c r="O176" i="3"/>
  <c r="P176" i="3"/>
  <c r="O177" i="3"/>
  <c r="P177" i="3"/>
  <c r="O178" i="3"/>
  <c r="P178" i="3"/>
  <c r="O179" i="3"/>
  <c r="P179" i="3"/>
  <c r="O180" i="3"/>
  <c r="P180" i="3"/>
  <c r="O181" i="3"/>
  <c r="P181" i="3"/>
  <c r="O182" i="3"/>
  <c r="P182" i="3"/>
  <c r="O183" i="3"/>
  <c r="P183" i="3"/>
  <c r="O184" i="3"/>
  <c r="P184" i="3"/>
  <c r="O185" i="3"/>
  <c r="P185" i="3"/>
  <c r="O186" i="3"/>
  <c r="P186" i="3"/>
  <c r="O187" i="3"/>
  <c r="P187" i="3"/>
  <c r="O188" i="3"/>
  <c r="P188" i="3"/>
  <c r="O189" i="3"/>
  <c r="P189" i="3"/>
  <c r="O190" i="3"/>
  <c r="P190" i="3"/>
  <c r="O191" i="3"/>
  <c r="P191" i="3"/>
  <c r="O192" i="3"/>
  <c r="P192" i="3"/>
  <c r="O193" i="3"/>
  <c r="P193" i="3"/>
  <c r="O194" i="3"/>
  <c r="P194" i="3"/>
  <c r="O195" i="3"/>
  <c r="P195" i="3"/>
  <c r="O196" i="3"/>
  <c r="P196" i="3"/>
  <c r="O197" i="3"/>
  <c r="P197" i="3"/>
  <c r="O198" i="3"/>
  <c r="P198" i="3"/>
  <c r="O199" i="3"/>
  <c r="P199" i="3"/>
  <c r="O200" i="3"/>
  <c r="P200" i="3"/>
  <c r="O201" i="3"/>
  <c r="P201" i="3"/>
  <c r="O202" i="3"/>
  <c r="P202" i="3"/>
  <c r="O203" i="3"/>
  <c r="P203" i="3"/>
  <c r="O204" i="3"/>
  <c r="P204" i="3"/>
  <c r="O205" i="3"/>
  <c r="P205" i="3"/>
  <c r="O206" i="3"/>
  <c r="P206" i="3"/>
  <c r="O207" i="3"/>
  <c r="P207" i="3"/>
  <c r="O208" i="3"/>
  <c r="P208" i="3"/>
  <c r="O209" i="3"/>
  <c r="P209" i="3"/>
  <c r="O210" i="3"/>
  <c r="P210" i="3"/>
  <c r="O211" i="3"/>
  <c r="P211" i="3"/>
  <c r="O212" i="3"/>
  <c r="P212" i="3"/>
  <c r="O213" i="3"/>
  <c r="P213" i="3"/>
  <c r="O214" i="3"/>
  <c r="P214" i="3"/>
  <c r="O215" i="3"/>
  <c r="P215" i="3"/>
  <c r="O216" i="3"/>
  <c r="P216" i="3"/>
  <c r="O217" i="3"/>
  <c r="P217" i="3"/>
  <c r="O218" i="3"/>
  <c r="P218" i="3"/>
  <c r="O219" i="3"/>
  <c r="P219" i="3"/>
  <c r="O220" i="3"/>
  <c r="P220" i="3"/>
  <c r="O221" i="3"/>
  <c r="P221" i="3"/>
  <c r="O222" i="3"/>
  <c r="P222" i="3"/>
  <c r="O223" i="3"/>
  <c r="P223" i="3"/>
  <c r="O224" i="3"/>
  <c r="P224" i="3"/>
  <c r="O225" i="3"/>
  <c r="P225" i="3"/>
  <c r="O226" i="3"/>
  <c r="P226" i="3"/>
  <c r="O227" i="3"/>
  <c r="P227" i="3"/>
  <c r="O228" i="3"/>
  <c r="P228" i="3"/>
  <c r="O229" i="3"/>
  <c r="P229" i="3"/>
  <c r="O230" i="3"/>
  <c r="P230" i="3"/>
  <c r="O231" i="3"/>
  <c r="P231" i="3"/>
  <c r="O232" i="3"/>
  <c r="P232" i="3"/>
  <c r="O233" i="3"/>
  <c r="P233" i="3"/>
  <c r="O234" i="3"/>
  <c r="P234" i="3"/>
  <c r="O235" i="3"/>
  <c r="P235" i="3"/>
  <c r="O236" i="3"/>
  <c r="P236" i="3"/>
  <c r="O237" i="3"/>
  <c r="P237" i="3"/>
  <c r="O238" i="3"/>
  <c r="P238" i="3"/>
  <c r="O239" i="3"/>
  <c r="P239" i="3"/>
  <c r="O240" i="3"/>
  <c r="P240" i="3"/>
  <c r="O241" i="3"/>
  <c r="P241" i="3"/>
  <c r="O242" i="3"/>
  <c r="P242" i="3"/>
  <c r="O243" i="3"/>
  <c r="P243" i="3"/>
  <c r="O244" i="3"/>
  <c r="P244" i="3"/>
  <c r="O245" i="3"/>
  <c r="P245" i="3"/>
  <c r="O246" i="3"/>
  <c r="P246" i="3"/>
  <c r="O247" i="3"/>
  <c r="P247" i="3"/>
  <c r="O248" i="3"/>
  <c r="P248" i="3"/>
  <c r="O249" i="3"/>
  <c r="P249" i="3"/>
  <c r="O250" i="3"/>
  <c r="P250" i="3"/>
  <c r="P3" i="3"/>
  <c r="S5" i="3" s="1"/>
  <c r="O3" i="3"/>
  <c r="S4" i="3" s="1"/>
  <c r="S6" i="3" s="1"/>
  <c r="S3" i="3"/>
  <c r="S2" i="3"/>
  <c r="S2" i="2"/>
  <c r="S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P3" i="2"/>
  <c r="S5" i="2" s="1"/>
  <c r="O3" i="2"/>
  <c r="S4" i="2" s="1"/>
  <c r="O3" i="6"/>
  <c r="S5" i="6"/>
  <c r="S4" i="6"/>
  <c r="S6" i="6" s="1"/>
  <c r="S7" i="6" s="1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S3" i="6"/>
  <c r="S2" i="6"/>
  <c r="N187" i="11"/>
  <c r="N219" i="11"/>
  <c r="N4" i="10"/>
  <c r="N8" i="10"/>
  <c r="N10" i="10"/>
  <c r="N20" i="10"/>
  <c r="N24" i="10"/>
  <c r="N26" i="10"/>
  <c r="N36" i="10"/>
  <c r="N40" i="10"/>
  <c r="N42" i="10"/>
  <c r="N52" i="10"/>
  <c r="N56" i="10"/>
  <c r="N58" i="10"/>
  <c r="N68" i="10"/>
  <c r="N72" i="10"/>
  <c r="N74" i="10"/>
  <c r="N84" i="10"/>
  <c r="N88" i="10"/>
  <c r="N90" i="10"/>
  <c r="N100" i="10"/>
  <c r="N104" i="10"/>
  <c r="N106" i="10"/>
  <c r="N116" i="10"/>
  <c r="N120" i="10"/>
  <c r="N122" i="10"/>
  <c r="N132" i="10"/>
  <c r="N136" i="10"/>
  <c r="N138" i="10"/>
  <c r="N143" i="10"/>
  <c r="N148" i="10"/>
  <c r="N152" i="10"/>
  <c r="N154" i="10"/>
  <c r="N159" i="10"/>
  <c r="N164" i="10"/>
  <c r="N168" i="10"/>
  <c r="N170" i="10"/>
  <c r="N175" i="10"/>
  <c r="N180" i="10"/>
  <c r="N184" i="10"/>
  <c r="N186" i="10"/>
  <c r="N191" i="10"/>
  <c r="N196" i="10"/>
  <c r="N200" i="10"/>
  <c r="N202" i="10"/>
  <c r="N207" i="10"/>
  <c r="N212" i="10"/>
  <c r="N216" i="10"/>
  <c r="N218" i="10"/>
  <c r="N223" i="10"/>
  <c r="N228" i="10"/>
  <c r="N232" i="10"/>
  <c r="N234" i="10"/>
  <c r="N239" i="10"/>
  <c r="N244" i="10"/>
  <c r="N248" i="10"/>
  <c r="N7" i="9"/>
  <c r="N15" i="9"/>
  <c r="N23" i="9"/>
  <c r="N31" i="9"/>
  <c r="N39" i="9"/>
  <c r="N47" i="9"/>
  <c r="N55" i="9"/>
  <c r="N63" i="9"/>
  <c r="N71" i="9"/>
  <c r="N79" i="9"/>
  <c r="N87" i="9"/>
  <c r="N95" i="9"/>
  <c r="N103" i="9"/>
  <c r="N111" i="9"/>
  <c r="N119" i="9"/>
  <c r="N127" i="9"/>
  <c r="N135" i="9"/>
  <c r="N143" i="9"/>
  <c r="N151" i="9"/>
  <c r="N159" i="9"/>
  <c r="N167" i="9"/>
  <c r="N175" i="9"/>
  <c r="N183" i="9"/>
  <c r="N191" i="9"/>
  <c r="N199" i="9"/>
  <c r="N207" i="9"/>
  <c r="N215" i="9"/>
  <c r="N223" i="9"/>
  <c r="N231" i="9"/>
  <c r="N239" i="9"/>
  <c r="N247" i="9"/>
  <c r="N3" i="5"/>
  <c r="N10" i="5"/>
  <c r="N11" i="5"/>
  <c r="N18" i="5"/>
  <c r="N19" i="5"/>
  <c r="N26" i="5"/>
  <c r="N27" i="5"/>
  <c r="N34" i="5"/>
  <c r="N35" i="5"/>
  <c r="N42" i="5"/>
  <c r="N43" i="5"/>
  <c r="N50" i="5"/>
  <c r="N51" i="5"/>
  <c r="N58" i="5"/>
  <c r="N59" i="5"/>
  <c r="N66" i="5"/>
  <c r="N67" i="5"/>
  <c r="N74" i="5"/>
  <c r="N75" i="5"/>
  <c r="N82" i="5"/>
  <c r="N83" i="5"/>
  <c r="N90" i="5"/>
  <c r="N91" i="5"/>
  <c r="N98" i="5"/>
  <c r="N99" i="5"/>
  <c r="N106" i="5"/>
  <c r="N107" i="5"/>
  <c r="N114" i="5"/>
  <c r="N115" i="5"/>
  <c r="N122" i="5"/>
  <c r="N123" i="5"/>
  <c r="N130" i="5"/>
  <c r="N131" i="5"/>
  <c r="N138" i="5"/>
  <c r="N139" i="5"/>
  <c r="N146" i="5"/>
  <c r="N147" i="5"/>
  <c r="N154" i="5"/>
  <c r="N155" i="5"/>
  <c r="N162" i="5"/>
  <c r="N163" i="5"/>
  <c r="N170" i="5"/>
  <c r="N171" i="5"/>
  <c r="N178" i="5"/>
  <c r="N179" i="5"/>
  <c r="N186" i="5"/>
  <c r="N187" i="5"/>
  <c r="N194" i="5"/>
  <c r="N195" i="5"/>
  <c r="N202" i="5"/>
  <c r="N203" i="5"/>
  <c r="N210" i="5"/>
  <c r="N211" i="5"/>
  <c r="N218" i="5"/>
  <c r="N219" i="5"/>
  <c r="N226" i="5"/>
  <c r="N227" i="5"/>
  <c r="N234" i="5"/>
  <c r="N235" i="5"/>
  <c r="N242" i="5"/>
  <c r="N243" i="5"/>
  <c r="M3" i="11"/>
  <c r="N3" i="11" s="1"/>
  <c r="M4" i="11"/>
  <c r="N4" i="11" s="1"/>
  <c r="M5" i="11"/>
  <c r="N5" i="11" s="1"/>
  <c r="M6" i="11"/>
  <c r="N6" i="11" s="1"/>
  <c r="M7" i="11"/>
  <c r="N7" i="11" s="1"/>
  <c r="M8" i="11"/>
  <c r="N8" i="11" s="1"/>
  <c r="M9" i="11"/>
  <c r="N9" i="11" s="1"/>
  <c r="M10" i="11"/>
  <c r="N10" i="11" s="1"/>
  <c r="M11" i="11"/>
  <c r="N11" i="11" s="1"/>
  <c r="M12" i="11"/>
  <c r="N12" i="11" s="1"/>
  <c r="M13" i="11"/>
  <c r="N13" i="11" s="1"/>
  <c r="M14" i="11"/>
  <c r="N14" i="11" s="1"/>
  <c r="M15" i="11"/>
  <c r="N15" i="11" s="1"/>
  <c r="M16" i="11"/>
  <c r="N16" i="11" s="1"/>
  <c r="M17" i="11"/>
  <c r="N17" i="11" s="1"/>
  <c r="M18" i="11"/>
  <c r="N18" i="11" s="1"/>
  <c r="M19" i="11"/>
  <c r="N19" i="11" s="1"/>
  <c r="M20" i="11"/>
  <c r="N20" i="11" s="1"/>
  <c r="M21" i="11"/>
  <c r="N21" i="11" s="1"/>
  <c r="M22" i="11"/>
  <c r="N22" i="11" s="1"/>
  <c r="M23" i="11"/>
  <c r="N23" i="11" s="1"/>
  <c r="M24" i="11"/>
  <c r="N24" i="11" s="1"/>
  <c r="M25" i="11"/>
  <c r="N25" i="11" s="1"/>
  <c r="M26" i="11"/>
  <c r="N26" i="11" s="1"/>
  <c r="M27" i="11"/>
  <c r="N27" i="11" s="1"/>
  <c r="M28" i="11"/>
  <c r="N28" i="11" s="1"/>
  <c r="M29" i="11"/>
  <c r="N29" i="11" s="1"/>
  <c r="M30" i="11"/>
  <c r="N30" i="11" s="1"/>
  <c r="M31" i="11"/>
  <c r="N31" i="11" s="1"/>
  <c r="M32" i="11"/>
  <c r="N32" i="11" s="1"/>
  <c r="M33" i="11"/>
  <c r="N33" i="11" s="1"/>
  <c r="M34" i="11"/>
  <c r="N34" i="11" s="1"/>
  <c r="M35" i="11"/>
  <c r="N35" i="11" s="1"/>
  <c r="M36" i="11"/>
  <c r="N36" i="11" s="1"/>
  <c r="M37" i="11"/>
  <c r="N37" i="11" s="1"/>
  <c r="M38" i="11"/>
  <c r="N38" i="11" s="1"/>
  <c r="M39" i="11"/>
  <c r="N39" i="11" s="1"/>
  <c r="M40" i="11"/>
  <c r="N40" i="11" s="1"/>
  <c r="M41" i="11"/>
  <c r="N41" i="11" s="1"/>
  <c r="M42" i="11"/>
  <c r="N42" i="11" s="1"/>
  <c r="M43" i="11"/>
  <c r="N43" i="11" s="1"/>
  <c r="M44" i="11"/>
  <c r="N44" i="11" s="1"/>
  <c r="M45" i="11"/>
  <c r="N45" i="11" s="1"/>
  <c r="M46" i="11"/>
  <c r="N46" i="11" s="1"/>
  <c r="M47" i="11"/>
  <c r="N47" i="11" s="1"/>
  <c r="M48" i="11"/>
  <c r="N48" i="11" s="1"/>
  <c r="M49" i="11"/>
  <c r="N49" i="11" s="1"/>
  <c r="M50" i="11"/>
  <c r="N50" i="11" s="1"/>
  <c r="M51" i="11"/>
  <c r="N51" i="11" s="1"/>
  <c r="M52" i="11"/>
  <c r="N52" i="11" s="1"/>
  <c r="M53" i="11"/>
  <c r="N53" i="11" s="1"/>
  <c r="M54" i="11"/>
  <c r="N54" i="11" s="1"/>
  <c r="M55" i="11"/>
  <c r="N55" i="11" s="1"/>
  <c r="M56" i="11"/>
  <c r="N56" i="11" s="1"/>
  <c r="M57" i="11"/>
  <c r="N57" i="11" s="1"/>
  <c r="M58" i="11"/>
  <c r="N58" i="11" s="1"/>
  <c r="M59" i="11"/>
  <c r="N59" i="11" s="1"/>
  <c r="M60" i="11"/>
  <c r="N60" i="11" s="1"/>
  <c r="M61" i="11"/>
  <c r="N61" i="11" s="1"/>
  <c r="M62" i="11"/>
  <c r="N62" i="11" s="1"/>
  <c r="M63" i="11"/>
  <c r="N63" i="11" s="1"/>
  <c r="M64" i="11"/>
  <c r="N64" i="11" s="1"/>
  <c r="M65" i="11"/>
  <c r="N65" i="11" s="1"/>
  <c r="M66" i="11"/>
  <c r="N66" i="11" s="1"/>
  <c r="M67" i="11"/>
  <c r="N67" i="11" s="1"/>
  <c r="M68" i="11"/>
  <c r="N68" i="11" s="1"/>
  <c r="M69" i="11"/>
  <c r="N69" i="11" s="1"/>
  <c r="M70" i="11"/>
  <c r="N70" i="11" s="1"/>
  <c r="M71" i="11"/>
  <c r="N71" i="11" s="1"/>
  <c r="M72" i="11"/>
  <c r="N72" i="11" s="1"/>
  <c r="M73" i="11"/>
  <c r="N73" i="11" s="1"/>
  <c r="M74" i="11"/>
  <c r="N74" i="11" s="1"/>
  <c r="M75" i="11"/>
  <c r="N75" i="11" s="1"/>
  <c r="M76" i="11"/>
  <c r="N76" i="11" s="1"/>
  <c r="M77" i="11"/>
  <c r="N77" i="11" s="1"/>
  <c r="M78" i="11"/>
  <c r="N78" i="11" s="1"/>
  <c r="M79" i="11"/>
  <c r="N79" i="11" s="1"/>
  <c r="M80" i="11"/>
  <c r="N80" i="11" s="1"/>
  <c r="M81" i="11"/>
  <c r="N81" i="11" s="1"/>
  <c r="M82" i="11"/>
  <c r="N82" i="11" s="1"/>
  <c r="M83" i="11"/>
  <c r="N83" i="11" s="1"/>
  <c r="M84" i="11"/>
  <c r="N84" i="11" s="1"/>
  <c r="M85" i="11"/>
  <c r="N85" i="11" s="1"/>
  <c r="M86" i="11"/>
  <c r="N86" i="11" s="1"/>
  <c r="M87" i="11"/>
  <c r="N87" i="11" s="1"/>
  <c r="M88" i="11"/>
  <c r="N88" i="11" s="1"/>
  <c r="M89" i="11"/>
  <c r="N89" i="11" s="1"/>
  <c r="M90" i="11"/>
  <c r="N90" i="11" s="1"/>
  <c r="M91" i="11"/>
  <c r="N91" i="11" s="1"/>
  <c r="M92" i="11"/>
  <c r="N92" i="11" s="1"/>
  <c r="M93" i="11"/>
  <c r="N93" i="11" s="1"/>
  <c r="M94" i="11"/>
  <c r="N94" i="11" s="1"/>
  <c r="M95" i="11"/>
  <c r="N95" i="11" s="1"/>
  <c r="M96" i="11"/>
  <c r="N96" i="11" s="1"/>
  <c r="M97" i="11"/>
  <c r="N97" i="11" s="1"/>
  <c r="M98" i="11"/>
  <c r="N98" i="11" s="1"/>
  <c r="M99" i="11"/>
  <c r="N99" i="11" s="1"/>
  <c r="M100" i="11"/>
  <c r="N100" i="11" s="1"/>
  <c r="M101" i="11"/>
  <c r="N101" i="11" s="1"/>
  <c r="M102" i="11"/>
  <c r="N102" i="11" s="1"/>
  <c r="M103" i="11"/>
  <c r="N103" i="11" s="1"/>
  <c r="M104" i="11"/>
  <c r="N104" i="11" s="1"/>
  <c r="M105" i="11"/>
  <c r="N105" i="11" s="1"/>
  <c r="M106" i="11"/>
  <c r="N106" i="11" s="1"/>
  <c r="M107" i="11"/>
  <c r="N107" i="11" s="1"/>
  <c r="M108" i="11"/>
  <c r="N108" i="11" s="1"/>
  <c r="M109" i="11"/>
  <c r="N109" i="11" s="1"/>
  <c r="M110" i="11"/>
  <c r="N110" i="11" s="1"/>
  <c r="M111" i="11"/>
  <c r="N111" i="11" s="1"/>
  <c r="M112" i="11"/>
  <c r="N112" i="11" s="1"/>
  <c r="M113" i="11"/>
  <c r="N113" i="11" s="1"/>
  <c r="M114" i="11"/>
  <c r="N114" i="11" s="1"/>
  <c r="M115" i="11"/>
  <c r="N115" i="11" s="1"/>
  <c r="M116" i="11"/>
  <c r="N116" i="11" s="1"/>
  <c r="M117" i="11"/>
  <c r="N117" i="11" s="1"/>
  <c r="M118" i="11"/>
  <c r="N118" i="11" s="1"/>
  <c r="M119" i="11"/>
  <c r="N119" i="11" s="1"/>
  <c r="M120" i="11"/>
  <c r="N120" i="11" s="1"/>
  <c r="M121" i="11"/>
  <c r="N121" i="11" s="1"/>
  <c r="M122" i="11"/>
  <c r="N122" i="11" s="1"/>
  <c r="M123" i="11"/>
  <c r="N123" i="11" s="1"/>
  <c r="M124" i="11"/>
  <c r="N124" i="11" s="1"/>
  <c r="M125" i="11"/>
  <c r="N125" i="11" s="1"/>
  <c r="M126" i="11"/>
  <c r="N126" i="11" s="1"/>
  <c r="M127" i="11"/>
  <c r="N127" i="11" s="1"/>
  <c r="M128" i="11"/>
  <c r="N128" i="11" s="1"/>
  <c r="M129" i="11"/>
  <c r="N129" i="11" s="1"/>
  <c r="M130" i="11"/>
  <c r="N130" i="11" s="1"/>
  <c r="M131" i="11"/>
  <c r="N131" i="11" s="1"/>
  <c r="M132" i="11"/>
  <c r="N132" i="11" s="1"/>
  <c r="M133" i="11"/>
  <c r="N133" i="11" s="1"/>
  <c r="M134" i="11"/>
  <c r="N134" i="11" s="1"/>
  <c r="M135" i="11"/>
  <c r="N135" i="11" s="1"/>
  <c r="M136" i="11"/>
  <c r="N136" i="11" s="1"/>
  <c r="M137" i="11"/>
  <c r="N137" i="11" s="1"/>
  <c r="M138" i="11"/>
  <c r="N138" i="11" s="1"/>
  <c r="M139" i="11"/>
  <c r="N139" i="11" s="1"/>
  <c r="M140" i="11"/>
  <c r="N140" i="11" s="1"/>
  <c r="M141" i="11"/>
  <c r="N141" i="11" s="1"/>
  <c r="M142" i="11"/>
  <c r="N142" i="11" s="1"/>
  <c r="M143" i="11"/>
  <c r="N143" i="11" s="1"/>
  <c r="M144" i="11"/>
  <c r="N144" i="11" s="1"/>
  <c r="M145" i="11"/>
  <c r="N145" i="11" s="1"/>
  <c r="M146" i="11"/>
  <c r="N146" i="11" s="1"/>
  <c r="M147" i="11"/>
  <c r="N147" i="11" s="1"/>
  <c r="M148" i="11"/>
  <c r="N148" i="11" s="1"/>
  <c r="M149" i="11"/>
  <c r="N149" i="11" s="1"/>
  <c r="M150" i="11"/>
  <c r="N150" i="11" s="1"/>
  <c r="M151" i="11"/>
  <c r="N151" i="11" s="1"/>
  <c r="M152" i="11"/>
  <c r="N152" i="11" s="1"/>
  <c r="M153" i="11"/>
  <c r="N153" i="11" s="1"/>
  <c r="M154" i="11"/>
  <c r="N154" i="11" s="1"/>
  <c r="M155" i="11"/>
  <c r="N155" i="11" s="1"/>
  <c r="M156" i="11"/>
  <c r="N156" i="11" s="1"/>
  <c r="M157" i="11"/>
  <c r="N157" i="11" s="1"/>
  <c r="M158" i="11"/>
  <c r="N158" i="11" s="1"/>
  <c r="M159" i="11"/>
  <c r="N159" i="11" s="1"/>
  <c r="M160" i="11"/>
  <c r="N160" i="11" s="1"/>
  <c r="M161" i="11"/>
  <c r="N161" i="11" s="1"/>
  <c r="M162" i="11"/>
  <c r="N162" i="11" s="1"/>
  <c r="M163" i="11"/>
  <c r="N163" i="11" s="1"/>
  <c r="M164" i="11"/>
  <c r="N164" i="11" s="1"/>
  <c r="M165" i="11"/>
  <c r="N165" i="11" s="1"/>
  <c r="M166" i="11"/>
  <c r="N166" i="11" s="1"/>
  <c r="M167" i="11"/>
  <c r="N167" i="11" s="1"/>
  <c r="M168" i="11"/>
  <c r="N168" i="11" s="1"/>
  <c r="M169" i="11"/>
  <c r="N169" i="11" s="1"/>
  <c r="M170" i="11"/>
  <c r="N170" i="11" s="1"/>
  <c r="M171" i="11"/>
  <c r="N171" i="11" s="1"/>
  <c r="M172" i="11"/>
  <c r="N172" i="11" s="1"/>
  <c r="M173" i="11"/>
  <c r="N173" i="11" s="1"/>
  <c r="M174" i="11"/>
  <c r="N174" i="11" s="1"/>
  <c r="M175" i="11"/>
  <c r="N175" i="11" s="1"/>
  <c r="M176" i="11"/>
  <c r="N176" i="11" s="1"/>
  <c r="M177" i="11"/>
  <c r="N177" i="11" s="1"/>
  <c r="M178" i="11"/>
  <c r="N178" i="11" s="1"/>
  <c r="M179" i="11"/>
  <c r="N179" i="11" s="1"/>
  <c r="M180" i="11"/>
  <c r="N180" i="11" s="1"/>
  <c r="M181" i="11"/>
  <c r="N181" i="11" s="1"/>
  <c r="M182" i="11"/>
  <c r="N182" i="11" s="1"/>
  <c r="M183" i="11"/>
  <c r="N183" i="11" s="1"/>
  <c r="M184" i="11"/>
  <c r="N184" i="11" s="1"/>
  <c r="M185" i="11"/>
  <c r="N185" i="11" s="1"/>
  <c r="M186" i="11"/>
  <c r="N186" i="11" s="1"/>
  <c r="M187" i="11"/>
  <c r="M188" i="11"/>
  <c r="N188" i="11" s="1"/>
  <c r="M189" i="11"/>
  <c r="N189" i="11" s="1"/>
  <c r="M190" i="11"/>
  <c r="N190" i="11" s="1"/>
  <c r="M191" i="11"/>
  <c r="N191" i="11" s="1"/>
  <c r="M192" i="11"/>
  <c r="N192" i="11" s="1"/>
  <c r="M193" i="11"/>
  <c r="N193" i="11" s="1"/>
  <c r="M194" i="11"/>
  <c r="N194" i="11" s="1"/>
  <c r="M195" i="11"/>
  <c r="N195" i="11" s="1"/>
  <c r="M196" i="11"/>
  <c r="N196" i="11" s="1"/>
  <c r="M197" i="11"/>
  <c r="N197" i="11" s="1"/>
  <c r="M198" i="11"/>
  <c r="N198" i="11" s="1"/>
  <c r="M199" i="11"/>
  <c r="N199" i="11" s="1"/>
  <c r="M200" i="11"/>
  <c r="N200" i="11" s="1"/>
  <c r="M201" i="11"/>
  <c r="N201" i="11" s="1"/>
  <c r="M202" i="11"/>
  <c r="N202" i="11" s="1"/>
  <c r="M203" i="11"/>
  <c r="N203" i="11" s="1"/>
  <c r="M204" i="11"/>
  <c r="N204" i="11" s="1"/>
  <c r="M205" i="11"/>
  <c r="N205" i="11" s="1"/>
  <c r="M206" i="11"/>
  <c r="N206" i="11" s="1"/>
  <c r="M207" i="11"/>
  <c r="N207" i="11" s="1"/>
  <c r="M208" i="11"/>
  <c r="N208" i="11" s="1"/>
  <c r="M209" i="11"/>
  <c r="N209" i="11" s="1"/>
  <c r="M210" i="11"/>
  <c r="N210" i="11" s="1"/>
  <c r="M211" i="11"/>
  <c r="N211" i="11" s="1"/>
  <c r="M212" i="11"/>
  <c r="N212" i="11" s="1"/>
  <c r="M213" i="11"/>
  <c r="N213" i="11" s="1"/>
  <c r="M214" i="11"/>
  <c r="N214" i="11" s="1"/>
  <c r="M215" i="11"/>
  <c r="N215" i="11" s="1"/>
  <c r="M216" i="11"/>
  <c r="N216" i="11" s="1"/>
  <c r="M217" i="11"/>
  <c r="N217" i="11" s="1"/>
  <c r="M218" i="11"/>
  <c r="N218" i="11" s="1"/>
  <c r="M219" i="11"/>
  <c r="M220" i="11"/>
  <c r="N220" i="11" s="1"/>
  <c r="M221" i="11"/>
  <c r="N221" i="11" s="1"/>
  <c r="M222" i="11"/>
  <c r="N222" i="11" s="1"/>
  <c r="M223" i="11"/>
  <c r="N223" i="11" s="1"/>
  <c r="M224" i="11"/>
  <c r="N224" i="11" s="1"/>
  <c r="M225" i="11"/>
  <c r="N225" i="11" s="1"/>
  <c r="M226" i="11"/>
  <c r="N226" i="11" s="1"/>
  <c r="M227" i="11"/>
  <c r="N227" i="11" s="1"/>
  <c r="M228" i="11"/>
  <c r="N228" i="11" s="1"/>
  <c r="M229" i="11"/>
  <c r="N229" i="11" s="1"/>
  <c r="M230" i="11"/>
  <c r="N230" i="11" s="1"/>
  <c r="M231" i="11"/>
  <c r="N231" i="11" s="1"/>
  <c r="M232" i="11"/>
  <c r="N232" i="11" s="1"/>
  <c r="M233" i="11"/>
  <c r="N233" i="11" s="1"/>
  <c r="M234" i="11"/>
  <c r="N234" i="11" s="1"/>
  <c r="M235" i="11"/>
  <c r="N235" i="11" s="1"/>
  <c r="M236" i="11"/>
  <c r="N236" i="11" s="1"/>
  <c r="M237" i="11"/>
  <c r="N237" i="11" s="1"/>
  <c r="M238" i="11"/>
  <c r="N238" i="11" s="1"/>
  <c r="M239" i="11"/>
  <c r="N239" i="11" s="1"/>
  <c r="M240" i="11"/>
  <c r="N240" i="11" s="1"/>
  <c r="M241" i="11"/>
  <c r="N241" i="11" s="1"/>
  <c r="M242" i="11"/>
  <c r="N242" i="11" s="1"/>
  <c r="M243" i="11"/>
  <c r="N243" i="11" s="1"/>
  <c r="M244" i="11"/>
  <c r="N244" i="11" s="1"/>
  <c r="M245" i="11"/>
  <c r="N245" i="11" s="1"/>
  <c r="M246" i="11"/>
  <c r="N246" i="11" s="1"/>
  <c r="M247" i="11"/>
  <c r="N247" i="11" s="1"/>
  <c r="M248" i="11"/>
  <c r="N248" i="11" s="1"/>
  <c r="M3" i="10"/>
  <c r="N3" i="10" s="1"/>
  <c r="M4" i="10"/>
  <c r="M5" i="10"/>
  <c r="N5" i="10" s="1"/>
  <c r="M6" i="10"/>
  <c r="N6" i="10" s="1"/>
  <c r="M7" i="10"/>
  <c r="N7" i="10" s="1"/>
  <c r="M8" i="10"/>
  <c r="M9" i="10"/>
  <c r="N9" i="10" s="1"/>
  <c r="M10" i="10"/>
  <c r="M11" i="10"/>
  <c r="N11" i="10" s="1"/>
  <c r="M12" i="10"/>
  <c r="N12" i="10" s="1"/>
  <c r="M13" i="10"/>
  <c r="N13" i="10" s="1"/>
  <c r="M14" i="10"/>
  <c r="N14" i="10" s="1"/>
  <c r="M15" i="10"/>
  <c r="N15" i="10" s="1"/>
  <c r="M16" i="10"/>
  <c r="N16" i="10" s="1"/>
  <c r="M17" i="10"/>
  <c r="N17" i="10" s="1"/>
  <c r="M18" i="10"/>
  <c r="N18" i="10" s="1"/>
  <c r="M19" i="10"/>
  <c r="N19" i="10" s="1"/>
  <c r="M20" i="10"/>
  <c r="M21" i="10"/>
  <c r="N21" i="10" s="1"/>
  <c r="M22" i="10"/>
  <c r="N22" i="10" s="1"/>
  <c r="M23" i="10"/>
  <c r="N23" i="10" s="1"/>
  <c r="M24" i="10"/>
  <c r="M25" i="10"/>
  <c r="N25" i="10" s="1"/>
  <c r="M26" i="10"/>
  <c r="M27" i="10"/>
  <c r="N27" i="10" s="1"/>
  <c r="M28" i="10"/>
  <c r="N28" i="10" s="1"/>
  <c r="M29" i="10"/>
  <c r="N29" i="10" s="1"/>
  <c r="M30" i="10"/>
  <c r="N30" i="10" s="1"/>
  <c r="M31" i="10"/>
  <c r="N31" i="10" s="1"/>
  <c r="M32" i="10"/>
  <c r="N32" i="10" s="1"/>
  <c r="M33" i="10"/>
  <c r="N33" i="10" s="1"/>
  <c r="M34" i="10"/>
  <c r="N34" i="10" s="1"/>
  <c r="M35" i="10"/>
  <c r="N35" i="10" s="1"/>
  <c r="M36" i="10"/>
  <c r="M37" i="10"/>
  <c r="N37" i="10" s="1"/>
  <c r="M38" i="10"/>
  <c r="N38" i="10" s="1"/>
  <c r="M39" i="10"/>
  <c r="N39" i="10" s="1"/>
  <c r="M40" i="10"/>
  <c r="M41" i="10"/>
  <c r="N41" i="10" s="1"/>
  <c r="M42" i="10"/>
  <c r="M43" i="10"/>
  <c r="N43" i="10" s="1"/>
  <c r="M44" i="10"/>
  <c r="N44" i="10" s="1"/>
  <c r="M45" i="10"/>
  <c r="N45" i="10" s="1"/>
  <c r="M46" i="10"/>
  <c r="N46" i="10" s="1"/>
  <c r="M47" i="10"/>
  <c r="N47" i="10" s="1"/>
  <c r="M48" i="10"/>
  <c r="N48" i="10" s="1"/>
  <c r="M49" i="10"/>
  <c r="N49" i="10" s="1"/>
  <c r="M50" i="10"/>
  <c r="N50" i="10" s="1"/>
  <c r="M51" i="10"/>
  <c r="N51" i="10" s="1"/>
  <c r="M52" i="10"/>
  <c r="M53" i="10"/>
  <c r="N53" i="10" s="1"/>
  <c r="M54" i="10"/>
  <c r="N54" i="10" s="1"/>
  <c r="M55" i="10"/>
  <c r="N55" i="10" s="1"/>
  <c r="M56" i="10"/>
  <c r="M57" i="10"/>
  <c r="N57" i="10" s="1"/>
  <c r="M58" i="10"/>
  <c r="M59" i="10"/>
  <c r="N59" i="10" s="1"/>
  <c r="M60" i="10"/>
  <c r="N60" i="10" s="1"/>
  <c r="M61" i="10"/>
  <c r="N61" i="10" s="1"/>
  <c r="M62" i="10"/>
  <c r="N62" i="10" s="1"/>
  <c r="M63" i="10"/>
  <c r="N63" i="10" s="1"/>
  <c r="M64" i="10"/>
  <c r="N64" i="10" s="1"/>
  <c r="M65" i="10"/>
  <c r="N65" i="10" s="1"/>
  <c r="M66" i="10"/>
  <c r="N66" i="10" s="1"/>
  <c r="M67" i="10"/>
  <c r="N67" i="10" s="1"/>
  <c r="M68" i="10"/>
  <c r="M69" i="10"/>
  <c r="N69" i="10" s="1"/>
  <c r="M70" i="10"/>
  <c r="N70" i="10" s="1"/>
  <c r="M71" i="10"/>
  <c r="N71" i="10" s="1"/>
  <c r="M72" i="10"/>
  <c r="M73" i="10"/>
  <c r="N73" i="10" s="1"/>
  <c r="M74" i="10"/>
  <c r="M75" i="10"/>
  <c r="N75" i="10" s="1"/>
  <c r="M76" i="10"/>
  <c r="N76" i="10" s="1"/>
  <c r="M77" i="10"/>
  <c r="N77" i="10" s="1"/>
  <c r="M78" i="10"/>
  <c r="N78" i="10" s="1"/>
  <c r="M79" i="10"/>
  <c r="N79" i="10" s="1"/>
  <c r="M80" i="10"/>
  <c r="N80" i="10" s="1"/>
  <c r="M81" i="10"/>
  <c r="N81" i="10" s="1"/>
  <c r="M82" i="10"/>
  <c r="N82" i="10" s="1"/>
  <c r="M83" i="10"/>
  <c r="N83" i="10" s="1"/>
  <c r="M84" i="10"/>
  <c r="M85" i="10"/>
  <c r="N85" i="10" s="1"/>
  <c r="M86" i="10"/>
  <c r="N86" i="10" s="1"/>
  <c r="M87" i="10"/>
  <c r="N87" i="10" s="1"/>
  <c r="M88" i="10"/>
  <c r="M89" i="10"/>
  <c r="N89" i="10" s="1"/>
  <c r="M90" i="10"/>
  <c r="M91" i="10"/>
  <c r="N91" i="10" s="1"/>
  <c r="M92" i="10"/>
  <c r="N92" i="10" s="1"/>
  <c r="M93" i="10"/>
  <c r="N93" i="10" s="1"/>
  <c r="M94" i="10"/>
  <c r="N94" i="10" s="1"/>
  <c r="M95" i="10"/>
  <c r="N95" i="10" s="1"/>
  <c r="M96" i="10"/>
  <c r="N96" i="10" s="1"/>
  <c r="M97" i="10"/>
  <c r="N97" i="10" s="1"/>
  <c r="M98" i="10"/>
  <c r="N98" i="10" s="1"/>
  <c r="M99" i="10"/>
  <c r="N99" i="10" s="1"/>
  <c r="M100" i="10"/>
  <c r="M101" i="10"/>
  <c r="N101" i="10" s="1"/>
  <c r="M102" i="10"/>
  <c r="N102" i="10" s="1"/>
  <c r="M103" i="10"/>
  <c r="N103" i="10" s="1"/>
  <c r="M104" i="10"/>
  <c r="M105" i="10"/>
  <c r="N105" i="10" s="1"/>
  <c r="M106" i="10"/>
  <c r="M107" i="10"/>
  <c r="N107" i="10" s="1"/>
  <c r="M108" i="10"/>
  <c r="N108" i="10" s="1"/>
  <c r="M109" i="10"/>
  <c r="N109" i="10" s="1"/>
  <c r="M110" i="10"/>
  <c r="N110" i="10" s="1"/>
  <c r="M111" i="10"/>
  <c r="N111" i="10" s="1"/>
  <c r="M112" i="10"/>
  <c r="N112" i="10" s="1"/>
  <c r="M113" i="10"/>
  <c r="N113" i="10" s="1"/>
  <c r="M114" i="10"/>
  <c r="N114" i="10" s="1"/>
  <c r="M115" i="10"/>
  <c r="N115" i="10" s="1"/>
  <c r="M116" i="10"/>
  <c r="M117" i="10"/>
  <c r="N117" i="10" s="1"/>
  <c r="M118" i="10"/>
  <c r="N118" i="10" s="1"/>
  <c r="M119" i="10"/>
  <c r="N119" i="10" s="1"/>
  <c r="M120" i="10"/>
  <c r="M121" i="10"/>
  <c r="N121" i="10" s="1"/>
  <c r="M122" i="10"/>
  <c r="M123" i="10"/>
  <c r="N123" i="10" s="1"/>
  <c r="M124" i="10"/>
  <c r="N124" i="10" s="1"/>
  <c r="M125" i="10"/>
  <c r="N125" i="10" s="1"/>
  <c r="M126" i="10"/>
  <c r="N126" i="10" s="1"/>
  <c r="M127" i="10"/>
  <c r="N127" i="10" s="1"/>
  <c r="M128" i="10"/>
  <c r="N128" i="10" s="1"/>
  <c r="M129" i="10"/>
  <c r="N129" i="10" s="1"/>
  <c r="M130" i="10"/>
  <c r="N130" i="10" s="1"/>
  <c r="M131" i="10"/>
  <c r="N131" i="10" s="1"/>
  <c r="M132" i="10"/>
  <c r="M133" i="10"/>
  <c r="N133" i="10" s="1"/>
  <c r="M134" i="10"/>
  <c r="N134" i="10" s="1"/>
  <c r="M135" i="10"/>
  <c r="N135" i="10" s="1"/>
  <c r="M136" i="10"/>
  <c r="M137" i="10"/>
  <c r="N137" i="10" s="1"/>
  <c r="M138" i="10"/>
  <c r="M139" i="10"/>
  <c r="N139" i="10" s="1"/>
  <c r="M140" i="10"/>
  <c r="N140" i="10" s="1"/>
  <c r="M141" i="10"/>
  <c r="N141" i="10" s="1"/>
  <c r="M142" i="10"/>
  <c r="N142" i="10" s="1"/>
  <c r="M143" i="10"/>
  <c r="M144" i="10"/>
  <c r="N144" i="10" s="1"/>
  <c r="M145" i="10"/>
  <c r="N145" i="10" s="1"/>
  <c r="M146" i="10"/>
  <c r="N146" i="10" s="1"/>
  <c r="M147" i="10"/>
  <c r="N147" i="10" s="1"/>
  <c r="M148" i="10"/>
  <c r="M149" i="10"/>
  <c r="N149" i="10" s="1"/>
  <c r="M150" i="10"/>
  <c r="N150" i="10" s="1"/>
  <c r="M151" i="10"/>
  <c r="N151" i="10" s="1"/>
  <c r="M152" i="10"/>
  <c r="M153" i="10"/>
  <c r="N153" i="10" s="1"/>
  <c r="M154" i="10"/>
  <c r="M155" i="10"/>
  <c r="N155" i="10" s="1"/>
  <c r="M156" i="10"/>
  <c r="N156" i="10" s="1"/>
  <c r="M157" i="10"/>
  <c r="N157" i="10" s="1"/>
  <c r="M158" i="10"/>
  <c r="N158" i="10" s="1"/>
  <c r="M159" i="10"/>
  <c r="M160" i="10"/>
  <c r="N160" i="10" s="1"/>
  <c r="M161" i="10"/>
  <c r="N161" i="10" s="1"/>
  <c r="M162" i="10"/>
  <c r="N162" i="10" s="1"/>
  <c r="M163" i="10"/>
  <c r="N163" i="10" s="1"/>
  <c r="M164" i="10"/>
  <c r="M165" i="10"/>
  <c r="N165" i="10" s="1"/>
  <c r="M166" i="10"/>
  <c r="N166" i="10" s="1"/>
  <c r="M167" i="10"/>
  <c r="N167" i="10" s="1"/>
  <c r="M168" i="10"/>
  <c r="M169" i="10"/>
  <c r="N169" i="10" s="1"/>
  <c r="M170" i="10"/>
  <c r="M171" i="10"/>
  <c r="N171" i="10" s="1"/>
  <c r="M172" i="10"/>
  <c r="N172" i="10" s="1"/>
  <c r="M173" i="10"/>
  <c r="N173" i="10" s="1"/>
  <c r="M174" i="10"/>
  <c r="N174" i="10" s="1"/>
  <c r="M175" i="10"/>
  <c r="M176" i="10"/>
  <c r="N176" i="10" s="1"/>
  <c r="M177" i="10"/>
  <c r="N177" i="10" s="1"/>
  <c r="M178" i="10"/>
  <c r="N178" i="10" s="1"/>
  <c r="M179" i="10"/>
  <c r="N179" i="10" s="1"/>
  <c r="M180" i="10"/>
  <c r="M181" i="10"/>
  <c r="N181" i="10" s="1"/>
  <c r="M182" i="10"/>
  <c r="N182" i="10" s="1"/>
  <c r="M183" i="10"/>
  <c r="N183" i="10" s="1"/>
  <c r="M184" i="10"/>
  <c r="M185" i="10"/>
  <c r="N185" i="10" s="1"/>
  <c r="M186" i="10"/>
  <c r="M187" i="10"/>
  <c r="N187" i="10" s="1"/>
  <c r="M188" i="10"/>
  <c r="N188" i="10" s="1"/>
  <c r="M189" i="10"/>
  <c r="N189" i="10" s="1"/>
  <c r="M190" i="10"/>
  <c r="N190" i="10" s="1"/>
  <c r="M191" i="10"/>
  <c r="M192" i="10"/>
  <c r="N192" i="10" s="1"/>
  <c r="M193" i="10"/>
  <c r="N193" i="10" s="1"/>
  <c r="M194" i="10"/>
  <c r="N194" i="10" s="1"/>
  <c r="M195" i="10"/>
  <c r="N195" i="10" s="1"/>
  <c r="M196" i="10"/>
  <c r="M197" i="10"/>
  <c r="N197" i="10" s="1"/>
  <c r="M198" i="10"/>
  <c r="N198" i="10" s="1"/>
  <c r="M199" i="10"/>
  <c r="N199" i="10" s="1"/>
  <c r="M200" i="10"/>
  <c r="M201" i="10"/>
  <c r="N201" i="10" s="1"/>
  <c r="M202" i="10"/>
  <c r="M203" i="10"/>
  <c r="N203" i="10" s="1"/>
  <c r="M204" i="10"/>
  <c r="N204" i="10" s="1"/>
  <c r="M205" i="10"/>
  <c r="N205" i="10" s="1"/>
  <c r="M206" i="10"/>
  <c r="N206" i="10" s="1"/>
  <c r="M207" i="10"/>
  <c r="M208" i="10"/>
  <c r="N208" i="10" s="1"/>
  <c r="M209" i="10"/>
  <c r="N209" i="10" s="1"/>
  <c r="M210" i="10"/>
  <c r="N210" i="10" s="1"/>
  <c r="M211" i="10"/>
  <c r="N211" i="10" s="1"/>
  <c r="M212" i="10"/>
  <c r="M213" i="10"/>
  <c r="N213" i="10" s="1"/>
  <c r="M214" i="10"/>
  <c r="N214" i="10" s="1"/>
  <c r="M215" i="10"/>
  <c r="N215" i="10" s="1"/>
  <c r="M216" i="10"/>
  <c r="M217" i="10"/>
  <c r="N217" i="10" s="1"/>
  <c r="M218" i="10"/>
  <c r="M219" i="10"/>
  <c r="N219" i="10" s="1"/>
  <c r="M220" i="10"/>
  <c r="N220" i="10" s="1"/>
  <c r="M221" i="10"/>
  <c r="N221" i="10" s="1"/>
  <c r="M222" i="10"/>
  <c r="N222" i="10" s="1"/>
  <c r="M223" i="10"/>
  <c r="M224" i="10"/>
  <c r="N224" i="10" s="1"/>
  <c r="M225" i="10"/>
  <c r="N225" i="10" s="1"/>
  <c r="M226" i="10"/>
  <c r="N226" i="10" s="1"/>
  <c r="M227" i="10"/>
  <c r="N227" i="10" s="1"/>
  <c r="M228" i="10"/>
  <c r="M229" i="10"/>
  <c r="N229" i="10" s="1"/>
  <c r="M230" i="10"/>
  <c r="N230" i="10" s="1"/>
  <c r="M231" i="10"/>
  <c r="N231" i="10" s="1"/>
  <c r="M232" i="10"/>
  <c r="M233" i="10"/>
  <c r="N233" i="10" s="1"/>
  <c r="M234" i="10"/>
  <c r="M235" i="10"/>
  <c r="N235" i="10" s="1"/>
  <c r="M236" i="10"/>
  <c r="N236" i="10" s="1"/>
  <c r="M237" i="10"/>
  <c r="N237" i="10" s="1"/>
  <c r="M238" i="10"/>
  <c r="N238" i="10" s="1"/>
  <c r="M239" i="10"/>
  <c r="M240" i="10"/>
  <c r="N240" i="10" s="1"/>
  <c r="M241" i="10"/>
  <c r="N241" i="10" s="1"/>
  <c r="M242" i="10"/>
  <c r="N242" i="10" s="1"/>
  <c r="M243" i="10"/>
  <c r="N243" i="10" s="1"/>
  <c r="M244" i="10"/>
  <c r="M245" i="10"/>
  <c r="N245" i="10" s="1"/>
  <c r="M246" i="10"/>
  <c r="N246" i="10" s="1"/>
  <c r="M247" i="10"/>
  <c r="N247" i="10" s="1"/>
  <c r="M248" i="10"/>
  <c r="M249" i="10"/>
  <c r="N249" i="10" s="1"/>
  <c r="M3" i="9"/>
  <c r="N3" i="9" s="1"/>
  <c r="M4" i="9"/>
  <c r="N4" i="9" s="1"/>
  <c r="M5" i="9"/>
  <c r="N5" i="9" s="1"/>
  <c r="M6" i="9"/>
  <c r="N6" i="9" s="1"/>
  <c r="M7" i="9"/>
  <c r="M8" i="9"/>
  <c r="N8" i="9" s="1"/>
  <c r="M9" i="9"/>
  <c r="N9" i="9" s="1"/>
  <c r="M10" i="9"/>
  <c r="N10" i="9" s="1"/>
  <c r="M11" i="9"/>
  <c r="N11" i="9" s="1"/>
  <c r="M12" i="9"/>
  <c r="N12" i="9" s="1"/>
  <c r="M13" i="9"/>
  <c r="N13" i="9" s="1"/>
  <c r="M14" i="9"/>
  <c r="N14" i="9" s="1"/>
  <c r="M15" i="9"/>
  <c r="M16" i="9"/>
  <c r="N16" i="9" s="1"/>
  <c r="M17" i="9"/>
  <c r="N17" i="9" s="1"/>
  <c r="M18" i="9"/>
  <c r="N18" i="9" s="1"/>
  <c r="M19" i="9"/>
  <c r="N19" i="9" s="1"/>
  <c r="M20" i="9"/>
  <c r="N20" i="9" s="1"/>
  <c r="M21" i="9"/>
  <c r="N21" i="9" s="1"/>
  <c r="M22" i="9"/>
  <c r="N22" i="9" s="1"/>
  <c r="M23" i="9"/>
  <c r="M24" i="9"/>
  <c r="N24" i="9" s="1"/>
  <c r="M25" i="9"/>
  <c r="N25" i="9" s="1"/>
  <c r="M26" i="9"/>
  <c r="N26" i="9" s="1"/>
  <c r="M27" i="9"/>
  <c r="N27" i="9" s="1"/>
  <c r="M28" i="9"/>
  <c r="N28" i="9" s="1"/>
  <c r="M29" i="9"/>
  <c r="N29" i="9" s="1"/>
  <c r="M30" i="9"/>
  <c r="N30" i="9" s="1"/>
  <c r="M31" i="9"/>
  <c r="M32" i="9"/>
  <c r="N32" i="9" s="1"/>
  <c r="M33" i="9"/>
  <c r="N33" i="9" s="1"/>
  <c r="M34" i="9"/>
  <c r="N34" i="9" s="1"/>
  <c r="M35" i="9"/>
  <c r="N35" i="9" s="1"/>
  <c r="M36" i="9"/>
  <c r="N36" i="9" s="1"/>
  <c r="M37" i="9"/>
  <c r="N37" i="9" s="1"/>
  <c r="M38" i="9"/>
  <c r="N38" i="9" s="1"/>
  <c r="M39" i="9"/>
  <c r="M40" i="9"/>
  <c r="N40" i="9" s="1"/>
  <c r="M41" i="9"/>
  <c r="N41" i="9" s="1"/>
  <c r="M42" i="9"/>
  <c r="N42" i="9" s="1"/>
  <c r="M43" i="9"/>
  <c r="N43" i="9" s="1"/>
  <c r="M44" i="9"/>
  <c r="N44" i="9" s="1"/>
  <c r="M45" i="9"/>
  <c r="N45" i="9" s="1"/>
  <c r="M46" i="9"/>
  <c r="N46" i="9" s="1"/>
  <c r="M47" i="9"/>
  <c r="M48" i="9"/>
  <c r="N48" i="9" s="1"/>
  <c r="M49" i="9"/>
  <c r="N49" i="9" s="1"/>
  <c r="M50" i="9"/>
  <c r="N50" i="9" s="1"/>
  <c r="M51" i="9"/>
  <c r="N51" i="9" s="1"/>
  <c r="M52" i="9"/>
  <c r="N52" i="9" s="1"/>
  <c r="M53" i="9"/>
  <c r="N53" i="9" s="1"/>
  <c r="M54" i="9"/>
  <c r="N54" i="9" s="1"/>
  <c r="M55" i="9"/>
  <c r="M56" i="9"/>
  <c r="N56" i="9" s="1"/>
  <c r="M57" i="9"/>
  <c r="N57" i="9" s="1"/>
  <c r="M58" i="9"/>
  <c r="N58" i="9" s="1"/>
  <c r="M59" i="9"/>
  <c r="N59" i="9" s="1"/>
  <c r="M60" i="9"/>
  <c r="N60" i="9" s="1"/>
  <c r="M61" i="9"/>
  <c r="N61" i="9" s="1"/>
  <c r="M62" i="9"/>
  <c r="N62" i="9" s="1"/>
  <c r="M63" i="9"/>
  <c r="M64" i="9"/>
  <c r="N64" i="9" s="1"/>
  <c r="M65" i="9"/>
  <c r="N65" i="9" s="1"/>
  <c r="M66" i="9"/>
  <c r="N66" i="9" s="1"/>
  <c r="M67" i="9"/>
  <c r="N67" i="9" s="1"/>
  <c r="M68" i="9"/>
  <c r="N68" i="9" s="1"/>
  <c r="M69" i="9"/>
  <c r="N69" i="9" s="1"/>
  <c r="M70" i="9"/>
  <c r="N70" i="9" s="1"/>
  <c r="M71" i="9"/>
  <c r="M72" i="9"/>
  <c r="N72" i="9" s="1"/>
  <c r="M73" i="9"/>
  <c r="N73" i="9" s="1"/>
  <c r="M74" i="9"/>
  <c r="N74" i="9" s="1"/>
  <c r="M75" i="9"/>
  <c r="N75" i="9" s="1"/>
  <c r="M76" i="9"/>
  <c r="N76" i="9" s="1"/>
  <c r="M77" i="9"/>
  <c r="N77" i="9" s="1"/>
  <c r="M78" i="9"/>
  <c r="N78" i="9" s="1"/>
  <c r="M79" i="9"/>
  <c r="M80" i="9"/>
  <c r="N80" i="9" s="1"/>
  <c r="M81" i="9"/>
  <c r="N81" i="9" s="1"/>
  <c r="M82" i="9"/>
  <c r="N82" i="9" s="1"/>
  <c r="M83" i="9"/>
  <c r="N83" i="9" s="1"/>
  <c r="M84" i="9"/>
  <c r="N84" i="9" s="1"/>
  <c r="M85" i="9"/>
  <c r="N85" i="9" s="1"/>
  <c r="M86" i="9"/>
  <c r="N86" i="9" s="1"/>
  <c r="M87" i="9"/>
  <c r="M88" i="9"/>
  <c r="N88" i="9" s="1"/>
  <c r="M89" i="9"/>
  <c r="N89" i="9" s="1"/>
  <c r="M90" i="9"/>
  <c r="N90" i="9" s="1"/>
  <c r="M91" i="9"/>
  <c r="N91" i="9" s="1"/>
  <c r="M92" i="9"/>
  <c r="N92" i="9" s="1"/>
  <c r="M93" i="9"/>
  <c r="N93" i="9" s="1"/>
  <c r="M94" i="9"/>
  <c r="N94" i="9" s="1"/>
  <c r="M95" i="9"/>
  <c r="M96" i="9"/>
  <c r="N96" i="9" s="1"/>
  <c r="M97" i="9"/>
  <c r="N97" i="9" s="1"/>
  <c r="M98" i="9"/>
  <c r="N98" i="9" s="1"/>
  <c r="M99" i="9"/>
  <c r="N99" i="9" s="1"/>
  <c r="M100" i="9"/>
  <c r="N100" i="9" s="1"/>
  <c r="M101" i="9"/>
  <c r="N101" i="9" s="1"/>
  <c r="M102" i="9"/>
  <c r="N102" i="9" s="1"/>
  <c r="M103" i="9"/>
  <c r="M104" i="9"/>
  <c r="N104" i="9" s="1"/>
  <c r="M105" i="9"/>
  <c r="N105" i="9" s="1"/>
  <c r="M106" i="9"/>
  <c r="N106" i="9" s="1"/>
  <c r="M107" i="9"/>
  <c r="N107" i="9" s="1"/>
  <c r="M108" i="9"/>
  <c r="N108" i="9" s="1"/>
  <c r="M109" i="9"/>
  <c r="N109" i="9" s="1"/>
  <c r="M110" i="9"/>
  <c r="N110" i="9" s="1"/>
  <c r="M111" i="9"/>
  <c r="M112" i="9"/>
  <c r="N112" i="9" s="1"/>
  <c r="M113" i="9"/>
  <c r="N113" i="9" s="1"/>
  <c r="M114" i="9"/>
  <c r="N114" i="9" s="1"/>
  <c r="M115" i="9"/>
  <c r="N115" i="9" s="1"/>
  <c r="M116" i="9"/>
  <c r="N116" i="9" s="1"/>
  <c r="M117" i="9"/>
  <c r="N117" i="9" s="1"/>
  <c r="M118" i="9"/>
  <c r="N118" i="9" s="1"/>
  <c r="M119" i="9"/>
  <c r="M120" i="9"/>
  <c r="N120" i="9" s="1"/>
  <c r="M121" i="9"/>
  <c r="N121" i="9" s="1"/>
  <c r="M122" i="9"/>
  <c r="N122" i="9" s="1"/>
  <c r="M123" i="9"/>
  <c r="N123" i="9" s="1"/>
  <c r="M124" i="9"/>
  <c r="N124" i="9" s="1"/>
  <c r="M125" i="9"/>
  <c r="N125" i="9" s="1"/>
  <c r="M126" i="9"/>
  <c r="N126" i="9" s="1"/>
  <c r="M127" i="9"/>
  <c r="M128" i="9"/>
  <c r="N128" i="9" s="1"/>
  <c r="M129" i="9"/>
  <c r="N129" i="9" s="1"/>
  <c r="M130" i="9"/>
  <c r="N130" i="9" s="1"/>
  <c r="M131" i="9"/>
  <c r="N131" i="9" s="1"/>
  <c r="M132" i="9"/>
  <c r="N132" i="9" s="1"/>
  <c r="M133" i="9"/>
  <c r="N133" i="9" s="1"/>
  <c r="M134" i="9"/>
  <c r="N134" i="9" s="1"/>
  <c r="M135" i="9"/>
  <c r="M136" i="9"/>
  <c r="N136" i="9" s="1"/>
  <c r="M137" i="9"/>
  <c r="N137" i="9" s="1"/>
  <c r="M138" i="9"/>
  <c r="N138" i="9" s="1"/>
  <c r="M139" i="9"/>
  <c r="N139" i="9" s="1"/>
  <c r="M140" i="9"/>
  <c r="N140" i="9" s="1"/>
  <c r="M141" i="9"/>
  <c r="N141" i="9" s="1"/>
  <c r="M142" i="9"/>
  <c r="N142" i="9" s="1"/>
  <c r="M143" i="9"/>
  <c r="M144" i="9"/>
  <c r="N144" i="9" s="1"/>
  <c r="M145" i="9"/>
  <c r="N145" i="9" s="1"/>
  <c r="M146" i="9"/>
  <c r="N146" i="9" s="1"/>
  <c r="M147" i="9"/>
  <c r="N147" i="9" s="1"/>
  <c r="M148" i="9"/>
  <c r="N148" i="9" s="1"/>
  <c r="M149" i="9"/>
  <c r="N149" i="9" s="1"/>
  <c r="M150" i="9"/>
  <c r="N150" i="9" s="1"/>
  <c r="M151" i="9"/>
  <c r="M152" i="9"/>
  <c r="N152" i="9" s="1"/>
  <c r="M153" i="9"/>
  <c r="N153" i="9" s="1"/>
  <c r="M154" i="9"/>
  <c r="N154" i="9" s="1"/>
  <c r="M155" i="9"/>
  <c r="N155" i="9" s="1"/>
  <c r="M156" i="9"/>
  <c r="N156" i="9" s="1"/>
  <c r="M157" i="9"/>
  <c r="N157" i="9" s="1"/>
  <c r="M158" i="9"/>
  <c r="N158" i="9" s="1"/>
  <c r="M159" i="9"/>
  <c r="M160" i="9"/>
  <c r="N160" i="9" s="1"/>
  <c r="M161" i="9"/>
  <c r="N161" i="9" s="1"/>
  <c r="M162" i="9"/>
  <c r="N162" i="9" s="1"/>
  <c r="M163" i="9"/>
  <c r="N163" i="9" s="1"/>
  <c r="M164" i="9"/>
  <c r="N164" i="9" s="1"/>
  <c r="M165" i="9"/>
  <c r="N165" i="9" s="1"/>
  <c r="M166" i="9"/>
  <c r="N166" i="9" s="1"/>
  <c r="M167" i="9"/>
  <c r="M168" i="9"/>
  <c r="N168" i="9" s="1"/>
  <c r="M169" i="9"/>
  <c r="N169" i="9" s="1"/>
  <c r="M170" i="9"/>
  <c r="N170" i="9" s="1"/>
  <c r="M171" i="9"/>
  <c r="N171" i="9" s="1"/>
  <c r="M172" i="9"/>
  <c r="N172" i="9" s="1"/>
  <c r="M173" i="9"/>
  <c r="N173" i="9" s="1"/>
  <c r="M174" i="9"/>
  <c r="N174" i="9" s="1"/>
  <c r="M175" i="9"/>
  <c r="M176" i="9"/>
  <c r="N176" i="9" s="1"/>
  <c r="M177" i="9"/>
  <c r="N177" i="9" s="1"/>
  <c r="M178" i="9"/>
  <c r="N178" i="9" s="1"/>
  <c r="M179" i="9"/>
  <c r="N179" i="9" s="1"/>
  <c r="M180" i="9"/>
  <c r="N180" i="9" s="1"/>
  <c r="M181" i="9"/>
  <c r="N181" i="9" s="1"/>
  <c r="M182" i="9"/>
  <c r="N182" i="9" s="1"/>
  <c r="M183" i="9"/>
  <c r="M184" i="9"/>
  <c r="N184" i="9" s="1"/>
  <c r="M185" i="9"/>
  <c r="N185" i="9" s="1"/>
  <c r="M186" i="9"/>
  <c r="N186" i="9" s="1"/>
  <c r="M187" i="9"/>
  <c r="N187" i="9" s="1"/>
  <c r="M188" i="9"/>
  <c r="N188" i="9" s="1"/>
  <c r="M189" i="9"/>
  <c r="N189" i="9" s="1"/>
  <c r="M190" i="9"/>
  <c r="N190" i="9" s="1"/>
  <c r="M191" i="9"/>
  <c r="M192" i="9"/>
  <c r="N192" i="9" s="1"/>
  <c r="M193" i="9"/>
  <c r="N193" i="9" s="1"/>
  <c r="M194" i="9"/>
  <c r="N194" i="9" s="1"/>
  <c r="M195" i="9"/>
  <c r="N195" i="9" s="1"/>
  <c r="M196" i="9"/>
  <c r="N196" i="9" s="1"/>
  <c r="M197" i="9"/>
  <c r="N197" i="9" s="1"/>
  <c r="M198" i="9"/>
  <c r="N198" i="9" s="1"/>
  <c r="M199" i="9"/>
  <c r="M200" i="9"/>
  <c r="N200" i="9" s="1"/>
  <c r="M201" i="9"/>
  <c r="N201" i="9" s="1"/>
  <c r="M202" i="9"/>
  <c r="N202" i="9" s="1"/>
  <c r="M203" i="9"/>
  <c r="N203" i="9" s="1"/>
  <c r="M204" i="9"/>
  <c r="N204" i="9" s="1"/>
  <c r="M205" i="9"/>
  <c r="N205" i="9" s="1"/>
  <c r="M206" i="9"/>
  <c r="N206" i="9" s="1"/>
  <c r="M207" i="9"/>
  <c r="M208" i="9"/>
  <c r="N208" i="9" s="1"/>
  <c r="M209" i="9"/>
  <c r="N209" i="9" s="1"/>
  <c r="M210" i="9"/>
  <c r="N210" i="9" s="1"/>
  <c r="M211" i="9"/>
  <c r="N211" i="9" s="1"/>
  <c r="M212" i="9"/>
  <c r="N212" i="9" s="1"/>
  <c r="M213" i="9"/>
  <c r="N213" i="9" s="1"/>
  <c r="M214" i="9"/>
  <c r="N214" i="9" s="1"/>
  <c r="M215" i="9"/>
  <c r="M216" i="9"/>
  <c r="N216" i="9" s="1"/>
  <c r="M217" i="9"/>
  <c r="N217" i="9" s="1"/>
  <c r="M218" i="9"/>
  <c r="N218" i="9" s="1"/>
  <c r="M219" i="9"/>
  <c r="N219" i="9" s="1"/>
  <c r="M220" i="9"/>
  <c r="N220" i="9" s="1"/>
  <c r="M221" i="9"/>
  <c r="N221" i="9" s="1"/>
  <c r="M222" i="9"/>
  <c r="N222" i="9" s="1"/>
  <c r="M223" i="9"/>
  <c r="M224" i="9"/>
  <c r="N224" i="9" s="1"/>
  <c r="M225" i="9"/>
  <c r="N225" i="9" s="1"/>
  <c r="M226" i="9"/>
  <c r="N226" i="9" s="1"/>
  <c r="M227" i="9"/>
  <c r="N227" i="9" s="1"/>
  <c r="M228" i="9"/>
  <c r="N228" i="9" s="1"/>
  <c r="M229" i="9"/>
  <c r="N229" i="9" s="1"/>
  <c r="M230" i="9"/>
  <c r="N230" i="9" s="1"/>
  <c r="M231" i="9"/>
  <c r="M232" i="9"/>
  <c r="N232" i="9" s="1"/>
  <c r="M233" i="9"/>
  <c r="N233" i="9" s="1"/>
  <c r="M234" i="9"/>
  <c r="N234" i="9" s="1"/>
  <c r="M235" i="9"/>
  <c r="N235" i="9" s="1"/>
  <c r="M236" i="9"/>
  <c r="N236" i="9" s="1"/>
  <c r="M237" i="9"/>
  <c r="N237" i="9" s="1"/>
  <c r="M238" i="9"/>
  <c r="N238" i="9" s="1"/>
  <c r="M239" i="9"/>
  <c r="M240" i="9"/>
  <c r="N240" i="9" s="1"/>
  <c r="M241" i="9"/>
  <c r="N241" i="9" s="1"/>
  <c r="M242" i="9"/>
  <c r="N242" i="9" s="1"/>
  <c r="M243" i="9"/>
  <c r="N243" i="9" s="1"/>
  <c r="M244" i="9"/>
  <c r="N244" i="9" s="1"/>
  <c r="M245" i="9"/>
  <c r="N245" i="9" s="1"/>
  <c r="M246" i="9"/>
  <c r="N246" i="9" s="1"/>
  <c r="M247" i="9"/>
  <c r="M3" i="8"/>
  <c r="N3" i="8" s="1"/>
  <c r="M4" i="8"/>
  <c r="N4" i="8" s="1"/>
  <c r="M5" i="8"/>
  <c r="N5" i="8" s="1"/>
  <c r="M6" i="8"/>
  <c r="N6" i="8" s="1"/>
  <c r="M7" i="8"/>
  <c r="N7" i="8" s="1"/>
  <c r="M8" i="8"/>
  <c r="N8" i="8" s="1"/>
  <c r="M9" i="8"/>
  <c r="N9" i="8" s="1"/>
  <c r="M10" i="8"/>
  <c r="N10" i="8" s="1"/>
  <c r="M11" i="8"/>
  <c r="N11" i="8" s="1"/>
  <c r="M12" i="8"/>
  <c r="N12" i="8" s="1"/>
  <c r="M13" i="8"/>
  <c r="N13" i="8" s="1"/>
  <c r="M14" i="8"/>
  <c r="N14" i="8" s="1"/>
  <c r="M15" i="8"/>
  <c r="N15" i="8" s="1"/>
  <c r="M16" i="8"/>
  <c r="N16" i="8" s="1"/>
  <c r="M17" i="8"/>
  <c r="N17" i="8" s="1"/>
  <c r="M18" i="8"/>
  <c r="N18" i="8" s="1"/>
  <c r="M19" i="8"/>
  <c r="N19" i="8" s="1"/>
  <c r="M20" i="8"/>
  <c r="N20" i="8" s="1"/>
  <c r="M21" i="8"/>
  <c r="N21" i="8" s="1"/>
  <c r="M22" i="8"/>
  <c r="N22" i="8" s="1"/>
  <c r="M23" i="8"/>
  <c r="N23" i="8" s="1"/>
  <c r="M24" i="8"/>
  <c r="N24" i="8" s="1"/>
  <c r="M25" i="8"/>
  <c r="N25" i="8" s="1"/>
  <c r="M26" i="8"/>
  <c r="N26" i="8" s="1"/>
  <c r="M27" i="8"/>
  <c r="N27" i="8" s="1"/>
  <c r="M28" i="8"/>
  <c r="N28" i="8" s="1"/>
  <c r="M29" i="8"/>
  <c r="N29" i="8" s="1"/>
  <c r="M30" i="8"/>
  <c r="N30" i="8" s="1"/>
  <c r="M31" i="8"/>
  <c r="N31" i="8" s="1"/>
  <c r="M32" i="8"/>
  <c r="N32" i="8" s="1"/>
  <c r="M33" i="8"/>
  <c r="N33" i="8" s="1"/>
  <c r="M34" i="8"/>
  <c r="N34" i="8" s="1"/>
  <c r="M35" i="8"/>
  <c r="N35" i="8" s="1"/>
  <c r="M36" i="8"/>
  <c r="N36" i="8" s="1"/>
  <c r="M37" i="8"/>
  <c r="N37" i="8" s="1"/>
  <c r="M38" i="8"/>
  <c r="N38" i="8" s="1"/>
  <c r="M39" i="8"/>
  <c r="N39" i="8" s="1"/>
  <c r="M40" i="8"/>
  <c r="N40" i="8" s="1"/>
  <c r="M41" i="8"/>
  <c r="N41" i="8" s="1"/>
  <c r="M42" i="8"/>
  <c r="N42" i="8" s="1"/>
  <c r="M43" i="8"/>
  <c r="N43" i="8" s="1"/>
  <c r="M44" i="8"/>
  <c r="N44" i="8" s="1"/>
  <c r="M45" i="8"/>
  <c r="N45" i="8" s="1"/>
  <c r="M46" i="8"/>
  <c r="N46" i="8" s="1"/>
  <c r="M47" i="8"/>
  <c r="N47" i="8" s="1"/>
  <c r="M48" i="8"/>
  <c r="N48" i="8" s="1"/>
  <c r="M49" i="8"/>
  <c r="N49" i="8" s="1"/>
  <c r="M50" i="8"/>
  <c r="N50" i="8" s="1"/>
  <c r="M51" i="8"/>
  <c r="N51" i="8" s="1"/>
  <c r="M52" i="8"/>
  <c r="N52" i="8" s="1"/>
  <c r="M53" i="8"/>
  <c r="N53" i="8" s="1"/>
  <c r="M54" i="8"/>
  <c r="N54" i="8" s="1"/>
  <c r="M55" i="8"/>
  <c r="N55" i="8" s="1"/>
  <c r="M56" i="8"/>
  <c r="N56" i="8" s="1"/>
  <c r="M57" i="8"/>
  <c r="N57" i="8" s="1"/>
  <c r="M58" i="8"/>
  <c r="N58" i="8" s="1"/>
  <c r="M59" i="8"/>
  <c r="N59" i="8" s="1"/>
  <c r="M60" i="8"/>
  <c r="N60" i="8" s="1"/>
  <c r="M61" i="8"/>
  <c r="N61" i="8" s="1"/>
  <c r="M62" i="8"/>
  <c r="N62" i="8" s="1"/>
  <c r="M63" i="8"/>
  <c r="N63" i="8" s="1"/>
  <c r="M64" i="8"/>
  <c r="N64" i="8" s="1"/>
  <c r="M65" i="8"/>
  <c r="N65" i="8" s="1"/>
  <c r="M66" i="8"/>
  <c r="N66" i="8" s="1"/>
  <c r="M67" i="8"/>
  <c r="N67" i="8" s="1"/>
  <c r="M68" i="8"/>
  <c r="N68" i="8" s="1"/>
  <c r="M69" i="8"/>
  <c r="N69" i="8" s="1"/>
  <c r="M70" i="8"/>
  <c r="N70" i="8" s="1"/>
  <c r="M71" i="8"/>
  <c r="N71" i="8" s="1"/>
  <c r="M72" i="8"/>
  <c r="N72" i="8" s="1"/>
  <c r="M73" i="8"/>
  <c r="N73" i="8" s="1"/>
  <c r="M74" i="8"/>
  <c r="N74" i="8" s="1"/>
  <c r="M75" i="8"/>
  <c r="N75" i="8" s="1"/>
  <c r="M76" i="8"/>
  <c r="N76" i="8" s="1"/>
  <c r="M77" i="8"/>
  <c r="N77" i="8" s="1"/>
  <c r="M78" i="8"/>
  <c r="N78" i="8" s="1"/>
  <c r="M79" i="8"/>
  <c r="N79" i="8" s="1"/>
  <c r="M80" i="8"/>
  <c r="N80" i="8" s="1"/>
  <c r="M81" i="8"/>
  <c r="N81" i="8" s="1"/>
  <c r="M82" i="8"/>
  <c r="N82" i="8" s="1"/>
  <c r="M83" i="8"/>
  <c r="N83" i="8" s="1"/>
  <c r="M84" i="8"/>
  <c r="N84" i="8" s="1"/>
  <c r="M85" i="8"/>
  <c r="N85" i="8" s="1"/>
  <c r="M86" i="8"/>
  <c r="N86" i="8" s="1"/>
  <c r="M87" i="8"/>
  <c r="N87" i="8" s="1"/>
  <c r="M88" i="8"/>
  <c r="N88" i="8" s="1"/>
  <c r="M89" i="8"/>
  <c r="N89" i="8" s="1"/>
  <c r="M90" i="8"/>
  <c r="N90" i="8" s="1"/>
  <c r="M91" i="8"/>
  <c r="N91" i="8" s="1"/>
  <c r="M92" i="8"/>
  <c r="N92" i="8" s="1"/>
  <c r="M93" i="8"/>
  <c r="N93" i="8" s="1"/>
  <c r="M94" i="8"/>
  <c r="N94" i="8" s="1"/>
  <c r="M95" i="8"/>
  <c r="N95" i="8" s="1"/>
  <c r="M96" i="8"/>
  <c r="N96" i="8" s="1"/>
  <c r="M97" i="8"/>
  <c r="N97" i="8" s="1"/>
  <c r="M98" i="8"/>
  <c r="N98" i="8" s="1"/>
  <c r="M99" i="8"/>
  <c r="N99" i="8" s="1"/>
  <c r="M100" i="8"/>
  <c r="N100" i="8" s="1"/>
  <c r="M101" i="8"/>
  <c r="N101" i="8" s="1"/>
  <c r="M102" i="8"/>
  <c r="N102" i="8" s="1"/>
  <c r="M103" i="8"/>
  <c r="N103" i="8" s="1"/>
  <c r="M104" i="8"/>
  <c r="N104" i="8" s="1"/>
  <c r="M105" i="8"/>
  <c r="N105" i="8" s="1"/>
  <c r="M106" i="8"/>
  <c r="N106" i="8" s="1"/>
  <c r="M107" i="8"/>
  <c r="N107" i="8" s="1"/>
  <c r="M108" i="8"/>
  <c r="N108" i="8" s="1"/>
  <c r="M109" i="8"/>
  <c r="N109" i="8" s="1"/>
  <c r="M110" i="8"/>
  <c r="N110" i="8" s="1"/>
  <c r="M111" i="8"/>
  <c r="N111" i="8" s="1"/>
  <c r="M112" i="8"/>
  <c r="N112" i="8" s="1"/>
  <c r="M113" i="8"/>
  <c r="N113" i="8" s="1"/>
  <c r="M114" i="8"/>
  <c r="N114" i="8" s="1"/>
  <c r="M115" i="8"/>
  <c r="N115" i="8" s="1"/>
  <c r="M116" i="8"/>
  <c r="N116" i="8" s="1"/>
  <c r="M117" i="8"/>
  <c r="N117" i="8" s="1"/>
  <c r="M118" i="8"/>
  <c r="N118" i="8" s="1"/>
  <c r="M119" i="8"/>
  <c r="N119" i="8" s="1"/>
  <c r="M120" i="8"/>
  <c r="N120" i="8" s="1"/>
  <c r="M121" i="8"/>
  <c r="N121" i="8" s="1"/>
  <c r="M122" i="8"/>
  <c r="N122" i="8" s="1"/>
  <c r="M123" i="8"/>
  <c r="N123" i="8" s="1"/>
  <c r="M124" i="8"/>
  <c r="N124" i="8" s="1"/>
  <c r="M125" i="8"/>
  <c r="N125" i="8" s="1"/>
  <c r="M126" i="8"/>
  <c r="N126" i="8" s="1"/>
  <c r="M127" i="8"/>
  <c r="N127" i="8" s="1"/>
  <c r="M128" i="8"/>
  <c r="N128" i="8" s="1"/>
  <c r="M129" i="8"/>
  <c r="N129" i="8" s="1"/>
  <c r="M130" i="8"/>
  <c r="N130" i="8" s="1"/>
  <c r="M131" i="8"/>
  <c r="N131" i="8" s="1"/>
  <c r="M132" i="8"/>
  <c r="N132" i="8" s="1"/>
  <c r="M133" i="8"/>
  <c r="N133" i="8" s="1"/>
  <c r="M134" i="8"/>
  <c r="N134" i="8" s="1"/>
  <c r="M135" i="8"/>
  <c r="N135" i="8" s="1"/>
  <c r="M136" i="8"/>
  <c r="N136" i="8" s="1"/>
  <c r="M137" i="8"/>
  <c r="N137" i="8" s="1"/>
  <c r="M138" i="8"/>
  <c r="N138" i="8" s="1"/>
  <c r="M139" i="8"/>
  <c r="N139" i="8" s="1"/>
  <c r="M140" i="8"/>
  <c r="N140" i="8" s="1"/>
  <c r="M141" i="8"/>
  <c r="N141" i="8" s="1"/>
  <c r="M142" i="8"/>
  <c r="N142" i="8" s="1"/>
  <c r="M143" i="8"/>
  <c r="N143" i="8" s="1"/>
  <c r="M144" i="8"/>
  <c r="N144" i="8" s="1"/>
  <c r="M145" i="8"/>
  <c r="N145" i="8" s="1"/>
  <c r="M146" i="8"/>
  <c r="N146" i="8" s="1"/>
  <c r="M147" i="8"/>
  <c r="N147" i="8" s="1"/>
  <c r="M148" i="8"/>
  <c r="N148" i="8" s="1"/>
  <c r="M149" i="8"/>
  <c r="N149" i="8" s="1"/>
  <c r="M150" i="8"/>
  <c r="N150" i="8" s="1"/>
  <c r="M151" i="8"/>
  <c r="N151" i="8" s="1"/>
  <c r="M152" i="8"/>
  <c r="N152" i="8" s="1"/>
  <c r="M153" i="8"/>
  <c r="N153" i="8" s="1"/>
  <c r="M154" i="8"/>
  <c r="N154" i="8" s="1"/>
  <c r="M155" i="8"/>
  <c r="N155" i="8" s="1"/>
  <c r="M156" i="8"/>
  <c r="N156" i="8" s="1"/>
  <c r="M157" i="8"/>
  <c r="N157" i="8" s="1"/>
  <c r="M158" i="8"/>
  <c r="N158" i="8" s="1"/>
  <c r="M159" i="8"/>
  <c r="N159" i="8" s="1"/>
  <c r="M160" i="8"/>
  <c r="N160" i="8" s="1"/>
  <c r="M161" i="8"/>
  <c r="N161" i="8" s="1"/>
  <c r="M162" i="8"/>
  <c r="N162" i="8" s="1"/>
  <c r="M163" i="8"/>
  <c r="N163" i="8" s="1"/>
  <c r="M164" i="8"/>
  <c r="N164" i="8" s="1"/>
  <c r="M165" i="8"/>
  <c r="N165" i="8" s="1"/>
  <c r="M166" i="8"/>
  <c r="N166" i="8" s="1"/>
  <c r="M167" i="8"/>
  <c r="N167" i="8" s="1"/>
  <c r="M168" i="8"/>
  <c r="N168" i="8" s="1"/>
  <c r="M169" i="8"/>
  <c r="N169" i="8" s="1"/>
  <c r="M170" i="8"/>
  <c r="N170" i="8" s="1"/>
  <c r="M171" i="8"/>
  <c r="N171" i="8" s="1"/>
  <c r="M172" i="8"/>
  <c r="N172" i="8" s="1"/>
  <c r="M173" i="8"/>
  <c r="N173" i="8" s="1"/>
  <c r="M174" i="8"/>
  <c r="N174" i="8" s="1"/>
  <c r="M175" i="8"/>
  <c r="N175" i="8" s="1"/>
  <c r="M176" i="8"/>
  <c r="N176" i="8" s="1"/>
  <c r="M177" i="8"/>
  <c r="N177" i="8" s="1"/>
  <c r="M178" i="8"/>
  <c r="N178" i="8" s="1"/>
  <c r="M179" i="8"/>
  <c r="N179" i="8" s="1"/>
  <c r="M180" i="8"/>
  <c r="N180" i="8" s="1"/>
  <c r="M181" i="8"/>
  <c r="N181" i="8" s="1"/>
  <c r="M182" i="8"/>
  <c r="N182" i="8" s="1"/>
  <c r="M183" i="8"/>
  <c r="N183" i="8" s="1"/>
  <c r="M184" i="8"/>
  <c r="N184" i="8" s="1"/>
  <c r="M185" i="8"/>
  <c r="N185" i="8" s="1"/>
  <c r="M186" i="8"/>
  <c r="N186" i="8" s="1"/>
  <c r="M187" i="8"/>
  <c r="N187" i="8" s="1"/>
  <c r="M188" i="8"/>
  <c r="N188" i="8" s="1"/>
  <c r="M189" i="8"/>
  <c r="N189" i="8" s="1"/>
  <c r="M190" i="8"/>
  <c r="N190" i="8" s="1"/>
  <c r="M191" i="8"/>
  <c r="N191" i="8" s="1"/>
  <c r="M192" i="8"/>
  <c r="N192" i="8" s="1"/>
  <c r="M193" i="8"/>
  <c r="N193" i="8" s="1"/>
  <c r="M194" i="8"/>
  <c r="N194" i="8" s="1"/>
  <c r="M195" i="8"/>
  <c r="N195" i="8" s="1"/>
  <c r="M196" i="8"/>
  <c r="N196" i="8" s="1"/>
  <c r="M197" i="8"/>
  <c r="N197" i="8" s="1"/>
  <c r="M198" i="8"/>
  <c r="N198" i="8" s="1"/>
  <c r="M199" i="8"/>
  <c r="N199" i="8" s="1"/>
  <c r="M200" i="8"/>
  <c r="N200" i="8" s="1"/>
  <c r="M201" i="8"/>
  <c r="N201" i="8" s="1"/>
  <c r="M202" i="8"/>
  <c r="N202" i="8" s="1"/>
  <c r="M203" i="8"/>
  <c r="N203" i="8" s="1"/>
  <c r="M204" i="8"/>
  <c r="N204" i="8" s="1"/>
  <c r="M205" i="8"/>
  <c r="N205" i="8" s="1"/>
  <c r="M206" i="8"/>
  <c r="N206" i="8" s="1"/>
  <c r="M207" i="8"/>
  <c r="N207" i="8" s="1"/>
  <c r="M208" i="8"/>
  <c r="N208" i="8" s="1"/>
  <c r="M209" i="8"/>
  <c r="N209" i="8" s="1"/>
  <c r="M210" i="8"/>
  <c r="N210" i="8" s="1"/>
  <c r="M211" i="8"/>
  <c r="N211" i="8" s="1"/>
  <c r="M212" i="8"/>
  <c r="N212" i="8" s="1"/>
  <c r="M213" i="8"/>
  <c r="N213" i="8" s="1"/>
  <c r="M214" i="8"/>
  <c r="N214" i="8" s="1"/>
  <c r="M215" i="8"/>
  <c r="N215" i="8" s="1"/>
  <c r="M216" i="8"/>
  <c r="N216" i="8" s="1"/>
  <c r="M217" i="8"/>
  <c r="N217" i="8" s="1"/>
  <c r="M218" i="8"/>
  <c r="N218" i="8" s="1"/>
  <c r="M219" i="8"/>
  <c r="N219" i="8" s="1"/>
  <c r="M220" i="8"/>
  <c r="N220" i="8" s="1"/>
  <c r="M221" i="8"/>
  <c r="N221" i="8" s="1"/>
  <c r="M222" i="8"/>
  <c r="N222" i="8" s="1"/>
  <c r="M223" i="8"/>
  <c r="N223" i="8" s="1"/>
  <c r="M224" i="8"/>
  <c r="N224" i="8" s="1"/>
  <c r="M225" i="8"/>
  <c r="N225" i="8" s="1"/>
  <c r="M226" i="8"/>
  <c r="N226" i="8" s="1"/>
  <c r="M227" i="8"/>
  <c r="N227" i="8" s="1"/>
  <c r="M228" i="8"/>
  <c r="N228" i="8" s="1"/>
  <c r="M229" i="8"/>
  <c r="N229" i="8" s="1"/>
  <c r="M230" i="8"/>
  <c r="N230" i="8" s="1"/>
  <c r="M231" i="8"/>
  <c r="N231" i="8" s="1"/>
  <c r="M232" i="8"/>
  <c r="N232" i="8" s="1"/>
  <c r="M233" i="8"/>
  <c r="N233" i="8" s="1"/>
  <c r="M234" i="8"/>
  <c r="N234" i="8" s="1"/>
  <c r="M235" i="8"/>
  <c r="N235" i="8" s="1"/>
  <c r="M236" i="8"/>
  <c r="N236" i="8" s="1"/>
  <c r="M237" i="8"/>
  <c r="N237" i="8" s="1"/>
  <c r="M238" i="8"/>
  <c r="N238" i="8" s="1"/>
  <c r="M239" i="8"/>
  <c r="N239" i="8" s="1"/>
  <c r="M240" i="8"/>
  <c r="N240" i="8" s="1"/>
  <c r="M241" i="8"/>
  <c r="N241" i="8" s="1"/>
  <c r="M242" i="8"/>
  <c r="N242" i="8" s="1"/>
  <c r="M243" i="8"/>
  <c r="N243" i="8" s="1"/>
  <c r="M244" i="8"/>
  <c r="N244" i="8" s="1"/>
  <c r="M245" i="8"/>
  <c r="N245" i="8" s="1"/>
  <c r="M246" i="8"/>
  <c r="N246" i="8" s="1"/>
  <c r="M247" i="8"/>
  <c r="N247" i="8" s="1"/>
  <c r="M248" i="8"/>
  <c r="N248" i="8" s="1"/>
  <c r="M249" i="8"/>
  <c r="N249" i="8" s="1"/>
  <c r="M3" i="7"/>
  <c r="N3" i="7" s="1"/>
  <c r="M4" i="7"/>
  <c r="N4" i="7" s="1"/>
  <c r="M5" i="7"/>
  <c r="N5" i="7" s="1"/>
  <c r="M6" i="7"/>
  <c r="N6" i="7" s="1"/>
  <c r="M7" i="7"/>
  <c r="N7" i="7" s="1"/>
  <c r="M8" i="7"/>
  <c r="N8" i="7" s="1"/>
  <c r="M9" i="7"/>
  <c r="N9" i="7" s="1"/>
  <c r="M10" i="7"/>
  <c r="N10" i="7" s="1"/>
  <c r="M11" i="7"/>
  <c r="N11" i="7" s="1"/>
  <c r="M12" i="7"/>
  <c r="N12" i="7" s="1"/>
  <c r="M13" i="7"/>
  <c r="N13" i="7" s="1"/>
  <c r="M14" i="7"/>
  <c r="N14" i="7" s="1"/>
  <c r="M15" i="7"/>
  <c r="N15" i="7" s="1"/>
  <c r="M16" i="7"/>
  <c r="N16" i="7" s="1"/>
  <c r="M17" i="7"/>
  <c r="N17" i="7" s="1"/>
  <c r="M18" i="7"/>
  <c r="N18" i="7" s="1"/>
  <c r="M19" i="7"/>
  <c r="N19" i="7" s="1"/>
  <c r="M20" i="7"/>
  <c r="N20" i="7" s="1"/>
  <c r="M21" i="7"/>
  <c r="N21" i="7" s="1"/>
  <c r="M22" i="7"/>
  <c r="N22" i="7" s="1"/>
  <c r="M23" i="7"/>
  <c r="N23" i="7" s="1"/>
  <c r="M24" i="7"/>
  <c r="N24" i="7" s="1"/>
  <c r="M25" i="7"/>
  <c r="N25" i="7" s="1"/>
  <c r="M26" i="7"/>
  <c r="N26" i="7" s="1"/>
  <c r="M27" i="7"/>
  <c r="N27" i="7" s="1"/>
  <c r="M28" i="7"/>
  <c r="N28" i="7" s="1"/>
  <c r="M29" i="7"/>
  <c r="N29" i="7" s="1"/>
  <c r="M30" i="7"/>
  <c r="N30" i="7" s="1"/>
  <c r="M31" i="7"/>
  <c r="N31" i="7" s="1"/>
  <c r="M32" i="7"/>
  <c r="N32" i="7" s="1"/>
  <c r="M33" i="7"/>
  <c r="N33" i="7" s="1"/>
  <c r="M34" i="7"/>
  <c r="N34" i="7" s="1"/>
  <c r="M35" i="7"/>
  <c r="N35" i="7" s="1"/>
  <c r="M36" i="7"/>
  <c r="N36" i="7" s="1"/>
  <c r="M37" i="7"/>
  <c r="N37" i="7" s="1"/>
  <c r="M38" i="7"/>
  <c r="N38" i="7" s="1"/>
  <c r="M39" i="7"/>
  <c r="N39" i="7" s="1"/>
  <c r="M40" i="7"/>
  <c r="N40" i="7" s="1"/>
  <c r="M41" i="7"/>
  <c r="N41" i="7" s="1"/>
  <c r="M42" i="7"/>
  <c r="N42" i="7" s="1"/>
  <c r="M43" i="7"/>
  <c r="N43" i="7" s="1"/>
  <c r="M44" i="7"/>
  <c r="N44" i="7" s="1"/>
  <c r="M45" i="7"/>
  <c r="N45" i="7" s="1"/>
  <c r="M46" i="7"/>
  <c r="N46" i="7" s="1"/>
  <c r="M47" i="7"/>
  <c r="N47" i="7" s="1"/>
  <c r="M48" i="7"/>
  <c r="N48" i="7" s="1"/>
  <c r="M49" i="7"/>
  <c r="N49" i="7" s="1"/>
  <c r="M50" i="7"/>
  <c r="N50" i="7" s="1"/>
  <c r="M51" i="7"/>
  <c r="N51" i="7" s="1"/>
  <c r="M52" i="7"/>
  <c r="N52" i="7" s="1"/>
  <c r="M53" i="7"/>
  <c r="N53" i="7" s="1"/>
  <c r="M54" i="7"/>
  <c r="N54" i="7" s="1"/>
  <c r="M55" i="7"/>
  <c r="N55" i="7" s="1"/>
  <c r="M56" i="7"/>
  <c r="N56" i="7" s="1"/>
  <c r="M57" i="7"/>
  <c r="N57" i="7" s="1"/>
  <c r="M58" i="7"/>
  <c r="N58" i="7" s="1"/>
  <c r="M59" i="7"/>
  <c r="N59" i="7" s="1"/>
  <c r="M60" i="7"/>
  <c r="N60" i="7" s="1"/>
  <c r="M61" i="7"/>
  <c r="N61" i="7" s="1"/>
  <c r="M62" i="7"/>
  <c r="N62" i="7" s="1"/>
  <c r="M63" i="7"/>
  <c r="N63" i="7" s="1"/>
  <c r="M64" i="7"/>
  <c r="N64" i="7" s="1"/>
  <c r="M65" i="7"/>
  <c r="N65" i="7" s="1"/>
  <c r="M66" i="7"/>
  <c r="N66" i="7" s="1"/>
  <c r="M67" i="7"/>
  <c r="N67" i="7" s="1"/>
  <c r="M68" i="7"/>
  <c r="N68" i="7" s="1"/>
  <c r="M69" i="7"/>
  <c r="N69" i="7" s="1"/>
  <c r="M70" i="7"/>
  <c r="N70" i="7" s="1"/>
  <c r="M71" i="7"/>
  <c r="N71" i="7" s="1"/>
  <c r="M72" i="7"/>
  <c r="N72" i="7" s="1"/>
  <c r="M73" i="7"/>
  <c r="N73" i="7" s="1"/>
  <c r="M74" i="7"/>
  <c r="N74" i="7" s="1"/>
  <c r="M75" i="7"/>
  <c r="N75" i="7" s="1"/>
  <c r="M76" i="7"/>
  <c r="N76" i="7" s="1"/>
  <c r="M77" i="7"/>
  <c r="N77" i="7" s="1"/>
  <c r="M78" i="7"/>
  <c r="N78" i="7" s="1"/>
  <c r="M79" i="7"/>
  <c r="N79" i="7" s="1"/>
  <c r="M80" i="7"/>
  <c r="N80" i="7" s="1"/>
  <c r="M81" i="7"/>
  <c r="N81" i="7" s="1"/>
  <c r="M82" i="7"/>
  <c r="N82" i="7" s="1"/>
  <c r="M83" i="7"/>
  <c r="N83" i="7" s="1"/>
  <c r="M84" i="7"/>
  <c r="N84" i="7" s="1"/>
  <c r="M85" i="7"/>
  <c r="N85" i="7" s="1"/>
  <c r="M86" i="7"/>
  <c r="N86" i="7" s="1"/>
  <c r="M87" i="7"/>
  <c r="N87" i="7" s="1"/>
  <c r="M88" i="7"/>
  <c r="N88" i="7" s="1"/>
  <c r="M89" i="7"/>
  <c r="N89" i="7" s="1"/>
  <c r="M90" i="7"/>
  <c r="N90" i="7" s="1"/>
  <c r="M91" i="7"/>
  <c r="N91" i="7" s="1"/>
  <c r="M92" i="7"/>
  <c r="N92" i="7" s="1"/>
  <c r="M93" i="7"/>
  <c r="N93" i="7" s="1"/>
  <c r="M94" i="7"/>
  <c r="N94" i="7" s="1"/>
  <c r="M95" i="7"/>
  <c r="N95" i="7" s="1"/>
  <c r="M96" i="7"/>
  <c r="N96" i="7" s="1"/>
  <c r="M97" i="7"/>
  <c r="N97" i="7" s="1"/>
  <c r="M98" i="7"/>
  <c r="N98" i="7" s="1"/>
  <c r="M99" i="7"/>
  <c r="N99" i="7" s="1"/>
  <c r="M100" i="7"/>
  <c r="N100" i="7" s="1"/>
  <c r="M101" i="7"/>
  <c r="N101" i="7" s="1"/>
  <c r="M102" i="7"/>
  <c r="N102" i="7" s="1"/>
  <c r="M103" i="7"/>
  <c r="N103" i="7" s="1"/>
  <c r="M104" i="7"/>
  <c r="N104" i="7" s="1"/>
  <c r="M105" i="7"/>
  <c r="N105" i="7" s="1"/>
  <c r="M106" i="7"/>
  <c r="N106" i="7" s="1"/>
  <c r="M107" i="7"/>
  <c r="N107" i="7" s="1"/>
  <c r="M108" i="7"/>
  <c r="N108" i="7" s="1"/>
  <c r="M109" i="7"/>
  <c r="N109" i="7" s="1"/>
  <c r="M110" i="7"/>
  <c r="N110" i="7" s="1"/>
  <c r="M111" i="7"/>
  <c r="N111" i="7" s="1"/>
  <c r="M112" i="7"/>
  <c r="N112" i="7" s="1"/>
  <c r="M113" i="7"/>
  <c r="N113" i="7" s="1"/>
  <c r="M114" i="7"/>
  <c r="N114" i="7" s="1"/>
  <c r="M115" i="7"/>
  <c r="N115" i="7" s="1"/>
  <c r="M116" i="7"/>
  <c r="N116" i="7" s="1"/>
  <c r="M117" i="7"/>
  <c r="N117" i="7" s="1"/>
  <c r="M118" i="7"/>
  <c r="N118" i="7" s="1"/>
  <c r="M119" i="7"/>
  <c r="N119" i="7" s="1"/>
  <c r="M120" i="7"/>
  <c r="N120" i="7" s="1"/>
  <c r="M121" i="7"/>
  <c r="N121" i="7" s="1"/>
  <c r="M122" i="7"/>
  <c r="N122" i="7" s="1"/>
  <c r="M123" i="7"/>
  <c r="N123" i="7" s="1"/>
  <c r="M124" i="7"/>
  <c r="N124" i="7" s="1"/>
  <c r="M125" i="7"/>
  <c r="N125" i="7" s="1"/>
  <c r="M126" i="7"/>
  <c r="N126" i="7" s="1"/>
  <c r="M127" i="7"/>
  <c r="N127" i="7" s="1"/>
  <c r="M128" i="7"/>
  <c r="N128" i="7" s="1"/>
  <c r="M129" i="7"/>
  <c r="N129" i="7" s="1"/>
  <c r="M130" i="7"/>
  <c r="N130" i="7" s="1"/>
  <c r="M131" i="7"/>
  <c r="N131" i="7" s="1"/>
  <c r="M132" i="7"/>
  <c r="N132" i="7" s="1"/>
  <c r="M133" i="7"/>
  <c r="N133" i="7" s="1"/>
  <c r="M134" i="7"/>
  <c r="N134" i="7" s="1"/>
  <c r="M135" i="7"/>
  <c r="N135" i="7" s="1"/>
  <c r="M136" i="7"/>
  <c r="N136" i="7" s="1"/>
  <c r="M137" i="7"/>
  <c r="N137" i="7" s="1"/>
  <c r="M138" i="7"/>
  <c r="N138" i="7" s="1"/>
  <c r="M139" i="7"/>
  <c r="N139" i="7" s="1"/>
  <c r="M140" i="7"/>
  <c r="N140" i="7" s="1"/>
  <c r="M141" i="7"/>
  <c r="N141" i="7" s="1"/>
  <c r="M142" i="7"/>
  <c r="N142" i="7" s="1"/>
  <c r="M143" i="7"/>
  <c r="N143" i="7" s="1"/>
  <c r="M144" i="7"/>
  <c r="N144" i="7" s="1"/>
  <c r="M145" i="7"/>
  <c r="N145" i="7" s="1"/>
  <c r="M146" i="7"/>
  <c r="N146" i="7" s="1"/>
  <c r="M147" i="7"/>
  <c r="N147" i="7" s="1"/>
  <c r="M148" i="7"/>
  <c r="N148" i="7" s="1"/>
  <c r="M149" i="7"/>
  <c r="N149" i="7" s="1"/>
  <c r="M150" i="7"/>
  <c r="N150" i="7" s="1"/>
  <c r="M151" i="7"/>
  <c r="N151" i="7" s="1"/>
  <c r="M152" i="7"/>
  <c r="N152" i="7" s="1"/>
  <c r="M153" i="7"/>
  <c r="N153" i="7" s="1"/>
  <c r="M154" i="7"/>
  <c r="N154" i="7" s="1"/>
  <c r="M155" i="7"/>
  <c r="N155" i="7" s="1"/>
  <c r="M156" i="7"/>
  <c r="N156" i="7" s="1"/>
  <c r="M157" i="7"/>
  <c r="N157" i="7" s="1"/>
  <c r="M158" i="7"/>
  <c r="N158" i="7" s="1"/>
  <c r="M159" i="7"/>
  <c r="N159" i="7" s="1"/>
  <c r="M160" i="7"/>
  <c r="N160" i="7" s="1"/>
  <c r="M161" i="7"/>
  <c r="N161" i="7" s="1"/>
  <c r="M162" i="7"/>
  <c r="N162" i="7" s="1"/>
  <c r="M163" i="7"/>
  <c r="N163" i="7" s="1"/>
  <c r="M164" i="7"/>
  <c r="N164" i="7" s="1"/>
  <c r="M165" i="7"/>
  <c r="N165" i="7" s="1"/>
  <c r="M166" i="7"/>
  <c r="N166" i="7" s="1"/>
  <c r="M167" i="7"/>
  <c r="N167" i="7" s="1"/>
  <c r="M168" i="7"/>
  <c r="N168" i="7" s="1"/>
  <c r="M169" i="7"/>
  <c r="N169" i="7" s="1"/>
  <c r="M170" i="7"/>
  <c r="N170" i="7" s="1"/>
  <c r="M171" i="7"/>
  <c r="N171" i="7" s="1"/>
  <c r="M172" i="7"/>
  <c r="N172" i="7" s="1"/>
  <c r="M173" i="7"/>
  <c r="N173" i="7" s="1"/>
  <c r="M174" i="7"/>
  <c r="N174" i="7" s="1"/>
  <c r="M175" i="7"/>
  <c r="N175" i="7" s="1"/>
  <c r="M176" i="7"/>
  <c r="N176" i="7" s="1"/>
  <c r="M177" i="7"/>
  <c r="N177" i="7" s="1"/>
  <c r="M178" i="7"/>
  <c r="N178" i="7" s="1"/>
  <c r="M179" i="7"/>
  <c r="N179" i="7" s="1"/>
  <c r="M180" i="7"/>
  <c r="N180" i="7" s="1"/>
  <c r="M181" i="7"/>
  <c r="N181" i="7" s="1"/>
  <c r="M182" i="7"/>
  <c r="N182" i="7" s="1"/>
  <c r="M183" i="7"/>
  <c r="N183" i="7" s="1"/>
  <c r="M184" i="7"/>
  <c r="N184" i="7" s="1"/>
  <c r="M185" i="7"/>
  <c r="N185" i="7" s="1"/>
  <c r="M186" i="7"/>
  <c r="N186" i="7" s="1"/>
  <c r="M187" i="7"/>
  <c r="N187" i="7" s="1"/>
  <c r="M188" i="7"/>
  <c r="N188" i="7" s="1"/>
  <c r="M189" i="7"/>
  <c r="N189" i="7" s="1"/>
  <c r="M190" i="7"/>
  <c r="N190" i="7" s="1"/>
  <c r="M191" i="7"/>
  <c r="N191" i="7" s="1"/>
  <c r="M192" i="7"/>
  <c r="N192" i="7" s="1"/>
  <c r="M193" i="7"/>
  <c r="N193" i="7" s="1"/>
  <c r="M194" i="7"/>
  <c r="N194" i="7" s="1"/>
  <c r="M195" i="7"/>
  <c r="N195" i="7" s="1"/>
  <c r="M196" i="7"/>
  <c r="N196" i="7" s="1"/>
  <c r="M197" i="7"/>
  <c r="N197" i="7" s="1"/>
  <c r="M198" i="7"/>
  <c r="N198" i="7" s="1"/>
  <c r="M199" i="7"/>
  <c r="N199" i="7" s="1"/>
  <c r="M200" i="7"/>
  <c r="N200" i="7" s="1"/>
  <c r="M201" i="7"/>
  <c r="N201" i="7" s="1"/>
  <c r="M202" i="7"/>
  <c r="N202" i="7" s="1"/>
  <c r="M203" i="7"/>
  <c r="N203" i="7" s="1"/>
  <c r="M204" i="7"/>
  <c r="N204" i="7" s="1"/>
  <c r="M205" i="7"/>
  <c r="N205" i="7" s="1"/>
  <c r="M206" i="7"/>
  <c r="N206" i="7" s="1"/>
  <c r="M207" i="7"/>
  <c r="N207" i="7" s="1"/>
  <c r="M208" i="7"/>
  <c r="N208" i="7" s="1"/>
  <c r="M209" i="7"/>
  <c r="N209" i="7" s="1"/>
  <c r="M210" i="7"/>
  <c r="N210" i="7" s="1"/>
  <c r="M211" i="7"/>
  <c r="N211" i="7" s="1"/>
  <c r="M212" i="7"/>
  <c r="N212" i="7" s="1"/>
  <c r="M213" i="7"/>
  <c r="N213" i="7" s="1"/>
  <c r="M214" i="7"/>
  <c r="N214" i="7" s="1"/>
  <c r="M215" i="7"/>
  <c r="N215" i="7" s="1"/>
  <c r="M216" i="7"/>
  <c r="N216" i="7" s="1"/>
  <c r="M217" i="7"/>
  <c r="N217" i="7" s="1"/>
  <c r="M218" i="7"/>
  <c r="N218" i="7" s="1"/>
  <c r="M219" i="7"/>
  <c r="N219" i="7" s="1"/>
  <c r="M220" i="7"/>
  <c r="N220" i="7" s="1"/>
  <c r="M221" i="7"/>
  <c r="N221" i="7" s="1"/>
  <c r="M222" i="7"/>
  <c r="N222" i="7" s="1"/>
  <c r="M223" i="7"/>
  <c r="N223" i="7" s="1"/>
  <c r="M224" i="7"/>
  <c r="N224" i="7" s="1"/>
  <c r="M225" i="7"/>
  <c r="N225" i="7" s="1"/>
  <c r="M226" i="7"/>
  <c r="N226" i="7" s="1"/>
  <c r="M227" i="7"/>
  <c r="N227" i="7" s="1"/>
  <c r="M228" i="7"/>
  <c r="N228" i="7" s="1"/>
  <c r="M229" i="7"/>
  <c r="N229" i="7" s="1"/>
  <c r="M230" i="7"/>
  <c r="N230" i="7" s="1"/>
  <c r="M231" i="7"/>
  <c r="N231" i="7" s="1"/>
  <c r="M232" i="7"/>
  <c r="N232" i="7" s="1"/>
  <c r="M233" i="7"/>
  <c r="N233" i="7" s="1"/>
  <c r="M234" i="7"/>
  <c r="N234" i="7" s="1"/>
  <c r="M235" i="7"/>
  <c r="N235" i="7" s="1"/>
  <c r="M236" i="7"/>
  <c r="N236" i="7" s="1"/>
  <c r="M237" i="7"/>
  <c r="N237" i="7" s="1"/>
  <c r="M238" i="7"/>
  <c r="N238" i="7" s="1"/>
  <c r="M239" i="7"/>
  <c r="N239" i="7" s="1"/>
  <c r="M240" i="7"/>
  <c r="N240" i="7" s="1"/>
  <c r="M241" i="7"/>
  <c r="N241" i="7" s="1"/>
  <c r="M242" i="7"/>
  <c r="N242" i="7" s="1"/>
  <c r="M243" i="7"/>
  <c r="N243" i="7" s="1"/>
  <c r="M244" i="7"/>
  <c r="N244" i="7" s="1"/>
  <c r="M245" i="7"/>
  <c r="N245" i="7" s="1"/>
  <c r="M246" i="7"/>
  <c r="N246" i="7" s="1"/>
  <c r="M247" i="7"/>
  <c r="N247" i="7" s="1"/>
  <c r="M248" i="7"/>
  <c r="N248" i="7" s="1"/>
  <c r="M3" i="5"/>
  <c r="M4" i="5"/>
  <c r="N4" i="5" s="1"/>
  <c r="M5" i="5"/>
  <c r="N5" i="5" s="1"/>
  <c r="M6" i="5"/>
  <c r="N6" i="5" s="1"/>
  <c r="M7" i="5"/>
  <c r="N7" i="5" s="1"/>
  <c r="M8" i="5"/>
  <c r="N8" i="5" s="1"/>
  <c r="M9" i="5"/>
  <c r="N9" i="5" s="1"/>
  <c r="M10" i="5"/>
  <c r="M11" i="5"/>
  <c r="M12" i="5"/>
  <c r="N12" i="5" s="1"/>
  <c r="M13" i="5"/>
  <c r="N13" i="5" s="1"/>
  <c r="M14" i="5"/>
  <c r="N14" i="5" s="1"/>
  <c r="M15" i="5"/>
  <c r="N15" i="5" s="1"/>
  <c r="M16" i="5"/>
  <c r="N16" i="5" s="1"/>
  <c r="M17" i="5"/>
  <c r="N17" i="5" s="1"/>
  <c r="M18" i="5"/>
  <c r="M19" i="5"/>
  <c r="M20" i="5"/>
  <c r="N20" i="5" s="1"/>
  <c r="M21" i="5"/>
  <c r="N21" i="5" s="1"/>
  <c r="M22" i="5"/>
  <c r="N22" i="5" s="1"/>
  <c r="M23" i="5"/>
  <c r="N23" i="5" s="1"/>
  <c r="M24" i="5"/>
  <c r="N24" i="5" s="1"/>
  <c r="M25" i="5"/>
  <c r="N25" i="5" s="1"/>
  <c r="M26" i="5"/>
  <c r="M27" i="5"/>
  <c r="M28" i="5"/>
  <c r="N28" i="5" s="1"/>
  <c r="M29" i="5"/>
  <c r="N29" i="5" s="1"/>
  <c r="M30" i="5"/>
  <c r="N30" i="5" s="1"/>
  <c r="M31" i="5"/>
  <c r="N31" i="5" s="1"/>
  <c r="M32" i="5"/>
  <c r="N32" i="5" s="1"/>
  <c r="M33" i="5"/>
  <c r="N33" i="5" s="1"/>
  <c r="M34" i="5"/>
  <c r="M35" i="5"/>
  <c r="M36" i="5"/>
  <c r="N36" i="5" s="1"/>
  <c r="M37" i="5"/>
  <c r="N37" i="5" s="1"/>
  <c r="M38" i="5"/>
  <c r="N38" i="5" s="1"/>
  <c r="M39" i="5"/>
  <c r="N39" i="5" s="1"/>
  <c r="M40" i="5"/>
  <c r="N40" i="5" s="1"/>
  <c r="M41" i="5"/>
  <c r="N41" i="5" s="1"/>
  <c r="M42" i="5"/>
  <c r="M43" i="5"/>
  <c r="M44" i="5"/>
  <c r="N44" i="5" s="1"/>
  <c r="M45" i="5"/>
  <c r="N45" i="5" s="1"/>
  <c r="M46" i="5"/>
  <c r="N46" i="5" s="1"/>
  <c r="M47" i="5"/>
  <c r="N47" i="5" s="1"/>
  <c r="M48" i="5"/>
  <c r="N48" i="5" s="1"/>
  <c r="M49" i="5"/>
  <c r="N49" i="5" s="1"/>
  <c r="M50" i="5"/>
  <c r="M51" i="5"/>
  <c r="M52" i="5"/>
  <c r="N52" i="5" s="1"/>
  <c r="M53" i="5"/>
  <c r="N53" i="5" s="1"/>
  <c r="M54" i="5"/>
  <c r="N54" i="5" s="1"/>
  <c r="M55" i="5"/>
  <c r="N55" i="5" s="1"/>
  <c r="M56" i="5"/>
  <c r="N56" i="5" s="1"/>
  <c r="M57" i="5"/>
  <c r="N57" i="5" s="1"/>
  <c r="M58" i="5"/>
  <c r="M59" i="5"/>
  <c r="M60" i="5"/>
  <c r="N60" i="5" s="1"/>
  <c r="M61" i="5"/>
  <c r="N61" i="5" s="1"/>
  <c r="M62" i="5"/>
  <c r="N62" i="5" s="1"/>
  <c r="M63" i="5"/>
  <c r="N63" i="5" s="1"/>
  <c r="M64" i="5"/>
  <c r="N64" i="5" s="1"/>
  <c r="M65" i="5"/>
  <c r="N65" i="5" s="1"/>
  <c r="M66" i="5"/>
  <c r="M67" i="5"/>
  <c r="M68" i="5"/>
  <c r="N68" i="5" s="1"/>
  <c r="M69" i="5"/>
  <c r="N69" i="5" s="1"/>
  <c r="M70" i="5"/>
  <c r="N70" i="5" s="1"/>
  <c r="M71" i="5"/>
  <c r="N71" i="5" s="1"/>
  <c r="M72" i="5"/>
  <c r="N72" i="5" s="1"/>
  <c r="M73" i="5"/>
  <c r="N73" i="5" s="1"/>
  <c r="M74" i="5"/>
  <c r="M75" i="5"/>
  <c r="M76" i="5"/>
  <c r="N76" i="5" s="1"/>
  <c r="M77" i="5"/>
  <c r="N77" i="5" s="1"/>
  <c r="M78" i="5"/>
  <c r="N78" i="5" s="1"/>
  <c r="M79" i="5"/>
  <c r="N79" i="5" s="1"/>
  <c r="M80" i="5"/>
  <c r="N80" i="5" s="1"/>
  <c r="M81" i="5"/>
  <c r="N81" i="5" s="1"/>
  <c r="M82" i="5"/>
  <c r="M83" i="5"/>
  <c r="M84" i="5"/>
  <c r="N84" i="5" s="1"/>
  <c r="M85" i="5"/>
  <c r="N85" i="5" s="1"/>
  <c r="M86" i="5"/>
  <c r="N86" i="5" s="1"/>
  <c r="M87" i="5"/>
  <c r="N87" i="5" s="1"/>
  <c r="M88" i="5"/>
  <c r="N88" i="5" s="1"/>
  <c r="M89" i="5"/>
  <c r="N89" i="5" s="1"/>
  <c r="M90" i="5"/>
  <c r="M91" i="5"/>
  <c r="M92" i="5"/>
  <c r="N92" i="5" s="1"/>
  <c r="M93" i="5"/>
  <c r="N93" i="5" s="1"/>
  <c r="M94" i="5"/>
  <c r="N94" i="5" s="1"/>
  <c r="M95" i="5"/>
  <c r="N95" i="5" s="1"/>
  <c r="M96" i="5"/>
  <c r="N96" i="5" s="1"/>
  <c r="M97" i="5"/>
  <c r="N97" i="5" s="1"/>
  <c r="M98" i="5"/>
  <c r="M99" i="5"/>
  <c r="M100" i="5"/>
  <c r="N100" i="5" s="1"/>
  <c r="M101" i="5"/>
  <c r="N101" i="5" s="1"/>
  <c r="M102" i="5"/>
  <c r="N102" i="5" s="1"/>
  <c r="M103" i="5"/>
  <c r="N103" i="5" s="1"/>
  <c r="M104" i="5"/>
  <c r="N104" i="5" s="1"/>
  <c r="M105" i="5"/>
  <c r="N105" i="5" s="1"/>
  <c r="M106" i="5"/>
  <c r="M107" i="5"/>
  <c r="M108" i="5"/>
  <c r="N108" i="5" s="1"/>
  <c r="M109" i="5"/>
  <c r="N109" i="5" s="1"/>
  <c r="M110" i="5"/>
  <c r="N110" i="5" s="1"/>
  <c r="M111" i="5"/>
  <c r="N111" i="5" s="1"/>
  <c r="M112" i="5"/>
  <c r="N112" i="5" s="1"/>
  <c r="M113" i="5"/>
  <c r="N113" i="5" s="1"/>
  <c r="M114" i="5"/>
  <c r="M115" i="5"/>
  <c r="M116" i="5"/>
  <c r="N116" i="5" s="1"/>
  <c r="M117" i="5"/>
  <c r="N117" i="5" s="1"/>
  <c r="M118" i="5"/>
  <c r="N118" i="5" s="1"/>
  <c r="M119" i="5"/>
  <c r="N119" i="5" s="1"/>
  <c r="M120" i="5"/>
  <c r="N120" i="5" s="1"/>
  <c r="M121" i="5"/>
  <c r="N121" i="5" s="1"/>
  <c r="M122" i="5"/>
  <c r="M123" i="5"/>
  <c r="M124" i="5"/>
  <c r="N124" i="5" s="1"/>
  <c r="M125" i="5"/>
  <c r="N125" i="5" s="1"/>
  <c r="M126" i="5"/>
  <c r="N126" i="5" s="1"/>
  <c r="M127" i="5"/>
  <c r="N127" i="5" s="1"/>
  <c r="M128" i="5"/>
  <c r="N128" i="5" s="1"/>
  <c r="M129" i="5"/>
  <c r="N129" i="5" s="1"/>
  <c r="M130" i="5"/>
  <c r="M131" i="5"/>
  <c r="M132" i="5"/>
  <c r="N132" i="5" s="1"/>
  <c r="M133" i="5"/>
  <c r="N133" i="5" s="1"/>
  <c r="M134" i="5"/>
  <c r="N134" i="5" s="1"/>
  <c r="M135" i="5"/>
  <c r="N135" i="5" s="1"/>
  <c r="M136" i="5"/>
  <c r="N136" i="5" s="1"/>
  <c r="M137" i="5"/>
  <c r="N137" i="5" s="1"/>
  <c r="M138" i="5"/>
  <c r="M139" i="5"/>
  <c r="M140" i="5"/>
  <c r="N140" i="5" s="1"/>
  <c r="M141" i="5"/>
  <c r="N141" i="5" s="1"/>
  <c r="M142" i="5"/>
  <c r="N142" i="5" s="1"/>
  <c r="M143" i="5"/>
  <c r="N143" i="5" s="1"/>
  <c r="M144" i="5"/>
  <c r="N144" i="5" s="1"/>
  <c r="M145" i="5"/>
  <c r="N145" i="5" s="1"/>
  <c r="M146" i="5"/>
  <c r="M147" i="5"/>
  <c r="M148" i="5"/>
  <c r="N148" i="5" s="1"/>
  <c r="M149" i="5"/>
  <c r="N149" i="5" s="1"/>
  <c r="M150" i="5"/>
  <c r="N150" i="5" s="1"/>
  <c r="M151" i="5"/>
  <c r="N151" i="5" s="1"/>
  <c r="M152" i="5"/>
  <c r="N152" i="5" s="1"/>
  <c r="M153" i="5"/>
  <c r="N153" i="5" s="1"/>
  <c r="M154" i="5"/>
  <c r="M155" i="5"/>
  <c r="M156" i="5"/>
  <c r="N156" i="5" s="1"/>
  <c r="M157" i="5"/>
  <c r="N157" i="5" s="1"/>
  <c r="M158" i="5"/>
  <c r="N158" i="5" s="1"/>
  <c r="M159" i="5"/>
  <c r="N159" i="5" s="1"/>
  <c r="M160" i="5"/>
  <c r="N160" i="5" s="1"/>
  <c r="M161" i="5"/>
  <c r="N161" i="5" s="1"/>
  <c r="M162" i="5"/>
  <c r="M163" i="5"/>
  <c r="M164" i="5"/>
  <c r="N164" i="5" s="1"/>
  <c r="M165" i="5"/>
  <c r="N165" i="5" s="1"/>
  <c r="M166" i="5"/>
  <c r="N166" i="5" s="1"/>
  <c r="M167" i="5"/>
  <c r="N167" i="5" s="1"/>
  <c r="M168" i="5"/>
  <c r="N168" i="5" s="1"/>
  <c r="M169" i="5"/>
  <c r="N169" i="5" s="1"/>
  <c r="M170" i="5"/>
  <c r="M171" i="5"/>
  <c r="M172" i="5"/>
  <c r="N172" i="5" s="1"/>
  <c r="M173" i="5"/>
  <c r="N173" i="5" s="1"/>
  <c r="M174" i="5"/>
  <c r="N174" i="5" s="1"/>
  <c r="M175" i="5"/>
  <c r="N175" i="5" s="1"/>
  <c r="M176" i="5"/>
  <c r="N176" i="5" s="1"/>
  <c r="M177" i="5"/>
  <c r="N177" i="5" s="1"/>
  <c r="M178" i="5"/>
  <c r="M179" i="5"/>
  <c r="M180" i="5"/>
  <c r="N180" i="5" s="1"/>
  <c r="M181" i="5"/>
  <c r="N181" i="5" s="1"/>
  <c r="M182" i="5"/>
  <c r="N182" i="5" s="1"/>
  <c r="M183" i="5"/>
  <c r="N183" i="5" s="1"/>
  <c r="M184" i="5"/>
  <c r="N184" i="5" s="1"/>
  <c r="M185" i="5"/>
  <c r="N185" i="5" s="1"/>
  <c r="M186" i="5"/>
  <c r="M187" i="5"/>
  <c r="M188" i="5"/>
  <c r="N188" i="5" s="1"/>
  <c r="M189" i="5"/>
  <c r="N189" i="5" s="1"/>
  <c r="M190" i="5"/>
  <c r="N190" i="5" s="1"/>
  <c r="M191" i="5"/>
  <c r="N191" i="5" s="1"/>
  <c r="M192" i="5"/>
  <c r="N192" i="5" s="1"/>
  <c r="M193" i="5"/>
  <c r="N193" i="5" s="1"/>
  <c r="M194" i="5"/>
  <c r="M195" i="5"/>
  <c r="M196" i="5"/>
  <c r="N196" i="5" s="1"/>
  <c r="M197" i="5"/>
  <c r="N197" i="5" s="1"/>
  <c r="M198" i="5"/>
  <c r="N198" i="5" s="1"/>
  <c r="M199" i="5"/>
  <c r="N199" i="5" s="1"/>
  <c r="M200" i="5"/>
  <c r="N200" i="5" s="1"/>
  <c r="M201" i="5"/>
  <c r="N201" i="5" s="1"/>
  <c r="M202" i="5"/>
  <c r="M203" i="5"/>
  <c r="M204" i="5"/>
  <c r="N204" i="5" s="1"/>
  <c r="M205" i="5"/>
  <c r="N205" i="5" s="1"/>
  <c r="M206" i="5"/>
  <c r="N206" i="5" s="1"/>
  <c r="M207" i="5"/>
  <c r="N207" i="5" s="1"/>
  <c r="M208" i="5"/>
  <c r="N208" i="5" s="1"/>
  <c r="M209" i="5"/>
  <c r="N209" i="5" s="1"/>
  <c r="M210" i="5"/>
  <c r="M211" i="5"/>
  <c r="M212" i="5"/>
  <c r="N212" i="5" s="1"/>
  <c r="M213" i="5"/>
  <c r="N213" i="5" s="1"/>
  <c r="M214" i="5"/>
  <c r="N214" i="5" s="1"/>
  <c r="M215" i="5"/>
  <c r="N215" i="5" s="1"/>
  <c r="M216" i="5"/>
  <c r="N216" i="5" s="1"/>
  <c r="M217" i="5"/>
  <c r="N217" i="5" s="1"/>
  <c r="M218" i="5"/>
  <c r="M219" i="5"/>
  <c r="M220" i="5"/>
  <c r="N220" i="5" s="1"/>
  <c r="M221" i="5"/>
  <c r="N221" i="5" s="1"/>
  <c r="M222" i="5"/>
  <c r="N222" i="5" s="1"/>
  <c r="M223" i="5"/>
  <c r="N223" i="5" s="1"/>
  <c r="M224" i="5"/>
  <c r="N224" i="5" s="1"/>
  <c r="M225" i="5"/>
  <c r="N225" i="5" s="1"/>
  <c r="M226" i="5"/>
  <c r="M227" i="5"/>
  <c r="M228" i="5"/>
  <c r="N228" i="5" s="1"/>
  <c r="M229" i="5"/>
  <c r="N229" i="5" s="1"/>
  <c r="M230" i="5"/>
  <c r="N230" i="5" s="1"/>
  <c r="M231" i="5"/>
  <c r="N231" i="5" s="1"/>
  <c r="M232" i="5"/>
  <c r="N232" i="5" s="1"/>
  <c r="M233" i="5"/>
  <c r="N233" i="5" s="1"/>
  <c r="M234" i="5"/>
  <c r="M235" i="5"/>
  <c r="M236" i="5"/>
  <c r="N236" i="5" s="1"/>
  <c r="M237" i="5"/>
  <c r="N237" i="5" s="1"/>
  <c r="M238" i="5"/>
  <c r="N238" i="5" s="1"/>
  <c r="M239" i="5"/>
  <c r="N239" i="5" s="1"/>
  <c r="M240" i="5"/>
  <c r="N240" i="5" s="1"/>
  <c r="M241" i="5"/>
  <c r="N241" i="5" s="1"/>
  <c r="M242" i="5"/>
  <c r="M243" i="5"/>
  <c r="M244" i="5"/>
  <c r="N244" i="5" s="1"/>
  <c r="M3" i="4"/>
  <c r="N3" i="4" s="1"/>
  <c r="M4" i="4"/>
  <c r="N4" i="4" s="1"/>
  <c r="M5" i="4"/>
  <c r="N5" i="4" s="1"/>
  <c r="M6" i="4"/>
  <c r="N6" i="4" s="1"/>
  <c r="M7" i="4"/>
  <c r="N7" i="4" s="1"/>
  <c r="M8" i="4"/>
  <c r="N8" i="4" s="1"/>
  <c r="M9" i="4"/>
  <c r="N9" i="4" s="1"/>
  <c r="M10" i="4"/>
  <c r="N10" i="4" s="1"/>
  <c r="M11" i="4"/>
  <c r="N11" i="4" s="1"/>
  <c r="M12" i="4"/>
  <c r="N12" i="4" s="1"/>
  <c r="M13" i="4"/>
  <c r="N13" i="4" s="1"/>
  <c r="M14" i="4"/>
  <c r="N14" i="4" s="1"/>
  <c r="M15" i="4"/>
  <c r="N15" i="4" s="1"/>
  <c r="M16" i="4"/>
  <c r="N16" i="4" s="1"/>
  <c r="M17" i="4"/>
  <c r="N17" i="4" s="1"/>
  <c r="M18" i="4"/>
  <c r="N18" i="4" s="1"/>
  <c r="M19" i="4"/>
  <c r="N19" i="4" s="1"/>
  <c r="M20" i="4"/>
  <c r="N20" i="4" s="1"/>
  <c r="M21" i="4"/>
  <c r="N21" i="4" s="1"/>
  <c r="M22" i="4"/>
  <c r="N22" i="4" s="1"/>
  <c r="M23" i="4"/>
  <c r="N23" i="4" s="1"/>
  <c r="M24" i="4"/>
  <c r="N24" i="4" s="1"/>
  <c r="M25" i="4"/>
  <c r="N25" i="4" s="1"/>
  <c r="M26" i="4"/>
  <c r="N26" i="4" s="1"/>
  <c r="M27" i="4"/>
  <c r="N27" i="4" s="1"/>
  <c r="M28" i="4"/>
  <c r="N28" i="4" s="1"/>
  <c r="M29" i="4"/>
  <c r="N29" i="4" s="1"/>
  <c r="M30" i="4"/>
  <c r="N30" i="4" s="1"/>
  <c r="M31" i="4"/>
  <c r="N31" i="4" s="1"/>
  <c r="M32" i="4"/>
  <c r="N32" i="4" s="1"/>
  <c r="M33" i="4"/>
  <c r="N33" i="4" s="1"/>
  <c r="M34" i="4"/>
  <c r="N34" i="4" s="1"/>
  <c r="M35" i="4"/>
  <c r="N35" i="4" s="1"/>
  <c r="M36" i="4"/>
  <c r="N36" i="4" s="1"/>
  <c r="M37" i="4"/>
  <c r="N37" i="4" s="1"/>
  <c r="M38" i="4"/>
  <c r="N38" i="4" s="1"/>
  <c r="M39" i="4"/>
  <c r="N39" i="4" s="1"/>
  <c r="M40" i="4"/>
  <c r="N40" i="4" s="1"/>
  <c r="M41" i="4"/>
  <c r="N41" i="4" s="1"/>
  <c r="M42" i="4"/>
  <c r="N42" i="4" s="1"/>
  <c r="M43" i="4"/>
  <c r="N43" i="4" s="1"/>
  <c r="M44" i="4"/>
  <c r="N44" i="4" s="1"/>
  <c r="M45" i="4"/>
  <c r="N45" i="4" s="1"/>
  <c r="M46" i="4"/>
  <c r="N46" i="4" s="1"/>
  <c r="M47" i="4"/>
  <c r="N47" i="4" s="1"/>
  <c r="M48" i="4"/>
  <c r="N48" i="4" s="1"/>
  <c r="M49" i="4"/>
  <c r="N49" i="4" s="1"/>
  <c r="M50" i="4"/>
  <c r="N50" i="4" s="1"/>
  <c r="M51" i="4"/>
  <c r="N51" i="4" s="1"/>
  <c r="M52" i="4"/>
  <c r="N52" i="4" s="1"/>
  <c r="M53" i="4"/>
  <c r="N53" i="4" s="1"/>
  <c r="M54" i="4"/>
  <c r="N54" i="4" s="1"/>
  <c r="M55" i="4"/>
  <c r="N55" i="4" s="1"/>
  <c r="M56" i="4"/>
  <c r="N56" i="4" s="1"/>
  <c r="M57" i="4"/>
  <c r="N57" i="4" s="1"/>
  <c r="M58" i="4"/>
  <c r="N58" i="4" s="1"/>
  <c r="M59" i="4"/>
  <c r="N59" i="4" s="1"/>
  <c r="M60" i="4"/>
  <c r="N60" i="4" s="1"/>
  <c r="M61" i="4"/>
  <c r="N61" i="4" s="1"/>
  <c r="M62" i="4"/>
  <c r="N62" i="4" s="1"/>
  <c r="M63" i="4"/>
  <c r="N63" i="4" s="1"/>
  <c r="M64" i="4"/>
  <c r="N64" i="4" s="1"/>
  <c r="M65" i="4"/>
  <c r="N65" i="4" s="1"/>
  <c r="M66" i="4"/>
  <c r="N66" i="4" s="1"/>
  <c r="M67" i="4"/>
  <c r="N67" i="4" s="1"/>
  <c r="M68" i="4"/>
  <c r="N68" i="4" s="1"/>
  <c r="M69" i="4"/>
  <c r="N69" i="4" s="1"/>
  <c r="M70" i="4"/>
  <c r="N70" i="4" s="1"/>
  <c r="M71" i="4"/>
  <c r="N71" i="4" s="1"/>
  <c r="M72" i="4"/>
  <c r="N72" i="4" s="1"/>
  <c r="M73" i="4"/>
  <c r="N73" i="4" s="1"/>
  <c r="M74" i="4"/>
  <c r="N74" i="4" s="1"/>
  <c r="M75" i="4"/>
  <c r="N75" i="4" s="1"/>
  <c r="M76" i="4"/>
  <c r="N76" i="4" s="1"/>
  <c r="M77" i="4"/>
  <c r="N77" i="4" s="1"/>
  <c r="M78" i="4"/>
  <c r="N78" i="4" s="1"/>
  <c r="M79" i="4"/>
  <c r="N79" i="4" s="1"/>
  <c r="M80" i="4"/>
  <c r="N80" i="4" s="1"/>
  <c r="M81" i="4"/>
  <c r="N81" i="4" s="1"/>
  <c r="M82" i="4"/>
  <c r="N82" i="4" s="1"/>
  <c r="M83" i="4"/>
  <c r="N83" i="4" s="1"/>
  <c r="M84" i="4"/>
  <c r="N84" i="4" s="1"/>
  <c r="M85" i="4"/>
  <c r="N85" i="4" s="1"/>
  <c r="M86" i="4"/>
  <c r="N86" i="4" s="1"/>
  <c r="M87" i="4"/>
  <c r="N87" i="4" s="1"/>
  <c r="M88" i="4"/>
  <c r="N88" i="4" s="1"/>
  <c r="M89" i="4"/>
  <c r="N89" i="4" s="1"/>
  <c r="M90" i="4"/>
  <c r="N90" i="4" s="1"/>
  <c r="M91" i="4"/>
  <c r="N91" i="4" s="1"/>
  <c r="M92" i="4"/>
  <c r="N92" i="4" s="1"/>
  <c r="M93" i="4"/>
  <c r="N93" i="4" s="1"/>
  <c r="M94" i="4"/>
  <c r="N94" i="4" s="1"/>
  <c r="M95" i="4"/>
  <c r="N95" i="4" s="1"/>
  <c r="M96" i="4"/>
  <c r="N96" i="4" s="1"/>
  <c r="M97" i="4"/>
  <c r="N97" i="4" s="1"/>
  <c r="M98" i="4"/>
  <c r="N98" i="4" s="1"/>
  <c r="M99" i="4"/>
  <c r="N99" i="4" s="1"/>
  <c r="M100" i="4"/>
  <c r="N100" i="4" s="1"/>
  <c r="M101" i="4"/>
  <c r="N101" i="4" s="1"/>
  <c r="M102" i="4"/>
  <c r="N102" i="4" s="1"/>
  <c r="M103" i="4"/>
  <c r="N103" i="4" s="1"/>
  <c r="M104" i="4"/>
  <c r="N104" i="4" s="1"/>
  <c r="M105" i="4"/>
  <c r="N105" i="4" s="1"/>
  <c r="M106" i="4"/>
  <c r="N106" i="4" s="1"/>
  <c r="M107" i="4"/>
  <c r="N107" i="4" s="1"/>
  <c r="M108" i="4"/>
  <c r="N108" i="4" s="1"/>
  <c r="M109" i="4"/>
  <c r="N109" i="4" s="1"/>
  <c r="M110" i="4"/>
  <c r="N110" i="4" s="1"/>
  <c r="M111" i="4"/>
  <c r="N111" i="4" s="1"/>
  <c r="M112" i="4"/>
  <c r="N112" i="4" s="1"/>
  <c r="M113" i="4"/>
  <c r="N113" i="4" s="1"/>
  <c r="M114" i="4"/>
  <c r="N114" i="4" s="1"/>
  <c r="M115" i="4"/>
  <c r="N115" i="4" s="1"/>
  <c r="M116" i="4"/>
  <c r="N116" i="4" s="1"/>
  <c r="M117" i="4"/>
  <c r="N117" i="4" s="1"/>
  <c r="M118" i="4"/>
  <c r="N118" i="4" s="1"/>
  <c r="M119" i="4"/>
  <c r="N119" i="4" s="1"/>
  <c r="M120" i="4"/>
  <c r="N120" i="4" s="1"/>
  <c r="M121" i="4"/>
  <c r="N121" i="4" s="1"/>
  <c r="M122" i="4"/>
  <c r="N122" i="4" s="1"/>
  <c r="M123" i="4"/>
  <c r="N123" i="4" s="1"/>
  <c r="M124" i="4"/>
  <c r="N124" i="4" s="1"/>
  <c r="M125" i="4"/>
  <c r="N125" i="4" s="1"/>
  <c r="M126" i="4"/>
  <c r="N126" i="4" s="1"/>
  <c r="M127" i="4"/>
  <c r="N127" i="4" s="1"/>
  <c r="M128" i="4"/>
  <c r="N128" i="4" s="1"/>
  <c r="M129" i="4"/>
  <c r="N129" i="4" s="1"/>
  <c r="M130" i="4"/>
  <c r="N130" i="4" s="1"/>
  <c r="M131" i="4"/>
  <c r="N131" i="4" s="1"/>
  <c r="M132" i="4"/>
  <c r="N132" i="4" s="1"/>
  <c r="M133" i="4"/>
  <c r="N133" i="4" s="1"/>
  <c r="M134" i="4"/>
  <c r="N134" i="4" s="1"/>
  <c r="M135" i="4"/>
  <c r="N135" i="4" s="1"/>
  <c r="M136" i="4"/>
  <c r="N136" i="4" s="1"/>
  <c r="M137" i="4"/>
  <c r="N137" i="4" s="1"/>
  <c r="M138" i="4"/>
  <c r="N138" i="4" s="1"/>
  <c r="M139" i="4"/>
  <c r="N139" i="4" s="1"/>
  <c r="M140" i="4"/>
  <c r="N140" i="4" s="1"/>
  <c r="M141" i="4"/>
  <c r="N141" i="4" s="1"/>
  <c r="M142" i="4"/>
  <c r="N142" i="4" s="1"/>
  <c r="M143" i="4"/>
  <c r="N143" i="4" s="1"/>
  <c r="M144" i="4"/>
  <c r="N144" i="4" s="1"/>
  <c r="M145" i="4"/>
  <c r="N145" i="4" s="1"/>
  <c r="M146" i="4"/>
  <c r="N146" i="4" s="1"/>
  <c r="M147" i="4"/>
  <c r="N147" i="4" s="1"/>
  <c r="M148" i="4"/>
  <c r="N148" i="4" s="1"/>
  <c r="M149" i="4"/>
  <c r="N149" i="4" s="1"/>
  <c r="M150" i="4"/>
  <c r="N150" i="4" s="1"/>
  <c r="M151" i="4"/>
  <c r="N151" i="4" s="1"/>
  <c r="M152" i="4"/>
  <c r="N152" i="4" s="1"/>
  <c r="M153" i="4"/>
  <c r="N153" i="4" s="1"/>
  <c r="M154" i="4"/>
  <c r="N154" i="4" s="1"/>
  <c r="M155" i="4"/>
  <c r="N155" i="4" s="1"/>
  <c r="M156" i="4"/>
  <c r="N156" i="4" s="1"/>
  <c r="M157" i="4"/>
  <c r="N157" i="4" s="1"/>
  <c r="M158" i="4"/>
  <c r="N158" i="4" s="1"/>
  <c r="M159" i="4"/>
  <c r="N159" i="4" s="1"/>
  <c r="M160" i="4"/>
  <c r="N160" i="4" s="1"/>
  <c r="M161" i="4"/>
  <c r="N161" i="4" s="1"/>
  <c r="M162" i="4"/>
  <c r="N162" i="4" s="1"/>
  <c r="M163" i="4"/>
  <c r="N163" i="4" s="1"/>
  <c r="M164" i="4"/>
  <c r="N164" i="4" s="1"/>
  <c r="M165" i="4"/>
  <c r="N165" i="4" s="1"/>
  <c r="M166" i="4"/>
  <c r="N166" i="4" s="1"/>
  <c r="M167" i="4"/>
  <c r="N167" i="4" s="1"/>
  <c r="M168" i="4"/>
  <c r="N168" i="4" s="1"/>
  <c r="M169" i="4"/>
  <c r="N169" i="4" s="1"/>
  <c r="M170" i="4"/>
  <c r="N170" i="4" s="1"/>
  <c r="M171" i="4"/>
  <c r="N171" i="4" s="1"/>
  <c r="M172" i="4"/>
  <c r="N172" i="4" s="1"/>
  <c r="M173" i="4"/>
  <c r="N173" i="4" s="1"/>
  <c r="M174" i="4"/>
  <c r="N174" i="4" s="1"/>
  <c r="M175" i="4"/>
  <c r="N175" i="4" s="1"/>
  <c r="M176" i="4"/>
  <c r="N176" i="4" s="1"/>
  <c r="M177" i="4"/>
  <c r="N177" i="4" s="1"/>
  <c r="M178" i="4"/>
  <c r="N178" i="4" s="1"/>
  <c r="M179" i="4"/>
  <c r="N179" i="4" s="1"/>
  <c r="M180" i="4"/>
  <c r="N180" i="4" s="1"/>
  <c r="M181" i="4"/>
  <c r="N181" i="4" s="1"/>
  <c r="M182" i="4"/>
  <c r="N182" i="4" s="1"/>
  <c r="M183" i="4"/>
  <c r="N183" i="4" s="1"/>
  <c r="M184" i="4"/>
  <c r="N184" i="4" s="1"/>
  <c r="M185" i="4"/>
  <c r="N185" i="4" s="1"/>
  <c r="M186" i="4"/>
  <c r="N186" i="4" s="1"/>
  <c r="M187" i="4"/>
  <c r="N187" i="4" s="1"/>
  <c r="M188" i="4"/>
  <c r="N188" i="4" s="1"/>
  <c r="M189" i="4"/>
  <c r="N189" i="4" s="1"/>
  <c r="M190" i="4"/>
  <c r="N190" i="4" s="1"/>
  <c r="M191" i="4"/>
  <c r="N191" i="4" s="1"/>
  <c r="M192" i="4"/>
  <c r="N192" i="4" s="1"/>
  <c r="M193" i="4"/>
  <c r="N193" i="4" s="1"/>
  <c r="M194" i="4"/>
  <c r="N194" i="4" s="1"/>
  <c r="M195" i="4"/>
  <c r="N195" i="4" s="1"/>
  <c r="M196" i="4"/>
  <c r="N196" i="4" s="1"/>
  <c r="M197" i="4"/>
  <c r="N197" i="4" s="1"/>
  <c r="M198" i="4"/>
  <c r="N198" i="4" s="1"/>
  <c r="M199" i="4"/>
  <c r="N199" i="4" s="1"/>
  <c r="M200" i="4"/>
  <c r="N200" i="4" s="1"/>
  <c r="M201" i="4"/>
  <c r="N201" i="4" s="1"/>
  <c r="M202" i="4"/>
  <c r="N202" i="4" s="1"/>
  <c r="M203" i="4"/>
  <c r="N203" i="4" s="1"/>
  <c r="M204" i="4"/>
  <c r="N204" i="4" s="1"/>
  <c r="M205" i="4"/>
  <c r="N205" i="4" s="1"/>
  <c r="M206" i="4"/>
  <c r="N206" i="4" s="1"/>
  <c r="M207" i="4"/>
  <c r="N207" i="4" s="1"/>
  <c r="M208" i="4"/>
  <c r="N208" i="4" s="1"/>
  <c r="M209" i="4"/>
  <c r="N209" i="4" s="1"/>
  <c r="M210" i="4"/>
  <c r="N210" i="4" s="1"/>
  <c r="M211" i="4"/>
  <c r="N211" i="4" s="1"/>
  <c r="M212" i="4"/>
  <c r="N212" i="4" s="1"/>
  <c r="M213" i="4"/>
  <c r="N213" i="4" s="1"/>
  <c r="M214" i="4"/>
  <c r="N214" i="4" s="1"/>
  <c r="M215" i="4"/>
  <c r="N215" i="4" s="1"/>
  <c r="M216" i="4"/>
  <c r="N216" i="4" s="1"/>
  <c r="M217" i="4"/>
  <c r="N217" i="4" s="1"/>
  <c r="M218" i="4"/>
  <c r="N218" i="4" s="1"/>
  <c r="M219" i="4"/>
  <c r="N219" i="4" s="1"/>
  <c r="M220" i="4"/>
  <c r="N220" i="4" s="1"/>
  <c r="M221" i="4"/>
  <c r="N221" i="4" s="1"/>
  <c r="M222" i="4"/>
  <c r="N222" i="4" s="1"/>
  <c r="M223" i="4"/>
  <c r="N223" i="4" s="1"/>
  <c r="M224" i="4"/>
  <c r="N224" i="4" s="1"/>
  <c r="M225" i="4"/>
  <c r="N225" i="4" s="1"/>
  <c r="M226" i="4"/>
  <c r="N226" i="4" s="1"/>
  <c r="M227" i="4"/>
  <c r="N227" i="4" s="1"/>
  <c r="M228" i="4"/>
  <c r="N228" i="4" s="1"/>
  <c r="M229" i="4"/>
  <c r="N229" i="4" s="1"/>
  <c r="M230" i="4"/>
  <c r="N230" i="4" s="1"/>
  <c r="M231" i="4"/>
  <c r="N231" i="4" s="1"/>
  <c r="M232" i="4"/>
  <c r="N232" i="4" s="1"/>
  <c r="M233" i="4"/>
  <c r="N233" i="4" s="1"/>
  <c r="M234" i="4"/>
  <c r="N234" i="4" s="1"/>
  <c r="M235" i="4"/>
  <c r="N235" i="4" s="1"/>
  <c r="M236" i="4"/>
  <c r="N236" i="4" s="1"/>
  <c r="M237" i="4"/>
  <c r="N237" i="4" s="1"/>
  <c r="M238" i="4"/>
  <c r="N238" i="4" s="1"/>
  <c r="M239" i="4"/>
  <c r="N239" i="4" s="1"/>
  <c r="M240" i="4"/>
  <c r="N240" i="4" s="1"/>
  <c r="M241" i="4"/>
  <c r="N241" i="4" s="1"/>
  <c r="M242" i="4"/>
  <c r="N242" i="4" s="1"/>
  <c r="M243" i="4"/>
  <c r="N243" i="4" s="1"/>
  <c r="M244" i="4"/>
  <c r="N244" i="4" s="1"/>
  <c r="M245" i="4"/>
  <c r="N245" i="4" s="1"/>
  <c r="M246" i="4"/>
  <c r="N246" i="4" s="1"/>
  <c r="M247" i="4"/>
  <c r="N247" i="4" s="1"/>
  <c r="M248" i="4"/>
  <c r="N248" i="4" s="1"/>
  <c r="M249" i="4"/>
  <c r="N249" i="4" s="1"/>
  <c r="M250" i="4"/>
  <c r="N250" i="4" s="1"/>
  <c r="M251" i="4"/>
  <c r="N251" i="4" s="1"/>
  <c r="M252" i="4"/>
  <c r="N252" i="4" s="1"/>
  <c r="M3" i="3"/>
  <c r="N3" i="3" s="1"/>
  <c r="M4" i="3"/>
  <c r="N4" i="3" s="1"/>
  <c r="M5" i="3"/>
  <c r="N5" i="3" s="1"/>
  <c r="M6" i="3"/>
  <c r="N6" i="3" s="1"/>
  <c r="M7" i="3"/>
  <c r="N7" i="3" s="1"/>
  <c r="M8" i="3"/>
  <c r="N8" i="3" s="1"/>
  <c r="M9" i="3"/>
  <c r="N9" i="3" s="1"/>
  <c r="M10" i="3"/>
  <c r="N10" i="3" s="1"/>
  <c r="M11" i="3"/>
  <c r="N11" i="3" s="1"/>
  <c r="M12" i="3"/>
  <c r="N12" i="3" s="1"/>
  <c r="M13" i="3"/>
  <c r="N13" i="3" s="1"/>
  <c r="M14" i="3"/>
  <c r="N14" i="3" s="1"/>
  <c r="M15" i="3"/>
  <c r="N15" i="3" s="1"/>
  <c r="M16" i="3"/>
  <c r="N16" i="3" s="1"/>
  <c r="M17" i="3"/>
  <c r="N17" i="3" s="1"/>
  <c r="M18" i="3"/>
  <c r="N18" i="3" s="1"/>
  <c r="M19" i="3"/>
  <c r="N19" i="3" s="1"/>
  <c r="M20" i="3"/>
  <c r="N20" i="3" s="1"/>
  <c r="M21" i="3"/>
  <c r="N21" i="3" s="1"/>
  <c r="M22" i="3"/>
  <c r="N22" i="3" s="1"/>
  <c r="M23" i="3"/>
  <c r="N23" i="3" s="1"/>
  <c r="M24" i="3"/>
  <c r="N24" i="3" s="1"/>
  <c r="M25" i="3"/>
  <c r="N25" i="3" s="1"/>
  <c r="M26" i="3"/>
  <c r="N26" i="3" s="1"/>
  <c r="M27" i="3"/>
  <c r="N27" i="3" s="1"/>
  <c r="M28" i="3"/>
  <c r="N28" i="3" s="1"/>
  <c r="M29" i="3"/>
  <c r="N29" i="3" s="1"/>
  <c r="M30" i="3"/>
  <c r="N30" i="3" s="1"/>
  <c r="M31" i="3"/>
  <c r="N31" i="3" s="1"/>
  <c r="M32" i="3"/>
  <c r="N32" i="3" s="1"/>
  <c r="M33" i="3"/>
  <c r="N33" i="3" s="1"/>
  <c r="M34" i="3"/>
  <c r="N34" i="3" s="1"/>
  <c r="M35" i="3"/>
  <c r="N35" i="3" s="1"/>
  <c r="M36" i="3"/>
  <c r="N36" i="3" s="1"/>
  <c r="M37" i="3"/>
  <c r="N37" i="3" s="1"/>
  <c r="M38" i="3"/>
  <c r="N38" i="3" s="1"/>
  <c r="M39" i="3"/>
  <c r="N39" i="3" s="1"/>
  <c r="M40" i="3"/>
  <c r="N40" i="3" s="1"/>
  <c r="M41" i="3"/>
  <c r="N41" i="3" s="1"/>
  <c r="M42" i="3"/>
  <c r="N42" i="3" s="1"/>
  <c r="M43" i="3"/>
  <c r="N43" i="3" s="1"/>
  <c r="M44" i="3"/>
  <c r="N44" i="3" s="1"/>
  <c r="M45" i="3"/>
  <c r="N45" i="3" s="1"/>
  <c r="M46" i="3"/>
  <c r="N46" i="3" s="1"/>
  <c r="M47" i="3"/>
  <c r="N47" i="3" s="1"/>
  <c r="M48" i="3"/>
  <c r="N48" i="3" s="1"/>
  <c r="M49" i="3"/>
  <c r="N49" i="3" s="1"/>
  <c r="M50" i="3"/>
  <c r="N50" i="3" s="1"/>
  <c r="M51" i="3"/>
  <c r="N51" i="3" s="1"/>
  <c r="M52" i="3"/>
  <c r="N52" i="3" s="1"/>
  <c r="M53" i="3"/>
  <c r="N53" i="3" s="1"/>
  <c r="M54" i="3"/>
  <c r="N54" i="3" s="1"/>
  <c r="M55" i="3"/>
  <c r="N55" i="3" s="1"/>
  <c r="M56" i="3"/>
  <c r="N56" i="3" s="1"/>
  <c r="M57" i="3"/>
  <c r="N57" i="3" s="1"/>
  <c r="M58" i="3"/>
  <c r="N58" i="3" s="1"/>
  <c r="M59" i="3"/>
  <c r="N59" i="3" s="1"/>
  <c r="M60" i="3"/>
  <c r="N60" i="3" s="1"/>
  <c r="M61" i="3"/>
  <c r="N61" i="3" s="1"/>
  <c r="M62" i="3"/>
  <c r="N62" i="3" s="1"/>
  <c r="M63" i="3"/>
  <c r="N63" i="3" s="1"/>
  <c r="M64" i="3"/>
  <c r="N64" i="3" s="1"/>
  <c r="M65" i="3"/>
  <c r="N65" i="3" s="1"/>
  <c r="M66" i="3"/>
  <c r="N66" i="3" s="1"/>
  <c r="M67" i="3"/>
  <c r="N67" i="3" s="1"/>
  <c r="M68" i="3"/>
  <c r="N68" i="3" s="1"/>
  <c r="M69" i="3"/>
  <c r="N69" i="3" s="1"/>
  <c r="M70" i="3"/>
  <c r="N70" i="3" s="1"/>
  <c r="M71" i="3"/>
  <c r="N71" i="3" s="1"/>
  <c r="M72" i="3"/>
  <c r="N72" i="3" s="1"/>
  <c r="M73" i="3"/>
  <c r="N73" i="3" s="1"/>
  <c r="M74" i="3"/>
  <c r="N74" i="3" s="1"/>
  <c r="M75" i="3"/>
  <c r="N75" i="3" s="1"/>
  <c r="M76" i="3"/>
  <c r="N76" i="3" s="1"/>
  <c r="M77" i="3"/>
  <c r="N77" i="3" s="1"/>
  <c r="M78" i="3"/>
  <c r="N78" i="3" s="1"/>
  <c r="M79" i="3"/>
  <c r="N79" i="3" s="1"/>
  <c r="M80" i="3"/>
  <c r="N80" i="3" s="1"/>
  <c r="M81" i="3"/>
  <c r="N81" i="3" s="1"/>
  <c r="M82" i="3"/>
  <c r="N82" i="3" s="1"/>
  <c r="M83" i="3"/>
  <c r="N83" i="3" s="1"/>
  <c r="M84" i="3"/>
  <c r="N84" i="3" s="1"/>
  <c r="M85" i="3"/>
  <c r="N85" i="3" s="1"/>
  <c r="M86" i="3"/>
  <c r="N86" i="3" s="1"/>
  <c r="M87" i="3"/>
  <c r="N87" i="3" s="1"/>
  <c r="M88" i="3"/>
  <c r="N88" i="3" s="1"/>
  <c r="M89" i="3"/>
  <c r="N89" i="3" s="1"/>
  <c r="M90" i="3"/>
  <c r="N90" i="3" s="1"/>
  <c r="M91" i="3"/>
  <c r="N91" i="3" s="1"/>
  <c r="M92" i="3"/>
  <c r="N92" i="3" s="1"/>
  <c r="M93" i="3"/>
  <c r="N93" i="3" s="1"/>
  <c r="M94" i="3"/>
  <c r="N94" i="3" s="1"/>
  <c r="M95" i="3"/>
  <c r="N95" i="3" s="1"/>
  <c r="M96" i="3"/>
  <c r="N96" i="3" s="1"/>
  <c r="M97" i="3"/>
  <c r="N97" i="3" s="1"/>
  <c r="M98" i="3"/>
  <c r="N98" i="3" s="1"/>
  <c r="M99" i="3"/>
  <c r="N99" i="3" s="1"/>
  <c r="M100" i="3"/>
  <c r="N100" i="3" s="1"/>
  <c r="M101" i="3"/>
  <c r="N101" i="3" s="1"/>
  <c r="M102" i="3"/>
  <c r="N102" i="3" s="1"/>
  <c r="M103" i="3"/>
  <c r="N103" i="3" s="1"/>
  <c r="M104" i="3"/>
  <c r="N104" i="3" s="1"/>
  <c r="M105" i="3"/>
  <c r="N105" i="3" s="1"/>
  <c r="M106" i="3"/>
  <c r="N106" i="3" s="1"/>
  <c r="M107" i="3"/>
  <c r="N107" i="3" s="1"/>
  <c r="M108" i="3"/>
  <c r="N108" i="3" s="1"/>
  <c r="M109" i="3"/>
  <c r="N109" i="3" s="1"/>
  <c r="M110" i="3"/>
  <c r="N110" i="3" s="1"/>
  <c r="M111" i="3"/>
  <c r="N111" i="3" s="1"/>
  <c r="M112" i="3"/>
  <c r="N112" i="3" s="1"/>
  <c r="M113" i="3"/>
  <c r="N113" i="3" s="1"/>
  <c r="M114" i="3"/>
  <c r="N114" i="3" s="1"/>
  <c r="M115" i="3"/>
  <c r="N115" i="3" s="1"/>
  <c r="M116" i="3"/>
  <c r="N116" i="3" s="1"/>
  <c r="M117" i="3"/>
  <c r="N117" i="3" s="1"/>
  <c r="M118" i="3"/>
  <c r="N118" i="3" s="1"/>
  <c r="M119" i="3"/>
  <c r="N119" i="3" s="1"/>
  <c r="M120" i="3"/>
  <c r="N120" i="3" s="1"/>
  <c r="M121" i="3"/>
  <c r="N121" i="3" s="1"/>
  <c r="M122" i="3"/>
  <c r="N122" i="3" s="1"/>
  <c r="M123" i="3"/>
  <c r="N123" i="3" s="1"/>
  <c r="M124" i="3"/>
  <c r="N124" i="3" s="1"/>
  <c r="M125" i="3"/>
  <c r="N125" i="3" s="1"/>
  <c r="M126" i="3"/>
  <c r="N126" i="3" s="1"/>
  <c r="M127" i="3"/>
  <c r="N127" i="3" s="1"/>
  <c r="M128" i="3"/>
  <c r="N128" i="3" s="1"/>
  <c r="M129" i="3"/>
  <c r="N129" i="3" s="1"/>
  <c r="M130" i="3"/>
  <c r="N130" i="3" s="1"/>
  <c r="M131" i="3"/>
  <c r="N131" i="3" s="1"/>
  <c r="M132" i="3"/>
  <c r="N132" i="3" s="1"/>
  <c r="M133" i="3"/>
  <c r="N133" i="3" s="1"/>
  <c r="M134" i="3"/>
  <c r="N134" i="3" s="1"/>
  <c r="M135" i="3"/>
  <c r="N135" i="3" s="1"/>
  <c r="M136" i="3"/>
  <c r="N136" i="3" s="1"/>
  <c r="M137" i="3"/>
  <c r="N137" i="3" s="1"/>
  <c r="M138" i="3"/>
  <c r="N138" i="3" s="1"/>
  <c r="M139" i="3"/>
  <c r="N139" i="3" s="1"/>
  <c r="M140" i="3"/>
  <c r="N140" i="3" s="1"/>
  <c r="M141" i="3"/>
  <c r="N141" i="3" s="1"/>
  <c r="M142" i="3"/>
  <c r="N142" i="3" s="1"/>
  <c r="M143" i="3"/>
  <c r="N143" i="3" s="1"/>
  <c r="M144" i="3"/>
  <c r="N144" i="3" s="1"/>
  <c r="M145" i="3"/>
  <c r="N145" i="3" s="1"/>
  <c r="M146" i="3"/>
  <c r="N146" i="3" s="1"/>
  <c r="M147" i="3"/>
  <c r="N147" i="3" s="1"/>
  <c r="M148" i="3"/>
  <c r="N148" i="3" s="1"/>
  <c r="M149" i="3"/>
  <c r="N149" i="3" s="1"/>
  <c r="M150" i="3"/>
  <c r="N150" i="3" s="1"/>
  <c r="M151" i="3"/>
  <c r="N151" i="3" s="1"/>
  <c r="M152" i="3"/>
  <c r="N152" i="3" s="1"/>
  <c r="M153" i="3"/>
  <c r="N153" i="3" s="1"/>
  <c r="M154" i="3"/>
  <c r="N154" i="3" s="1"/>
  <c r="M155" i="3"/>
  <c r="N155" i="3" s="1"/>
  <c r="M156" i="3"/>
  <c r="N156" i="3" s="1"/>
  <c r="M157" i="3"/>
  <c r="N157" i="3" s="1"/>
  <c r="M158" i="3"/>
  <c r="N158" i="3" s="1"/>
  <c r="M159" i="3"/>
  <c r="N159" i="3" s="1"/>
  <c r="M160" i="3"/>
  <c r="N160" i="3" s="1"/>
  <c r="M161" i="3"/>
  <c r="N161" i="3" s="1"/>
  <c r="M162" i="3"/>
  <c r="N162" i="3" s="1"/>
  <c r="M163" i="3"/>
  <c r="N163" i="3" s="1"/>
  <c r="M164" i="3"/>
  <c r="N164" i="3" s="1"/>
  <c r="M165" i="3"/>
  <c r="N165" i="3" s="1"/>
  <c r="M166" i="3"/>
  <c r="N166" i="3" s="1"/>
  <c r="M167" i="3"/>
  <c r="N167" i="3" s="1"/>
  <c r="M168" i="3"/>
  <c r="N168" i="3" s="1"/>
  <c r="M169" i="3"/>
  <c r="N169" i="3" s="1"/>
  <c r="M170" i="3"/>
  <c r="N170" i="3" s="1"/>
  <c r="M171" i="3"/>
  <c r="N171" i="3" s="1"/>
  <c r="M172" i="3"/>
  <c r="N172" i="3" s="1"/>
  <c r="M173" i="3"/>
  <c r="N173" i="3" s="1"/>
  <c r="M174" i="3"/>
  <c r="N174" i="3" s="1"/>
  <c r="M175" i="3"/>
  <c r="N175" i="3" s="1"/>
  <c r="M176" i="3"/>
  <c r="N176" i="3" s="1"/>
  <c r="M177" i="3"/>
  <c r="N177" i="3" s="1"/>
  <c r="M178" i="3"/>
  <c r="N178" i="3" s="1"/>
  <c r="M179" i="3"/>
  <c r="N179" i="3" s="1"/>
  <c r="M180" i="3"/>
  <c r="N180" i="3" s="1"/>
  <c r="M181" i="3"/>
  <c r="N181" i="3" s="1"/>
  <c r="M182" i="3"/>
  <c r="N182" i="3" s="1"/>
  <c r="M183" i="3"/>
  <c r="N183" i="3" s="1"/>
  <c r="M184" i="3"/>
  <c r="N184" i="3" s="1"/>
  <c r="M185" i="3"/>
  <c r="N185" i="3" s="1"/>
  <c r="M186" i="3"/>
  <c r="N186" i="3" s="1"/>
  <c r="M187" i="3"/>
  <c r="N187" i="3" s="1"/>
  <c r="M188" i="3"/>
  <c r="N188" i="3" s="1"/>
  <c r="M189" i="3"/>
  <c r="N189" i="3" s="1"/>
  <c r="M190" i="3"/>
  <c r="N190" i="3" s="1"/>
  <c r="M191" i="3"/>
  <c r="N191" i="3" s="1"/>
  <c r="M192" i="3"/>
  <c r="N192" i="3" s="1"/>
  <c r="M193" i="3"/>
  <c r="N193" i="3" s="1"/>
  <c r="M194" i="3"/>
  <c r="N194" i="3" s="1"/>
  <c r="M195" i="3"/>
  <c r="N195" i="3" s="1"/>
  <c r="M196" i="3"/>
  <c r="N196" i="3" s="1"/>
  <c r="M197" i="3"/>
  <c r="N197" i="3" s="1"/>
  <c r="M198" i="3"/>
  <c r="N198" i="3" s="1"/>
  <c r="M199" i="3"/>
  <c r="N199" i="3" s="1"/>
  <c r="M200" i="3"/>
  <c r="N200" i="3" s="1"/>
  <c r="M201" i="3"/>
  <c r="N201" i="3" s="1"/>
  <c r="M202" i="3"/>
  <c r="N202" i="3" s="1"/>
  <c r="M203" i="3"/>
  <c r="N203" i="3" s="1"/>
  <c r="M204" i="3"/>
  <c r="N204" i="3" s="1"/>
  <c r="M205" i="3"/>
  <c r="N205" i="3" s="1"/>
  <c r="M206" i="3"/>
  <c r="N206" i="3" s="1"/>
  <c r="M207" i="3"/>
  <c r="N207" i="3" s="1"/>
  <c r="M208" i="3"/>
  <c r="N208" i="3" s="1"/>
  <c r="M209" i="3"/>
  <c r="N209" i="3" s="1"/>
  <c r="M210" i="3"/>
  <c r="N210" i="3" s="1"/>
  <c r="M211" i="3"/>
  <c r="N211" i="3" s="1"/>
  <c r="M212" i="3"/>
  <c r="N212" i="3" s="1"/>
  <c r="M213" i="3"/>
  <c r="N213" i="3" s="1"/>
  <c r="M214" i="3"/>
  <c r="N214" i="3" s="1"/>
  <c r="M215" i="3"/>
  <c r="N215" i="3" s="1"/>
  <c r="M216" i="3"/>
  <c r="N216" i="3" s="1"/>
  <c r="M217" i="3"/>
  <c r="N217" i="3" s="1"/>
  <c r="M218" i="3"/>
  <c r="N218" i="3" s="1"/>
  <c r="M219" i="3"/>
  <c r="N219" i="3" s="1"/>
  <c r="M220" i="3"/>
  <c r="N220" i="3" s="1"/>
  <c r="M221" i="3"/>
  <c r="N221" i="3" s="1"/>
  <c r="M222" i="3"/>
  <c r="N222" i="3" s="1"/>
  <c r="M223" i="3"/>
  <c r="N223" i="3" s="1"/>
  <c r="M224" i="3"/>
  <c r="N224" i="3" s="1"/>
  <c r="M225" i="3"/>
  <c r="N225" i="3" s="1"/>
  <c r="M226" i="3"/>
  <c r="N226" i="3" s="1"/>
  <c r="M227" i="3"/>
  <c r="N227" i="3" s="1"/>
  <c r="M228" i="3"/>
  <c r="N228" i="3" s="1"/>
  <c r="M229" i="3"/>
  <c r="N229" i="3" s="1"/>
  <c r="M230" i="3"/>
  <c r="N230" i="3" s="1"/>
  <c r="M231" i="3"/>
  <c r="N231" i="3" s="1"/>
  <c r="M232" i="3"/>
  <c r="N232" i="3" s="1"/>
  <c r="M233" i="3"/>
  <c r="N233" i="3" s="1"/>
  <c r="M234" i="3"/>
  <c r="N234" i="3" s="1"/>
  <c r="M235" i="3"/>
  <c r="N235" i="3" s="1"/>
  <c r="M236" i="3"/>
  <c r="N236" i="3" s="1"/>
  <c r="M237" i="3"/>
  <c r="N237" i="3" s="1"/>
  <c r="M238" i="3"/>
  <c r="N238" i="3" s="1"/>
  <c r="M239" i="3"/>
  <c r="N239" i="3" s="1"/>
  <c r="M240" i="3"/>
  <c r="N240" i="3" s="1"/>
  <c r="M241" i="3"/>
  <c r="N241" i="3" s="1"/>
  <c r="M242" i="3"/>
  <c r="N242" i="3" s="1"/>
  <c r="M243" i="3"/>
  <c r="N243" i="3" s="1"/>
  <c r="M244" i="3"/>
  <c r="N244" i="3" s="1"/>
  <c r="M245" i="3"/>
  <c r="N245" i="3" s="1"/>
  <c r="M246" i="3"/>
  <c r="N246" i="3" s="1"/>
  <c r="M247" i="3"/>
  <c r="N247" i="3" s="1"/>
  <c r="M248" i="3"/>
  <c r="N248" i="3" s="1"/>
  <c r="M249" i="3"/>
  <c r="N249" i="3" s="1"/>
  <c r="M250" i="3"/>
  <c r="N250" i="3" s="1"/>
  <c r="M3" i="2"/>
  <c r="N3" i="2" s="1"/>
  <c r="M4" i="2"/>
  <c r="N4" i="2" s="1"/>
  <c r="M5" i="2"/>
  <c r="N5" i="2" s="1"/>
  <c r="M6" i="2"/>
  <c r="N6" i="2" s="1"/>
  <c r="M7" i="2"/>
  <c r="N7" i="2" s="1"/>
  <c r="M8" i="2"/>
  <c r="N8" i="2" s="1"/>
  <c r="M9" i="2"/>
  <c r="N9" i="2" s="1"/>
  <c r="M10" i="2"/>
  <c r="N10" i="2" s="1"/>
  <c r="M11" i="2"/>
  <c r="N11" i="2" s="1"/>
  <c r="M12" i="2"/>
  <c r="N12" i="2" s="1"/>
  <c r="M13" i="2"/>
  <c r="N13" i="2" s="1"/>
  <c r="M14" i="2"/>
  <c r="N14" i="2" s="1"/>
  <c r="M15" i="2"/>
  <c r="N15" i="2" s="1"/>
  <c r="M16" i="2"/>
  <c r="N16" i="2" s="1"/>
  <c r="M17" i="2"/>
  <c r="N17" i="2" s="1"/>
  <c r="M18" i="2"/>
  <c r="N18" i="2" s="1"/>
  <c r="M19" i="2"/>
  <c r="N19" i="2" s="1"/>
  <c r="M20" i="2"/>
  <c r="N20" i="2" s="1"/>
  <c r="M21" i="2"/>
  <c r="N21" i="2" s="1"/>
  <c r="M22" i="2"/>
  <c r="N22" i="2" s="1"/>
  <c r="M23" i="2"/>
  <c r="N23" i="2" s="1"/>
  <c r="M24" i="2"/>
  <c r="N24" i="2" s="1"/>
  <c r="M25" i="2"/>
  <c r="N25" i="2" s="1"/>
  <c r="M26" i="2"/>
  <c r="N26" i="2" s="1"/>
  <c r="M27" i="2"/>
  <c r="N27" i="2" s="1"/>
  <c r="M28" i="2"/>
  <c r="N28" i="2" s="1"/>
  <c r="M29" i="2"/>
  <c r="N29" i="2" s="1"/>
  <c r="M30" i="2"/>
  <c r="N30" i="2" s="1"/>
  <c r="M31" i="2"/>
  <c r="N31" i="2" s="1"/>
  <c r="M32" i="2"/>
  <c r="N32" i="2" s="1"/>
  <c r="M33" i="2"/>
  <c r="N33" i="2" s="1"/>
  <c r="M34" i="2"/>
  <c r="N34" i="2" s="1"/>
  <c r="M35" i="2"/>
  <c r="N35" i="2" s="1"/>
  <c r="M36" i="2"/>
  <c r="N36" i="2" s="1"/>
  <c r="M37" i="2"/>
  <c r="N37" i="2" s="1"/>
  <c r="M38" i="2"/>
  <c r="N38" i="2" s="1"/>
  <c r="M39" i="2"/>
  <c r="N39" i="2" s="1"/>
  <c r="M40" i="2"/>
  <c r="N40" i="2" s="1"/>
  <c r="M41" i="2"/>
  <c r="N41" i="2" s="1"/>
  <c r="M42" i="2"/>
  <c r="N42" i="2" s="1"/>
  <c r="M43" i="2"/>
  <c r="N43" i="2" s="1"/>
  <c r="M44" i="2"/>
  <c r="N44" i="2" s="1"/>
  <c r="M45" i="2"/>
  <c r="N45" i="2" s="1"/>
  <c r="M46" i="2"/>
  <c r="N46" i="2" s="1"/>
  <c r="M47" i="2"/>
  <c r="N47" i="2" s="1"/>
  <c r="M48" i="2"/>
  <c r="N48" i="2" s="1"/>
  <c r="M49" i="2"/>
  <c r="N49" i="2" s="1"/>
  <c r="M50" i="2"/>
  <c r="N50" i="2" s="1"/>
  <c r="M51" i="2"/>
  <c r="N51" i="2" s="1"/>
  <c r="M52" i="2"/>
  <c r="N52" i="2" s="1"/>
  <c r="M53" i="2"/>
  <c r="N53" i="2" s="1"/>
  <c r="M54" i="2"/>
  <c r="N54" i="2" s="1"/>
  <c r="M55" i="2"/>
  <c r="N55" i="2" s="1"/>
  <c r="M56" i="2"/>
  <c r="N56" i="2" s="1"/>
  <c r="M57" i="2"/>
  <c r="N57" i="2" s="1"/>
  <c r="M58" i="2"/>
  <c r="N58" i="2" s="1"/>
  <c r="M59" i="2"/>
  <c r="N59" i="2" s="1"/>
  <c r="M60" i="2"/>
  <c r="N60" i="2" s="1"/>
  <c r="M61" i="2"/>
  <c r="N61" i="2" s="1"/>
  <c r="M62" i="2"/>
  <c r="N62" i="2" s="1"/>
  <c r="M63" i="2"/>
  <c r="N63" i="2" s="1"/>
  <c r="M64" i="2"/>
  <c r="N64" i="2" s="1"/>
  <c r="M65" i="2"/>
  <c r="N65" i="2" s="1"/>
  <c r="M66" i="2"/>
  <c r="N66" i="2" s="1"/>
  <c r="M67" i="2"/>
  <c r="N67" i="2" s="1"/>
  <c r="M68" i="2"/>
  <c r="N68" i="2" s="1"/>
  <c r="M69" i="2"/>
  <c r="N69" i="2" s="1"/>
  <c r="M70" i="2"/>
  <c r="N70" i="2" s="1"/>
  <c r="M71" i="2"/>
  <c r="N71" i="2" s="1"/>
  <c r="M72" i="2"/>
  <c r="N72" i="2" s="1"/>
  <c r="M73" i="2"/>
  <c r="N73" i="2" s="1"/>
  <c r="M74" i="2"/>
  <c r="N74" i="2" s="1"/>
  <c r="M75" i="2"/>
  <c r="N75" i="2" s="1"/>
  <c r="M76" i="2"/>
  <c r="N76" i="2" s="1"/>
  <c r="M77" i="2"/>
  <c r="N77" i="2" s="1"/>
  <c r="M78" i="2"/>
  <c r="N78" i="2" s="1"/>
  <c r="M79" i="2"/>
  <c r="N79" i="2" s="1"/>
  <c r="M80" i="2"/>
  <c r="N80" i="2" s="1"/>
  <c r="M81" i="2"/>
  <c r="N81" i="2" s="1"/>
  <c r="M82" i="2"/>
  <c r="N82" i="2" s="1"/>
  <c r="M83" i="2"/>
  <c r="N83" i="2" s="1"/>
  <c r="M84" i="2"/>
  <c r="N84" i="2" s="1"/>
  <c r="M85" i="2"/>
  <c r="N85" i="2" s="1"/>
  <c r="M86" i="2"/>
  <c r="N86" i="2" s="1"/>
  <c r="M87" i="2"/>
  <c r="N87" i="2" s="1"/>
  <c r="M88" i="2"/>
  <c r="N88" i="2" s="1"/>
  <c r="M89" i="2"/>
  <c r="N89" i="2" s="1"/>
  <c r="M90" i="2"/>
  <c r="N90" i="2" s="1"/>
  <c r="M91" i="2"/>
  <c r="N91" i="2" s="1"/>
  <c r="M92" i="2"/>
  <c r="N92" i="2" s="1"/>
  <c r="M93" i="2"/>
  <c r="N93" i="2" s="1"/>
  <c r="M94" i="2"/>
  <c r="N94" i="2" s="1"/>
  <c r="M95" i="2"/>
  <c r="N95" i="2" s="1"/>
  <c r="M96" i="2"/>
  <c r="N96" i="2" s="1"/>
  <c r="M97" i="2"/>
  <c r="N97" i="2" s="1"/>
  <c r="M98" i="2"/>
  <c r="N98" i="2" s="1"/>
  <c r="M99" i="2"/>
  <c r="N99" i="2" s="1"/>
  <c r="M100" i="2"/>
  <c r="N100" i="2" s="1"/>
  <c r="M101" i="2"/>
  <c r="N101" i="2" s="1"/>
  <c r="M102" i="2"/>
  <c r="N102" i="2" s="1"/>
  <c r="M103" i="2"/>
  <c r="N103" i="2" s="1"/>
  <c r="M104" i="2"/>
  <c r="N104" i="2" s="1"/>
  <c r="M105" i="2"/>
  <c r="N105" i="2" s="1"/>
  <c r="M106" i="2"/>
  <c r="N106" i="2" s="1"/>
  <c r="M107" i="2"/>
  <c r="N107" i="2" s="1"/>
  <c r="M108" i="2"/>
  <c r="N108" i="2" s="1"/>
  <c r="M109" i="2"/>
  <c r="N109" i="2" s="1"/>
  <c r="M110" i="2"/>
  <c r="N110" i="2" s="1"/>
  <c r="M111" i="2"/>
  <c r="N111" i="2" s="1"/>
  <c r="M112" i="2"/>
  <c r="N112" i="2" s="1"/>
  <c r="M113" i="2"/>
  <c r="N113" i="2" s="1"/>
  <c r="M114" i="2"/>
  <c r="N114" i="2" s="1"/>
  <c r="M115" i="2"/>
  <c r="N115" i="2" s="1"/>
  <c r="M116" i="2"/>
  <c r="N116" i="2" s="1"/>
  <c r="M117" i="2"/>
  <c r="N117" i="2" s="1"/>
  <c r="M118" i="2"/>
  <c r="N118" i="2" s="1"/>
  <c r="M119" i="2"/>
  <c r="N119" i="2" s="1"/>
  <c r="M120" i="2"/>
  <c r="N120" i="2" s="1"/>
  <c r="M121" i="2"/>
  <c r="N121" i="2" s="1"/>
  <c r="M122" i="2"/>
  <c r="N122" i="2" s="1"/>
  <c r="M123" i="2"/>
  <c r="N123" i="2" s="1"/>
  <c r="M124" i="2"/>
  <c r="N124" i="2" s="1"/>
  <c r="M125" i="2"/>
  <c r="N125" i="2" s="1"/>
  <c r="M126" i="2"/>
  <c r="N126" i="2" s="1"/>
  <c r="M127" i="2"/>
  <c r="N127" i="2" s="1"/>
  <c r="M128" i="2"/>
  <c r="N128" i="2" s="1"/>
  <c r="M129" i="2"/>
  <c r="N129" i="2" s="1"/>
  <c r="M130" i="2"/>
  <c r="N130" i="2" s="1"/>
  <c r="M131" i="2"/>
  <c r="N131" i="2" s="1"/>
  <c r="M132" i="2"/>
  <c r="N132" i="2" s="1"/>
  <c r="M133" i="2"/>
  <c r="N133" i="2" s="1"/>
  <c r="M134" i="2"/>
  <c r="N134" i="2" s="1"/>
  <c r="M135" i="2"/>
  <c r="N135" i="2" s="1"/>
  <c r="M136" i="2"/>
  <c r="N136" i="2" s="1"/>
  <c r="M137" i="2"/>
  <c r="N137" i="2" s="1"/>
  <c r="M138" i="2"/>
  <c r="N138" i="2" s="1"/>
  <c r="M139" i="2"/>
  <c r="N139" i="2" s="1"/>
  <c r="M140" i="2"/>
  <c r="N140" i="2" s="1"/>
  <c r="M141" i="2"/>
  <c r="N141" i="2" s="1"/>
  <c r="M142" i="2"/>
  <c r="N142" i="2" s="1"/>
  <c r="M143" i="2"/>
  <c r="N143" i="2" s="1"/>
  <c r="M144" i="2"/>
  <c r="N144" i="2" s="1"/>
  <c r="M145" i="2"/>
  <c r="N145" i="2" s="1"/>
  <c r="M146" i="2"/>
  <c r="N146" i="2" s="1"/>
  <c r="M147" i="2"/>
  <c r="N147" i="2" s="1"/>
  <c r="M148" i="2"/>
  <c r="N148" i="2" s="1"/>
  <c r="M149" i="2"/>
  <c r="N149" i="2" s="1"/>
  <c r="M150" i="2"/>
  <c r="N150" i="2" s="1"/>
  <c r="M151" i="2"/>
  <c r="N151" i="2" s="1"/>
  <c r="M152" i="2"/>
  <c r="N152" i="2" s="1"/>
  <c r="M153" i="2"/>
  <c r="N153" i="2" s="1"/>
  <c r="M154" i="2"/>
  <c r="N154" i="2" s="1"/>
  <c r="M155" i="2"/>
  <c r="N155" i="2" s="1"/>
  <c r="M156" i="2"/>
  <c r="N156" i="2" s="1"/>
  <c r="M157" i="2"/>
  <c r="N157" i="2" s="1"/>
  <c r="M158" i="2"/>
  <c r="N158" i="2" s="1"/>
  <c r="M159" i="2"/>
  <c r="N159" i="2" s="1"/>
  <c r="M160" i="2"/>
  <c r="N160" i="2" s="1"/>
  <c r="M161" i="2"/>
  <c r="N161" i="2" s="1"/>
  <c r="M162" i="2"/>
  <c r="N162" i="2" s="1"/>
  <c r="M163" i="2"/>
  <c r="N163" i="2" s="1"/>
  <c r="M164" i="2"/>
  <c r="N164" i="2" s="1"/>
  <c r="M165" i="2"/>
  <c r="N165" i="2" s="1"/>
  <c r="M166" i="2"/>
  <c r="N166" i="2" s="1"/>
  <c r="M167" i="2"/>
  <c r="N167" i="2" s="1"/>
  <c r="M168" i="2"/>
  <c r="N168" i="2" s="1"/>
  <c r="M169" i="2"/>
  <c r="N169" i="2" s="1"/>
  <c r="M170" i="2"/>
  <c r="N170" i="2" s="1"/>
  <c r="M171" i="2"/>
  <c r="N171" i="2" s="1"/>
  <c r="M172" i="2"/>
  <c r="N172" i="2" s="1"/>
  <c r="M173" i="2"/>
  <c r="N173" i="2" s="1"/>
  <c r="M174" i="2"/>
  <c r="N174" i="2" s="1"/>
  <c r="M175" i="2"/>
  <c r="N175" i="2" s="1"/>
  <c r="M176" i="2"/>
  <c r="N176" i="2" s="1"/>
  <c r="M177" i="2"/>
  <c r="N177" i="2" s="1"/>
  <c r="M178" i="2"/>
  <c r="N178" i="2" s="1"/>
  <c r="M179" i="2"/>
  <c r="N179" i="2" s="1"/>
  <c r="M180" i="2"/>
  <c r="N180" i="2" s="1"/>
  <c r="M181" i="2"/>
  <c r="N181" i="2" s="1"/>
  <c r="M182" i="2"/>
  <c r="N182" i="2" s="1"/>
  <c r="M183" i="2"/>
  <c r="N183" i="2" s="1"/>
  <c r="M184" i="2"/>
  <c r="N184" i="2" s="1"/>
  <c r="M185" i="2"/>
  <c r="N185" i="2" s="1"/>
  <c r="M186" i="2"/>
  <c r="N186" i="2" s="1"/>
  <c r="M187" i="2"/>
  <c r="N187" i="2" s="1"/>
  <c r="M188" i="2"/>
  <c r="N188" i="2" s="1"/>
  <c r="M189" i="2"/>
  <c r="N189" i="2" s="1"/>
  <c r="M190" i="2"/>
  <c r="N190" i="2" s="1"/>
  <c r="M191" i="2"/>
  <c r="N191" i="2" s="1"/>
  <c r="M192" i="2"/>
  <c r="N192" i="2" s="1"/>
  <c r="M193" i="2"/>
  <c r="N193" i="2" s="1"/>
  <c r="M194" i="2"/>
  <c r="N194" i="2" s="1"/>
  <c r="M195" i="2"/>
  <c r="N195" i="2" s="1"/>
  <c r="M196" i="2"/>
  <c r="N196" i="2" s="1"/>
  <c r="M197" i="2"/>
  <c r="N197" i="2" s="1"/>
  <c r="M198" i="2"/>
  <c r="N198" i="2" s="1"/>
  <c r="M199" i="2"/>
  <c r="N199" i="2" s="1"/>
  <c r="M200" i="2"/>
  <c r="N200" i="2" s="1"/>
  <c r="M201" i="2"/>
  <c r="N201" i="2" s="1"/>
  <c r="M202" i="2"/>
  <c r="N202" i="2" s="1"/>
  <c r="M203" i="2"/>
  <c r="N203" i="2" s="1"/>
  <c r="M204" i="2"/>
  <c r="N204" i="2" s="1"/>
  <c r="M205" i="2"/>
  <c r="N205" i="2" s="1"/>
  <c r="M206" i="2"/>
  <c r="N206" i="2" s="1"/>
  <c r="M207" i="2"/>
  <c r="N207" i="2" s="1"/>
  <c r="M208" i="2"/>
  <c r="N208" i="2" s="1"/>
  <c r="M209" i="2"/>
  <c r="N209" i="2" s="1"/>
  <c r="M210" i="2"/>
  <c r="N210" i="2" s="1"/>
  <c r="M211" i="2"/>
  <c r="N211" i="2" s="1"/>
  <c r="M212" i="2"/>
  <c r="N212" i="2" s="1"/>
  <c r="M213" i="2"/>
  <c r="N213" i="2" s="1"/>
  <c r="M214" i="2"/>
  <c r="N214" i="2" s="1"/>
  <c r="M215" i="2"/>
  <c r="N215" i="2" s="1"/>
  <c r="M216" i="2"/>
  <c r="N216" i="2" s="1"/>
  <c r="M217" i="2"/>
  <c r="N217" i="2" s="1"/>
  <c r="M218" i="2"/>
  <c r="N218" i="2" s="1"/>
  <c r="M219" i="2"/>
  <c r="N219" i="2" s="1"/>
  <c r="M220" i="2"/>
  <c r="N220" i="2" s="1"/>
  <c r="M221" i="2"/>
  <c r="N221" i="2" s="1"/>
  <c r="M222" i="2"/>
  <c r="N222" i="2" s="1"/>
  <c r="M223" i="2"/>
  <c r="N223" i="2" s="1"/>
  <c r="M224" i="2"/>
  <c r="N224" i="2" s="1"/>
  <c r="M225" i="2"/>
  <c r="N225" i="2" s="1"/>
  <c r="M226" i="2"/>
  <c r="N226" i="2" s="1"/>
  <c r="M227" i="2"/>
  <c r="N227" i="2" s="1"/>
  <c r="M228" i="2"/>
  <c r="N228" i="2" s="1"/>
  <c r="M229" i="2"/>
  <c r="N229" i="2" s="1"/>
  <c r="M230" i="2"/>
  <c r="N230" i="2" s="1"/>
  <c r="M231" i="2"/>
  <c r="N231" i="2" s="1"/>
  <c r="M232" i="2"/>
  <c r="N232" i="2" s="1"/>
  <c r="M233" i="2"/>
  <c r="N233" i="2" s="1"/>
  <c r="M234" i="2"/>
  <c r="N234" i="2" s="1"/>
  <c r="M235" i="2"/>
  <c r="N235" i="2" s="1"/>
  <c r="M236" i="2"/>
  <c r="N236" i="2" s="1"/>
  <c r="M237" i="2"/>
  <c r="N237" i="2" s="1"/>
  <c r="M238" i="2"/>
  <c r="N238" i="2" s="1"/>
  <c r="M239" i="2"/>
  <c r="N239" i="2" s="1"/>
  <c r="M240" i="2"/>
  <c r="N240" i="2" s="1"/>
  <c r="M241" i="2"/>
  <c r="N241" i="2" s="1"/>
  <c r="M242" i="2"/>
  <c r="N242" i="2" s="1"/>
  <c r="M243" i="2"/>
  <c r="N243" i="2" s="1"/>
  <c r="M244" i="2"/>
  <c r="N244" i="2" s="1"/>
  <c r="M245" i="2"/>
  <c r="N245" i="2" s="1"/>
  <c r="M246" i="2"/>
  <c r="N246" i="2" s="1"/>
  <c r="M247" i="2"/>
  <c r="N247" i="2" s="1"/>
  <c r="M248" i="2"/>
  <c r="N248" i="2" s="1"/>
  <c r="M249" i="2"/>
  <c r="N249" i="2" s="1"/>
  <c r="M250" i="2"/>
  <c r="N250" i="2" s="1"/>
  <c r="M3" i="6"/>
  <c r="N3" i="6" s="1"/>
  <c r="M4" i="6"/>
  <c r="M5" i="6"/>
  <c r="M6" i="6"/>
  <c r="N6" i="6" s="1"/>
  <c r="M7" i="6"/>
  <c r="N7" i="6" s="1"/>
  <c r="M8" i="6"/>
  <c r="M9" i="6"/>
  <c r="M10" i="6"/>
  <c r="N10" i="6" s="1"/>
  <c r="M11" i="6"/>
  <c r="N11" i="6" s="1"/>
  <c r="M12" i="6"/>
  <c r="M13" i="6"/>
  <c r="M14" i="6"/>
  <c r="N14" i="6" s="1"/>
  <c r="M15" i="6"/>
  <c r="N15" i="6" s="1"/>
  <c r="M16" i="6"/>
  <c r="M17" i="6"/>
  <c r="M18" i="6"/>
  <c r="N18" i="6" s="1"/>
  <c r="M19" i="6"/>
  <c r="N19" i="6" s="1"/>
  <c r="M20" i="6"/>
  <c r="M21" i="6"/>
  <c r="M22" i="6"/>
  <c r="N22" i="6" s="1"/>
  <c r="M23" i="6"/>
  <c r="N23" i="6" s="1"/>
  <c r="M24" i="6"/>
  <c r="M25" i="6"/>
  <c r="M26" i="6"/>
  <c r="N26" i="6" s="1"/>
  <c r="M27" i="6"/>
  <c r="N27" i="6" s="1"/>
  <c r="M28" i="6"/>
  <c r="M29" i="6"/>
  <c r="M30" i="6"/>
  <c r="N30" i="6" s="1"/>
  <c r="M31" i="6"/>
  <c r="N31" i="6" s="1"/>
  <c r="M32" i="6"/>
  <c r="M33" i="6"/>
  <c r="M34" i="6"/>
  <c r="N34" i="6" s="1"/>
  <c r="M35" i="6"/>
  <c r="N35" i="6" s="1"/>
  <c r="M36" i="6"/>
  <c r="M37" i="6"/>
  <c r="M38" i="6"/>
  <c r="N38" i="6" s="1"/>
  <c r="M39" i="6"/>
  <c r="N39" i="6" s="1"/>
  <c r="M40" i="6"/>
  <c r="M41" i="6"/>
  <c r="M42" i="6"/>
  <c r="N42" i="6" s="1"/>
  <c r="M43" i="6"/>
  <c r="N43" i="6" s="1"/>
  <c r="M44" i="6"/>
  <c r="M45" i="6"/>
  <c r="M46" i="6"/>
  <c r="N46" i="6" s="1"/>
  <c r="M47" i="6"/>
  <c r="N47" i="6" s="1"/>
  <c r="M48" i="6"/>
  <c r="M49" i="6"/>
  <c r="M50" i="6"/>
  <c r="N50" i="6" s="1"/>
  <c r="M51" i="6"/>
  <c r="N51" i="6" s="1"/>
  <c r="M52" i="6"/>
  <c r="M53" i="6"/>
  <c r="M54" i="6"/>
  <c r="N54" i="6" s="1"/>
  <c r="M55" i="6"/>
  <c r="N55" i="6" s="1"/>
  <c r="M56" i="6"/>
  <c r="M57" i="6"/>
  <c r="M58" i="6"/>
  <c r="N58" i="6" s="1"/>
  <c r="M59" i="6"/>
  <c r="N59" i="6" s="1"/>
  <c r="M60" i="6"/>
  <c r="M61" i="6"/>
  <c r="M62" i="6"/>
  <c r="N62" i="6" s="1"/>
  <c r="M63" i="6"/>
  <c r="N63" i="6" s="1"/>
  <c r="M64" i="6"/>
  <c r="M65" i="6"/>
  <c r="M66" i="6"/>
  <c r="N66" i="6" s="1"/>
  <c r="M67" i="6"/>
  <c r="N67" i="6" s="1"/>
  <c r="M68" i="6"/>
  <c r="M69" i="6"/>
  <c r="M70" i="6"/>
  <c r="N70" i="6" s="1"/>
  <c r="M71" i="6"/>
  <c r="N71" i="6" s="1"/>
  <c r="M72" i="6"/>
  <c r="M73" i="6"/>
  <c r="M74" i="6"/>
  <c r="N74" i="6" s="1"/>
  <c r="M75" i="6"/>
  <c r="N75" i="6" s="1"/>
  <c r="M76" i="6"/>
  <c r="M77" i="6"/>
  <c r="M78" i="6"/>
  <c r="N78" i="6" s="1"/>
  <c r="M79" i="6"/>
  <c r="N79" i="6" s="1"/>
  <c r="M80" i="6"/>
  <c r="M81" i="6"/>
  <c r="M82" i="6"/>
  <c r="N82" i="6" s="1"/>
  <c r="M83" i="6"/>
  <c r="N83" i="6" s="1"/>
  <c r="M84" i="6"/>
  <c r="M85" i="6"/>
  <c r="M86" i="6"/>
  <c r="N86" i="6" s="1"/>
  <c r="M87" i="6"/>
  <c r="M88" i="6"/>
  <c r="M89" i="6"/>
  <c r="M90" i="6"/>
  <c r="N90" i="6" s="1"/>
  <c r="M91" i="6"/>
  <c r="N91" i="6" s="1"/>
  <c r="M92" i="6"/>
  <c r="M93" i="6"/>
  <c r="M94" i="6"/>
  <c r="N94" i="6" s="1"/>
  <c r="M95" i="6"/>
  <c r="N95" i="6" s="1"/>
  <c r="M96" i="6"/>
  <c r="M97" i="6"/>
  <c r="M98" i="6"/>
  <c r="N98" i="6" s="1"/>
  <c r="M99" i="6"/>
  <c r="N99" i="6" s="1"/>
  <c r="M100" i="6"/>
  <c r="M101" i="6"/>
  <c r="M102" i="6"/>
  <c r="N102" i="6" s="1"/>
  <c r="M103" i="6"/>
  <c r="N103" i="6" s="1"/>
  <c r="M104" i="6"/>
  <c r="M105" i="6"/>
  <c r="M106" i="6"/>
  <c r="N106" i="6" s="1"/>
  <c r="M107" i="6"/>
  <c r="N107" i="6" s="1"/>
  <c r="M108" i="6"/>
  <c r="M109" i="6"/>
  <c r="M110" i="6"/>
  <c r="N110" i="6" s="1"/>
  <c r="M111" i="6"/>
  <c r="N111" i="6" s="1"/>
  <c r="M112" i="6"/>
  <c r="M113" i="6"/>
  <c r="M114" i="6"/>
  <c r="N114" i="6" s="1"/>
  <c r="M115" i="6"/>
  <c r="N115" i="6" s="1"/>
  <c r="M116" i="6"/>
  <c r="M117" i="6"/>
  <c r="M118" i="6"/>
  <c r="N118" i="6" s="1"/>
  <c r="M119" i="6"/>
  <c r="N119" i="6" s="1"/>
  <c r="M120" i="6"/>
  <c r="M121" i="6"/>
  <c r="M122" i="6"/>
  <c r="N122" i="6" s="1"/>
  <c r="M123" i="6"/>
  <c r="N123" i="6" s="1"/>
  <c r="M124" i="6"/>
  <c r="M125" i="6"/>
  <c r="M126" i="6"/>
  <c r="N126" i="6" s="1"/>
  <c r="M127" i="6"/>
  <c r="N127" i="6" s="1"/>
  <c r="M128" i="6"/>
  <c r="M129" i="6"/>
  <c r="M130" i="6"/>
  <c r="N130" i="6" s="1"/>
  <c r="M131" i="6"/>
  <c r="N131" i="6" s="1"/>
  <c r="M132" i="6"/>
  <c r="M133" i="6"/>
  <c r="M134" i="6"/>
  <c r="N134" i="6" s="1"/>
  <c r="M135" i="6"/>
  <c r="N135" i="6" s="1"/>
  <c r="M136" i="6"/>
  <c r="M137" i="6"/>
  <c r="M138" i="6"/>
  <c r="N138" i="6" s="1"/>
  <c r="M139" i="6"/>
  <c r="N139" i="6" s="1"/>
  <c r="M140" i="6"/>
  <c r="M141" i="6"/>
  <c r="M142" i="6"/>
  <c r="N142" i="6" s="1"/>
  <c r="M143" i="6"/>
  <c r="N143" i="6" s="1"/>
  <c r="M144" i="6"/>
  <c r="M145" i="6"/>
  <c r="M146" i="6"/>
  <c r="N146" i="6" s="1"/>
  <c r="M147" i="6"/>
  <c r="N147" i="6" s="1"/>
  <c r="M148" i="6"/>
  <c r="M149" i="6"/>
  <c r="M150" i="6"/>
  <c r="N150" i="6" s="1"/>
  <c r="M151" i="6"/>
  <c r="N151" i="6" s="1"/>
  <c r="M152" i="6"/>
  <c r="M153" i="6"/>
  <c r="M154" i="6"/>
  <c r="N154" i="6" s="1"/>
  <c r="M155" i="6"/>
  <c r="N155" i="6" s="1"/>
  <c r="M156" i="6"/>
  <c r="M157" i="6"/>
  <c r="M158" i="6"/>
  <c r="N158" i="6" s="1"/>
  <c r="M159" i="6"/>
  <c r="N159" i="6" s="1"/>
  <c r="M160" i="6"/>
  <c r="M161" i="6"/>
  <c r="M162" i="6"/>
  <c r="N162" i="6" s="1"/>
  <c r="M163" i="6"/>
  <c r="N163" i="6" s="1"/>
  <c r="M164" i="6"/>
  <c r="M165" i="6"/>
  <c r="M166" i="6"/>
  <c r="N166" i="6" s="1"/>
  <c r="M167" i="6"/>
  <c r="N167" i="6" s="1"/>
  <c r="M168" i="6"/>
  <c r="M169" i="6"/>
  <c r="M170" i="6"/>
  <c r="N170" i="6" s="1"/>
  <c r="M171" i="6"/>
  <c r="N171" i="6" s="1"/>
  <c r="M172" i="6"/>
  <c r="M173" i="6"/>
  <c r="M174" i="6"/>
  <c r="N174" i="6" s="1"/>
  <c r="M175" i="6"/>
  <c r="N175" i="6" s="1"/>
  <c r="M176" i="6"/>
  <c r="M177" i="6"/>
  <c r="M178" i="6"/>
  <c r="N178" i="6" s="1"/>
  <c r="M179" i="6"/>
  <c r="N179" i="6" s="1"/>
  <c r="M180" i="6"/>
  <c r="M181" i="6"/>
  <c r="M182" i="6"/>
  <c r="N182" i="6" s="1"/>
  <c r="M183" i="6"/>
  <c r="N183" i="6" s="1"/>
  <c r="M184" i="6"/>
  <c r="M185" i="6"/>
  <c r="M186" i="6"/>
  <c r="N186" i="6" s="1"/>
  <c r="M187" i="6"/>
  <c r="N187" i="6" s="1"/>
  <c r="M188" i="6"/>
  <c r="M189" i="6"/>
  <c r="M190" i="6"/>
  <c r="N190" i="6" s="1"/>
  <c r="M191" i="6"/>
  <c r="N191" i="6" s="1"/>
  <c r="M192" i="6"/>
  <c r="M193" i="6"/>
  <c r="M194" i="6"/>
  <c r="N194" i="6" s="1"/>
  <c r="M195" i="6"/>
  <c r="N195" i="6" s="1"/>
  <c r="M196" i="6"/>
  <c r="M197" i="6"/>
  <c r="M198" i="6"/>
  <c r="N198" i="6" s="1"/>
  <c r="M199" i="6"/>
  <c r="N199" i="6" s="1"/>
  <c r="M200" i="6"/>
  <c r="M201" i="6"/>
  <c r="M202" i="6"/>
  <c r="N202" i="6" s="1"/>
  <c r="M203" i="6"/>
  <c r="N203" i="6" s="1"/>
  <c r="M204" i="6"/>
  <c r="M205" i="6"/>
  <c r="M206" i="6"/>
  <c r="N206" i="6" s="1"/>
  <c r="M207" i="6"/>
  <c r="N207" i="6" s="1"/>
  <c r="M208" i="6"/>
  <c r="M209" i="6"/>
  <c r="M210" i="6"/>
  <c r="N210" i="6" s="1"/>
  <c r="M211" i="6"/>
  <c r="N211" i="6" s="1"/>
  <c r="M212" i="6"/>
  <c r="M213" i="6"/>
  <c r="M214" i="6"/>
  <c r="N214" i="6" s="1"/>
  <c r="M215" i="6"/>
  <c r="M216" i="6"/>
  <c r="M217" i="6"/>
  <c r="M218" i="6"/>
  <c r="N218" i="6" s="1"/>
  <c r="M219" i="6"/>
  <c r="N219" i="6" s="1"/>
  <c r="M220" i="6"/>
  <c r="M221" i="6"/>
  <c r="M222" i="6"/>
  <c r="N222" i="6" s="1"/>
  <c r="M223" i="6"/>
  <c r="N223" i="6" s="1"/>
  <c r="M224" i="6"/>
  <c r="M225" i="6"/>
  <c r="M226" i="6"/>
  <c r="N226" i="6" s="1"/>
  <c r="M227" i="6"/>
  <c r="N227" i="6" s="1"/>
  <c r="M228" i="6"/>
  <c r="M229" i="6"/>
  <c r="M230" i="6"/>
  <c r="N230" i="6" s="1"/>
  <c r="M231" i="6"/>
  <c r="N231" i="6" s="1"/>
  <c r="M232" i="6"/>
  <c r="M233" i="6"/>
  <c r="M234" i="6"/>
  <c r="N234" i="6" s="1"/>
  <c r="M235" i="6"/>
  <c r="N235" i="6" s="1"/>
  <c r="M236" i="6"/>
  <c r="M237" i="6"/>
  <c r="M238" i="6"/>
  <c r="N238" i="6" s="1"/>
  <c r="M239" i="6"/>
  <c r="N239" i="6" s="1"/>
  <c r="M240" i="6"/>
  <c r="M241" i="6"/>
  <c r="M242" i="6"/>
  <c r="N242" i="6" s="1"/>
  <c r="M243" i="6"/>
  <c r="N243" i="6" s="1"/>
  <c r="M244" i="6"/>
  <c r="M245" i="6"/>
  <c r="M246" i="6"/>
  <c r="N246" i="6" s="1"/>
  <c r="M247" i="6"/>
  <c r="N247" i="6" s="1"/>
  <c r="M248" i="6"/>
  <c r="M249" i="6"/>
  <c r="M250" i="6"/>
  <c r="N250" i="6" s="1"/>
  <c r="M251" i="6"/>
  <c r="N251" i="6" s="1"/>
  <c r="M252" i="6"/>
  <c r="M253" i="6"/>
  <c r="M254" i="6"/>
  <c r="N254" i="6" s="1"/>
  <c r="M255" i="6"/>
  <c r="N255" i="6" s="1"/>
  <c r="N4" i="6"/>
  <c r="N5" i="6"/>
  <c r="N8" i="6"/>
  <c r="N9" i="6"/>
  <c r="N12" i="6"/>
  <c r="N13" i="6"/>
  <c r="N16" i="6"/>
  <c r="N17" i="6"/>
  <c r="N20" i="6"/>
  <c r="N21" i="6"/>
  <c r="N24" i="6"/>
  <c r="N25" i="6"/>
  <c r="N28" i="6"/>
  <c r="N29" i="6"/>
  <c r="N32" i="6"/>
  <c r="N33" i="6"/>
  <c r="N36" i="6"/>
  <c r="N37" i="6"/>
  <c r="N40" i="6"/>
  <c r="N41" i="6"/>
  <c r="N44" i="6"/>
  <c r="N45" i="6"/>
  <c r="N48" i="6"/>
  <c r="N49" i="6"/>
  <c r="N52" i="6"/>
  <c r="N53" i="6"/>
  <c r="N56" i="6"/>
  <c r="N57" i="6"/>
  <c r="N60" i="6"/>
  <c r="N61" i="6"/>
  <c r="N64" i="6"/>
  <c r="N65" i="6"/>
  <c r="N68" i="6"/>
  <c r="N69" i="6"/>
  <c r="N72" i="6"/>
  <c r="N73" i="6"/>
  <c r="N76" i="6"/>
  <c r="N77" i="6"/>
  <c r="N80" i="6"/>
  <c r="N81" i="6"/>
  <c r="N84" i="6"/>
  <c r="N85" i="6"/>
  <c r="N87" i="6"/>
  <c r="N88" i="6"/>
  <c r="N89" i="6"/>
  <c r="N92" i="6"/>
  <c r="N93" i="6"/>
  <c r="N96" i="6"/>
  <c r="N97" i="6"/>
  <c r="N100" i="6"/>
  <c r="N101" i="6"/>
  <c r="N104" i="6"/>
  <c r="N105" i="6"/>
  <c r="N108" i="6"/>
  <c r="N109" i="6"/>
  <c r="N112" i="6"/>
  <c r="N113" i="6"/>
  <c r="N116" i="6"/>
  <c r="N117" i="6"/>
  <c r="N120" i="6"/>
  <c r="N121" i="6"/>
  <c r="N124" i="6"/>
  <c r="N125" i="6"/>
  <c r="N128" i="6"/>
  <c r="N129" i="6"/>
  <c r="N132" i="6"/>
  <c r="N133" i="6"/>
  <c r="N136" i="6"/>
  <c r="N137" i="6"/>
  <c r="N140" i="6"/>
  <c r="N141" i="6"/>
  <c r="N144" i="6"/>
  <c r="N145" i="6"/>
  <c r="N148" i="6"/>
  <c r="N149" i="6"/>
  <c r="N152" i="6"/>
  <c r="N153" i="6"/>
  <c r="N156" i="6"/>
  <c r="N157" i="6"/>
  <c r="N160" i="6"/>
  <c r="N161" i="6"/>
  <c r="N164" i="6"/>
  <c r="N165" i="6"/>
  <c r="N168" i="6"/>
  <c r="N169" i="6"/>
  <c r="N172" i="6"/>
  <c r="N173" i="6"/>
  <c r="N176" i="6"/>
  <c r="N177" i="6"/>
  <c r="N180" i="6"/>
  <c r="N181" i="6"/>
  <c r="N184" i="6"/>
  <c r="N185" i="6"/>
  <c r="N188" i="6"/>
  <c r="N189" i="6"/>
  <c r="N192" i="6"/>
  <c r="N193" i="6"/>
  <c r="N196" i="6"/>
  <c r="N197" i="6"/>
  <c r="N200" i="6"/>
  <c r="N201" i="6"/>
  <c r="N204" i="6"/>
  <c r="N205" i="6"/>
  <c r="N208" i="6"/>
  <c r="N209" i="6"/>
  <c r="N212" i="6"/>
  <c r="N213" i="6"/>
  <c r="N215" i="6"/>
  <c r="N216" i="6"/>
  <c r="N217" i="6"/>
  <c r="N220" i="6"/>
  <c r="N221" i="6"/>
  <c r="N224" i="6"/>
  <c r="N225" i="6"/>
  <c r="N228" i="6"/>
  <c r="N229" i="6"/>
  <c r="N232" i="6"/>
  <c r="N233" i="6"/>
  <c r="N236" i="6"/>
  <c r="N237" i="6"/>
  <c r="N240" i="6"/>
  <c r="N241" i="6"/>
  <c r="N244" i="6"/>
  <c r="N245" i="6"/>
  <c r="N248" i="6"/>
  <c r="N249" i="6"/>
  <c r="N252" i="6"/>
  <c r="N253" i="6"/>
  <c r="S7" i="11" l="1"/>
  <c r="S7" i="9"/>
  <c r="S7" i="8"/>
  <c r="S7" i="5"/>
  <c r="S7" i="3"/>
  <c r="S6" i="2" l="1"/>
  <c r="S7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<sst xmlns="http://schemas.openxmlformats.org/spreadsheetml/2006/main" count="5289" uniqueCount="42">
  <si>
    <t>Symbol</t>
  </si>
  <si>
    <t>Series</t>
  </si>
  <si>
    <t>Date</t>
  </si>
  <si>
    <t>Prev Close</t>
  </si>
  <si>
    <t>Open Price</t>
  </si>
  <si>
    <t>High Price</t>
  </si>
  <si>
    <t>Low Price</t>
  </si>
  <si>
    <t>Last Price</t>
  </si>
  <si>
    <t>Close Price</t>
  </si>
  <si>
    <t>Average Price</t>
  </si>
  <si>
    <t>Total Traded Quantity</t>
  </si>
  <si>
    <t>Turnover</t>
  </si>
  <si>
    <t>BAJAJFINSV</t>
  </si>
  <si>
    <t>EQ</t>
  </si>
  <si>
    <t>Return</t>
  </si>
  <si>
    <t>Raw Return</t>
  </si>
  <si>
    <t>-</t>
  </si>
  <si>
    <t>Raw return</t>
  </si>
  <si>
    <t>Variance</t>
  </si>
  <si>
    <t>Skewness</t>
  </si>
  <si>
    <t>(X-Mu)^2</t>
  </si>
  <si>
    <t>(X-Mu)^3</t>
  </si>
  <si>
    <t>Count</t>
  </si>
  <si>
    <t>Standard Deviation</t>
  </si>
  <si>
    <t>Mean (Mu)</t>
  </si>
  <si>
    <t>Coefficient of Skewness</t>
  </si>
  <si>
    <t>Year</t>
  </si>
  <si>
    <t>Future Return</t>
  </si>
  <si>
    <t>Open</t>
  </si>
  <si>
    <t>High</t>
  </si>
  <si>
    <t>Low</t>
  </si>
  <si>
    <t>Close</t>
  </si>
  <si>
    <t>Adj Close</t>
  </si>
  <si>
    <t>Volume</t>
  </si>
  <si>
    <t>Bajaj Finserv Return</t>
  </si>
  <si>
    <t>Nifty 50 Return</t>
  </si>
  <si>
    <t>Mean</t>
  </si>
  <si>
    <t>Bin</t>
  </si>
  <si>
    <t>Frequency</t>
  </si>
  <si>
    <t>&gt;40.00%</t>
  </si>
  <si>
    <t>&gt;15.00%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</si>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</sst>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000%"/>
    <numFmt numFmtId="165" formatCode="0.00000000"/>
    <numFmt numFmtId="167" formatCode="0.000%"/>
    <numFmt numFmtId="168" formatCode="[$-409]mmmm\ d\,\ yyyy;@"/>
  </numFmts>
  <fonts count="5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4472C4"/>
        <bgColor rgb="FF4472C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D9E1F2"/>
        <bgColor rgb="FFD9E1F2"/>
      </patternFill>
    </fill>
  </fills>
  <borders count="1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rgb="FF8EA9DB"/>
      </bottom>
      <diagonal/>
    </border>
    <border>
      <left/>
      <right style="thin">
        <color rgb="FF8EA9DB"/>
      </right>
      <top/>
      <bottom style="thin">
        <color rgb="FF8EA9DB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 style="thin">
        <color rgb="FF8EA9DB"/>
      </right>
      <top style="thin">
        <color rgb="FF8EA9DB"/>
      </top>
      <bottom style="thin">
        <color rgb="FF8EA9DB"/>
      </bottom>
      <diagonal/>
    </border>
    <border>
      <left/>
      <right/>
      <top style="thin">
        <color rgb="FF8EA9DB"/>
      </top>
      <bottom/>
      <diagonal/>
    </border>
    <border>
      <left/>
      <right style="thin">
        <color rgb="FF8EA9DB"/>
      </right>
      <top style="thin">
        <color rgb="FF8EA9DB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4">
    <xf numFmtId="0" fontId="0" fillId="0" borderId="0" xfId="0"/>
    <xf numFmtId="0" fontId="0" fillId="0" borderId="0" xfId="0" applyAlignment="1">
      <alignment horizontal="center" vertical="center"/>
    </xf>
    <xf numFmtId="1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164" fontId="0" fillId="0" borderId="0" xfId="1" applyNumberFormat="1" applyFont="1"/>
    <xf numFmtId="165" fontId="0" fillId="0" borderId="0" xfId="1" applyNumberFormat="1" applyFont="1"/>
    <xf numFmtId="165" fontId="0" fillId="0" borderId="0" xfId="1" applyNumberFormat="1" applyFont="1" applyAlignment="1">
      <alignment horizontal="center" vertical="center"/>
    </xf>
    <xf numFmtId="165" fontId="0" fillId="0" borderId="0" xfId="0" applyNumberFormat="1"/>
    <xf numFmtId="165" fontId="0" fillId="0" borderId="0" xfId="0" applyNumberFormat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164" fontId="0" fillId="0" borderId="2" xfId="1" applyNumberFormat="1" applyFont="1" applyBorder="1" applyAlignment="1">
      <alignment horizontal="center" vertical="center"/>
    </xf>
    <xf numFmtId="164" fontId="0" fillId="0" borderId="3" xfId="1" applyNumberFormat="1" applyFont="1" applyBorder="1" applyAlignment="1">
      <alignment horizontal="center" vertical="center"/>
    </xf>
    <xf numFmtId="164" fontId="0" fillId="0" borderId="4" xfId="1" applyNumberFormat="1" applyFont="1" applyBorder="1" applyAlignment="1">
      <alignment horizontal="center" vertical="center"/>
    </xf>
    <xf numFmtId="165" fontId="0" fillId="0" borderId="2" xfId="0" applyNumberFormat="1" applyBorder="1" applyAlignment="1">
      <alignment horizontal="center" vertical="center"/>
    </xf>
    <xf numFmtId="165" fontId="0" fillId="0" borderId="3" xfId="0" applyNumberFormat="1" applyBorder="1" applyAlignment="1">
      <alignment horizontal="center" vertical="center"/>
    </xf>
    <xf numFmtId="165" fontId="0" fillId="0" borderId="4" xfId="0" applyNumberFormat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165" fontId="0" fillId="0" borderId="6" xfId="0" applyNumberFormat="1" applyBorder="1"/>
    <xf numFmtId="0" fontId="0" fillId="2" borderId="1" xfId="0" applyFill="1" applyBorder="1"/>
    <xf numFmtId="0" fontId="0" fillId="0" borderId="5" xfId="0" applyBorder="1"/>
    <xf numFmtId="164" fontId="0" fillId="0" borderId="5" xfId="1" applyNumberFormat="1" applyFont="1" applyBorder="1"/>
    <xf numFmtId="165" fontId="0" fillId="0" borderId="5" xfId="1" applyNumberFormat="1" applyFont="1" applyBorder="1"/>
    <xf numFmtId="0" fontId="0" fillId="2" borderId="7" xfId="0" applyFill="1" applyBorder="1"/>
    <xf numFmtId="0" fontId="0" fillId="4" borderId="1" xfId="0" applyFill="1" applyBorder="1"/>
    <xf numFmtId="0" fontId="3" fillId="5" borderId="8" xfId="0" applyFont="1" applyFill="1" applyBorder="1" applyAlignment="1">
      <alignment horizontal="center" vertical="center"/>
    </xf>
    <xf numFmtId="0" fontId="3" fillId="5" borderId="9" xfId="0" applyFont="1" applyFill="1" applyBorder="1" applyAlignment="1">
      <alignment horizontal="center" vertical="center"/>
    </xf>
    <xf numFmtId="164" fontId="3" fillId="5" borderId="8" xfId="1" applyNumberFormat="1" applyFont="1" applyFill="1" applyBorder="1" applyAlignment="1">
      <alignment horizontal="center" vertical="center"/>
    </xf>
    <xf numFmtId="165" fontId="3" fillId="5" borderId="8" xfId="0" applyNumberFormat="1" applyFont="1" applyFill="1" applyBorder="1" applyAlignment="1">
      <alignment horizontal="center" vertical="center"/>
    </xf>
    <xf numFmtId="15" fontId="0" fillId="6" borderId="10" xfId="0" applyNumberFormat="1" applyFill="1" applyBorder="1" applyAlignment="1">
      <alignment horizontal="center" vertical="center"/>
    </xf>
    <xf numFmtId="0" fontId="0" fillId="6" borderId="10" xfId="0" applyFill="1" applyBorder="1" applyAlignment="1">
      <alignment horizontal="center" vertical="center"/>
    </xf>
    <xf numFmtId="0" fontId="0" fillId="6" borderId="11" xfId="0" applyFill="1" applyBorder="1" applyAlignment="1">
      <alignment horizontal="center" vertical="center"/>
    </xf>
    <xf numFmtId="164" fontId="4" fillId="7" borderId="8" xfId="1" applyNumberFormat="1" applyFont="1" applyFill="1" applyBorder="1" applyAlignment="1">
      <alignment horizontal="center" vertical="center"/>
    </xf>
    <xf numFmtId="165" fontId="4" fillId="7" borderId="8" xfId="0" applyNumberFormat="1" applyFont="1" applyFill="1" applyBorder="1" applyAlignment="1">
      <alignment horizontal="center" vertical="center"/>
    </xf>
    <xf numFmtId="15" fontId="0" fillId="0" borderId="10" xfId="0" applyNumberForma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164" fontId="4" fillId="7" borderId="12" xfId="1" applyNumberFormat="1" applyFont="1" applyFill="1" applyBorder="1" applyAlignment="1">
      <alignment horizontal="center" vertical="center"/>
    </xf>
    <xf numFmtId="165" fontId="4" fillId="7" borderId="12" xfId="0" applyNumberFormat="1" applyFont="1" applyFill="1" applyBorder="1" applyAlignment="1">
      <alignment horizontal="center" vertical="center"/>
    </xf>
    <xf numFmtId="164" fontId="0" fillId="4" borderId="1" xfId="1" applyNumberFormat="1" applyFont="1" applyFill="1" applyBorder="1"/>
    <xf numFmtId="165" fontId="0" fillId="4" borderId="1" xfId="0" applyNumberFormat="1" applyFill="1" applyBorder="1"/>
    <xf numFmtId="164" fontId="0" fillId="0" borderId="0" xfId="0" applyNumberFormat="1"/>
    <xf numFmtId="15" fontId="4" fillId="7" borderId="12" xfId="0" applyNumberFormat="1" applyFont="1" applyFill="1" applyBorder="1" applyAlignment="1">
      <alignment horizontal="center" vertical="center"/>
    </xf>
    <xf numFmtId="0" fontId="4" fillId="7" borderId="12" xfId="0" applyFont="1" applyFill="1" applyBorder="1" applyAlignment="1">
      <alignment horizontal="center" vertical="center"/>
    </xf>
    <xf numFmtId="0" fontId="4" fillId="7" borderId="13" xfId="0" applyFont="1" applyFill="1" applyBorder="1" applyAlignment="1">
      <alignment horizontal="center" vertical="center"/>
    </xf>
    <xf numFmtId="15" fontId="4" fillId="0" borderId="12" xfId="0" applyNumberFormat="1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15" fontId="4" fillId="7" borderId="14" xfId="0" applyNumberFormat="1" applyFont="1" applyFill="1" applyBorder="1" applyAlignment="1">
      <alignment horizontal="center" vertical="center"/>
    </xf>
    <xf numFmtId="0" fontId="4" fillId="7" borderId="14" xfId="0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 vertical="center"/>
    </xf>
    <xf numFmtId="164" fontId="4" fillId="7" borderId="14" xfId="1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10" fontId="0" fillId="3" borderId="2" xfId="1" applyNumberFormat="1" applyFont="1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10" fontId="0" fillId="3" borderId="3" xfId="1" applyNumberFormat="1" applyFont="1" applyFill="1" applyBorder="1" applyAlignment="1">
      <alignment horizontal="center" vertical="center"/>
    </xf>
    <xf numFmtId="10" fontId="0" fillId="3" borderId="4" xfId="1" applyNumberFormat="1" applyFont="1" applyFill="1" applyBorder="1" applyAlignment="1">
      <alignment horizontal="center" vertical="center"/>
    </xf>
    <xf numFmtId="167" fontId="0" fillId="0" borderId="0" xfId="0" applyNumberFormat="1"/>
    <xf numFmtId="0" fontId="2" fillId="3" borderId="1" xfId="0" applyFont="1" applyFill="1" applyBorder="1"/>
    <xf numFmtId="164" fontId="0" fillId="0" borderId="1" xfId="1" applyNumberFormat="1" applyFont="1" applyBorder="1"/>
    <xf numFmtId="0" fontId="2" fillId="3" borderId="7" xfId="0" applyFont="1" applyFill="1" applyBorder="1"/>
    <xf numFmtId="0" fontId="2" fillId="2" borderId="5" xfId="0" applyFont="1" applyFill="1" applyBorder="1" applyAlignment="1">
      <alignment horizontal="center" vertical="center"/>
    </xf>
    <xf numFmtId="168" fontId="0" fillId="3" borderId="2" xfId="0" applyNumberForma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68" fontId="0" fillId="3" borderId="3" xfId="0" applyNumberFormat="1" applyFill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 vertical="center"/>
    </xf>
    <xf numFmtId="168" fontId="0" fillId="3" borderId="4" xfId="0" applyNumberFormat="1" applyFill="1" applyBorder="1" applyAlignment="1">
      <alignment horizontal="center" vertical="center"/>
    </xf>
    <xf numFmtId="164" fontId="0" fillId="0" borderId="18" xfId="1" applyNumberFormat="1" applyFont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220">
    <dxf>
      <numFmt numFmtId="164" formatCode="0.00000000%"/>
      <alignment horizontal="center" vertical="center" textRotation="0" wrapText="0" indent="0" justifyLastLine="0" shrinkToFit="0" readingOrder="0"/>
    </dxf>
    <dxf>
      <numFmt numFmtId="164" formatCode="0.00000000%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6" formatCode="dd/mm/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4" formatCode="0.00000000%"/>
      <alignment horizontal="center" vertical="center" textRotation="0" wrapText="0" indent="0" justifyLastLine="0" shrinkToFit="0" readingOrder="0"/>
    </dxf>
    <dxf>
      <numFmt numFmtId="164" formatCode="0.00000000%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6" formatCode="dd/mm/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165" formatCode="0.00000000"/>
      <fill>
        <patternFill patternType="solid">
          <fgColor rgb="FFD9E1F2"/>
          <bgColor rgb="FFD9E1F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rgb="FF8EA9DB"/>
        </top>
        <bottom style="thin">
          <color rgb="FF8EA9D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165" formatCode="0.00000000"/>
      <fill>
        <patternFill patternType="solid">
          <fgColor rgb="FFD9E1F2"/>
          <bgColor rgb="FFD9E1F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rgb="FF8EA9DB"/>
        </top>
        <bottom style="thin">
          <color rgb="FF8EA9DB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164" formatCode="0.00000000%"/>
      <fill>
        <patternFill patternType="solid">
          <fgColor rgb="FFD9E1F2"/>
          <bgColor rgb="FFD9E1F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rgb="FF8EA9DB"/>
        </top>
        <bottom style="thin">
          <color rgb="FF8EA9DB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164" formatCode="0.00000000%"/>
      <fill>
        <patternFill patternType="solid">
          <fgColor rgb="FFD9E1F2"/>
          <bgColor rgb="FFD9E1F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rgb="FF8EA9DB"/>
        </top>
        <bottom style="thin">
          <color rgb="FF8EA9DB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rgb="FFD9E1F2"/>
          <bgColor rgb="FFD9E1F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rgb="FF8EA9DB"/>
        </top>
        <bottom style="thin">
          <color rgb="FF8EA9DB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rgb="FFD9E1F2"/>
          <bgColor rgb="FFD9E1F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rgb="FF8EA9DB"/>
        </top>
        <bottom style="thin">
          <color rgb="FF8EA9D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rgb="FFD9E1F2"/>
          <bgColor rgb="FFD9E1F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rgb="FF8EA9DB"/>
        </top>
        <bottom style="thin">
          <color rgb="FF8EA9D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rgb="FFD9E1F2"/>
          <bgColor rgb="FFD9E1F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rgb="FF8EA9DB"/>
        </top>
        <bottom style="thin">
          <color rgb="FF8EA9D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rgb="FFD9E1F2"/>
          <bgColor rgb="FFD9E1F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rgb="FF8EA9DB"/>
        </top>
        <bottom style="thin">
          <color rgb="FF8EA9D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rgb="FFD9E1F2"/>
          <bgColor rgb="FFD9E1F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rgb="FF8EA9DB"/>
        </top>
        <bottom style="thin">
          <color rgb="FF8EA9D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rgb="FFD9E1F2"/>
          <bgColor rgb="FFD9E1F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rgb="FF8EA9DB"/>
        </top>
        <bottom style="thin">
          <color rgb="FF8EA9D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rgb="FFD9E1F2"/>
          <bgColor rgb="FFD9E1F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rgb="FF8EA9DB"/>
        </top>
        <bottom style="thin">
          <color rgb="FF8EA9D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rgb="FFD9E1F2"/>
          <bgColor rgb="FFD9E1F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rgb="FF8EA9DB"/>
        </top>
        <bottom style="thin">
          <color rgb="FF8EA9D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20" formatCode="dd\-mmm\-yy"/>
      <fill>
        <patternFill patternType="solid">
          <fgColor rgb="FFD9E1F2"/>
          <bgColor rgb="FFD9E1F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rgb="FF8EA9DB"/>
        </top>
        <bottom style="thin">
          <color rgb="FF8EA9DB"/>
        </bottom>
        <vertical/>
        <horizontal/>
      </border>
    </dxf>
    <dxf>
      <border outline="0">
        <bottom style="thin">
          <color rgb="FF8EA9DB"/>
        </bottom>
      </border>
    </dxf>
    <dxf>
      <border outline="0">
        <top style="thin">
          <color rgb="FF8EA9DB"/>
        </top>
        <bottom style="thin">
          <color rgb="FF8EA9DB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rgb="FFD9E1F2"/>
          <bgColor rgb="FFD9E1F2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FFFF"/>
        <name val="Calibri"/>
        <family val="2"/>
        <scheme val="minor"/>
      </font>
      <fill>
        <patternFill patternType="solid">
          <fgColor rgb="FF4472C4"/>
          <bgColor rgb="FF4472C4"/>
        </patternFill>
      </fill>
      <alignment horizontal="center" vertical="center" textRotation="0" wrapText="0" indent="0" justifyLastLine="0" shrinkToFit="0" readingOrder="0"/>
    </dxf>
    <dxf>
      <numFmt numFmtId="165" formatCode="0.00000000"/>
      <alignment horizontal="center" vertical="center" textRotation="0" wrapText="0" indent="0" justifyLastLine="0" shrinkToFit="0" readingOrder="0"/>
    </dxf>
    <dxf>
      <numFmt numFmtId="165" formatCode="0.00000000"/>
      <alignment horizontal="center" vertical="center" textRotation="0" wrapText="0" indent="0" justifyLastLine="0" shrinkToFit="0" readingOrder="0"/>
    </dxf>
    <dxf>
      <numFmt numFmtId="164" formatCode="0.00000000%"/>
      <alignment horizontal="center" vertical="center" textRotation="0" wrapText="0" indent="0" justifyLastLine="0" shrinkToFit="0" readingOrder="0"/>
    </dxf>
    <dxf>
      <numFmt numFmtId="164" formatCode="0.00000000%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20" formatCode="dd\-mmm\-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5" formatCode="0.00000000"/>
      <alignment horizontal="center" vertical="center" textRotation="0" wrapText="0" indent="0" justifyLastLine="0" shrinkToFit="0" readingOrder="0"/>
    </dxf>
    <dxf>
      <numFmt numFmtId="165" formatCode="0.00000000"/>
      <alignment horizontal="center" vertical="center" textRotation="0" wrapText="0" indent="0" justifyLastLine="0" shrinkToFit="0" readingOrder="0"/>
    </dxf>
    <dxf>
      <numFmt numFmtId="164" formatCode="0.00000000%"/>
      <alignment horizontal="center" vertical="center" textRotation="0" wrapText="0" indent="0" justifyLastLine="0" shrinkToFit="0" readingOrder="0"/>
    </dxf>
    <dxf>
      <numFmt numFmtId="164" formatCode="0.00000000%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20" formatCode="dd\-mmm\-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5" formatCode="0.00000000"/>
      <alignment horizontal="center" vertical="center" textRotation="0" wrapText="0" indent="0" justifyLastLine="0" shrinkToFit="0" readingOrder="0"/>
    </dxf>
    <dxf>
      <numFmt numFmtId="165" formatCode="0.00000000"/>
      <alignment horizontal="center" vertical="center" textRotation="0" wrapText="0" indent="0" justifyLastLine="0" shrinkToFit="0" readingOrder="0"/>
    </dxf>
    <dxf>
      <numFmt numFmtId="164" formatCode="0.00000000%"/>
      <alignment horizontal="center" vertical="center" textRotation="0" wrapText="0" indent="0" justifyLastLine="0" shrinkToFit="0" readingOrder="0"/>
    </dxf>
    <dxf>
      <numFmt numFmtId="164" formatCode="0.00000000%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20" formatCode="dd\-mmm\-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5" formatCode="0.00000000"/>
      <alignment horizontal="center" vertical="center" textRotation="0" wrapText="0" indent="0" justifyLastLine="0" shrinkToFit="0" readingOrder="0"/>
    </dxf>
    <dxf>
      <numFmt numFmtId="165" formatCode="0.00000000"/>
      <alignment horizontal="center" vertical="center" textRotation="0" wrapText="0" indent="0" justifyLastLine="0" shrinkToFit="0" readingOrder="0"/>
    </dxf>
    <dxf>
      <numFmt numFmtId="164" formatCode="0.00000000%"/>
      <alignment horizontal="center" vertical="center" textRotation="0" wrapText="0" indent="0" justifyLastLine="0" shrinkToFit="0" readingOrder="0"/>
    </dxf>
    <dxf>
      <numFmt numFmtId="164" formatCode="0.00000000%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20" formatCode="dd\-mmm\-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5" formatCode="0.00000000"/>
      <alignment horizontal="center" vertical="center" textRotation="0" wrapText="0" indent="0" justifyLastLine="0" shrinkToFit="0" readingOrder="0"/>
    </dxf>
    <dxf>
      <numFmt numFmtId="165" formatCode="0.00000000"/>
      <alignment horizontal="center" vertical="center" textRotation="0" wrapText="0" indent="0" justifyLastLine="0" shrinkToFit="0" readingOrder="0"/>
    </dxf>
    <dxf>
      <numFmt numFmtId="164" formatCode="0.00000000%"/>
      <alignment horizontal="center" vertical="center" textRotation="0" wrapText="0" indent="0" justifyLastLine="0" shrinkToFit="0" readingOrder="0"/>
    </dxf>
    <dxf>
      <numFmt numFmtId="164" formatCode="0.00000000%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20" formatCode="dd\-mmm\-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5" formatCode="0.00000000"/>
      <alignment horizontal="center" vertical="center" textRotation="0" wrapText="0" indent="0" justifyLastLine="0" shrinkToFit="0" readingOrder="0"/>
    </dxf>
    <dxf>
      <numFmt numFmtId="165" formatCode="0.00000000"/>
      <alignment horizontal="center" vertical="center" textRotation="0" wrapText="0" indent="0" justifyLastLine="0" shrinkToFit="0" readingOrder="0"/>
    </dxf>
    <dxf>
      <numFmt numFmtId="164" formatCode="0.00000000%"/>
      <alignment horizontal="center" vertical="center" textRotation="0" wrapText="0" indent="0" justifyLastLine="0" shrinkToFit="0" readingOrder="0"/>
    </dxf>
    <dxf>
      <numFmt numFmtId="164" formatCode="0.00000000%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20" formatCode="dd\-mmm\-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5" formatCode="0.00000000"/>
      <alignment horizontal="center" vertical="center" textRotation="0" wrapText="0" indent="0" justifyLastLine="0" shrinkToFit="0" readingOrder="0"/>
    </dxf>
    <dxf>
      <numFmt numFmtId="165" formatCode="0.00000000"/>
      <alignment horizontal="center" vertical="center" textRotation="0" wrapText="0" indent="0" justifyLastLine="0" shrinkToFit="0" readingOrder="0"/>
    </dxf>
    <dxf>
      <numFmt numFmtId="164" formatCode="0.00000000%"/>
      <alignment horizontal="center" vertical="center" textRotation="0" wrapText="0" indent="0" justifyLastLine="0" shrinkToFit="0" readingOrder="0"/>
    </dxf>
    <dxf>
      <numFmt numFmtId="164" formatCode="0.00000000%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20" formatCode="dd\-mmm\-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5" formatCode="0.00000000"/>
      <alignment horizontal="center" vertical="center" textRotation="0" wrapText="0" indent="0" justifyLastLine="0" shrinkToFit="0" readingOrder="0"/>
    </dxf>
    <dxf>
      <numFmt numFmtId="165" formatCode="0.00000000"/>
      <alignment horizontal="center" vertical="center" textRotation="0" wrapText="0" indent="0" justifyLastLine="0" shrinkToFit="0" readingOrder="0"/>
    </dxf>
    <dxf>
      <numFmt numFmtId="164" formatCode="0.00000000%"/>
      <alignment horizontal="center" vertical="center" textRotation="0" wrapText="0" indent="0" justifyLastLine="0" shrinkToFit="0" readingOrder="0"/>
    </dxf>
    <dxf>
      <numFmt numFmtId="164" formatCode="0.00000000%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20" formatCode="dd\-mmm\-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5" formatCode="0.00000000"/>
      <alignment horizontal="center" vertical="center" textRotation="0" wrapText="0" indent="0" justifyLastLine="0" shrinkToFit="0" readingOrder="0"/>
    </dxf>
    <dxf>
      <numFmt numFmtId="165" formatCode="0.00000000"/>
      <alignment horizontal="center" vertical="center" textRotation="0" wrapText="0" indent="0" justifyLastLine="0" shrinkToFit="0" readingOrder="0"/>
    </dxf>
    <dxf>
      <numFmt numFmtId="164" formatCode="0.00000000%"/>
      <alignment horizontal="center" vertical="center" textRotation="0" wrapText="0" indent="0" justifyLastLine="0" shrinkToFit="0" readingOrder="0"/>
    </dxf>
    <dxf>
      <numFmt numFmtId="164" formatCode="0.00000000%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20" formatCode="dd\-mmm\-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5" formatCode="0.00000000"/>
      <alignment horizontal="center" vertical="center" textRotation="0" wrapText="0" indent="0" justifyLastLine="0" shrinkToFit="0" readingOrder="0"/>
    </dxf>
    <dxf>
      <numFmt numFmtId="165" formatCode="0.00000000"/>
      <alignment horizontal="center" vertical="center" textRotation="0" wrapText="0" indent="0" justifyLastLine="0" shrinkToFit="0" readingOrder="0"/>
    </dxf>
    <dxf>
      <numFmt numFmtId="164" formatCode="0.00000000%"/>
      <alignment horizontal="center" vertical="center" textRotation="0" wrapText="0" indent="0" justifyLastLine="0" shrinkToFit="0" readingOrder="0"/>
    </dxf>
    <dxf>
      <numFmt numFmtId="164" formatCode="0.00000000%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20" formatCode="dd\-mmm\-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baseline="0"/>
              <a:t>Bajaj Finserv Monthly Returns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'Exhibit 5'!$C$2</c:f>
              <c:strCache>
                <c:ptCount val="1"/>
                <c:pt idx="0">
                  <c:v>Frequency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'Exhibit 5'!$B$3:$B$184</c:f>
              <c:strCache>
                <c:ptCount val="182"/>
                <c:pt idx="0">
                  <c:v>-50.00%</c:v>
                </c:pt>
                <c:pt idx="1">
                  <c:v>-49.50%</c:v>
                </c:pt>
                <c:pt idx="2">
                  <c:v>-49.00%</c:v>
                </c:pt>
                <c:pt idx="3">
                  <c:v>-48.50%</c:v>
                </c:pt>
                <c:pt idx="4">
                  <c:v>-48.00%</c:v>
                </c:pt>
                <c:pt idx="5">
                  <c:v>-47.50%</c:v>
                </c:pt>
                <c:pt idx="6">
                  <c:v>-47.00%</c:v>
                </c:pt>
                <c:pt idx="7">
                  <c:v>-46.50%</c:v>
                </c:pt>
                <c:pt idx="8">
                  <c:v>-46.00%</c:v>
                </c:pt>
                <c:pt idx="9">
                  <c:v>-45.50%</c:v>
                </c:pt>
                <c:pt idx="10">
                  <c:v>-45.00%</c:v>
                </c:pt>
                <c:pt idx="11">
                  <c:v>-44.50%</c:v>
                </c:pt>
                <c:pt idx="12">
                  <c:v>-44.00%</c:v>
                </c:pt>
                <c:pt idx="13">
                  <c:v>-43.50%</c:v>
                </c:pt>
                <c:pt idx="14">
                  <c:v>-43.00%</c:v>
                </c:pt>
                <c:pt idx="15">
                  <c:v>-42.50%</c:v>
                </c:pt>
                <c:pt idx="16">
                  <c:v>-42.00%</c:v>
                </c:pt>
                <c:pt idx="17">
                  <c:v>-41.50%</c:v>
                </c:pt>
                <c:pt idx="18">
                  <c:v>-41.00%</c:v>
                </c:pt>
                <c:pt idx="19">
                  <c:v>-40.50%</c:v>
                </c:pt>
                <c:pt idx="20">
                  <c:v>-40.00%</c:v>
                </c:pt>
                <c:pt idx="21">
                  <c:v>-39.50%</c:v>
                </c:pt>
                <c:pt idx="22">
                  <c:v>-39.00%</c:v>
                </c:pt>
                <c:pt idx="23">
                  <c:v>-38.50%</c:v>
                </c:pt>
                <c:pt idx="24">
                  <c:v>-38.00%</c:v>
                </c:pt>
                <c:pt idx="25">
                  <c:v>-37.50%</c:v>
                </c:pt>
                <c:pt idx="26">
                  <c:v>-37.00%</c:v>
                </c:pt>
                <c:pt idx="27">
                  <c:v>-36.50%</c:v>
                </c:pt>
                <c:pt idx="28">
                  <c:v>-36.00%</c:v>
                </c:pt>
                <c:pt idx="29">
                  <c:v>-35.50%</c:v>
                </c:pt>
                <c:pt idx="30">
                  <c:v>-35.00%</c:v>
                </c:pt>
                <c:pt idx="31">
                  <c:v>-34.50%</c:v>
                </c:pt>
                <c:pt idx="32">
                  <c:v>-34.00%</c:v>
                </c:pt>
                <c:pt idx="33">
                  <c:v>-33.50%</c:v>
                </c:pt>
                <c:pt idx="34">
                  <c:v>-33.00%</c:v>
                </c:pt>
                <c:pt idx="35">
                  <c:v>-32.50%</c:v>
                </c:pt>
                <c:pt idx="36">
                  <c:v>-32.00%</c:v>
                </c:pt>
                <c:pt idx="37">
                  <c:v>-31.50%</c:v>
                </c:pt>
                <c:pt idx="38">
                  <c:v>-31.00%</c:v>
                </c:pt>
                <c:pt idx="39">
                  <c:v>-30.50%</c:v>
                </c:pt>
                <c:pt idx="40">
                  <c:v>-30.00%</c:v>
                </c:pt>
                <c:pt idx="41">
                  <c:v>-29.50%</c:v>
                </c:pt>
                <c:pt idx="42">
                  <c:v>-29.00%</c:v>
                </c:pt>
                <c:pt idx="43">
                  <c:v>-28.50%</c:v>
                </c:pt>
                <c:pt idx="44">
                  <c:v>-28.00%</c:v>
                </c:pt>
                <c:pt idx="45">
                  <c:v>-27.50%</c:v>
                </c:pt>
                <c:pt idx="46">
                  <c:v>-27.00%</c:v>
                </c:pt>
                <c:pt idx="47">
                  <c:v>-26.50%</c:v>
                </c:pt>
                <c:pt idx="48">
                  <c:v>-26.00%</c:v>
                </c:pt>
                <c:pt idx="49">
                  <c:v>-25.50%</c:v>
                </c:pt>
                <c:pt idx="50">
                  <c:v>-25.00%</c:v>
                </c:pt>
                <c:pt idx="51">
                  <c:v>-24.50%</c:v>
                </c:pt>
                <c:pt idx="52">
                  <c:v>-24.00%</c:v>
                </c:pt>
                <c:pt idx="53">
                  <c:v>-23.50%</c:v>
                </c:pt>
                <c:pt idx="54">
                  <c:v>-23.00%</c:v>
                </c:pt>
                <c:pt idx="55">
                  <c:v>-22.50%</c:v>
                </c:pt>
                <c:pt idx="56">
                  <c:v>-22.00%</c:v>
                </c:pt>
                <c:pt idx="57">
                  <c:v>-21.50%</c:v>
                </c:pt>
                <c:pt idx="58">
                  <c:v>-21.00%</c:v>
                </c:pt>
                <c:pt idx="59">
                  <c:v>-20.50%</c:v>
                </c:pt>
                <c:pt idx="60">
                  <c:v>-20.00%</c:v>
                </c:pt>
                <c:pt idx="61">
                  <c:v>-19.50%</c:v>
                </c:pt>
                <c:pt idx="62">
                  <c:v>-19.00%</c:v>
                </c:pt>
                <c:pt idx="63">
                  <c:v>-18.50%</c:v>
                </c:pt>
                <c:pt idx="64">
                  <c:v>-18.00%</c:v>
                </c:pt>
                <c:pt idx="65">
                  <c:v>-17.50%</c:v>
                </c:pt>
                <c:pt idx="66">
                  <c:v>-17.00%</c:v>
                </c:pt>
                <c:pt idx="67">
                  <c:v>-16.50%</c:v>
                </c:pt>
                <c:pt idx="68">
                  <c:v>-16.00%</c:v>
                </c:pt>
                <c:pt idx="69">
                  <c:v>-15.50%</c:v>
                </c:pt>
                <c:pt idx="70">
                  <c:v>-15.00%</c:v>
                </c:pt>
                <c:pt idx="71">
                  <c:v>-14.50%</c:v>
                </c:pt>
                <c:pt idx="72">
                  <c:v>-14.00%</c:v>
                </c:pt>
                <c:pt idx="73">
                  <c:v>-13.50%</c:v>
                </c:pt>
                <c:pt idx="74">
                  <c:v>-13.00%</c:v>
                </c:pt>
                <c:pt idx="75">
                  <c:v>-12.50%</c:v>
                </c:pt>
                <c:pt idx="76">
                  <c:v>-12.00%</c:v>
                </c:pt>
                <c:pt idx="77">
                  <c:v>-11.50%</c:v>
                </c:pt>
                <c:pt idx="78">
                  <c:v>-11.00%</c:v>
                </c:pt>
                <c:pt idx="79">
                  <c:v>-10.50%</c:v>
                </c:pt>
                <c:pt idx="80">
                  <c:v>-10.00%</c:v>
                </c:pt>
                <c:pt idx="81">
                  <c:v>-9.50%</c:v>
                </c:pt>
                <c:pt idx="82">
                  <c:v>-9.00%</c:v>
                </c:pt>
                <c:pt idx="83">
                  <c:v>-8.50%</c:v>
                </c:pt>
                <c:pt idx="84">
                  <c:v>-8.00%</c:v>
                </c:pt>
                <c:pt idx="85">
                  <c:v>-7.50%</c:v>
                </c:pt>
                <c:pt idx="86">
                  <c:v>-7.00%</c:v>
                </c:pt>
                <c:pt idx="87">
                  <c:v>-6.50%</c:v>
                </c:pt>
                <c:pt idx="88">
                  <c:v>-6.00%</c:v>
                </c:pt>
                <c:pt idx="89">
                  <c:v>-5.50%</c:v>
                </c:pt>
                <c:pt idx="90">
                  <c:v>-5.00%</c:v>
                </c:pt>
                <c:pt idx="91">
                  <c:v>-4.50%</c:v>
                </c:pt>
                <c:pt idx="92">
                  <c:v>-4.00%</c:v>
                </c:pt>
                <c:pt idx="93">
                  <c:v>-3.50%</c:v>
                </c:pt>
                <c:pt idx="94">
                  <c:v>-3.00%</c:v>
                </c:pt>
                <c:pt idx="95">
                  <c:v>-2.50%</c:v>
                </c:pt>
                <c:pt idx="96">
                  <c:v>-2.00%</c:v>
                </c:pt>
                <c:pt idx="97">
                  <c:v>-1.50%</c:v>
                </c:pt>
                <c:pt idx="98">
                  <c:v>-1.00%</c:v>
                </c:pt>
                <c:pt idx="99">
                  <c:v>-0.50%</c:v>
                </c:pt>
                <c:pt idx="100">
                  <c:v>0.00%</c:v>
                </c:pt>
                <c:pt idx="101">
                  <c:v>0.50%</c:v>
                </c:pt>
                <c:pt idx="102">
                  <c:v>1.00%</c:v>
                </c:pt>
                <c:pt idx="103">
                  <c:v>1.50%</c:v>
                </c:pt>
                <c:pt idx="104">
                  <c:v>2.00%</c:v>
                </c:pt>
                <c:pt idx="105">
                  <c:v>2.50%</c:v>
                </c:pt>
                <c:pt idx="106">
                  <c:v>3.00%</c:v>
                </c:pt>
                <c:pt idx="107">
                  <c:v>3.50%</c:v>
                </c:pt>
                <c:pt idx="108">
                  <c:v>4.00%</c:v>
                </c:pt>
                <c:pt idx="109">
                  <c:v>4.50%</c:v>
                </c:pt>
                <c:pt idx="110">
                  <c:v>5.00%</c:v>
                </c:pt>
                <c:pt idx="111">
                  <c:v>5.50%</c:v>
                </c:pt>
                <c:pt idx="112">
                  <c:v>6.00%</c:v>
                </c:pt>
                <c:pt idx="113">
                  <c:v>6.50%</c:v>
                </c:pt>
                <c:pt idx="114">
                  <c:v>7.00%</c:v>
                </c:pt>
                <c:pt idx="115">
                  <c:v>7.50%</c:v>
                </c:pt>
                <c:pt idx="116">
                  <c:v>8.00%</c:v>
                </c:pt>
                <c:pt idx="117">
                  <c:v>8.50%</c:v>
                </c:pt>
                <c:pt idx="118">
                  <c:v>9.00%</c:v>
                </c:pt>
                <c:pt idx="119">
                  <c:v>9.50%</c:v>
                </c:pt>
                <c:pt idx="120">
                  <c:v>10.00%</c:v>
                </c:pt>
                <c:pt idx="121">
                  <c:v>10.50%</c:v>
                </c:pt>
                <c:pt idx="122">
                  <c:v>11.00%</c:v>
                </c:pt>
                <c:pt idx="123">
                  <c:v>11.50%</c:v>
                </c:pt>
                <c:pt idx="124">
                  <c:v>12.00%</c:v>
                </c:pt>
                <c:pt idx="125">
                  <c:v>12.50%</c:v>
                </c:pt>
                <c:pt idx="126">
                  <c:v>13.00%</c:v>
                </c:pt>
                <c:pt idx="127">
                  <c:v>13.50%</c:v>
                </c:pt>
                <c:pt idx="128">
                  <c:v>14.00%</c:v>
                </c:pt>
                <c:pt idx="129">
                  <c:v>14.50%</c:v>
                </c:pt>
                <c:pt idx="130">
                  <c:v>15.00%</c:v>
                </c:pt>
                <c:pt idx="131">
                  <c:v>15.50%</c:v>
                </c:pt>
                <c:pt idx="132">
                  <c:v>16.00%</c:v>
                </c:pt>
                <c:pt idx="133">
                  <c:v>16.50%</c:v>
                </c:pt>
                <c:pt idx="134">
                  <c:v>17.00%</c:v>
                </c:pt>
                <c:pt idx="135">
                  <c:v>17.50%</c:v>
                </c:pt>
                <c:pt idx="136">
                  <c:v>18.00%</c:v>
                </c:pt>
                <c:pt idx="137">
                  <c:v>18.50%</c:v>
                </c:pt>
                <c:pt idx="138">
                  <c:v>19.00%</c:v>
                </c:pt>
                <c:pt idx="139">
                  <c:v>19.50%</c:v>
                </c:pt>
                <c:pt idx="140">
                  <c:v>20.00%</c:v>
                </c:pt>
                <c:pt idx="141">
                  <c:v>20.50%</c:v>
                </c:pt>
                <c:pt idx="142">
                  <c:v>21.00%</c:v>
                </c:pt>
                <c:pt idx="143">
                  <c:v>21.50%</c:v>
                </c:pt>
                <c:pt idx="144">
                  <c:v>22.00%</c:v>
                </c:pt>
                <c:pt idx="145">
                  <c:v>22.50%</c:v>
                </c:pt>
                <c:pt idx="146">
                  <c:v>23.00%</c:v>
                </c:pt>
                <c:pt idx="147">
                  <c:v>23.50%</c:v>
                </c:pt>
                <c:pt idx="148">
                  <c:v>24.00%</c:v>
                </c:pt>
                <c:pt idx="149">
                  <c:v>24.50%</c:v>
                </c:pt>
                <c:pt idx="150">
                  <c:v>25.00%</c:v>
                </c:pt>
                <c:pt idx="151">
                  <c:v>25.50%</c:v>
                </c:pt>
                <c:pt idx="152">
                  <c:v>26.00%</c:v>
                </c:pt>
                <c:pt idx="153">
                  <c:v>26.50%</c:v>
                </c:pt>
                <c:pt idx="154">
                  <c:v>27.00%</c:v>
                </c:pt>
                <c:pt idx="155">
                  <c:v>27.50%</c:v>
                </c:pt>
                <c:pt idx="156">
                  <c:v>28.00%</c:v>
                </c:pt>
                <c:pt idx="157">
                  <c:v>28.50%</c:v>
                </c:pt>
                <c:pt idx="158">
                  <c:v>29.00%</c:v>
                </c:pt>
                <c:pt idx="159">
                  <c:v>29.50%</c:v>
                </c:pt>
                <c:pt idx="160">
                  <c:v>30.00%</c:v>
                </c:pt>
                <c:pt idx="161">
                  <c:v>30.50%</c:v>
                </c:pt>
                <c:pt idx="162">
                  <c:v>31.00%</c:v>
                </c:pt>
                <c:pt idx="163">
                  <c:v>31.50%</c:v>
                </c:pt>
                <c:pt idx="164">
                  <c:v>32.00%</c:v>
                </c:pt>
                <c:pt idx="165">
                  <c:v>32.50%</c:v>
                </c:pt>
                <c:pt idx="166">
                  <c:v>33.00%</c:v>
                </c:pt>
                <c:pt idx="167">
                  <c:v>33.50%</c:v>
                </c:pt>
                <c:pt idx="168">
                  <c:v>34.00%</c:v>
                </c:pt>
                <c:pt idx="169">
                  <c:v>34.50%</c:v>
                </c:pt>
                <c:pt idx="170">
                  <c:v>35.00%</c:v>
                </c:pt>
                <c:pt idx="171">
                  <c:v>35.50%</c:v>
                </c:pt>
                <c:pt idx="172">
                  <c:v>36.00%</c:v>
                </c:pt>
                <c:pt idx="173">
                  <c:v>36.50%</c:v>
                </c:pt>
                <c:pt idx="174">
                  <c:v>37.00%</c:v>
                </c:pt>
                <c:pt idx="175">
                  <c:v>37.50%</c:v>
                </c:pt>
                <c:pt idx="176">
                  <c:v>38.00%</c:v>
                </c:pt>
                <c:pt idx="177">
                  <c:v>38.50%</c:v>
                </c:pt>
                <c:pt idx="178">
                  <c:v>39.00%</c:v>
                </c:pt>
                <c:pt idx="179">
                  <c:v>39.50%</c:v>
                </c:pt>
                <c:pt idx="180">
                  <c:v>40.00%</c:v>
                </c:pt>
                <c:pt idx="181">
                  <c:v>&gt;40.00%</c:v>
                </c:pt>
              </c:strCache>
            </c:strRef>
          </c:cat>
          <c:val>
            <c:numRef>
              <c:f>'Exhibit 5'!$C$3:$C$184</c:f>
              <c:numCache>
                <c:formatCode>General</c:formatCode>
                <c:ptCount val="18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1</c:v>
                </c:pt>
                <c:pt idx="77">
                  <c:v>2</c:v>
                </c:pt>
                <c:pt idx="78">
                  <c:v>0</c:v>
                </c:pt>
                <c:pt idx="79">
                  <c:v>1</c:v>
                </c:pt>
                <c:pt idx="80">
                  <c:v>2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3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3</c:v>
                </c:pt>
                <c:pt idx="89">
                  <c:v>2</c:v>
                </c:pt>
                <c:pt idx="90">
                  <c:v>0</c:v>
                </c:pt>
                <c:pt idx="91">
                  <c:v>2</c:v>
                </c:pt>
                <c:pt idx="92">
                  <c:v>2</c:v>
                </c:pt>
                <c:pt idx="93">
                  <c:v>1</c:v>
                </c:pt>
                <c:pt idx="94">
                  <c:v>3</c:v>
                </c:pt>
                <c:pt idx="95">
                  <c:v>5</c:v>
                </c:pt>
                <c:pt idx="96">
                  <c:v>2</c:v>
                </c:pt>
                <c:pt idx="97">
                  <c:v>4</c:v>
                </c:pt>
                <c:pt idx="98">
                  <c:v>0</c:v>
                </c:pt>
                <c:pt idx="99">
                  <c:v>3</c:v>
                </c:pt>
                <c:pt idx="100">
                  <c:v>0</c:v>
                </c:pt>
                <c:pt idx="101">
                  <c:v>7</c:v>
                </c:pt>
                <c:pt idx="102">
                  <c:v>6</c:v>
                </c:pt>
                <c:pt idx="103">
                  <c:v>2</c:v>
                </c:pt>
                <c:pt idx="104">
                  <c:v>0</c:v>
                </c:pt>
                <c:pt idx="105">
                  <c:v>4</c:v>
                </c:pt>
                <c:pt idx="106">
                  <c:v>2</c:v>
                </c:pt>
                <c:pt idx="107">
                  <c:v>4</c:v>
                </c:pt>
                <c:pt idx="108">
                  <c:v>2</c:v>
                </c:pt>
                <c:pt idx="109">
                  <c:v>4</c:v>
                </c:pt>
                <c:pt idx="110">
                  <c:v>3</c:v>
                </c:pt>
                <c:pt idx="111">
                  <c:v>1</c:v>
                </c:pt>
                <c:pt idx="112">
                  <c:v>1</c:v>
                </c:pt>
                <c:pt idx="113">
                  <c:v>4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2</c:v>
                </c:pt>
                <c:pt idx="118">
                  <c:v>4</c:v>
                </c:pt>
                <c:pt idx="119">
                  <c:v>2</c:v>
                </c:pt>
                <c:pt idx="120">
                  <c:v>2</c:v>
                </c:pt>
                <c:pt idx="121">
                  <c:v>3</c:v>
                </c:pt>
                <c:pt idx="122">
                  <c:v>1</c:v>
                </c:pt>
                <c:pt idx="123">
                  <c:v>3</c:v>
                </c:pt>
                <c:pt idx="124">
                  <c:v>2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3</c:v>
                </c:pt>
                <c:pt idx="141">
                  <c:v>0</c:v>
                </c:pt>
                <c:pt idx="142">
                  <c:v>1</c:v>
                </c:pt>
                <c:pt idx="143">
                  <c:v>2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D7-4ABA-91B3-F459D326D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573857824"/>
        <c:axId val="573855856"/>
      </c:barChart>
      <c:catAx>
        <c:axId val="573857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Return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855856"/>
        <c:crosses val="autoZero"/>
        <c:auto val="1"/>
        <c:lblAlgn val="ctr"/>
        <c:lblOffset val="100"/>
        <c:noMultiLvlLbl val="0"/>
      </c:catAx>
      <c:valAx>
        <c:axId val="57385585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ReturN</a:t>
                </a:r>
                <a:r>
                  <a:rPr lang="en-US" baseline="0"/>
                  <a:t> Frequency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857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Nifty</a:t>
            </a:r>
            <a:r>
              <a:rPr lang="en-US" baseline="0"/>
              <a:t> 50 Monthly Returns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'Exhibit 6'!$C$2</c:f>
              <c:strCache>
                <c:ptCount val="1"/>
                <c:pt idx="0">
                  <c:v>Frequency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'Exhibit 6'!$B$3:$B$84</c:f>
              <c:strCache>
                <c:ptCount val="82"/>
                <c:pt idx="0">
                  <c:v>-25.00%</c:v>
                </c:pt>
                <c:pt idx="1">
                  <c:v>-24.50%</c:v>
                </c:pt>
                <c:pt idx="2">
                  <c:v>-24.00%</c:v>
                </c:pt>
                <c:pt idx="3">
                  <c:v>-23.50%</c:v>
                </c:pt>
                <c:pt idx="4">
                  <c:v>-23.00%</c:v>
                </c:pt>
                <c:pt idx="5">
                  <c:v>-22.50%</c:v>
                </c:pt>
                <c:pt idx="6">
                  <c:v>-22.00%</c:v>
                </c:pt>
                <c:pt idx="7">
                  <c:v>-21.50%</c:v>
                </c:pt>
                <c:pt idx="8">
                  <c:v>-21.00%</c:v>
                </c:pt>
                <c:pt idx="9">
                  <c:v>-20.50%</c:v>
                </c:pt>
                <c:pt idx="10">
                  <c:v>-20.00%</c:v>
                </c:pt>
                <c:pt idx="11">
                  <c:v>-19.50%</c:v>
                </c:pt>
                <c:pt idx="12">
                  <c:v>-19.00%</c:v>
                </c:pt>
                <c:pt idx="13">
                  <c:v>-18.50%</c:v>
                </c:pt>
                <c:pt idx="14">
                  <c:v>-18.00%</c:v>
                </c:pt>
                <c:pt idx="15">
                  <c:v>-17.50%</c:v>
                </c:pt>
                <c:pt idx="16">
                  <c:v>-17.00%</c:v>
                </c:pt>
                <c:pt idx="17">
                  <c:v>-16.50%</c:v>
                </c:pt>
                <c:pt idx="18">
                  <c:v>-16.00%</c:v>
                </c:pt>
                <c:pt idx="19">
                  <c:v>-15.50%</c:v>
                </c:pt>
                <c:pt idx="20">
                  <c:v>-15.00%</c:v>
                </c:pt>
                <c:pt idx="21">
                  <c:v>-14.50%</c:v>
                </c:pt>
                <c:pt idx="22">
                  <c:v>-14.00%</c:v>
                </c:pt>
                <c:pt idx="23">
                  <c:v>-13.50%</c:v>
                </c:pt>
                <c:pt idx="24">
                  <c:v>-13.00%</c:v>
                </c:pt>
                <c:pt idx="25">
                  <c:v>-12.50%</c:v>
                </c:pt>
                <c:pt idx="26">
                  <c:v>-12.00%</c:v>
                </c:pt>
                <c:pt idx="27">
                  <c:v>-11.50%</c:v>
                </c:pt>
                <c:pt idx="28">
                  <c:v>-11.00%</c:v>
                </c:pt>
                <c:pt idx="29">
                  <c:v>-10.50%</c:v>
                </c:pt>
                <c:pt idx="30">
                  <c:v>-10.00%</c:v>
                </c:pt>
                <c:pt idx="31">
                  <c:v>-9.50%</c:v>
                </c:pt>
                <c:pt idx="32">
                  <c:v>-9.00%</c:v>
                </c:pt>
                <c:pt idx="33">
                  <c:v>-8.50%</c:v>
                </c:pt>
                <c:pt idx="34">
                  <c:v>-8.00%</c:v>
                </c:pt>
                <c:pt idx="35">
                  <c:v>-7.50%</c:v>
                </c:pt>
                <c:pt idx="36">
                  <c:v>-7.00%</c:v>
                </c:pt>
                <c:pt idx="37">
                  <c:v>-6.50%</c:v>
                </c:pt>
                <c:pt idx="38">
                  <c:v>-6.00%</c:v>
                </c:pt>
                <c:pt idx="39">
                  <c:v>-5.50%</c:v>
                </c:pt>
                <c:pt idx="40">
                  <c:v>-5.00%</c:v>
                </c:pt>
                <c:pt idx="41">
                  <c:v>-4.50%</c:v>
                </c:pt>
                <c:pt idx="42">
                  <c:v>-4.00%</c:v>
                </c:pt>
                <c:pt idx="43">
                  <c:v>-3.50%</c:v>
                </c:pt>
                <c:pt idx="44">
                  <c:v>-3.00%</c:v>
                </c:pt>
                <c:pt idx="45">
                  <c:v>-2.50%</c:v>
                </c:pt>
                <c:pt idx="46">
                  <c:v>-2.00%</c:v>
                </c:pt>
                <c:pt idx="47">
                  <c:v>-1.50%</c:v>
                </c:pt>
                <c:pt idx="48">
                  <c:v>-1.00%</c:v>
                </c:pt>
                <c:pt idx="49">
                  <c:v>-0.50%</c:v>
                </c:pt>
                <c:pt idx="50">
                  <c:v>0.00%</c:v>
                </c:pt>
                <c:pt idx="51">
                  <c:v>0.50%</c:v>
                </c:pt>
                <c:pt idx="52">
                  <c:v>1.00%</c:v>
                </c:pt>
                <c:pt idx="53">
                  <c:v>1.50%</c:v>
                </c:pt>
                <c:pt idx="54">
                  <c:v>2.00%</c:v>
                </c:pt>
                <c:pt idx="55">
                  <c:v>2.50%</c:v>
                </c:pt>
                <c:pt idx="56">
                  <c:v>3.00%</c:v>
                </c:pt>
                <c:pt idx="57">
                  <c:v>3.50%</c:v>
                </c:pt>
                <c:pt idx="58">
                  <c:v>4.00%</c:v>
                </c:pt>
                <c:pt idx="59">
                  <c:v>4.50%</c:v>
                </c:pt>
                <c:pt idx="60">
                  <c:v>5.00%</c:v>
                </c:pt>
                <c:pt idx="61">
                  <c:v>5.50%</c:v>
                </c:pt>
                <c:pt idx="62">
                  <c:v>6.00%</c:v>
                </c:pt>
                <c:pt idx="63">
                  <c:v>6.50%</c:v>
                </c:pt>
                <c:pt idx="64">
                  <c:v>7.00%</c:v>
                </c:pt>
                <c:pt idx="65">
                  <c:v>7.50%</c:v>
                </c:pt>
                <c:pt idx="66">
                  <c:v>8.00%</c:v>
                </c:pt>
                <c:pt idx="67">
                  <c:v>8.50%</c:v>
                </c:pt>
                <c:pt idx="68">
                  <c:v>9.00%</c:v>
                </c:pt>
                <c:pt idx="69">
                  <c:v>9.50%</c:v>
                </c:pt>
                <c:pt idx="70">
                  <c:v>10.00%</c:v>
                </c:pt>
                <c:pt idx="71">
                  <c:v>10.50%</c:v>
                </c:pt>
                <c:pt idx="72">
                  <c:v>11.00%</c:v>
                </c:pt>
                <c:pt idx="73">
                  <c:v>11.50%</c:v>
                </c:pt>
                <c:pt idx="74">
                  <c:v>12.00%</c:v>
                </c:pt>
                <c:pt idx="75">
                  <c:v>12.50%</c:v>
                </c:pt>
                <c:pt idx="76">
                  <c:v>13.00%</c:v>
                </c:pt>
                <c:pt idx="77">
                  <c:v>13.50%</c:v>
                </c:pt>
                <c:pt idx="78">
                  <c:v>14.00%</c:v>
                </c:pt>
                <c:pt idx="79">
                  <c:v>14.50%</c:v>
                </c:pt>
                <c:pt idx="80">
                  <c:v>15.00%</c:v>
                </c:pt>
                <c:pt idx="81">
                  <c:v>&gt;15.00%</c:v>
                </c:pt>
              </c:strCache>
            </c:strRef>
          </c:cat>
          <c:val>
            <c:numRef>
              <c:f>'Exhibit 6'!$C$3:$C$84</c:f>
              <c:numCache>
                <c:formatCode>General</c:formatCode>
                <c:ptCount val="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0</c:v>
                </c:pt>
                <c:pt idx="35">
                  <c:v>2</c:v>
                </c:pt>
                <c:pt idx="36">
                  <c:v>0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0</c:v>
                </c:pt>
                <c:pt idx="41">
                  <c:v>6</c:v>
                </c:pt>
                <c:pt idx="42">
                  <c:v>1</c:v>
                </c:pt>
                <c:pt idx="43">
                  <c:v>5</c:v>
                </c:pt>
                <c:pt idx="44">
                  <c:v>2</c:v>
                </c:pt>
                <c:pt idx="45">
                  <c:v>2</c:v>
                </c:pt>
                <c:pt idx="46">
                  <c:v>1</c:v>
                </c:pt>
                <c:pt idx="47">
                  <c:v>6</c:v>
                </c:pt>
                <c:pt idx="48">
                  <c:v>7</c:v>
                </c:pt>
                <c:pt idx="49">
                  <c:v>4</c:v>
                </c:pt>
                <c:pt idx="50">
                  <c:v>10</c:v>
                </c:pt>
                <c:pt idx="51">
                  <c:v>6</c:v>
                </c:pt>
                <c:pt idx="52">
                  <c:v>4</c:v>
                </c:pt>
                <c:pt idx="53">
                  <c:v>7</c:v>
                </c:pt>
                <c:pt idx="54">
                  <c:v>4</c:v>
                </c:pt>
                <c:pt idx="55">
                  <c:v>2</c:v>
                </c:pt>
                <c:pt idx="56">
                  <c:v>2</c:v>
                </c:pt>
                <c:pt idx="57">
                  <c:v>7</c:v>
                </c:pt>
                <c:pt idx="58">
                  <c:v>4</c:v>
                </c:pt>
                <c:pt idx="59">
                  <c:v>5</c:v>
                </c:pt>
                <c:pt idx="60">
                  <c:v>6</c:v>
                </c:pt>
                <c:pt idx="61">
                  <c:v>1</c:v>
                </c:pt>
                <c:pt idx="62">
                  <c:v>3</c:v>
                </c:pt>
                <c:pt idx="63">
                  <c:v>2</c:v>
                </c:pt>
                <c:pt idx="64">
                  <c:v>1</c:v>
                </c:pt>
                <c:pt idx="65">
                  <c:v>1</c:v>
                </c:pt>
                <c:pt idx="66">
                  <c:v>3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1</c:v>
                </c:pt>
                <c:pt idx="73">
                  <c:v>0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DD-4796-8189-C2CED2FC49F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07373848"/>
        <c:axId val="455986600"/>
      </c:barChart>
      <c:catAx>
        <c:axId val="5073738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Return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986600"/>
        <c:crosses val="autoZero"/>
        <c:auto val="1"/>
        <c:lblAlgn val="ctr"/>
        <c:lblOffset val="100"/>
        <c:noMultiLvlLbl val="0"/>
      </c:catAx>
      <c:valAx>
        <c:axId val="4559866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Return</a:t>
                </a:r>
                <a:r>
                  <a:rPr lang="en-US" baseline="0"/>
                  <a:t> Frequency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373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Bajaj</a:t>
            </a:r>
            <a:r>
              <a:rPr lang="en-US" baseline="0"/>
              <a:t> Finserv Stock Price Movement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'[1]Bajaj Finserv Daily Data'!$G$1</c:f>
              <c:strCache>
                <c:ptCount val="1"/>
                <c:pt idx="0">
                  <c:v>Close Price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'[1]Bajaj Finserv Daily Data'!$A$2:$A$2483</c:f>
              <c:numCache>
                <c:formatCode>General</c:formatCode>
                <c:ptCount val="2482"/>
                <c:pt idx="0">
                  <c:v>40269</c:v>
                </c:pt>
                <c:pt idx="1">
                  <c:v>40273</c:v>
                </c:pt>
                <c:pt idx="2">
                  <c:v>40274</c:v>
                </c:pt>
                <c:pt idx="3">
                  <c:v>40275</c:v>
                </c:pt>
                <c:pt idx="4">
                  <c:v>40276</c:v>
                </c:pt>
                <c:pt idx="5">
                  <c:v>40277</c:v>
                </c:pt>
                <c:pt idx="6">
                  <c:v>40280</c:v>
                </c:pt>
                <c:pt idx="7">
                  <c:v>40281</c:v>
                </c:pt>
                <c:pt idx="8">
                  <c:v>40283</c:v>
                </c:pt>
                <c:pt idx="9">
                  <c:v>40284</c:v>
                </c:pt>
                <c:pt idx="10">
                  <c:v>40287</c:v>
                </c:pt>
                <c:pt idx="11">
                  <c:v>40288</c:v>
                </c:pt>
                <c:pt idx="12">
                  <c:v>40289</c:v>
                </c:pt>
                <c:pt idx="13">
                  <c:v>40290</c:v>
                </c:pt>
                <c:pt idx="14">
                  <c:v>40291</c:v>
                </c:pt>
                <c:pt idx="15">
                  <c:v>40294</c:v>
                </c:pt>
                <c:pt idx="16">
                  <c:v>40295</c:v>
                </c:pt>
                <c:pt idx="17">
                  <c:v>40296</c:v>
                </c:pt>
                <c:pt idx="18">
                  <c:v>40297</c:v>
                </c:pt>
                <c:pt idx="19">
                  <c:v>40298</c:v>
                </c:pt>
                <c:pt idx="20">
                  <c:v>40301</c:v>
                </c:pt>
                <c:pt idx="21">
                  <c:v>40302</c:v>
                </c:pt>
                <c:pt idx="22">
                  <c:v>40303</c:v>
                </c:pt>
                <c:pt idx="23">
                  <c:v>40304</c:v>
                </c:pt>
                <c:pt idx="24">
                  <c:v>40305</c:v>
                </c:pt>
                <c:pt idx="25">
                  <c:v>40308</c:v>
                </c:pt>
                <c:pt idx="26">
                  <c:v>40309</c:v>
                </c:pt>
                <c:pt idx="27">
                  <c:v>40310</c:v>
                </c:pt>
                <c:pt idx="28">
                  <c:v>40311</c:v>
                </c:pt>
                <c:pt idx="29">
                  <c:v>40312</c:v>
                </c:pt>
                <c:pt idx="30">
                  <c:v>40315</c:v>
                </c:pt>
                <c:pt idx="31">
                  <c:v>40316</c:v>
                </c:pt>
                <c:pt idx="32">
                  <c:v>40317</c:v>
                </c:pt>
                <c:pt idx="33">
                  <c:v>40318</c:v>
                </c:pt>
                <c:pt idx="34">
                  <c:v>40319</c:v>
                </c:pt>
                <c:pt idx="35">
                  <c:v>40322</c:v>
                </c:pt>
                <c:pt idx="36">
                  <c:v>40323</c:v>
                </c:pt>
                <c:pt idx="37">
                  <c:v>40324</c:v>
                </c:pt>
                <c:pt idx="38">
                  <c:v>40325</c:v>
                </c:pt>
                <c:pt idx="39">
                  <c:v>40326</c:v>
                </c:pt>
                <c:pt idx="40">
                  <c:v>40329</c:v>
                </c:pt>
                <c:pt idx="41">
                  <c:v>40330</c:v>
                </c:pt>
                <c:pt idx="42">
                  <c:v>40331</c:v>
                </c:pt>
                <c:pt idx="43">
                  <c:v>40332</c:v>
                </c:pt>
                <c:pt idx="44">
                  <c:v>40333</c:v>
                </c:pt>
                <c:pt idx="45">
                  <c:v>40336</c:v>
                </c:pt>
                <c:pt idx="46">
                  <c:v>40337</c:v>
                </c:pt>
                <c:pt idx="47">
                  <c:v>40338</c:v>
                </c:pt>
                <c:pt idx="48">
                  <c:v>40339</c:v>
                </c:pt>
                <c:pt idx="49">
                  <c:v>40340</c:v>
                </c:pt>
                <c:pt idx="50">
                  <c:v>40343</c:v>
                </c:pt>
                <c:pt idx="51">
                  <c:v>40344</c:v>
                </c:pt>
                <c:pt idx="52">
                  <c:v>40345</c:v>
                </c:pt>
                <c:pt idx="53">
                  <c:v>40346</c:v>
                </c:pt>
                <c:pt idx="54">
                  <c:v>40347</c:v>
                </c:pt>
                <c:pt idx="55">
                  <c:v>40350</c:v>
                </c:pt>
                <c:pt idx="56">
                  <c:v>40351</c:v>
                </c:pt>
                <c:pt idx="57">
                  <c:v>40352</c:v>
                </c:pt>
                <c:pt idx="58">
                  <c:v>40353</c:v>
                </c:pt>
                <c:pt idx="59">
                  <c:v>40354</c:v>
                </c:pt>
                <c:pt idx="60">
                  <c:v>40357</c:v>
                </c:pt>
                <c:pt idx="61">
                  <c:v>40358</c:v>
                </c:pt>
                <c:pt idx="62">
                  <c:v>40359</c:v>
                </c:pt>
                <c:pt idx="63">
                  <c:v>40360</c:v>
                </c:pt>
                <c:pt idx="64">
                  <c:v>40361</c:v>
                </c:pt>
                <c:pt idx="65">
                  <c:v>40364</c:v>
                </c:pt>
                <c:pt idx="66">
                  <c:v>40365</c:v>
                </c:pt>
                <c:pt idx="67">
                  <c:v>40366</c:v>
                </c:pt>
                <c:pt idx="68">
                  <c:v>40367</c:v>
                </c:pt>
                <c:pt idx="69">
                  <c:v>40368</c:v>
                </c:pt>
                <c:pt idx="70">
                  <c:v>40371</c:v>
                </c:pt>
                <c:pt idx="71">
                  <c:v>40372</c:v>
                </c:pt>
                <c:pt idx="72">
                  <c:v>40373</c:v>
                </c:pt>
                <c:pt idx="73">
                  <c:v>40374</c:v>
                </c:pt>
                <c:pt idx="74">
                  <c:v>40375</c:v>
                </c:pt>
                <c:pt idx="75">
                  <c:v>40378</c:v>
                </c:pt>
                <c:pt idx="76">
                  <c:v>40379</c:v>
                </c:pt>
                <c:pt idx="77">
                  <c:v>40380</c:v>
                </c:pt>
                <c:pt idx="78">
                  <c:v>40381</c:v>
                </c:pt>
                <c:pt idx="79">
                  <c:v>40382</c:v>
                </c:pt>
                <c:pt idx="80">
                  <c:v>40385</c:v>
                </c:pt>
                <c:pt idx="81">
                  <c:v>40386</c:v>
                </c:pt>
                <c:pt idx="82">
                  <c:v>40387</c:v>
                </c:pt>
                <c:pt idx="83">
                  <c:v>40388</c:v>
                </c:pt>
                <c:pt idx="84">
                  <c:v>40389</c:v>
                </c:pt>
                <c:pt idx="85">
                  <c:v>40392</c:v>
                </c:pt>
                <c:pt idx="86">
                  <c:v>40393</c:v>
                </c:pt>
                <c:pt idx="87">
                  <c:v>40394</c:v>
                </c:pt>
                <c:pt idx="88">
                  <c:v>40395</c:v>
                </c:pt>
                <c:pt idx="89">
                  <c:v>40396</c:v>
                </c:pt>
                <c:pt idx="90">
                  <c:v>40399</c:v>
                </c:pt>
                <c:pt idx="91">
                  <c:v>40400</c:v>
                </c:pt>
                <c:pt idx="92">
                  <c:v>40401</c:v>
                </c:pt>
                <c:pt idx="93">
                  <c:v>40402</c:v>
                </c:pt>
                <c:pt idx="94">
                  <c:v>40403</c:v>
                </c:pt>
                <c:pt idx="95">
                  <c:v>40406</c:v>
                </c:pt>
                <c:pt idx="96">
                  <c:v>40407</c:v>
                </c:pt>
                <c:pt idx="97">
                  <c:v>40408</c:v>
                </c:pt>
                <c:pt idx="98">
                  <c:v>40409</c:v>
                </c:pt>
                <c:pt idx="99">
                  <c:v>40410</c:v>
                </c:pt>
                <c:pt idx="100">
                  <c:v>40413</c:v>
                </c:pt>
                <c:pt idx="101">
                  <c:v>40414</c:v>
                </c:pt>
                <c:pt idx="102">
                  <c:v>40415</c:v>
                </c:pt>
                <c:pt idx="103">
                  <c:v>40416</c:v>
                </c:pt>
                <c:pt idx="104">
                  <c:v>40417</c:v>
                </c:pt>
                <c:pt idx="105">
                  <c:v>40420</c:v>
                </c:pt>
                <c:pt idx="106">
                  <c:v>40421</c:v>
                </c:pt>
                <c:pt idx="107">
                  <c:v>40422</c:v>
                </c:pt>
                <c:pt idx="108">
                  <c:v>40423</c:v>
                </c:pt>
                <c:pt idx="109">
                  <c:v>40424</c:v>
                </c:pt>
                <c:pt idx="110">
                  <c:v>40427</c:v>
                </c:pt>
                <c:pt idx="111">
                  <c:v>40428</c:v>
                </c:pt>
                <c:pt idx="112">
                  <c:v>40429</c:v>
                </c:pt>
                <c:pt idx="113">
                  <c:v>40430</c:v>
                </c:pt>
                <c:pt idx="114">
                  <c:v>40434</c:v>
                </c:pt>
                <c:pt idx="115">
                  <c:v>40435</c:v>
                </c:pt>
                <c:pt idx="116">
                  <c:v>40436</c:v>
                </c:pt>
                <c:pt idx="117">
                  <c:v>40437</c:v>
                </c:pt>
                <c:pt idx="118">
                  <c:v>40438</c:v>
                </c:pt>
                <c:pt idx="119">
                  <c:v>40441</c:v>
                </c:pt>
                <c:pt idx="120">
                  <c:v>40442</c:v>
                </c:pt>
                <c:pt idx="121">
                  <c:v>40443</c:v>
                </c:pt>
                <c:pt idx="122">
                  <c:v>40444</c:v>
                </c:pt>
                <c:pt idx="123">
                  <c:v>40445</c:v>
                </c:pt>
                <c:pt idx="124">
                  <c:v>40448</c:v>
                </c:pt>
                <c:pt idx="125">
                  <c:v>40449</c:v>
                </c:pt>
                <c:pt idx="126">
                  <c:v>40450</c:v>
                </c:pt>
                <c:pt idx="127">
                  <c:v>40451</c:v>
                </c:pt>
                <c:pt idx="128">
                  <c:v>40452</c:v>
                </c:pt>
                <c:pt idx="129">
                  <c:v>40455</c:v>
                </c:pt>
                <c:pt idx="130">
                  <c:v>40456</c:v>
                </c:pt>
                <c:pt idx="131">
                  <c:v>40457</c:v>
                </c:pt>
                <c:pt idx="132">
                  <c:v>40458</c:v>
                </c:pt>
                <c:pt idx="133">
                  <c:v>40459</c:v>
                </c:pt>
                <c:pt idx="134">
                  <c:v>40462</c:v>
                </c:pt>
                <c:pt idx="135">
                  <c:v>40463</c:v>
                </c:pt>
                <c:pt idx="136">
                  <c:v>40464</c:v>
                </c:pt>
                <c:pt idx="137">
                  <c:v>40465</c:v>
                </c:pt>
                <c:pt idx="138">
                  <c:v>40466</c:v>
                </c:pt>
                <c:pt idx="139">
                  <c:v>40469</c:v>
                </c:pt>
                <c:pt idx="140">
                  <c:v>40470</c:v>
                </c:pt>
                <c:pt idx="141">
                  <c:v>40471</c:v>
                </c:pt>
                <c:pt idx="142">
                  <c:v>40472</c:v>
                </c:pt>
                <c:pt idx="143">
                  <c:v>40473</c:v>
                </c:pt>
                <c:pt idx="144">
                  <c:v>40476</c:v>
                </c:pt>
                <c:pt idx="145">
                  <c:v>40477</c:v>
                </c:pt>
                <c:pt idx="146">
                  <c:v>40478</c:v>
                </c:pt>
                <c:pt idx="147">
                  <c:v>40479</c:v>
                </c:pt>
                <c:pt idx="148">
                  <c:v>40480</c:v>
                </c:pt>
                <c:pt idx="149">
                  <c:v>40483</c:v>
                </c:pt>
                <c:pt idx="150">
                  <c:v>40484</c:v>
                </c:pt>
                <c:pt idx="151">
                  <c:v>40485</c:v>
                </c:pt>
                <c:pt idx="152">
                  <c:v>40486</c:v>
                </c:pt>
                <c:pt idx="153">
                  <c:v>40487</c:v>
                </c:pt>
                <c:pt idx="154">
                  <c:v>40490</c:v>
                </c:pt>
                <c:pt idx="155">
                  <c:v>40491</c:v>
                </c:pt>
                <c:pt idx="156">
                  <c:v>40492</c:v>
                </c:pt>
                <c:pt idx="157">
                  <c:v>40493</c:v>
                </c:pt>
                <c:pt idx="158">
                  <c:v>40494</c:v>
                </c:pt>
                <c:pt idx="159">
                  <c:v>40497</c:v>
                </c:pt>
                <c:pt idx="160">
                  <c:v>40498</c:v>
                </c:pt>
                <c:pt idx="161">
                  <c:v>40500</c:v>
                </c:pt>
                <c:pt idx="162">
                  <c:v>40501</c:v>
                </c:pt>
                <c:pt idx="163">
                  <c:v>40504</c:v>
                </c:pt>
                <c:pt idx="164">
                  <c:v>40505</c:v>
                </c:pt>
                <c:pt idx="165">
                  <c:v>40506</c:v>
                </c:pt>
                <c:pt idx="166">
                  <c:v>40507</c:v>
                </c:pt>
                <c:pt idx="167">
                  <c:v>40508</c:v>
                </c:pt>
                <c:pt idx="168">
                  <c:v>40511</c:v>
                </c:pt>
                <c:pt idx="169">
                  <c:v>40512</c:v>
                </c:pt>
                <c:pt idx="170">
                  <c:v>40513</c:v>
                </c:pt>
                <c:pt idx="171">
                  <c:v>40514</c:v>
                </c:pt>
                <c:pt idx="172">
                  <c:v>40515</c:v>
                </c:pt>
                <c:pt idx="173">
                  <c:v>40518</c:v>
                </c:pt>
                <c:pt idx="174">
                  <c:v>40519</c:v>
                </c:pt>
                <c:pt idx="175">
                  <c:v>40520</c:v>
                </c:pt>
                <c:pt idx="176">
                  <c:v>40521</c:v>
                </c:pt>
                <c:pt idx="177">
                  <c:v>40522</c:v>
                </c:pt>
                <c:pt idx="178">
                  <c:v>40525</c:v>
                </c:pt>
                <c:pt idx="179">
                  <c:v>40526</c:v>
                </c:pt>
                <c:pt idx="180">
                  <c:v>40527</c:v>
                </c:pt>
                <c:pt idx="181">
                  <c:v>40528</c:v>
                </c:pt>
                <c:pt idx="182">
                  <c:v>40532</c:v>
                </c:pt>
                <c:pt idx="183">
                  <c:v>40533</c:v>
                </c:pt>
                <c:pt idx="184">
                  <c:v>40534</c:v>
                </c:pt>
                <c:pt idx="185">
                  <c:v>40535</c:v>
                </c:pt>
                <c:pt idx="186">
                  <c:v>40536</c:v>
                </c:pt>
                <c:pt idx="187">
                  <c:v>40539</c:v>
                </c:pt>
                <c:pt idx="188">
                  <c:v>40540</c:v>
                </c:pt>
                <c:pt idx="189">
                  <c:v>40541</c:v>
                </c:pt>
                <c:pt idx="190">
                  <c:v>40542</c:v>
                </c:pt>
                <c:pt idx="191">
                  <c:v>40543</c:v>
                </c:pt>
                <c:pt idx="192">
                  <c:v>40546</c:v>
                </c:pt>
                <c:pt idx="193">
                  <c:v>40547</c:v>
                </c:pt>
                <c:pt idx="194">
                  <c:v>40548</c:v>
                </c:pt>
                <c:pt idx="195">
                  <c:v>40549</c:v>
                </c:pt>
                <c:pt idx="196">
                  <c:v>40550</c:v>
                </c:pt>
                <c:pt idx="197">
                  <c:v>40553</c:v>
                </c:pt>
                <c:pt idx="198">
                  <c:v>40554</c:v>
                </c:pt>
                <c:pt idx="199">
                  <c:v>40555</c:v>
                </c:pt>
                <c:pt idx="200">
                  <c:v>40556</c:v>
                </c:pt>
                <c:pt idx="201">
                  <c:v>40557</c:v>
                </c:pt>
                <c:pt idx="202">
                  <c:v>40560</c:v>
                </c:pt>
                <c:pt idx="203">
                  <c:v>40561</c:v>
                </c:pt>
                <c:pt idx="204">
                  <c:v>40562</c:v>
                </c:pt>
                <c:pt idx="205">
                  <c:v>40563</c:v>
                </c:pt>
                <c:pt idx="206">
                  <c:v>40564</c:v>
                </c:pt>
                <c:pt idx="207">
                  <c:v>40567</c:v>
                </c:pt>
                <c:pt idx="208">
                  <c:v>40568</c:v>
                </c:pt>
                <c:pt idx="209">
                  <c:v>40570</c:v>
                </c:pt>
                <c:pt idx="210">
                  <c:v>40571</c:v>
                </c:pt>
                <c:pt idx="211">
                  <c:v>40574</c:v>
                </c:pt>
                <c:pt idx="212">
                  <c:v>40575</c:v>
                </c:pt>
                <c:pt idx="213">
                  <c:v>40576</c:v>
                </c:pt>
                <c:pt idx="214">
                  <c:v>40577</c:v>
                </c:pt>
                <c:pt idx="215">
                  <c:v>40578</c:v>
                </c:pt>
                <c:pt idx="216">
                  <c:v>40581</c:v>
                </c:pt>
                <c:pt idx="217">
                  <c:v>40582</c:v>
                </c:pt>
                <c:pt idx="218">
                  <c:v>40583</c:v>
                </c:pt>
                <c:pt idx="219">
                  <c:v>40584</c:v>
                </c:pt>
                <c:pt idx="220">
                  <c:v>40585</c:v>
                </c:pt>
                <c:pt idx="221">
                  <c:v>40588</c:v>
                </c:pt>
                <c:pt idx="222">
                  <c:v>40589</c:v>
                </c:pt>
                <c:pt idx="223">
                  <c:v>40590</c:v>
                </c:pt>
                <c:pt idx="224">
                  <c:v>40591</c:v>
                </c:pt>
                <c:pt idx="225">
                  <c:v>40592</c:v>
                </c:pt>
                <c:pt idx="226">
                  <c:v>40595</c:v>
                </c:pt>
                <c:pt idx="227">
                  <c:v>40596</c:v>
                </c:pt>
                <c:pt idx="228">
                  <c:v>40597</c:v>
                </c:pt>
                <c:pt idx="229">
                  <c:v>40598</c:v>
                </c:pt>
                <c:pt idx="230">
                  <c:v>40599</c:v>
                </c:pt>
                <c:pt idx="231">
                  <c:v>40602</c:v>
                </c:pt>
                <c:pt idx="232">
                  <c:v>40603</c:v>
                </c:pt>
                <c:pt idx="233">
                  <c:v>40605</c:v>
                </c:pt>
                <c:pt idx="234">
                  <c:v>40606</c:v>
                </c:pt>
                <c:pt idx="235">
                  <c:v>40609</c:v>
                </c:pt>
                <c:pt idx="236">
                  <c:v>40610</c:v>
                </c:pt>
                <c:pt idx="237">
                  <c:v>40611</c:v>
                </c:pt>
                <c:pt idx="238">
                  <c:v>40612</c:v>
                </c:pt>
                <c:pt idx="239">
                  <c:v>40613</c:v>
                </c:pt>
                <c:pt idx="240">
                  <c:v>40616</c:v>
                </c:pt>
                <c:pt idx="241">
                  <c:v>40617</c:v>
                </c:pt>
                <c:pt idx="242">
                  <c:v>40618</c:v>
                </c:pt>
                <c:pt idx="243">
                  <c:v>40619</c:v>
                </c:pt>
                <c:pt idx="244">
                  <c:v>40620</c:v>
                </c:pt>
                <c:pt idx="245">
                  <c:v>40623</c:v>
                </c:pt>
                <c:pt idx="246">
                  <c:v>40624</c:v>
                </c:pt>
                <c:pt idx="247">
                  <c:v>40625</c:v>
                </c:pt>
                <c:pt idx="248">
                  <c:v>40626</c:v>
                </c:pt>
                <c:pt idx="249">
                  <c:v>40627</c:v>
                </c:pt>
                <c:pt idx="250">
                  <c:v>40630</c:v>
                </c:pt>
                <c:pt idx="251">
                  <c:v>40631</c:v>
                </c:pt>
                <c:pt idx="252">
                  <c:v>40632</c:v>
                </c:pt>
                <c:pt idx="253">
                  <c:v>40633</c:v>
                </c:pt>
                <c:pt idx="254">
                  <c:v>40634</c:v>
                </c:pt>
                <c:pt idx="255">
                  <c:v>40637</c:v>
                </c:pt>
                <c:pt idx="256">
                  <c:v>40638</c:v>
                </c:pt>
                <c:pt idx="257">
                  <c:v>40639</c:v>
                </c:pt>
                <c:pt idx="258">
                  <c:v>40640</c:v>
                </c:pt>
                <c:pt idx="259">
                  <c:v>40641</c:v>
                </c:pt>
                <c:pt idx="260">
                  <c:v>40644</c:v>
                </c:pt>
                <c:pt idx="261">
                  <c:v>40646</c:v>
                </c:pt>
                <c:pt idx="262">
                  <c:v>40648</c:v>
                </c:pt>
                <c:pt idx="263">
                  <c:v>40651</c:v>
                </c:pt>
                <c:pt idx="264">
                  <c:v>40652</c:v>
                </c:pt>
                <c:pt idx="265">
                  <c:v>40653</c:v>
                </c:pt>
                <c:pt idx="266">
                  <c:v>40654</c:v>
                </c:pt>
                <c:pt idx="267">
                  <c:v>40658</c:v>
                </c:pt>
                <c:pt idx="268">
                  <c:v>40659</c:v>
                </c:pt>
                <c:pt idx="269">
                  <c:v>40660</c:v>
                </c:pt>
                <c:pt idx="270">
                  <c:v>40661</c:v>
                </c:pt>
                <c:pt idx="271">
                  <c:v>40662</c:v>
                </c:pt>
                <c:pt idx="272">
                  <c:v>40665</c:v>
                </c:pt>
                <c:pt idx="273">
                  <c:v>40666</c:v>
                </c:pt>
                <c:pt idx="274">
                  <c:v>40667</c:v>
                </c:pt>
                <c:pt idx="275">
                  <c:v>40668</c:v>
                </c:pt>
                <c:pt idx="276">
                  <c:v>40669</c:v>
                </c:pt>
                <c:pt idx="277">
                  <c:v>40672</c:v>
                </c:pt>
                <c:pt idx="278">
                  <c:v>40673</c:v>
                </c:pt>
                <c:pt idx="279">
                  <c:v>40674</c:v>
                </c:pt>
                <c:pt idx="280">
                  <c:v>40675</c:v>
                </c:pt>
                <c:pt idx="281">
                  <c:v>40676</c:v>
                </c:pt>
                <c:pt idx="282">
                  <c:v>40679</c:v>
                </c:pt>
                <c:pt idx="283">
                  <c:v>40680</c:v>
                </c:pt>
                <c:pt idx="284">
                  <c:v>40681</c:v>
                </c:pt>
                <c:pt idx="285">
                  <c:v>40682</c:v>
                </c:pt>
                <c:pt idx="286">
                  <c:v>40683</c:v>
                </c:pt>
                <c:pt idx="287">
                  <c:v>40686</c:v>
                </c:pt>
                <c:pt idx="288">
                  <c:v>40687</c:v>
                </c:pt>
                <c:pt idx="289">
                  <c:v>40688</c:v>
                </c:pt>
                <c:pt idx="290">
                  <c:v>40689</c:v>
                </c:pt>
                <c:pt idx="291">
                  <c:v>40690</c:v>
                </c:pt>
                <c:pt idx="292">
                  <c:v>40693</c:v>
                </c:pt>
                <c:pt idx="293">
                  <c:v>40694</c:v>
                </c:pt>
                <c:pt idx="294">
                  <c:v>40695</c:v>
                </c:pt>
                <c:pt idx="295">
                  <c:v>40696</c:v>
                </c:pt>
                <c:pt idx="296">
                  <c:v>40697</c:v>
                </c:pt>
                <c:pt idx="297">
                  <c:v>40700</c:v>
                </c:pt>
                <c:pt idx="298">
                  <c:v>40701</c:v>
                </c:pt>
                <c:pt idx="299">
                  <c:v>40702</c:v>
                </c:pt>
                <c:pt idx="300">
                  <c:v>40703</c:v>
                </c:pt>
                <c:pt idx="301">
                  <c:v>40704</c:v>
                </c:pt>
                <c:pt idx="302">
                  <c:v>40707</c:v>
                </c:pt>
                <c:pt idx="303">
                  <c:v>40708</c:v>
                </c:pt>
                <c:pt idx="304">
                  <c:v>40709</c:v>
                </c:pt>
                <c:pt idx="305">
                  <c:v>40710</c:v>
                </c:pt>
                <c:pt idx="306">
                  <c:v>40711</c:v>
                </c:pt>
                <c:pt idx="307">
                  <c:v>40714</c:v>
                </c:pt>
                <c:pt idx="308">
                  <c:v>40715</c:v>
                </c:pt>
                <c:pt idx="309">
                  <c:v>40716</c:v>
                </c:pt>
                <c:pt idx="310">
                  <c:v>40717</c:v>
                </c:pt>
                <c:pt idx="311">
                  <c:v>40718</c:v>
                </c:pt>
                <c:pt idx="312">
                  <c:v>40721</c:v>
                </c:pt>
                <c:pt idx="313">
                  <c:v>40722</c:v>
                </c:pt>
                <c:pt idx="314">
                  <c:v>40723</c:v>
                </c:pt>
                <c:pt idx="315">
                  <c:v>40724</c:v>
                </c:pt>
                <c:pt idx="316">
                  <c:v>40725</c:v>
                </c:pt>
                <c:pt idx="317">
                  <c:v>40728</c:v>
                </c:pt>
                <c:pt idx="318">
                  <c:v>40729</c:v>
                </c:pt>
                <c:pt idx="319">
                  <c:v>40730</c:v>
                </c:pt>
                <c:pt idx="320">
                  <c:v>40731</c:v>
                </c:pt>
                <c:pt idx="321">
                  <c:v>40732</c:v>
                </c:pt>
                <c:pt idx="322">
                  <c:v>40735</c:v>
                </c:pt>
                <c:pt idx="323">
                  <c:v>40736</c:v>
                </c:pt>
                <c:pt idx="324">
                  <c:v>40737</c:v>
                </c:pt>
                <c:pt idx="325">
                  <c:v>40738</c:v>
                </c:pt>
                <c:pt idx="326">
                  <c:v>40739</c:v>
                </c:pt>
                <c:pt idx="327">
                  <c:v>40742</c:v>
                </c:pt>
                <c:pt idx="328">
                  <c:v>40743</c:v>
                </c:pt>
                <c:pt idx="329">
                  <c:v>40744</c:v>
                </c:pt>
                <c:pt idx="330">
                  <c:v>40745</c:v>
                </c:pt>
                <c:pt idx="331">
                  <c:v>40746</c:v>
                </c:pt>
                <c:pt idx="332">
                  <c:v>40749</c:v>
                </c:pt>
                <c:pt idx="333">
                  <c:v>40750</c:v>
                </c:pt>
                <c:pt idx="334">
                  <c:v>40751</c:v>
                </c:pt>
                <c:pt idx="335">
                  <c:v>40752</c:v>
                </c:pt>
                <c:pt idx="336">
                  <c:v>40753</c:v>
                </c:pt>
                <c:pt idx="337">
                  <c:v>40756</c:v>
                </c:pt>
                <c:pt idx="338">
                  <c:v>40757</c:v>
                </c:pt>
                <c:pt idx="339">
                  <c:v>40758</c:v>
                </c:pt>
                <c:pt idx="340">
                  <c:v>40759</c:v>
                </c:pt>
                <c:pt idx="341">
                  <c:v>40760</c:v>
                </c:pt>
                <c:pt idx="342">
                  <c:v>40763</c:v>
                </c:pt>
                <c:pt idx="343">
                  <c:v>40764</c:v>
                </c:pt>
                <c:pt idx="344">
                  <c:v>40765</c:v>
                </c:pt>
                <c:pt idx="345">
                  <c:v>40766</c:v>
                </c:pt>
                <c:pt idx="346">
                  <c:v>40767</c:v>
                </c:pt>
                <c:pt idx="347">
                  <c:v>40771</c:v>
                </c:pt>
                <c:pt idx="348">
                  <c:v>40772</c:v>
                </c:pt>
                <c:pt idx="349">
                  <c:v>40773</c:v>
                </c:pt>
                <c:pt idx="350">
                  <c:v>40774</c:v>
                </c:pt>
                <c:pt idx="351">
                  <c:v>40777</c:v>
                </c:pt>
                <c:pt idx="352">
                  <c:v>40778</c:v>
                </c:pt>
                <c:pt idx="353">
                  <c:v>40779</c:v>
                </c:pt>
                <c:pt idx="354">
                  <c:v>40780</c:v>
                </c:pt>
                <c:pt idx="355">
                  <c:v>40781</c:v>
                </c:pt>
                <c:pt idx="356">
                  <c:v>40784</c:v>
                </c:pt>
                <c:pt idx="357">
                  <c:v>40785</c:v>
                </c:pt>
                <c:pt idx="358">
                  <c:v>40788</c:v>
                </c:pt>
                <c:pt idx="359">
                  <c:v>40791</c:v>
                </c:pt>
                <c:pt idx="360">
                  <c:v>40792</c:v>
                </c:pt>
                <c:pt idx="361">
                  <c:v>40793</c:v>
                </c:pt>
                <c:pt idx="362">
                  <c:v>40794</c:v>
                </c:pt>
                <c:pt idx="363">
                  <c:v>40795</c:v>
                </c:pt>
                <c:pt idx="364">
                  <c:v>40798</c:v>
                </c:pt>
                <c:pt idx="365">
                  <c:v>40799</c:v>
                </c:pt>
                <c:pt idx="366">
                  <c:v>40800</c:v>
                </c:pt>
                <c:pt idx="367">
                  <c:v>40801</c:v>
                </c:pt>
                <c:pt idx="368">
                  <c:v>40802</c:v>
                </c:pt>
                <c:pt idx="369">
                  <c:v>40805</c:v>
                </c:pt>
                <c:pt idx="370">
                  <c:v>40806</c:v>
                </c:pt>
                <c:pt idx="371">
                  <c:v>40807</c:v>
                </c:pt>
                <c:pt idx="372">
                  <c:v>40808</c:v>
                </c:pt>
                <c:pt idx="373">
                  <c:v>40809</c:v>
                </c:pt>
                <c:pt idx="374">
                  <c:v>40812</c:v>
                </c:pt>
                <c:pt idx="375">
                  <c:v>40813</c:v>
                </c:pt>
                <c:pt idx="376">
                  <c:v>40814</c:v>
                </c:pt>
                <c:pt idx="377">
                  <c:v>40815</c:v>
                </c:pt>
                <c:pt idx="378">
                  <c:v>40816</c:v>
                </c:pt>
                <c:pt idx="379">
                  <c:v>40819</c:v>
                </c:pt>
                <c:pt idx="380">
                  <c:v>40820</c:v>
                </c:pt>
                <c:pt idx="381">
                  <c:v>40821</c:v>
                </c:pt>
                <c:pt idx="382">
                  <c:v>40823</c:v>
                </c:pt>
                <c:pt idx="383">
                  <c:v>40826</c:v>
                </c:pt>
                <c:pt idx="384">
                  <c:v>40827</c:v>
                </c:pt>
                <c:pt idx="385">
                  <c:v>40828</c:v>
                </c:pt>
                <c:pt idx="386">
                  <c:v>40829</c:v>
                </c:pt>
                <c:pt idx="387">
                  <c:v>40830</c:v>
                </c:pt>
                <c:pt idx="388">
                  <c:v>40833</c:v>
                </c:pt>
                <c:pt idx="389">
                  <c:v>40834</c:v>
                </c:pt>
                <c:pt idx="390">
                  <c:v>40835</c:v>
                </c:pt>
                <c:pt idx="391">
                  <c:v>40836</c:v>
                </c:pt>
                <c:pt idx="392">
                  <c:v>40837</c:v>
                </c:pt>
                <c:pt idx="393">
                  <c:v>40840</c:v>
                </c:pt>
                <c:pt idx="394">
                  <c:v>40841</c:v>
                </c:pt>
                <c:pt idx="395">
                  <c:v>40842</c:v>
                </c:pt>
                <c:pt idx="396">
                  <c:v>40844</c:v>
                </c:pt>
                <c:pt idx="397">
                  <c:v>40847</c:v>
                </c:pt>
                <c:pt idx="398">
                  <c:v>40848</c:v>
                </c:pt>
                <c:pt idx="399">
                  <c:v>40849</c:v>
                </c:pt>
                <c:pt idx="400">
                  <c:v>40850</c:v>
                </c:pt>
                <c:pt idx="401">
                  <c:v>40851</c:v>
                </c:pt>
                <c:pt idx="402">
                  <c:v>40855</c:v>
                </c:pt>
                <c:pt idx="403">
                  <c:v>40856</c:v>
                </c:pt>
                <c:pt idx="404">
                  <c:v>40858</c:v>
                </c:pt>
                <c:pt idx="405">
                  <c:v>40861</c:v>
                </c:pt>
                <c:pt idx="406">
                  <c:v>40862</c:v>
                </c:pt>
                <c:pt idx="407">
                  <c:v>40863</c:v>
                </c:pt>
                <c:pt idx="408">
                  <c:v>40864</c:v>
                </c:pt>
                <c:pt idx="409">
                  <c:v>40865</c:v>
                </c:pt>
                <c:pt idx="410">
                  <c:v>40868</c:v>
                </c:pt>
                <c:pt idx="411">
                  <c:v>40869</c:v>
                </c:pt>
                <c:pt idx="412">
                  <c:v>40870</c:v>
                </c:pt>
                <c:pt idx="413">
                  <c:v>40871</c:v>
                </c:pt>
                <c:pt idx="414">
                  <c:v>40872</c:v>
                </c:pt>
                <c:pt idx="415">
                  <c:v>40875</c:v>
                </c:pt>
                <c:pt idx="416">
                  <c:v>40876</c:v>
                </c:pt>
                <c:pt idx="417">
                  <c:v>40877</c:v>
                </c:pt>
                <c:pt idx="418">
                  <c:v>40878</c:v>
                </c:pt>
                <c:pt idx="419">
                  <c:v>40879</c:v>
                </c:pt>
                <c:pt idx="420">
                  <c:v>40882</c:v>
                </c:pt>
                <c:pt idx="421">
                  <c:v>40884</c:v>
                </c:pt>
                <c:pt idx="422">
                  <c:v>40885</c:v>
                </c:pt>
                <c:pt idx="423">
                  <c:v>40886</c:v>
                </c:pt>
                <c:pt idx="424">
                  <c:v>40889</c:v>
                </c:pt>
                <c:pt idx="425">
                  <c:v>40890</c:v>
                </c:pt>
                <c:pt idx="426">
                  <c:v>40891</c:v>
                </c:pt>
                <c:pt idx="427">
                  <c:v>40892</c:v>
                </c:pt>
                <c:pt idx="428">
                  <c:v>40893</c:v>
                </c:pt>
                <c:pt idx="429">
                  <c:v>40896</c:v>
                </c:pt>
                <c:pt idx="430">
                  <c:v>40897</c:v>
                </c:pt>
                <c:pt idx="431">
                  <c:v>40898</c:v>
                </c:pt>
                <c:pt idx="432">
                  <c:v>40899</c:v>
                </c:pt>
                <c:pt idx="433">
                  <c:v>40900</c:v>
                </c:pt>
                <c:pt idx="434">
                  <c:v>40903</c:v>
                </c:pt>
                <c:pt idx="435">
                  <c:v>40904</c:v>
                </c:pt>
                <c:pt idx="436">
                  <c:v>40905</c:v>
                </c:pt>
                <c:pt idx="437">
                  <c:v>40906</c:v>
                </c:pt>
                <c:pt idx="438">
                  <c:v>40907</c:v>
                </c:pt>
                <c:pt idx="439">
                  <c:v>40910</c:v>
                </c:pt>
                <c:pt idx="440">
                  <c:v>40911</c:v>
                </c:pt>
                <c:pt idx="441">
                  <c:v>40912</c:v>
                </c:pt>
                <c:pt idx="442">
                  <c:v>40913</c:v>
                </c:pt>
                <c:pt idx="443">
                  <c:v>40914</c:v>
                </c:pt>
                <c:pt idx="444">
                  <c:v>40915</c:v>
                </c:pt>
                <c:pt idx="445">
                  <c:v>40917</c:v>
                </c:pt>
                <c:pt idx="446">
                  <c:v>40918</c:v>
                </c:pt>
                <c:pt idx="447">
                  <c:v>40919</c:v>
                </c:pt>
                <c:pt idx="448">
                  <c:v>40920</c:v>
                </c:pt>
                <c:pt idx="449">
                  <c:v>40921</c:v>
                </c:pt>
                <c:pt idx="450">
                  <c:v>40924</c:v>
                </c:pt>
                <c:pt idx="451">
                  <c:v>40925</c:v>
                </c:pt>
                <c:pt idx="452">
                  <c:v>40926</c:v>
                </c:pt>
                <c:pt idx="453">
                  <c:v>40927</c:v>
                </c:pt>
                <c:pt idx="454">
                  <c:v>40928</c:v>
                </c:pt>
                <c:pt idx="455">
                  <c:v>40931</c:v>
                </c:pt>
                <c:pt idx="456">
                  <c:v>40932</c:v>
                </c:pt>
                <c:pt idx="457">
                  <c:v>40933</c:v>
                </c:pt>
                <c:pt idx="458">
                  <c:v>40935</c:v>
                </c:pt>
                <c:pt idx="459">
                  <c:v>40938</c:v>
                </c:pt>
                <c:pt idx="460">
                  <c:v>40939</c:v>
                </c:pt>
                <c:pt idx="461">
                  <c:v>40940</c:v>
                </c:pt>
                <c:pt idx="462">
                  <c:v>40941</c:v>
                </c:pt>
                <c:pt idx="463">
                  <c:v>40942</c:v>
                </c:pt>
                <c:pt idx="464">
                  <c:v>40945</c:v>
                </c:pt>
                <c:pt idx="465">
                  <c:v>40946</c:v>
                </c:pt>
                <c:pt idx="466">
                  <c:v>40947</c:v>
                </c:pt>
                <c:pt idx="467">
                  <c:v>40948</c:v>
                </c:pt>
                <c:pt idx="468">
                  <c:v>40949</c:v>
                </c:pt>
                <c:pt idx="469">
                  <c:v>40952</c:v>
                </c:pt>
                <c:pt idx="470">
                  <c:v>40953</c:v>
                </c:pt>
                <c:pt idx="471">
                  <c:v>40954</c:v>
                </c:pt>
                <c:pt idx="472">
                  <c:v>40955</c:v>
                </c:pt>
                <c:pt idx="473">
                  <c:v>40956</c:v>
                </c:pt>
                <c:pt idx="474">
                  <c:v>40960</c:v>
                </c:pt>
                <c:pt idx="475">
                  <c:v>40961</c:v>
                </c:pt>
                <c:pt idx="476">
                  <c:v>40962</c:v>
                </c:pt>
                <c:pt idx="477">
                  <c:v>40963</c:v>
                </c:pt>
                <c:pt idx="478">
                  <c:v>40966</c:v>
                </c:pt>
                <c:pt idx="479">
                  <c:v>40967</c:v>
                </c:pt>
                <c:pt idx="480">
                  <c:v>40968</c:v>
                </c:pt>
                <c:pt idx="481">
                  <c:v>40969</c:v>
                </c:pt>
                <c:pt idx="482">
                  <c:v>40970</c:v>
                </c:pt>
                <c:pt idx="483">
                  <c:v>40971</c:v>
                </c:pt>
                <c:pt idx="484">
                  <c:v>40973</c:v>
                </c:pt>
                <c:pt idx="485">
                  <c:v>40974</c:v>
                </c:pt>
                <c:pt idx="486">
                  <c:v>40975</c:v>
                </c:pt>
                <c:pt idx="487">
                  <c:v>40977</c:v>
                </c:pt>
                <c:pt idx="488">
                  <c:v>40980</c:v>
                </c:pt>
                <c:pt idx="489">
                  <c:v>40981</c:v>
                </c:pt>
                <c:pt idx="490">
                  <c:v>40982</c:v>
                </c:pt>
                <c:pt idx="491">
                  <c:v>40983</c:v>
                </c:pt>
                <c:pt idx="492">
                  <c:v>40984</c:v>
                </c:pt>
                <c:pt idx="493">
                  <c:v>40987</c:v>
                </c:pt>
                <c:pt idx="494">
                  <c:v>40988</c:v>
                </c:pt>
                <c:pt idx="495">
                  <c:v>40989</c:v>
                </c:pt>
                <c:pt idx="496">
                  <c:v>40990</c:v>
                </c:pt>
                <c:pt idx="497">
                  <c:v>40991</c:v>
                </c:pt>
                <c:pt idx="498">
                  <c:v>40994</c:v>
                </c:pt>
                <c:pt idx="499">
                  <c:v>40995</c:v>
                </c:pt>
                <c:pt idx="500">
                  <c:v>40996</c:v>
                </c:pt>
                <c:pt idx="501">
                  <c:v>40997</c:v>
                </c:pt>
                <c:pt idx="502">
                  <c:v>40998</c:v>
                </c:pt>
                <c:pt idx="503">
                  <c:v>41001</c:v>
                </c:pt>
                <c:pt idx="504">
                  <c:v>41002</c:v>
                </c:pt>
                <c:pt idx="505">
                  <c:v>41003</c:v>
                </c:pt>
                <c:pt idx="506">
                  <c:v>41008</c:v>
                </c:pt>
                <c:pt idx="507">
                  <c:v>41009</c:v>
                </c:pt>
                <c:pt idx="508">
                  <c:v>41010</c:v>
                </c:pt>
                <c:pt idx="509">
                  <c:v>41011</c:v>
                </c:pt>
                <c:pt idx="510">
                  <c:v>41012</c:v>
                </c:pt>
                <c:pt idx="511">
                  <c:v>41015</c:v>
                </c:pt>
                <c:pt idx="512">
                  <c:v>41016</c:v>
                </c:pt>
                <c:pt idx="513">
                  <c:v>41017</c:v>
                </c:pt>
                <c:pt idx="514">
                  <c:v>41018</c:v>
                </c:pt>
                <c:pt idx="515">
                  <c:v>41019</c:v>
                </c:pt>
                <c:pt idx="516">
                  <c:v>41022</c:v>
                </c:pt>
                <c:pt idx="517">
                  <c:v>41023</c:v>
                </c:pt>
                <c:pt idx="518">
                  <c:v>41024</c:v>
                </c:pt>
                <c:pt idx="519">
                  <c:v>41025</c:v>
                </c:pt>
                <c:pt idx="520">
                  <c:v>41026</c:v>
                </c:pt>
                <c:pt idx="521">
                  <c:v>41027</c:v>
                </c:pt>
                <c:pt idx="522">
                  <c:v>41029</c:v>
                </c:pt>
                <c:pt idx="523">
                  <c:v>41031</c:v>
                </c:pt>
                <c:pt idx="524">
                  <c:v>41032</c:v>
                </c:pt>
                <c:pt idx="525">
                  <c:v>41033</c:v>
                </c:pt>
                <c:pt idx="526">
                  <c:v>41036</c:v>
                </c:pt>
                <c:pt idx="527">
                  <c:v>41037</c:v>
                </c:pt>
                <c:pt idx="528">
                  <c:v>41038</c:v>
                </c:pt>
                <c:pt idx="529">
                  <c:v>41039</c:v>
                </c:pt>
                <c:pt idx="530">
                  <c:v>41040</c:v>
                </c:pt>
                <c:pt idx="531">
                  <c:v>41043</c:v>
                </c:pt>
                <c:pt idx="532">
                  <c:v>41044</c:v>
                </c:pt>
                <c:pt idx="533">
                  <c:v>41045</c:v>
                </c:pt>
                <c:pt idx="534">
                  <c:v>41046</c:v>
                </c:pt>
                <c:pt idx="535">
                  <c:v>41047</c:v>
                </c:pt>
                <c:pt idx="536">
                  <c:v>41050</c:v>
                </c:pt>
                <c:pt idx="537">
                  <c:v>41051</c:v>
                </c:pt>
                <c:pt idx="538">
                  <c:v>41052</c:v>
                </c:pt>
                <c:pt idx="539">
                  <c:v>41053</c:v>
                </c:pt>
                <c:pt idx="540">
                  <c:v>41054</c:v>
                </c:pt>
                <c:pt idx="541">
                  <c:v>41057</c:v>
                </c:pt>
                <c:pt idx="542">
                  <c:v>41058</c:v>
                </c:pt>
                <c:pt idx="543">
                  <c:v>41059</c:v>
                </c:pt>
                <c:pt idx="544">
                  <c:v>41060</c:v>
                </c:pt>
                <c:pt idx="545">
                  <c:v>41061</c:v>
                </c:pt>
                <c:pt idx="546">
                  <c:v>41064</c:v>
                </c:pt>
                <c:pt idx="547">
                  <c:v>41065</c:v>
                </c:pt>
                <c:pt idx="548">
                  <c:v>41066</c:v>
                </c:pt>
                <c:pt idx="549">
                  <c:v>41067</c:v>
                </c:pt>
                <c:pt idx="550">
                  <c:v>41068</c:v>
                </c:pt>
                <c:pt idx="551">
                  <c:v>41071</c:v>
                </c:pt>
                <c:pt idx="552">
                  <c:v>41072</c:v>
                </c:pt>
                <c:pt idx="553">
                  <c:v>41073</c:v>
                </c:pt>
                <c:pt idx="554">
                  <c:v>41074</c:v>
                </c:pt>
                <c:pt idx="555">
                  <c:v>41075</c:v>
                </c:pt>
                <c:pt idx="556">
                  <c:v>41078</c:v>
                </c:pt>
                <c:pt idx="557">
                  <c:v>41079</c:v>
                </c:pt>
                <c:pt idx="558">
                  <c:v>41080</c:v>
                </c:pt>
                <c:pt idx="559">
                  <c:v>41081</c:v>
                </c:pt>
                <c:pt idx="560">
                  <c:v>41082</c:v>
                </c:pt>
                <c:pt idx="561">
                  <c:v>41085</c:v>
                </c:pt>
                <c:pt idx="562">
                  <c:v>41086</c:v>
                </c:pt>
                <c:pt idx="563">
                  <c:v>41087</c:v>
                </c:pt>
                <c:pt idx="564">
                  <c:v>41088</c:v>
                </c:pt>
                <c:pt idx="565">
                  <c:v>41089</c:v>
                </c:pt>
                <c:pt idx="566">
                  <c:v>41092</c:v>
                </c:pt>
                <c:pt idx="567">
                  <c:v>41093</c:v>
                </c:pt>
                <c:pt idx="568">
                  <c:v>41094</c:v>
                </c:pt>
                <c:pt idx="569">
                  <c:v>41095</c:v>
                </c:pt>
                <c:pt idx="570">
                  <c:v>41096</c:v>
                </c:pt>
                <c:pt idx="571">
                  <c:v>41099</c:v>
                </c:pt>
                <c:pt idx="572">
                  <c:v>41100</c:v>
                </c:pt>
                <c:pt idx="573">
                  <c:v>41101</c:v>
                </c:pt>
                <c:pt idx="574">
                  <c:v>41102</c:v>
                </c:pt>
                <c:pt idx="575">
                  <c:v>41103</c:v>
                </c:pt>
                <c:pt idx="576">
                  <c:v>41106</c:v>
                </c:pt>
                <c:pt idx="577">
                  <c:v>41107</c:v>
                </c:pt>
                <c:pt idx="578">
                  <c:v>41108</c:v>
                </c:pt>
                <c:pt idx="579">
                  <c:v>41109</c:v>
                </c:pt>
                <c:pt idx="580">
                  <c:v>41110</c:v>
                </c:pt>
                <c:pt idx="581">
                  <c:v>41113</c:v>
                </c:pt>
                <c:pt idx="582">
                  <c:v>41114</c:v>
                </c:pt>
                <c:pt idx="583">
                  <c:v>41115</c:v>
                </c:pt>
                <c:pt idx="584">
                  <c:v>41116</c:v>
                </c:pt>
                <c:pt idx="585">
                  <c:v>41117</c:v>
                </c:pt>
                <c:pt idx="586">
                  <c:v>41120</c:v>
                </c:pt>
                <c:pt idx="587">
                  <c:v>41121</c:v>
                </c:pt>
                <c:pt idx="588">
                  <c:v>41122</c:v>
                </c:pt>
                <c:pt idx="589">
                  <c:v>41123</c:v>
                </c:pt>
                <c:pt idx="590">
                  <c:v>41124</c:v>
                </c:pt>
                <c:pt idx="591">
                  <c:v>41127</c:v>
                </c:pt>
                <c:pt idx="592">
                  <c:v>41128</c:v>
                </c:pt>
                <c:pt idx="593">
                  <c:v>41129</c:v>
                </c:pt>
                <c:pt idx="594">
                  <c:v>41130</c:v>
                </c:pt>
                <c:pt idx="595">
                  <c:v>41131</c:v>
                </c:pt>
                <c:pt idx="596">
                  <c:v>41134</c:v>
                </c:pt>
                <c:pt idx="597">
                  <c:v>41135</c:v>
                </c:pt>
                <c:pt idx="598">
                  <c:v>41137</c:v>
                </c:pt>
                <c:pt idx="599">
                  <c:v>41138</c:v>
                </c:pt>
                <c:pt idx="600">
                  <c:v>41142</c:v>
                </c:pt>
                <c:pt idx="601">
                  <c:v>41143</c:v>
                </c:pt>
                <c:pt idx="602">
                  <c:v>41144</c:v>
                </c:pt>
                <c:pt idx="603">
                  <c:v>41145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41155</c:v>
                </c:pt>
                <c:pt idx="610">
                  <c:v>41156</c:v>
                </c:pt>
                <c:pt idx="611">
                  <c:v>41157</c:v>
                </c:pt>
                <c:pt idx="612">
                  <c:v>41158</c:v>
                </c:pt>
                <c:pt idx="613">
                  <c:v>41159</c:v>
                </c:pt>
                <c:pt idx="614">
                  <c:v>41160</c:v>
                </c:pt>
                <c:pt idx="615">
                  <c:v>41162</c:v>
                </c:pt>
                <c:pt idx="616">
                  <c:v>41163</c:v>
                </c:pt>
                <c:pt idx="617">
                  <c:v>41164</c:v>
                </c:pt>
                <c:pt idx="618">
                  <c:v>41165</c:v>
                </c:pt>
                <c:pt idx="619">
                  <c:v>41166</c:v>
                </c:pt>
                <c:pt idx="620">
                  <c:v>41169</c:v>
                </c:pt>
                <c:pt idx="621">
                  <c:v>41170</c:v>
                </c:pt>
                <c:pt idx="622">
                  <c:v>41172</c:v>
                </c:pt>
                <c:pt idx="623">
                  <c:v>41173</c:v>
                </c:pt>
                <c:pt idx="624">
                  <c:v>41176</c:v>
                </c:pt>
                <c:pt idx="625">
                  <c:v>41177</c:v>
                </c:pt>
                <c:pt idx="626">
                  <c:v>41178</c:v>
                </c:pt>
                <c:pt idx="627">
                  <c:v>41179</c:v>
                </c:pt>
                <c:pt idx="628">
                  <c:v>41180</c:v>
                </c:pt>
                <c:pt idx="629">
                  <c:v>41183</c:v>
                </c:pt>
                <c:pt idx="630">
                  <c:v>41185</c:v>
                </c:pt>
                <c:pt idx="631">
                  <c:v>41186</c:v>
                </c:pt>
                <c:pt idx="632">
                  <c:v>41187</c:v>
                </c:pt>
                <c:pt idx="633">
                  <c:v>41190</c:v>
                </c:pt>
                <c:pt idx="634">
                  <c:v>41191</c:v>
                </c:pt>
                <c:pt idx="635">
                  <c:v>41192</c:v>
                </c:pt>
                <c:pt idx="636">
                  <c:v>41193</c:v>
                </c:pt>
                <c:pt idx="637">
                  <c:v>41194</c:v>
                </c:pt>
                <c:pt idx="638">
                  <c:v>41197</c:v>
                </c:pt>
                <c:pt idx="639">
                  <c:v>41198</c:v>
                </c:pt>
                <c:pt idx="640">
                  <c:v>41199</c:v>
                </c:pt>
                <c:pt idx="641">
                  <c:v>41200</c:v>
                </c:pt>
                <c:pt idx="642">
                  <c:v>41201</c:v>
                </c:pt>
                <c:pt idx="643">
                  <c:v>41204</c:v>
                </c:pt>
                <c:pt idx="644">
                  <c:v>41205</c:v>
                </c:pt>
                <c:pt idx="645">
                  <c:v>41207</c:v>
                </c:pt>
                <c:pt idx="646">
                  <c:v>41208</c:v>
                </c:pt>
                <c:pt idx="647">
                  <c:v>41211</c:v>
                </c:pt>
                <c:pt idx="648">
                  <c:v>41212</c:v>
                </c:pt>
                <c:pt idx="649">
                  <c:v>41213</c:v>
                </c:pt>
                <c:pt idx="650">
                  <c:v>41214</c:v>
                </c:pt>
                <c:pt idx="651">
                  <c:v>41215</c:v>
                </c:pt>
                <c:pt idx="652">
                  <c:v>41218</c:v>
                </c:pt>
                <c:pt idx="653">
                  <c:v>41219</c:v>
                </c:pt>
                <c:pt idx="654">
                  <c:v>41220</c:v>
                </c:pt>
                <c:pt idx="655">
                  <c:v>41221</c:v>
                </c:pt>
                <c:pt idx="656">
                  <c:v>41222</c:v>
                </c:pt>
                <c:pt idx="657">
                  <c:v>41225</c:v>
                </c:pt>
                <c:pt idx="658">
                  <c:v>41226</c:v>
                </c:pt>
                <c:pt idx="659">
                  <c:v>41228</c:v>
                </c:pt>
                <c:pt idx="660">
                  <c:v>41229</c:v>
                </c:pt>
                <c:pt idx="661">
                  <c:v>41232</c:v>
                </c:pt>
                <c:pt idx="662">
                  <c:v>41233</c:v>
                </c:pt>
                <c:pt idx="663">
                  <c:v>41234</c:v>
                </c:pt>
                <c:pt idx="664">
                  <c:v>41235</c:v>
                </c:pt>
                <c:pt idx="665">
                  <c:v>41236</c:v>
                </c:pt>
                <c:pt idx="666">
                  <c:v>41239</c:v>
                </c:pt>
                <c:pt idx="667">
                  <c:v>41240</c:v>
                </c:pt>
                <c:pt idx="668">
                  <c:v>41242</c:v>
                </c:pt>
                <c:pt idx="669">
                  <c:v>41243</c:v>
                </c:pt>
                <c:pt idx="670">
                  <c:v>41246</c:v>
                </c:pt>
                <c:pt idx="671">
                  <c:v>41247</c:v>
                </c:pt>
                <c:pt idx="672">
                  <c:v>41248</c:v>
                </c:pt>
                <c:pt idx="673">
                  <c:v>41249</c:v>
                </c:pt>
                <c:pt idx="674">
                  <c:v>41250</c:v>
                </c:pt>
                <c:pt idx="675">
                  <c:v>41253</c:v>
                </c:pt>
                <c:pt idx="676">
                  <c:v>41254</c:v>
                </c:pt>
                <c:pt idx="677">
                  <c:v>41255</c:v>
                </c:pt>
                <c:pt idx="678">
                  <c:v>41256</c:v>
                </c:pt>
                <c:pt idx="679">
                  <c:v>41257</c:v>
                </c:pt>
                <c:pt idx="680">
                  <c:v>41260</c:v>
                </c:pt>
                <c:pt idx="681">
                  <c:v>41261</c:v>
                </c:pt>
                <c:pt idx="682">
                  <c:v>41262</c:v>
                </c:pt>
                <c:pt idx="683">
                  <c:v>41263</c:v>
                </c:pt>
                <c:pt idx="684">
                  <c:v>41264</c:v>
                </c:pt>
                <c:pt idx="685">
                  <c:v>41267</c:v>
                </c:pt>
                <c:pt idx="686">
                  <c:v>41269</c:v>
                </c:pt>
                <c:pt idx="687">
                  <c:v>41270</c:v>
                </c:pt>
                <c:pt idx="688">
                  <c:v>41271</c:v>
                </c:pt>
                <c:pt idx="689">
                  <c:v>41274</c:v>
                </c:pt>
                <c:pt idx="690">
                  <c:v>41275</c:v>
                </c:pt>
                <c:pt idx="691">
                  <c:v>41276</c:v>
                </c:pt>
                <c:pt idx="692">
                  <c:v>41277</c:v>
                </c:pt>
                <c:pt idx="693">
                  <c:v>41278</c:v>
                </c:pt>
                <c:pt idx="694">
                  <c:v>41281</c:v>
                </c:pt>
                <c:pt idx="695">
                  <c:v>41282</c:v>
                </c:pt>
                <c:pt idx="696">
                  <c:v>41283</c:v>
                </c:pt>
                <c:pt idx="697">
                  <c:v>41284</c:v>
                </c:pt>
                <c:pt idx="698">
                  <c:v>41285</c:v>
                </c:pt>
                <c:pt idx="699">
                  <c:v>41288</c:v>
                </c:pt>
                <c:pt idx="700">
                  <c:v>41289</c:v>
                </c:pt>
                <c:pt idx="701">
                  <c:v>41290</c:v>
                </c:pt>
                <c:pt idx="702">
                  <c:v>41291</c:v>
                </c:pt>
                <c:pt idx="703">
                  <c:v>41292</c:v>
                </c:pt>
                <c:pt idx="704">
                  <c:v>41295</c:v>
                </c:pt>
                <c:pt idx="705">
                  <c:v>41296</c:v>
                </c:pt>
                <c:pt idx="706">
                  <c:v>41297</c:v>
                </c:pt>
                <c:pt idx="707">
                  <c:v>41298</c:v>
                </c:pt>
                <c:pt idx="708">
                  <c:v>41299</c:v>
                </c:pt>
                <c:pt idx="709">
                  <c:v>41302</c:v>
                </c:pt>
                <c:pt idx="710">
                  <c:v>41303</c:v>
                </c:pt>
                <c:pt idx="711">
                  <c:v>41304</c:v>
                </c:pt>
                <c:pt idx="712">
                  <c:v>41305</c:v>
                </c:pt>
                <c:pt idx="713">
                  <c:v>41306</c:v>
                </c:pt>
                <c:pt idx="714">
                  <c:v>41309</c:v>
                </c:pt>
                <c:pt idx="715">
                  <c:v>41310</c:v>
                </c:pt>
                <c:pt idx="716">
                  <c:v>41311</c:v>
                </c:pt>
                <c:pt idx="717">
                  <c:v>41312</c:v>
                </c:pt>
                <c:pt idx="718">
                  <c:v>41313</c:v>
                </c:pt>
                <c:pt idx="719">
                  <c:v>41316</c:v>
                </c:pt>
                <c:pt idx="720">
                  <c:v>41317</c:v>
                </c:pt>
                <c:pt idx="721">
                  <c:v>41318</c:v>
                </c:pt>
                <c:pt idx="722">
                  <c:v>41319</c:v>
                </c:pt>
                <c:pt idx="723">
                  <c:v>41320</c:v>
                </c:pt>
                <c:pt idx="724">
                  <c:v>41323</c:v>
                </c:pt>
                <c:pt idx="725">
                  <c:v>41324</c:v>
                </c:pt>
                <c:pt idx="726">
                  <c:v>41325</c:v>
                </c:pt>
                <c:pt idx="727">
                  <c:v>41326</c:v>
                </c:pt>
                <c:pt idx="728">
                  <c:v>41327</c:v>
                </c:pt>
                <c:pt idx="729">
                  <c:v>41330</c:v>
                </c:pt>
                <c:pt idx="730">
                  <c:v>41331</c:v>
                </c:pt>
                <c:pt idx="731">
                  <c:v>41332</c:v>
                </c:pt>
                <c:pt idx="732">
                  <c:v>41333</c:v>
                </c:pt>
                <c:pt idx="733">
                  <c:v>41334</c:v>
                </c:pt>
                <c:pt idx="734">
                  <c:v>41337</c:v>
                </c:pt>
                <c:pt idx="735">
                  <c:v>41338</c:v>
                </c:pt>
                <c:pt idx="736">
                  <c:v>41339</c:v>
                </c:pt>
                <c:pt idx="737">
                  <c:v>41340</c:v>
                </c:pt>
                <c:pt idx="738">
                  <c:v>41341</c:v>
                </c:pt>
                <c:pt idx="739">
                  <c:v>41344</c:v>
                </c:pt>
                <c:pt idx="740">
                  <c:v>41345</c:v>
                </c:pt>
                <c:pt idx="741">
                  <c:v>41346</c:v>
                </c:pt>
                <c:pt idx="742">
                  <c:v>41347</c:v>
                </c:pt>
                <c:pt idx="743">
                  <c:v>41348</c:v>
                </c:pt>
                <c:pt idx="744">
                  <c:v>41351</c:v>
                </c:pt>
                <c:pt idx="745">
                  <c:v>41352</c:v>
                </c:pt>
                <c:pt idx="746">
                  <c:v>41353</c:v>
                </c:pt>
                <c:pt idx="747">
                  <c:v>41354</c:v>
                </c:pt>
                <c:pt idx="748">
                  <c:v>41355</c:v>
                </c:pt>
                <c:pt idx="749">
                  <c:v>41358</c:v>
                </c:pt>
                <c:pt idx="750">
                  <c:v>41359</c:v>
                </c:pt>
                <c:pt idx="751">
                  <c:v>41361</c:v>
                </c:pt>
                <c:pt idx="752">
                  <c:v>41365</c:v>
                </c:pt>
                <c:pt idx="753">
                  <c:v>41366</c:v>
                </c:pt>
                <c:pt idx="754">
                  <c:v>41367</c:v>
                </c:pt>
                <c:pt idx="755">
                  <c:v>41368</c:v>
                </c:pt>
                <c:pt idx="756">
                  <c:v>41369</c:v>
                </c:pt>
                <c:pt idx="757">
                  <c:v>41372</c:v>
                </c:pt>
                <c:pt idx="758">
                  <c:v>41373</c:v>
                </c:pt>
                <c:pt idx="759">
                  <c:v>41374</c:v>
                </c:pt>
                <c:pt idx="760">
                  <c:v>41375</c:v>
                </c:pt>
                <c:pt idx="761">
                  <c:v>41376</c:v>
                </c:pt>
                <c:pt idx="762">
                  <c:v>41379</c:v>
                </c:pt>
                <c:pt idx="763">
                  <c:v>41380</c:v>
                </c:pt>
                <c:pt idx="764">
                  <c:v>41381</c:v>
                </c:pt>
                <c:pt idx="765">
                  <c:v>41382</c:v>
                </c:pt>
                <c:pt idx="766">
                  <c:v>41386</c:v>
                </c:pt>
                <c:pt idx="767">
                  <c:v>41387</c:v>
                </c:pt>
                <c:pt idx="768">
                  <c:v>41389</c:v>
                </c:pt>
                <c:pt idx="769">
                  <c:v>41390</c:v>
                </c:pt>
                <c:pt idx="770">
                  <c:v>41393</c:v>
                </c:pt>
                <c:pt idx="771">
                  <c:v>41394</c:v>
                </c:pt>
                <c:pt idx="772">
                  <c:v>41396</c:v>
                </c:pt>
                <c:pt idx="773">
                  <c:v>41397</c:v>
                </c:pt>
                <c:pt idx="774">
                  <c:v>41400</c:v>
                </c:pt>
                <c:pt idx="775">
                  <c:v>41401</c:v>
                </c:pt>
                <c:pt idx="776">
                  <c:v>41402</c:v>
                </c:pt>
                <c:pt idx="777">
                  <c:v>41403</c:v>
                </c:pt>
                <c:pt idx="778">
                  <c:v>41404</c:v>
                </c:pt>
                <c:pt idx="779">
                  <c:v>41405</c:v>
                </c:pt>
                <c:pt idx="780">
                  <c:v>41407</c:v>
                </c:pt>
                <c:pt idx="781">
                  <c:v>41408</c:v>
                </c:pt>
                <c:pt idx="782">
                  <c:v>41409</c:v>
                </c:pt>
                <c:pt idx="783">
                  <c:v>41410</c:v>
                </c:pt>
                <c:pt idx="784">
                  <c:v>41411</c:v>
                </c:pt>
                <c:pt idx="785">
                  <c:v>41414</c:v>
                </c:pt>
                <c:pt idx="786">
                  <c:v>41415</c:v>
                </c:pt>
                <c:pt idx="787">
                  <c:v>41416</c:v>
                </c:pt>
                <c:pt idx="788">
                  <c:v>41417</c:v>
                </c:pt>
                <c:pt idx="789">
                  <c:v>41418</c:v>
                </c:pt>
                <c:pt idx="790">
                  <c:v>41421</c:v>
                </c:pt>
                <c:pt idx="791">
                  <c:v>41422</c:v>
                </c:pt>
                <c:pt idx="792">
                  <c:v>41423</c:v>
                </c:pt>
                <c:pt idx="793">
                  <c:v>41424</c:v>
                </c:pt>
                <c:pt idx="794">
                  <c:v>41425</c:v>
                </c:pt>
                <c:pt idx="795">
                  <c:v>41428</c:v>
                </c:pt>
                <c:pt idx="796">
                  <c:v>41429</c:v>
                </c:pt>
                <c:pt idx="797">
                  <c:v>41430</c:v>
                </c:pt>
                <c:pt idx="798">
                  <c:v>41431</c:v>
                </c:pt>
                <c:pt idx="799">
                  <c:v>41432</c:v>
                </c:pt>
                <c:pt idx="800">
                  <c:v>41435</c:v>
                </c:pt>
                <c:pt idx="801">
                  <c:v>41436</c:v>
                </c:pt>
                <c:pt idx="802">
                  <c:v>41437</c:v>
                </c:pt>
                <c:pt idx="803">
                  <c:v>41438</c:v>
                </c:pt>
                <c:pt idx="804">
                  <c:v>41439</c:v>
                </c:pt>
                <c:pt idx="805">
                  <c:v>41442</c:v>
                </c:pt>
                <c:pt idx="806">
                  <c:v>41443</c:v>
                </c:pt>
                <c:pt idx="807">
                  <c:v>41444</c:v>
                </c:pt>
                <c:pt idx="808">
                  <c:v>41445</c:v>
                </c:pt>
                <c:pt idx="809">
                  <c:v>41446</c:v>
                </c:pt>
                <c:pt idx="810">
                  <c:v>41449</c:v>
                </c:pt>
                <c:pt idx="811">
                  <c:v>41450</c:v>
                </c:pt>
                <c:pt idx="812">
                  <c:v>41451</c:v>
                </c:pt>
                <c:pt idx="813">
                  <c:v>41452</c:v>
                </c:pt>
                <c:pt idx="814">
                  <c:v>41453</c:v>
                </c:pt>
                <c:pt idx="815">
                  <c:v>41456</c:v>
                </c:pt>
                <c:pt idx="816">
                  <c:v>41457</c:v>
                </c:pt>
                <c:pt idx="817">
                  <c:v>41458</c:v>
                </c:pt>
                <c:pt idx="818">
                  <c:v>41459</c:v>
                </c:pt>
                <c:pt idx="819">
                  <c:v>41460</c:v>
                </c:pt>
                <c:pt idx="820">
                  <c:v>41463</c:v>
                </c:pt>
                <c:pt idx="821">
                  <c:v>41464</c:v>
                </c:pt>
                <c:pt idx="822">
                  <c:v>41465</c:v>
                </c:pt>
                <c:pt idx="823">
                  <c:v>41466</c:v>
                </c:pt>
                <c:pt idx="824">
                  <c:v>41467</c:v>
                </c:pt>
                <c:pt idx="825">
                  <c:v>41470</c:v>
                </c:pt>
                <c:pt idx="826">
                  <c:v>41471</c:v>
                </c:pt>
                <c:pt idx="827">
                  <c:v>41472</c:v>
                </c:pt>
                <c:pt idx="828">
                  <c:v>41473</c:v>
                </c:pt>
                <c:pt idx="829">
                  <c:v>41474</c:v>
                </c:pt>
                <c:pt idx="830">
                  <c:v>41477</c:v>
                </c:pt>
                <c:pt idx="831">
                  <c:v>41478</c:v>
                </c:pt>
                <c:pt idx="832">
                  <c:v>41479</c:v>
                </c:pt>
                <c:pt idx="833">
                  <c:v>41480</c:v>
                </c:pt>
                <c:pt idx="834">
                  <c:v>41481</c:v>
                </c:pt>
                <c:pt idx="835">
                  <c:v>41484</c:v>
                </c:pt>
                <c:pt idx="836">
                  <c:v>41485</c:v>
                </c:pt>
                <c:pt idx="837">
                  <c:v>41486</c:v>
                </c:pt>
                <c:pt idx="838">
                  <c:v>41487</c:v>
                </c:pt>
                <c:pt idx="839">
                  <c:v>41488</c:v>
                </c:pt>
                <c:pt idx="840">
                  <c:v>41491</c:v>
                </c:pt>
                <c:pt idx="841">
                  <c:v>41492</c:v>
                </c:pt>
                <c:pt idx="842">
                  <c:v>41493</c:v>
                </c:pt>
                <c:pt idx="843">
                  <c:v>41494</c:v>
                </c:pt>
                <c:pt idx="844">
                  <c:v>41498</c:v>
                </c:pt>
                <c:pt idx="845">
                  <c:v>41499</c:v>
                </c:pt>
                <c:pt idx="846">
                  <c:v>41500</c:v>
                </c:pt>
                <c:pt idx="847">
                  <c:v>41502</c:v>
                </c:pt>
                <c:pt idx="848">
                  <c:v>41505</c:v>
                </c:pt>
                <c:pt idx="849">
                  <c:v>41506</c:v>
                </c:pt>
                <c:pt idx="850">
                  <c:v>41507</c:v>
                </c:pt>
                <c:pt idx="851">
                  <c:v>41508</c:v>
                </c:pt>
                <c:pt idx="852">
                  <c:v>41509</c:v>
                </c:pt>
                <c:pt idx="853">
                  <c:v>41512</c:v>
                </c:pt>
                <c:pt idx="854">
                  <c:v>41513</c:v>
                </c:pt>
                <c:pt idx="855">
                  <c:v>41514</c:v>
                </c:pt>
                <c:pt idx="856">
                  <c:v>41515</c:v>
                </c:pt>
                <c:pt idx="857">
                  <c:v>41516</c:v>
                </c:pt>
                <c:pt idx="858">
                  <c:v>41519</c:v>
                </c:pt>
                <c:pt idx="859">
                  <c:v>41520</c:v>
                </c:pt>
                <c:pt idx="860">
                  <c:v>41521</c:v>
                </c:pt>
                <c:pt idx="861">
                  <c:v>41522</c:v>
                </c:pt>
                <c:pt idx="862">
                  <c:v>41523</c:v>
                </c:pt>
                <c:pt idx="863">
                  <c:v>41527</c:v>
                </c:pt>
                <c:pt idx="864">
                  <c:v>41528</c:v>
                </c:pt>
                <c:pt idx="865">
                  <c:v>41529</c:v>
                </c:pt>
                <c:pt idx="866">
                  <c:v>41530</c:v>
                </c:pt>
                <c:pt idx="867">
                  <c:v>41533</c:v>
                </c:pt>
                <c:pt idx="868">
                  <c:v>41534</c:v>
                </c:pt>
                <c:pt idx="869">
                  <c:v>41535</c:v>
                </c:pt>
                <c:pt idx="870">
                  <c:v>41536</c:v>
                </c:pt>
                <c:pt idx="871">
                  <c:v>41537</c:v>
                </c:pt>
                <c:pt idx="872">
                  <c:v>41540</c:v>
                </c:pt>
                <c:pt idx="873">
                  <c:v>41541</c:v>
                </c:pt>
                <c:pt idx="874">
                  <c:v>41542</c:v>
                </c:pt>
                <c:pt idx="875">
                  <c:v>41543</c:v>
                </c:pt>
                <c:pt idx="876">
                  <c:v>41544</c:v>
                </c:pt>
                <c:pt idx="877">
                  <c:v>41547</c:v>
                </c:pt>
                <c:pt idx="878">
                  <c:v>41548</c:v>
                </c:pt>
                <c:pt idx="879">
                  <c:v>41550</c:v>
                </c:pt>
                <c:pt idx="880">
                  <c:v>41551</c:v>
                </c:pt>
                <c:pt idx="881">
                  <c:v>41554</c:v>
                </c:pt>
                <c:pt idx="882">
                  <c:v>41555</c:v>
                </c:pt>
                <c:pt idx="883">
                  <c:v>41556</c:v>
                </c:pt>
                <c:pt idx="884">
                  <c:v>41557</c:v>
                </c:pt>
                <c:pt idx="885">
                  <c:v>41558</c:v>
                </c:pt>
                <c:pt idx="886">
                  <c:v>41561</c:v>
                </c:pt>
                <c:pt idx="887">
                  <c:v>41562</c:v>
                </c:pt>
                <c:pt idx="888">
                  <c:v>41564</c:v>
                </c:pt>
                <c:pt idx="889">
                  <c:v>41565</c:v>
                </c:pt>
                <c:pt idx="890">
                  <c:v>41568</c:v>
                </c:pt>
                <c:pt idx="891">
                  <c:v>41569</c:v>
                </c:pt>
                <c:pt idx="892">
                  <c:v>41570</c:v>
                </c:pt>
                <c:pt idx="893">
                  <c:v>41571</c:v>
                </c:pt>
                <c:pt idx="894">
                  <c:v>41572</c:v>
                </c:pt>
                <c:pt idx="895">
                  <c:v>41575</c:v>
                </c:pt>
                <c:pt idx="896">
                  <c:v>41576</c:v>
                </c:pt>
                <c:pt idx="897">
                  <c:v>41577</c:v>
                </c:pt>
                <c:pt idx="898">
                  <c:v>41578</c:v>
                </c:pt>
                <c:pt idx="899">
                  <c:v>41579</c:v>
                </c:pt>
                <c:pt idx="900">
                  <c:v>41581</c:v>
                </c:pt>
                <c:pt idx="901">
                  <c:v>41583</c:v>
                </c:pt>
                <c:pt idx="902">
                  <c:v>41584</c:v>
                </c:pt>
                <c:pt idx="903">
                  <c:v>41585</c:v>
                </c:pt>
                <c:pt idx="904">
                  <c:v>41586</c:v>
                </c:pt>
                <c:pt idx="905">
                  <c:v>41589</c:v>
                </c:pt>
                <c:pt idx="906">
                  <c:v>41590</c:v>
                </c:pt>
                <c:pt idx="907">
                  <c:v>41591</c:v>
                </c:pt>
                <c:pt idx="908">
                  <c:v>41592</c:v>
                </c:pt>
                <c:pt idx="909">
                  <c:v>41596</c:v>
                </c:pt>
                <c:pt idx="910">
                  <c:v>41597</c:v>
                </c:pt>
                <c:pt idx="911">
                  <c:v>41598</c:v>
                </c:pt>
                <c:pt idx="912">
                  <c:v>41599</c:v>
                </c:pt>
                <c:pt idx="913">
                  <c:v>41600</c:v>
                </c:pt>
                <c:pt idx="914">
                  <c:v>41603</c:v>
                </c:pt>
                <c:pt idx="915">
                  <c:v>41604</c:v>
                </c:pt>
                <c:pt idx="916">
                  <c:v>41605</c:v>
                </c:pt>
                <c:pt idx="917">
                  <c:v>41606</c:v>
                </c:pt>
                <c:pt idx="918">
                  <c:v>41607</c:v>
                </c:pt>
                <c:pt idx="919">
                  <c:v>41610</c:v>
                </c:pt>
                <c:pt idx="920">
                  <c:v>41611</c:v>
                </c:pt>
                <c:pt idx="921">
                  <c:v>41612</c:v>
                </c:pt>
                <c:pt idx="922">
                  <c:v>41613</c:v>
                </c:pt>
                <c:pt idx="923">
                  <c:v>41614</c:v>
                </c:pt>
                <c:pt idx="924">
                  <c:v>41617</c:v>
                </c:pt>
                <c:pt idx="925">
                  <c:v>41618</c:v>
                </c:pt>
                <c:pt idx="926">
                  <c:v>41619</c:v>
                </c:pt>
                <c:pt idx="927">
                  <c:v>41620</c:v>
                </c:pt>
                <c:pt idx="928">
                  <c:v>41621</c:v>
                </c:pt>
                <c:pt idx="929">
                  <c:v>41624</c:v>
                </c:pt>
                <c:pt idx="930">
                  <c:v>41625</c:v>
                </c:pt>
                <c:pt idx="931">
                  <c:v>41626</c:v>
                </c:pt>
                <c:pt idx="932">
                  <c:v>41627</c:v>
                </c:pt>
                <c:pt idx="933">
                  <c:v>41628</c:v>
                </c:pt>
                <c:pt idx="934">
                  <c:v>41631</c:v>
                </c:pt>
                <c:pt idx="935">
                  <c:v>41632</c:v>
                </c:pt>
                <c:pt idx="936">
                  <c:v>41634</c:v>
                </c:pt>
                <c:pt idx="937">
                  <c:v>41635</c:v>
                </c:pt>
                <c:pt idx="938">
                  <c:v>41638</c:v>
                </c:pt>
                <c:pt idx="939">
                  <c:v>41639</c:v>
                </c:pt>
                <c:pt idx="940">
                  <c:v>41640</c:v>
                </c:pt>
                <c:pt idx="941">
                  <c:v>41641</c:v>
                </c:pt>
                <c:pt idx="942">
                  <c:v>41642</c:v>
                </c:pt>
                <c:pt idx="943">
                  <c:v>41645</c:v>
                </c:pt>
                <c:pt idx="944">
                  <c:v>41646</c:v>
                </c:pt>
                <c:pt idx="945">
                  <c:v>41647</c:v>
                </c:pt>
                <c:pt idx="946">
                  <c:v>41648</c:v>
                </c:pt>
                <c:pt idx="947">
                  <c:v>41649</c:v>
                </c:pt>
                <c:pt idx="948">
                  <c:v>41652</c:v>
                </c:pt>
                <c:pt idx="949">
                  <c:v>41653</c:v>
                </c:pt>
                <c:pt idx="950">
                  <c:v>41654</c:v>
                </c:pt>
                <c:pt idx="951">
                  <c:v>41655</c:v>
                </c:pt>
                <c:pt idx="952">
                  <c:v>41656</c:v>
                </c:pt>
                <c:pt idx="953">
                  <c:v>41659</c:v>
                </c:pt>
                <c:pt idx="954">
                  <c:v>41660</c:v>
                </c:pt>
                <c:pt idx="955">
                  <c:v>41661</c:v>
                </c:pt>
                <c:pt idx="956">
                  <c:v>41662</c:v>
                </c:pt>
                <c:pt idx="957">
                  <c:v>41663</c:v>
                </c:pt>
                <c:pt idx="958">
                  <c:v>41666</c:v>
                </c:pt>
                <c:pt idx="959">
                  <c:v>41667</c:v>
                </c:pt>
                <c:pt idx="960">
                  <c:v>41668</c:v>
                </c:pt>
                <c:pt idx="961">
                  <c:v>41669</c:v>
                </c:pt>
                <c:pt idx="962">
                  <c:v>41670</c:v>
                </c:pt>
                <c:pt idx="963">
                  <c:v>41673</c:v>
                </c:pt>
                <c:pt idx="964">
                  <c:v>41674</c:v>
                </c:pt>
                <c:pt idx="965">
                  <c:v>41675</c:v>
                </c:pt>
                <c:pt idx="966">
                  <c:v>41676</c:v>
                </c:pt>
                <c:pt idx="967">
                  <c:v>41677</c:v>
                </c:pt>
                <c:pt idx="968">
                  <c:v>41680</c:v>
                </c:pt>
                <c:pt idx="969">
                  <c:v>41681</c:v>
                </c:pt>
                <c:pt idx="970">
                  <c:v>41682</c:v>
                </c:pt>
                <c:pt idx="971">
                  <c:v>41683</c:v>
                </c:pt>
                <c:pt idx="972">
                  <c:v>41684</c:v>
                </c:pt>
                <c:pt idx="973">
                  <c:v>41687</c:v>
                </c:pt>
                <c:pt idx="974">
                  <c:v>41688</c:v>
                </c:pt>
                <c:pt idx="975">
                  <c:v>41689</c:v>
                </c:pt>
                <c:pt idx="976">
                  <c:v>41690</c:v>
                </c:pt>
                <c:pt idx="977">
                  <c:v>41691</c:v>
                </c:pt>
                <c:pt idx="978">
                  <c:v>41694</c:v>
                </c:pt>
                <c:pt idx="979">
                  <c:v>41695</c:v>
                </c:pt>
                <c:pt idx="980">
                  <c:v>41696</c:v>
                </c:pt>
                <c:pt idx="981">
                  <c:v>41698</c:v>
                </c:pt>
                <c:pt idx="982">
                  <c:v>41701</c:v>
                </c:pt>
                <c:pt idx="983">
                  <c:v>41702</c:v>
                </c:pt>
                <c:pt idx="984">
                  <c:v>41703</c:v>
                </c:pt>
                <c:pt idx="985">
                  <c:v>41704</c:v>
                </c:pt>
                <c:pt idx="986">
                  <c:v>41705</c:v>
                </c:pt>
                <c:pt idx="987">
                  <c:v>41708</c:v>
                </c:pt>
                <c:pt idx="988">
                  <c:v>41709</c:v>
                </c:pt>
                <c:pt idx="989">
                  <c:v>41710</c:v>
                </c:pt>
                <c:pt idx="990">
                  <c:v>41711</c:v>
                </c:pt>
                <c:pt idx="991">
                  <c:v>41712</c:v>
                </c:pt>
                <c:pt idx="992">
                  <c:v>41716</c:v>
                </c:pt>
                <c:pt idx="993">
                  <c:v>41717</c:v>
                </c:pt>
                <c:pt idx="994">
                  <c:v>41718</c:v>
                </c:pt>
                <c:pt idx="995">
                  <c:v>41719</c:v>
                </c:pt>
                <c:pt idx="996">
                  <c:v>41720</c:v>
                </c:pt>
                <c:pt idx="997">
                  <c:v>41722</c:v>
                </c:pt>
                <c:pt idx="998">
                  <c:v>41723</c:v>
                </c:pt>
                <c:pt idx="999">
                  <c:v>41724</c:v>
                </c:pt>
                <c:pt idx="1000">
                  <c:v>41725</c:v>
                </c:pt>
                <c:pt idx="1001">
                  <c:v>41726</c:v>
                </c:pt>
                <c:pt idx="1002">
                  <c:v>41729</c:v>
                </c:pt>
                <c:pt idx="1003">
                  <c:v>41730</c:v>
                </c:pt>
                <c:pt idx="1004">
                  <c:v>41731</c:v>
                </c:pt>
                <c:pt idx="1005">
                  <c:v>41732</c:v>
                </c:pt>
                <c:pt idx="1006">
                  <c:v>41733</c:v>
                </c:pt>
                <c:pt idx="1007">
                  <c:v>41736</c:v>
                </c:pt>
                <c:pt idx="1008">
                  <c:v>41738</c:v>
                </c:pt>
                <c:pt idx="1009">
                  <c:v>41739</c:v>
                </c:pt>
                <c:pt idx="1010">
                  <c:v>41740</c:v>
                </c:pt>
                <c:pt idx="1011">
                  <c:v>41744</c:v>
                </c:pt>
                <c:pt idx="1012">
                  <c:v>41745</c:v>
                </c:pt>
                <c:pt idx="1013">
                  <c:v>41746</c:v>
                </c:pt>
                <c:pt idx="1014">
                  <c:v>41750</c:v>
                </c:pt>
                <c:pt idx="1015">
                  <c:v>41751</c:v>
                </c:pt>
                <c:pt idx="1016">
                  <c:v>41752</c:v>
                </c:pt>
                <c:pt idx="1017">
                  <c:v>41754</c:v>
                </c:pt>
                <c:pt idx="1018">
                  <c:v>41757</c:v>
                </c:pt>
                <c:pt idx="1019">
                  <c:v>41758</c:v>
                </c:pt>
                <c:pt idx="1020">
                  <c:v>41759</c:v>
                </c:pt>
                <c:pt idx="1021">
                  <c:v>41761</c:v>
                </c:pt>
                <c:pt idx="1022">
                  <c:v>41764</c:v>
                </c:pt>
                <c:pt idx="1023">
                  <c:v>41765</c:v>
                </c:pt>
                <c:pt idx="1024">
                  <c:v>41766</c:v>
                </c:pt>
                <c:pt idx="1025">
                  <c:v>41767</c:v>
                </c:pt>
                <c:pt idx="1026">
                  <c:v>41768</c:v>
                </c:pt>
                <c:pt idx="1027">
                  <c:v>41771</c:v>
                </c:pt>
                <c:pt idx="1028">
                  <c:v>41772</c:v>
                </c:pt>
                <c:pt idx="1029">
                  <c:v>41773</c:v>
                </c:pt>
                <c:pt idx="1030">
                  <c:v>41774</c:v>
                </c:pt>
                <c:pt idx="1031">
                  <c:v>41775</c:v>
                </c:pt>
                <c:pt idx="1032">
                  <c:v>41778</c:v>
                </c:pt>
                <c:pt idx="1033">
                  <c:v>41779</c:v>
                </c:pt>
                <c:pt idx="1034">
                  <c:v>41780</c:v>
                </c:pt>
                <c:pt idx="1035">
                  <c:v>41781</c:v>
                </c:pt>
                <c:pt idx="1036">
                  <c:v>41782</c:v>
                </c:pt>
                <c:pt idx="1037">
                  <c:v>41785</c:v>
                </c:pt>
                <c:pt idx="1038">
                  <c:v>41786</c:v>
                </c:pt>
                <c:pt idx="1039">
                  <c:v>41787</c:v>
                </c:pt>
                <c:pt idx="1040">
                  <c:v>41788</c:v>
                </c:pt>
                <c:pt idx="1041">
                  <c:v>41789</c:v>
                </c:pt>
                <c:pt idx="1042">
                  <c:v>41792</c:v>
                </c:pt>
                <c:pt idx="1043">
                  <c:v>41793</c:v>
                </c:pt>
                <c:pt idx="1044">
                  <c:v>41794</c:v>
                </c:pt>
                <c:pt idx="1045">
                  <c:v>41795</c:v>
                </c:pt>
                <c:pt idx="1046">
                  <c:v>41796</c:v>
                </c:pt>
                <c:pt idx="1047">
                  <c:v>41799</c:v>
                </c:pt>
                <c:pt idx="1048">
                  <c:v>41800</c:v>
                </c:pt>
                <c:pt idx="1049">
                  <c:v>41801</c:v>
                </c:pt>
                <c:pt idx="1050">
                  <c:v>41802</c:v>
                </c:pt>
                <c:pt idx="1051">
                  <c:v>41803</c:v>
                </c:pt>
                <c:pt idx="1052">
                  <c:v>41806</c:v>
                </c:pt>
                <c:pt idx="1053">
                  <c:v>41807</c:v>
                </c:pt>
                <c:pt idx="1054">
                  <c:v>41808</c:v>
                </c:pt>
                <c:pt idx="1055">
                  <c:v>41809</c:v>
                </c:pt>
                <c:pt idx="1056">
                  <c:v>41810</c:v>
                </c:pt>
                <c:pt idx="1057">
                  <c:v>41813</c:v>
                </c:pt>
                <c:pt idx="1058">
                  <c:v>41814</c:v>
                </c:pt>
                <c:pt idx="1059">
                  <c:v>41815</c:v>
                </c:pt>
                <c:pt idx="1060">
                  <c:v>41816</c:v>
                </c:pt>
                <c:pt idx="1061">
                  <c:v>41817</c:v>
                </c:pt>
                <c:pt idx="1062">
                  <c:v>41820</c:v>
                </c:pt>
                <c:pt idx="1063">
                  <c:v>41821</c:v>
                </c:pt>
                <c:pt idx="1064">
                  <c:v>41822</c:v>
                </c:pt>
                <c:pt idx="1065">
                  <c:v>41823</c:v>
                </c:pt>
                <c:pt idx="1066">
                  <c:v>41824</c:v>
                </c:pt>
                <c:pt idx="1067">
                  <c:v>41827</c:v>
                </c:pt>
                <c:pt idx="1068">
                  <c:v>41828</c:v>
                </c:pt>
                <c:pt idx="1069">
                  <c:v>41829</c:v>
                </c:pt>
                <c:pt idx="1070">
                  <c:v>41830</c:v>
                </c:pt>
                <c:pt idx="1071">
                  <c:v>41831</c:v>
                </c:pt>
                <c:pt idx="1072">
                  <c:v>41834</c:v>
                </c:pt>
                <c:pt idx="1073">
                  <c:v>41835</c:v>
                </c:pt>
                <c:pt idx="1074">
                  <c:v>41836</c:v>
                </c:pt>
                <c:pt idx="1075">
                  <c:v>41837</c:v>
                </c:pt>
                <c:pt idx="1076">
                  <c:v>41838</c:v>
                </c:pt>
                <c:pt idx="1077">
                  <c:v>41841</c:v>
                </c:pt>
                <c:pt idx="1078">
                  <c:v>41842</c:v>
                </c:pt>
                <c:pt idx="1079">
                  <c:v>41843</c:v>
                </c:pt>
                <c:pt idx="1080">
                  <c:v>41844</c:v>
                </c:pt>
                <c:pt idx="1081">
                  <c:v>41845</c:v>
                </c:pt>
                <c:pt idx="1082">
                  <c:v>41848</c:v>
                </c:pt>
                <c:pt idx="1083">
                  <c:v>41850</c:v>
                </c:pt>
                <c:pt idx="1084">
                  <c:v>41851</c:v>
                </c:pt>
                <c:pt idx="1085">
                  <c:v>41852</c:v>
                </c:pt>
                <c:pt idx="1086">
                  <c:v>41855</c:v>
                </c:pt>
                <c:pt idx="1087">
                  <c:v>41856</c:v>
                </c:pt>
                <c:pt idx="1088">
                  <c:v>41857</c:v>
                </c:pt>
                <c:pt idx="1089">
                  <c:v>41858</c:v>
                </c:pt>
                <c:pt idx="1090">
                  <c:v>41859</c:v>
                </c:pt>
                <c:pt idx="1091">
                  <c:v>41862</c:v>
                </c:pt>
                <c:pt idx="1092">
                  <c:v>41863</c:v>
                </c:pt>
                <c:pt idx="1093">
                  <c:v>41864</c:v>
                </c:pt>
                <c:pt idx="1094">
                  <c:v>41865</c:v>
                </c:pt>
                <c:pt idx="1095">
                  <c:v>41869</c:v>
                </c:pt>
                <c:pt idx="1096">
                  <c:v>41870</c:v>
                </c:pt>
                <c:pt idx="1097">
                  <c:v>41871</c:v>
                </c:pt>
                <c:pt idx="1098">
                  <c:v>41872</c:v>
                </c:pt>
                <c:pt idx="1099">
                  <c:v>41873</c:v>
                </c:pt>
                <c:pt idx="1100">
                  <c:v>41876</c:v>
                </c:pt>
                <c:pt idx="1101">
                  <c:v>41877</c:v>
                </c:pt>
                <c:pt idx="1102">
                  <c:v>41878</c:v>
                </c:pt>
                <c:pt idx="1103">
                  <c:v>41879</c:v>
                </c:pt>
                <c:pt idx="1104">
                  <c:v>41883</c:v>
                </c:pt>
                <c:pt idx="1105">
                  <c:v>41884</c:v>
                </c:pt>
                <c:pt idx="1106">
                  <c:v>41885</c:v>
                </c:pt>
                <c:pt idx="1107">
                  <c:v>41886</c:v>
                </c:pt>
                <c:pt idx="1108">
                  <c:v>41887</c:v>
                </c:pt>
                <c:pt idx="1109">
                  <c:v>41890</c:v>
                </c:pt>
                <c:pt idx="1110">
                  <c:v>41891</c:v>
                </c:pt>
                <c:pt idx="1111">
                  <c:v>41892</c:v>
                </c:pt>
                <c:pt idx="1112">
                  <c:v>41893</c:v>
                </c:pt>
                <c:pt idx="1113">
                  <c:v>41894</c:v>
                </c:pt>
                <c:pt idx="1114">
                  <c:v>41897</c:v>
                </c:pt>
                <c:pt idx="1115">
                  <c:v>41898</c:v>
                </c:pt>
                <c:pt idx="1116">
                  <c:v>41899</c:v>
                </c:pt>
                <c:pt idx="1117">
                  <c:v>41900</c:v>
                </c:pt>
                <c:pt idx="1118">
                  <c:v>41901</c:v>
                </c:pt>
                <c:pt idx="1119">
                  <c:v>41904</c:v>
                </c:pt>
                <c:pt idx="1120">
                  <c:v>41905</c:v>
                </c:pt>
                <c:pt idx="1121">
                  <c:v>41906</c:v>
                </c:pt>
                <c:pt idx="1122">
                  <c:v>41907</c:v>
                </c:pt>
                <c:pt idx="1123">
                  <c:v>41908</c:v>
                </c:pt>
                <c:pt idx="1124">
                  <c:v>41911</c:v>
                </c:pt>
                <c:pt idx="1125">
                  <c:v>41912</c:v>
                </c:pt>
                <c:pt idx="1126">
                  <c:v>41913</c:v>
                </c:pt>
                <c:pt idx="1127">
                  <c:v>41919</c:v>
                </c:pt>
                <c:pt idx="1128">
                  <c:v>41920</c:v>
                </c:pt>
                <c:pt idx="1129">
                  <c:v>41921</c:v>
                </c:pt>
                <c:pt idx="1130">
                  <c:v>41922</c:v>
                </c:pt>
                <c:pt idx="1131">
                  <c:v>41925</c:v>
                </c:pt>
                <c:pt idx="1132">
                  <c:v>41926</c:v>
                </c:pt>
                <c:pt idx="1133">
                  <c:v>41928</c:v>
                </c:pt>
                <c:pt idx="1134">
                  <c:v>41929</c:v>
                </c:pt>
                <c:pt idx="1135">
                  <c:v>41932</c:v>
                </c:pt>
                <c:pt idx="1136">
                  <c:v>41933</c:v>
                </c:pt>
                <c:pt idx="1137">
                  <c:v>41934</c:v>
                </c:pt>
                <c:pt idx="1138">
                  <c:v>41935</c:v>
                </c:pt>
                <c:pt idx="1139">
                  <c:v>41939</c:v>
                </c:pt>
                <c:pt idx="1140">
                  <c:v>41940</c:v>
                </c:pt>
                <c:pt idx="1141">
                  <c:v>41941</c:v>
                </c:pt>
                <c:pt idx="1142">
                  <c:v>41942</c:v>
                </c:pt>
                <c:pt idx="1143">
                  <c:v>41943</c:v>
                </c:pt>
                <c:pt idx="1144">
                  <c:v>41946</c:v>
                </c:pt>
                <c:pt idx="1145">
                  <c:v>41948</c:v>
                </c:pt>
                <c:pt idx="1146">
                  <c:v>41950</c:v>
                </c:pt>
                <c:pt idx="1147">
                  <c:v>41953</c:v>
                </c:pt>
                <c:pt idx="1148">
                  <c:v>41954</c:v>
                </c:pt>
                <c:pt idx="1149">
                  <c:v>41955</c:v>
                </c:pt>
                <c:pt idx="1150">
                  <c:v>41956</c:v>
                </c:pt>
                <c:pt idx="1151">
                  <c:v>41957</c:v>
                </c:pt>
                <c:pt idx="1152">
                  <c:v>41960</c:v>
                </c:pt>
                <c:pt idx="1153">
                  <c:v>41961</c:v>
                </c:pt>
                <c:pt idx="1154">
                  <c:v>41962</c:v>
                </c:pt>
                <c:pt idx="1155">
                  <c:v>41963</c:v>
                </c:pt>
                <c:pt idx="1156">
                  <c:v>41964</c:v>
                </c:pt>
                <c:pt idx="1157">
                  <c:v>41967</c:v>
                </c:pt>
                <c:pt idx="1158">
                  <c:v>41968</c:v>
                </c:pt>
                <c:pt idx="1159">
                  <c:v>41969</c:v>
                </c:pt>
                <c:pt idx="1160">
                  <c:v>41970</c:v>
                </c:pt>
                <c:pt idx="1161">
                  <c:v>41971</c:v>
                </c:pt>
                <c:pt idx="1162">
                  <c:v>41974</c:v>
                </c:pt>
                <c:pt idx="1163">
                  <c:v>41975</c:v>
                </c:pt>
                <c:pt idx="1164">
                  <c:v>41976</c:v>
                </c:pt>
                <c:pt idx="1165">
                  <c:v>41977</c:v>
                </c:pt>
                <c:pt idx="1166">
                  <c:v>41978</c:v>
                </c:pt>
                <c:pt idx="1167">
                  <c:v>41981</c:v>
                </c:pt>
                <c:pt idx="1168">
                  <c:v>41982</c:v>
                </c:pt>
                <c:pt idx="1169">
                  <c:v>41983</c:v>
                </c:pt>
                <c:pt idx="1170">
                  <c:v>41984</c:v>
                </c:pt>
                <c:pt idx="1171">
                  <c:v>41985</c:v>
                </c:pt>
                <c:pt idx="1172">
                  <c:v>41988</c:v>
                </c:pt>
                <c:pt idx="1173">
                  <c:v>41989</c:v>
                </c:pt>
                <c:pt idx="1174">
                  <c:v>41990</c:v>
                </c:pt>
                <c:pt idx="1175">
                  <c:v>41991</c:v>
                </c:pt>
                <c:pt idx="1176">
                  <c:v>41992</c:v>
                </c:pt>
                <c:pt idx="1177">
                  <c:v>41995</c:v>
                </c:pt>
                <c:pt idx="1178">
                  <c:v>41996</c:v>
                </c:pt>
                <c:pt idx="1179">
                  <c:v>41997</c:v>
                </c:pt>
                <c:pt idx="1180">
                  <c:v>41999</c:v>
                </c:pt>
                <c:pt idx="1181">
                  <c:v>42002</c:v>
                </c:pt>
                <c:pt idx="1182">
                  <c:v>42003</c:v>
                </c:pt>
                <c:pt idx="1183">
                  <c:v>42004</c:v>
                </c:pt>
                <c:pt idx="1184">
                  <c:v>42005</c:v>
                </c:pt>
                <c:pt idx="1185">
                  <c:v>42006</c:v>
                </c:pt>
                <c:pt idx="1186">
                  <c:v>42009</c:v>
                </c:pt>
                <c:pt idx="1187">
                  <c:v>42010</c:v>
                </c:pt>
                <c:pt idx="1188">
                  <c:v>42011</c:v>
                </c:pt>
                <c:pt idx="1189">
                  <c:v>42012</c:v>
                </c:pt>
                <c:pt idx="1190">
                  <c:v>42013</c:v>
                </c:pt>
                <c:pt idx="1191">
                  <c:v>42016</c:v>
                </c:pt>
                <c:pt idx="1192">
                  <c:v>42017</c:v>
                </c:pt>
                <c:pt idx="1193">
                  <c:v>42018</c:v>
                </c:pt>
                <c:pt idx="1194">
                  <c:v>42019</c:v>
                </c:pt>
                <c:pt idx="1195">
                  <c:v>42020</c:v>
                </c:pt>
                <c:pt idx="1196">
                  <c:v>42023</c:v>
                </c:pt>
                <c:pt idx="1197">
                  <c:v>42024</c:v>
                </c:pt>
                <c:pt idx="1198">
                  <c:v>42025</c:v>
                </c:pt>
                <c:pt idx="1199">
                  <c:v>42026</c:v>
                </c:pt>
                <c:pt idx="1200">
                  <c:v>42027</c:v>
                </c:pt>
                <c:pt idx="1201">
                  <c:v>42031</c:v>
                </c:pt>
                <c:pt idx="1202">
                  <c:v>42032</c:v>
                </c:pt>
                <c:pt idx="1203">
                  <c:v>42033</c:v>
                </c:pt>
                <c:pt idx="1204">
                  <c:v>42034</c:v>
                </c:pt>
                <c:pt idx="1205">
                  <c:v>42037</c:v>
                </c:pt>
                <c:pt idx="1206">
                  <c:v>42038</c:v>
                </c:pt>
                <c:pt idx="1207">
                  <c:v>42039</c:v>
                </c:pt>
                <c:pt idx="1208">
                  <c:v>42040</c:v>
                </c:pt>
                <c:pt idx="1209">
                  <c:v>42041</c:v>
                </c:pt>
                <c:pt idx="1210">
                  <c:v>42044</c:v>
                </c:pt>
                <c:pt idx="1211">
                  <c:v>42045</c:v>
                </c:pt>
                <c:pt idx="1212">
                  <c:v>42046</c:v>
                </c:pt>
                <c:pt idx="1213">
                  <c:v>42047</c:v>
                </c:pt>
                <c:pt idx="1214">
                  <c:v>42048</c:v>
                </c:pt>
                <c:pt idx="1215">
                  <c:v>42051</c:v>
                </c:pt>
                <c:pt idx="1216">
                  <c:v>42053</c:v>
                </c:pt>
                <c:pt idx="1217">
                  <c:v>42054</c:v>
                </c:pt>
                <c:pt idx="1218">
                  <c:v>42055</c:v>
                </c:pt>
                <c:pt idx="1219">
                  <c:v>42058</c:v>
                </c:pt>
                <c:pt idx="1220">
                  <c:v>42059</c:v>
                </c:pt>
                <c:pt idx="1221">
                  <c:v>42060</c:v>
                </c:pt>
                <c:pt idx="1222">
                  <c:v>42061</c:v>
                </c:pt>
                <c:pt idx="1223">
                  <c:v>42062</c:v>
                </c:pt>
                <c:pt idx="1224">
                  <c:v>42063</c:v>
                </c:pt>
                <c:pt idx="1225">
                  <c:v>42065</c:v>
                </c:pt>
                <c:pt idx="1226">
                  <c:v>42066</c:v>
                </c:pt>
                <c:pt idx="1227">
                  <c:v>42067</c:v>
                </c:pt>
                <c:pt idx="1228">
                  <c:v>42068</c:v>
                </c:pt>
                <c:pt idx="1229">
                  <c:v>42072</c:v>
                </c:pt>
                <c:pt idx="1230">
                  <c:v>42073</c:v>
                </c:pt>
                <c:pt idx="1231">
                  <c:v>42074</c:v>
                </c:pt>
                <c:pt idx="1232">
                  <c:v>42075</c:v>
                </c:pt>
                <c:pt idx="1233">
                  <c:v>42076</c:v>
                </c:pt>
                <c:pt idx="1234">
                  <c:v>42079</c:v>
                </c:pt>
                <c:pt idx="1235">
                  <c:v>42080</c:v>
                </c:pt>
                <c:pt idx="1236">
                  <c:v>42081</c:v>
                </c:pt>
                <c:pt idx="1237">
                  <c:v>42082</c:v>
                </c:pt>
                <c:pt idx="1238">
                  <c:v>42083</c:v>
                </c:pt>
                <c:pt idx="1239">
                  <c:v>42086</c:v>
                </c:pt>
                <c:pt idx="1240">
                  <c:v>42087</c:v>
                </c:pt>
                <c:pt idx="1241">
                  <c:v>42088</c:v>
                </c:pt>
                <c:pt idx="1242">
                  <c:v>42089</c:v>
                </c:pt>
                <c:pt idx="1243">
                  <c:v>42090</c:v>
                </c:pt>
                <c:pt idx="1244">
                  <c:v>42093</c:v>
                </c:pt>
                <c:pt idx="1245">
                  <c:v>42094</c:v>
                </c:pt>
                <c:pt idx="1246">
                  <c:v>42095</c:v>
                </c:pt>
                <c:pt idx="1247">
                  <c:v>42100</c:v>
                </c:pt>
                <c:pt idx="1248">
                  <c:v>42101</c:v>
                </c:pt>
                <c:pt idx="1249">
                  <c:v>42102</c:v>
                </c:pt>
                <c:pt idx="1250">
                  <c:v>42103</c:v>
                </c:pt>
                <c:pt idx="1251">
                  <c:v>42104</c:v>
                </c:pt>
                <c:pt idx="1252">
                  <c:v>42107</c:v>
                </c:pt>
                <c:pt idx="1253">
                  <c:v>42109</c:v>
                </c:pt>
                <c:pt idx="1254">
                  <c:v>42110</c:v>
                </c:pt>
                <c:pt idx="1255">
                  <c:v>42111</c:v>
                </c:pt>
                <c:pt idx="1256">
                  <c:v>42114</c:v>
                </c:pt>
                <c:pt idx="1257">
                  <c:v>42115</c:v>
                </c:pt>
                <c:pt idx="1258">
                  <c:v>42116</c:v>
                </c:pt>
                <c:pt idx="1259">
                  <c:v>42117</c:v>
                </c:pt>
                <c:pt idx="1260">
                  <c:v>42118</c:v>
                </c:pt>
                <c:pt idx="1261">
                  <c:v>42121</c:v>
                </c:pt>
                <c:pt idx="1262">
                  <c:v>42122</c:v>
                </c:pt>
                <c:pt idx="1263">
                  <c:v>42123</c:v>
                </c:pt>
                <c:pt idx="1264">
                  <c:v>42124</c:v>
                </c:pt>
                <c:pt idx="1265">
                  <c:v>42128</c:v>
                </c:pt>
                <c:pt idx="1266">
                  <c:v>42129</c:v>
                </c:pt>
                <c:pt idx="1267">
                  <c:v>42130</c:v>
                </c:pt>
                <c:pt idx="1268">
                  <c:v>42131</c:v>
                </c:pt>
                <c:pt idx="1269">
                  <c:v>42132</c:v>
                </c:pt>
                <c:pt idx="1270">
                  <c:v>42135</c:v>
                </c:pt>
                <c:pt idx="1271">
                  <c:v>42136</c:v>
                </c:pt>
                <c:pt idx="1272">
                  <c:v>42137</c:v>
                </c:pt>
                <c:pt idx="1273">
                  <c:v>42138</c:v>
                </c:pt>
                <c:pt idx="1274">
                  <c:v>42139</c:v>
                </c:pt>
                <c:pt idx="1275">
                  <c:v>42142</c:v>
                </c:pt>
                <c:pt idx="1276">
                  <c:v>42143</c:v>
                </c:pt>
                <c:pt idx="1277">
                  <c:v>42144</c:v>
                </c:pt>
                <c:pt idx="1278">
                  <c:v>42145</c:v>
                </c:pt>
                <c:pt idx="1279">
                  <c:v>42146</c:v>
                </c:pt>
                <c:pt idx="1280">
                  <c:v>42149</c:v>
                </c:pt>
                <c:pt idx="1281">
                  <c:v>42150</c:v>
                </c:pt>
                <c:pt idx="1282">
                  <c:v>42151</c:v>
                </c:pt>
                <c:pt idx="1283">
                  <c:v>42152</c:v>
                </c:pt>
                <c:pt idx="1284">
                  <c:v>42153</c:v>
                </c:pt>
                <c:pt idx="1285">
                  <c:v>42156</c:v>
                </c:pt>
                <c:pt idx="1286">
                  <c:v>42157</c:v>
                </c:pt>
                <c:pt idx="1287">
                  <c:v>42158</c:v>
                </c:pt>
                <c:pt idx="1288">
                  <c:v>42159</c:v>
                </c:pt>
                <c:pt idx="1289">
                  <c:v>42160</c:v>
                </c:pt>
                <c:pt idx="1290">
                  <c:v>42163</c:v>
                </c:pt>
                <c:pt idx="1291">
                  <c:v>42164</c:v>
                </c:pt>
                <c:pt idx="1292">
                  <c:v>42165</c:v>
                </c:pt>
                <c:pt idx="1293">
                  <c:v>42166</c:v>
                </c:pt>
                <c:pt idx="1294">
                  <c:v>42167</c:v>
                </c:pt>
                <c:pt idx="1295">
                  <c:v>42170</c:v>
                </c:pt>
                <c:pt idx="1296">
                  <c:v>42171</c:v>
                </c:pt>
                <c:pt idx="1297">
                  <c:v>42172</c:v>
                </c:pt>
                <c:pt idx="1298">
                  <c:v>42173</c:v>
                </c:pt>
                <c:pt idx="1299">
                  <c:v>42174</c:v>
                </c:pt>
                <c:pt idx="1300">
                  <c:v>42177</c:v>
                </c:pt>
                <c:pt idx="1301">
                  <c:v>42178</c:v>
                </c:pt>
                <c:pt idx="1302">
                  <c:v>42179</c:v>
                </c:pt>
                <c:pt idx="1303">
                  <c:v>42180</c:v>
                </c:pt>
                <c:pt idx="1304">
                  <c:v>42181</c:v>
                </c:pt>
                <c:pt idx="1305">
                  <c:v>42184</c:v>
                </c:pt>
                <c:pt idx="1306">
                  <c:v>42185</c:v>
                </c:pt>
                <c:pt idx="1307">
                  <c:v>42186</c:v>
                </c:pt>
                <c:pt idx="1308">
                  <c:v>42187</c:v>
                </c:pt>
                <c:pt idx="1309">
                  <c:v>42188</c:v>
                </c:pt>
                <c:pt idx="1310">
                  <c:v>42191</c:v>
                </c:pt>
                <c:pt idx="1311">
                  <c:v>42192</c:v>
                </c:pt>
                <c:pt idx="1312">
                  <c:v>42193</c:v>
                </c:pt>
                <c:pt idx="1313">
                  <c:v>42194</c:v>
                </c:pt>
                <c:pt idx="1314">
                  <c:v>42195</c:v>
                </c:pt>
                <c:pt idx="1315">
                  <c:v>42198</c:v>
                </c:pt>
                <c:pt idx="1316">
                  <c:v>42199</c:v>
                </c:pt>
                <c:pt idx="1317">
                  <c:v>42200</c:v>
                </c:pt>
                <c:pt idx="1318">
                  <c:v>42201</c:v>
                </c:pt>
                <c:pt idx="1319">
                  <c:v>42202</c:v>
                </c:pt>
                <c:pt idx="1320">
                  <c:v>42205</c:v>
                </c:pt>
                <c:pt idx="1321">
                  <c:v>42206</c:v>
                </c:pt>
                <c:pt idx="1322">
                  <c:v>42207</c:v>
                </c:pt>
                <c:pt idx="1323">
                  <c:v>42208</c:v>
                </c:pt>
                <c:pt idx="1324">
                  <c:v>42209</c:v>
                </c:pt>
                <c:pt idx="1325">
                  <c:v>42212</c:v>
                </c:pt>
                <c:pt idx="1326">
                  <c:v>42213</c:v>
                </c:pt>
                <c:pt idx="1327">
                  <c:v>42214</c:v>
                </c:pt>
                <c:pt idx="1328">
                  <c:v>42215</c:v>
                </c:pt>
                <c:pt idx="1329">
                  <c:v>42216</c:v>
                </c:pt>
                <c:pt idx="1330">
                  <c:v>42219</c:v>
                </c:pt>
                <c:pt idx="1331">
                  <c:v>42220</c:v>
                </c:pt>
                <c:pt idx="1332">
                  <c:v>42221</c:v>
                </c:pt>
                <c:pt idx="1333">
                  <c:v>42222</c:v>
                </c:pt>
                <c:pt idx="1334">
                  <c:v>42223</c:v>
                </c:pt>
                <c:pt idx="1335">
                  <c:v>42226</c:v>
                </c:pt>
                <c:pt idx="1336">
                  <c:v>42227</c:v>
                </c:pt>
                <c:pt idx="1337">
                  <c:v>42228</c:v>
                </c:pt>
                <c:pt idx="1338">
                  <c:v>42229</c:v>
                </c:pt>
                <c:pt idx="1339">
                  <c:v>42230</c:v>
                </c:pt>
                <c:pt idx="1340">
                  <c:v>42233</c:v>
                </c:pt>
                <c:pt idx="1341">
                  <c:v>42234</c:v>
                </c:pt>
                <c:pt idx="1342">
                  <c:v>42235</c:v>
                </c:pt>
                <c:pt idx="1343">
                  <c:v>42236</c:v>
                </c:pt>
                <c:pt idx="1344">
                  <c:v>42237</c:v>
                </c:pt>
                <c:pt idx="1345">
                  <c:v>42240</c:v>
                </c:pt>
                <c:pt idx="1346">
                  <c:v>42241</c:v>
                </c:pt>
                <c:pt idx="1347">
                  <c:v>42242</c:v>
                </c:pt>
                <c:pt idx="1348">
                  <c:v>42243</c:v>
                </c:pt>
                <c:pt idx="1349">
                  <c:v>42244</c:v>
                </c:pt>
                <c:pt idx="1350">
                  <c:v>42247</c:v>
                </c:pt>
                <c:pt idx="1351">
                  <c:v>42248</c:v>
                </c:pt>
                <c:pt idx="1352">
                  <c:v>42249</c:v>
                </c:pt>
                <c:pt idx="1353">
                  <c:v>42250</c:v>
                </c:pt>
                <c:pt idx="1354">
                  <c:v>42251</c:v>
                </c:pt>
                <c:pt idx="1355">
                  <c:v>42254</c:v>
                </c:pt>
                <c:pt idx="1356">
                  <c:v>42255</c:v>
                </c:pt>
                <c:pt idx="1357">
                  <c:v>42256</c:v>
                </c:pt>
                <c:pt idx="1358">
                  <c:v>42257</c:v>
                </c:pt>
                <c:pt idx="1359">
                  <c:v>42258</c:v>
                </c:pt>
                <c:pt idx="1360">
                  <c:v>42261</c:v>
                </c:pt>
                <c:pt idx="1361">
                  <c:v>42262</c:v>
                </c:pt>
                <c:pt idx="1362">
                  <c:v>42263</c:v>
                </c:pt>
                <c:pt idx="1363">
                  <c:v>42265</c:v>
                </c:pt>
                <c:pt idx="1364">
                  <c:v>42268</c:v>
                </c:pt>
                <c:pt idx="1365">
                  <c:v>42269</c:v>
                </c:pt>
                <c:pt idx="1366">
                  <c:v>42270</c:v>
                </c:pt>
                <c:pt idx="1367">
                  <c:v>42271</c:v>
                </c:pt>
                <c:pt idx="1368">
                  <c:v>42275</c:v>
                </c:pt>
                <c:pt idx="1369">
                  <c:v>42276</c:v>
                </c:pt>
                <c:pt idx="1370">
                  <c:v>42277</c:v>
                </c:pt>
                <c:pt idx="1371">
                  <c:v>42278</c:v>
                </c:pt>
                <c:pt idx="1372">
                  <c:v>42282</c:v>
                </c:pt>
                <c:pt idx="1373">
                  <c:v>42283</c:v>
                </c:pt>
                <c:pt idx="1374">
                  <c:v>42284</c:v>
                </c:pt>
                <c:pt idx="1375">
                  <c:v>42285</c:v>
                </c:pt>
                <c:pt idx="1376">
                  <c:v>42286</c:v>
                </c:pt>
                <c:pt idx="1377">
                  <c:v>42289</c:v>
                </c:pt>
                <c:pt idx="1378">
                  <c:v>42290</c:v>
                </c:pt>
                <c:pt idx="1379">
                  <c:v>42291</c:v>
                </c:pt>
                <c:pt idx="1380">
                  <c:v>42292</c:v>
                </c:pt>
                <c:pt idx="1381">
                  <c:v>42293</c:v>
                </c:pt>
                <c:pt idx="1382">
                  <c:v>42296</c:v>
                </c:pt>
                <c:pt idx="1383">
                  <c:v>42297</c:v>
                </c:pt>
                <c:pt idx="1384">
                  <c:v>42298</c:v>
                </c:pt>
                <c:pt idx="1385">
                  <c:v>42300</c:v>
                </c:pt>
                <c:pt idx="1386">
                  <c:v>42303</c:v>
                </c:pt>
                <c:pt idx="1387">
                  <c:v>42304</c:v>
                </c:pt>
                <c:pt idx="1388">
                  <c:v>42305</c:v>
                </c:pt>
                <c:pt idx="1389">
                  <c:v>42306</c:v>
                </c:pt>
                <c:pt idx="1390">
                  <c:v>42307</c:v>
                </c:pt>
                <c:pt idx="1391">
                  <c:v>42310</c:v>
                </c:pt>
                <c:pt idx="1392">
                  <c:v>42311</c:v>
                </c:pt>
                <c:pt idx="1393">
                  <c:v>42312</c:v>
                </c:pt>
                <c:pt idx="1394">
                  <c:v>42313</c:v>
                </c:pt>
                <c:pt idx="1395">
                  <c:v>42314</c:v>
                </c:pt>
                <c:pt idx="1396">
                  <c:v>42317</c:v>
                </c:pt>
                <c:pt idx="1397">
                  <c:v>42318</c:v>
                </c:pt>
                <c:pt idx="1398">
                  <c:v>42319</c:v>
                </c:pt>
                <c:pt idx="1399">
                  <c:v>42321</c:v>
                </c:pt>
                <c:pt idx="1400">
                  <c:v>42324</c:v>
                </c:pt>
                <c:pt idx="1401">
                  <c:v>42325</c:v>
                </c:pt>
                <c:pt idx="1402">
                  <c:v>42326</c:v>
                </c:pt>
                <c:pt idx="1403">
                  <c:v>42327</c:v>
                </c:pt>
                <c:pt idx="1404">
                  <c:v>42328</c:v>
                </c:pt>
                <c:pt idx="1405">
                  <c:v>42331</c:v>
                </c:pt>
                <c:pt idx="1406">
                  <c:v>42332</c:v>
                </c:pt>
                <c:pt idx="1407">
                  <c:v>42334</c:v>
                </c:pt>
                <c:pt idx="1408">
                  <c:v>42335</c:v>
                </c:pt>
                <c:pt idx="1409">
                  <c:v>42338</c:v>
                </c:pt>
                <c:pt idx="1410">
                  <c:v>42339</c:v>
                </c:pt>
                <c:pt idx="1411">
                  <c:v>42340</c:v>
                </c:pt>
                <c:pt idx="1412">
                  <c:v>42341</c:v>
                </c:pt>
                <c:pt idx="1413">
                  <c:v>42342</c:v>
                </c:pt>
                <c:pt idx="1414">
                  <c:v>42345</c:v>
                </c:pt>
                <c:pt idx="1415">
                  <c:v>42346</c:v>
                </c:pt>
                <c:pt idx="1416">
                  <c:v>42347</c:v>
                </c:pt>
                <c:pt idx="1417">
                  <c:v>42348</c:v>
                </c:pt>
                <c:pt idx="1418">
                  <c:v>42349</c:v>
                </c:pt>
                <c:pt idx="1419">
                  <c:v>42352</c:v>
                </c:pt>
                <c:pt idx="1420">
                  <c:v>42353</c:v>
                </c:pt>
                <c:pt idx="1421">
                  <c:v>42354</c:v>
                </c:pt>
                <c:pt idx="1422">
                  <c:v>42355</c:v>
                </c:pt>
                <c:pt idx="1423">
                  <c:v>42356</c:v>
                </c:pt>
                <c:pt idx="1424">
                  <c:v>42359</c:v>
                </c:pt>
                <c:pt idx="1425">
                  <c:v>42360</c:v>
                </c:pt>
                <c:pt idx="1426">
                  <c:v>42361</c:v>
                </c:pt>
                <c:pt idx="1427">
                  <c:v>42362</c:v>
                </c:pt>
                <c:pt idx="1428">
                  <c:v>42366</c:v>
                </c:pt>
                <c:pt idx="1429">
                  <c:v>42367</c:v>
                </c:pt>
                <c:pt idx="1430">
                  <c:v>42368</c:v>
                </c:pt>
                <c:pt idx="1431">
                  <c:v>42369</c:v>
                </c:pt>
                <c:pt idx="1432">
                  <c:v>42370</c:v>
                </c:pt>
                <c:pt idx="1433">
                  <c:v>42373</c:v>
                </c:pt>
                <c:pt idx="1434">
                  <c:v>42374</c:v>
                </c:pt>
                <c:pt idx="1435">
                  <c:v>42375</c:v>
                </c:pt>
                <c:pt idx="1436">
                  <c:v>42376</c:v>
                </c:pt>
                <c:pt idx="1437">
                  <c:v>42377</c:v>
                </c:pt>
                <c:pt idx="1438">
                  <c:v>42380</c:v>
                </c:pt>
                <c:pt idx="1439">
                  <c:v>42381</c:v>
                </c:pt>
                <c:pt idx="1440">
                  <c:v>42382</c:v>
                </c:pt>
                <c:pt idx="1441">
                  <c:v>42383</c:v>
                </c:pt>
                <c:pt idx="1442">
                  <c:v>42384</c:v>
                </c:pt>
                <c:pt idx="1443">
                  <c:v>42387</c:v>
                </c:pt>
                <c:pt idx="1444">
                  <c:v>42388</c:v>
                </c:pt>
                <c:pt idx="1445">
                  <c:v>42389</c:v>
                </c:pt>
                <c:pt idx="1446">
                  <c:v>42390</c:v>
                </c:pt>
                <c:pt idx="1447">
                  <c:v>42391</c:v>
                </c:pt>
                <c:pt idx="1448">
                  <c:v>42394</c:v>
                </c:pt>
                <c:pt idx="1449">
                  <c:v>42396</c:v>
                </c:pt>
                <c:pt idx="1450">
                  <c:v>42397</c:v>
                </c:pt>
                <c:pt idx="1451">
                  <c:v>42398</c:v>
                </c:pt>
                <c:pt idx="1452">
                  <c:v>42401</c:v>
                </c:pt>
                <c:pt idx="1453">
                  <c:v>42402</c:v>
                </c:pt>
                <c:pt idx="1454">
                  <c:v>42403</c:v>
                </c:pt>
                <c:pt idx="1455">
                  <c:v>42404</c:v>
                </c:pt>
                <c:pt idx="1456">
                  <c:v>42405</c:v>
                </c:pt>
                <c:pt idx="1457">
                  <c:v>42408</c:v>
                </c:pt>
                <c:pt idx="1458">
                  <c:v>42409</c:v>
                </c:pt>
                <c:pt idx="1459">
                  <c:v>42410</c:v>
                </c:pt>
                <c:pt idx="1460">
                  <c:v>42411</c:v>
                </c:pt>
                <c:pt idx="1461">
                  <c:v>42412</c:v>
                </c:pt>
                <c:pt idx="1462">
                  <c:v>42415</c:v>
                </c:pt>
                <c:pt idx="1463">
                  <c:v>42416</c:v>
                </c:pt>
                <c:pt idx="1464">
                  <c:v>42417</c:v>
                </c:pt>
                <c:pt idx="1465">
                  <c:v>42418</c:v>
                </c:pt>
                <c:pt idx="1466">
                  <c:v>42419</c:v>
                </c:pt>
                <c:pt idx="1467">
                  <c:v>42422</c:v>
                </c:pt>
                <c:pt idx="1468">
                  <c:v>42423</c:v>
                </c:pt>
                <c:pt idx="1469">
                  <c:v>42424</c:v>
                </c:pt>
                <c:pt idx="1470">
                  <c:v>42425</c:v>
                </c:pt>
                <c:pt idx="1471">
                  <c:v>42426</c:v>
                </c:pt>
                <c:pt idx="1472">
                  <c:v>42429</c:v>
                </c:pt>
                <c:pt idx="1473">
                  <c:v>42430</c:v>
                </c:pt>
                <c:pt idx="1474">
                  <c:v>42431</c:v>
                </c:pt>
                <c:pt idx="1475">
                  <c:v>42432</c:v>
                </c:pt>
                <c:pt idx="1476">
                  <c:v>42433</c:v>
                </c:pt>
                <c:pt idx="1477">
                  <c:v>42437</c:v>
                </c:pt>
                <c:pt idx="1478">
                  <c:v>42438</c:v>
                </c:pt>
                <c:pt idx="1479">
                  <c:v>42439</c:v>
                </c:pt>
                <c:pt idx="1480">
                  <c:v>42440</c:v>
                </c:pt>
                <c:pt idx="1481">
                  <c:v>42443</c:v>
                </c:pt>
                <c:pt idx="1482">
                  <c:v>42444</c:v>
                </c:pt>
                <c:pt idx="1483">
                  <c:v>42445</c:v>
                </c:pt>
                <c:pt idx="1484">
                  <c:v>42446</c:v>
                </c:pt>
                <c:pt idx="1485">
                  <c:v>42447</c:v>
                </c:pt>
                <c:pt idx="1486">
                  <c:v>42450</c:v>
                </c:pt>
                <c:pt idx="1487">
                  <c:v>42451</c:v>
                </c:pt>
                <c:pt idx="1488">
                  <c:v>42452</c:v>
                </c:pt>
                <c:pt idx="1489">
                  <c:v>42457</c:v>
                </c:pt>
                <c:pt idx="1490">
                  <c:v>42458</c:v>
                </c:pt>
                <c:pt idx="1491">
                  <c:v>42459</c:v>
                </c:pt>
                <c:pt idx="1492">
                  <c:v>42460</c:v>
                </c:pt>
                <c:pt idx="1493">
                  <c:v>42461</c:v>
                </c:pt>
                <c:pt idx="1494">
                  <c:v>42464</c:v>
                </c:pt>
                <c:pt idx="1495">
                  <c:v>42465</c:v>
                </c:pt>
                <c:pt idx="1496">
                  <c:v>42466</c:v>
                </c:pt>
                <c:pt idx="1497">
                  <c:v>42467</c:v>
                </c:pt>
                <c:pt idx="1498">
                  <c:v>42468</c:v>
                </c:pt>
                <c:pt idx="1499">
                  <c:v>42471</c:v>
                </c:pt>
                <c:pt idx="1500">
                  <c:v>42472</c:v>
                </c:pt>
                <c:pt idx="1501">
                  <c:v>42473</c:v>
                </c:pt>
                <c:pt idx="1502">
                  <c:v>42478</c:v>
                </c:pt>
                <c:pt idx="1503">
                  <c:v>42480</c:v>
                </c:pt>
                <c:pt idx="1504">
                  <c:v>42481</c:v>
                </c:pt>
                <c:pt idx="1505">
                  <c:v>42482</c:v>
                </c:pt>
                <c:pt idx="1506">
                  <c:v>42485</c:v>
                </c:pt>
                <c:pt idx="1507">
                  <c:v>42486</c:v>
                </c:pt>
                <c:pt idx="1508">
                  <c:v>42487</c:v>
                </c:pt>
                <c:pt idx="1509">
                  <c:v>42488</c:v>
                </c:pt>
                <c:pt idx="1510">
                  <c:v>42489</c:v>
                </c:pt>
                <c:pt idx="1511">
                  <c:v>42492</c:v>
                </c:pt>
                <c:pt idx="1512">
                  <c:v>42493</c:v>
                </c:pt>
                <c:pt idx="1513">
                  <c:v>42494</c:v>
                </c:pt>
                <c:pt idx="1514">
                  <c:v>42495</c:v>
                </c:pt>
                <c:pt idx="1515">
                  <c:v>42496</c:v>
                </c:pt>
                <c:pt idx="1516">
                  <c:v>42499</c:v>
                </c:pt>
                <c:pt idx="1517">
                  <c:v>42500</c:v>
                </c:pt>
                <c:pt idx="1518">
                  <c:v>42501</c:v>
                </c:pt>
                <c:pt idx="1519">
                  <c:v>42502</c:v>
                </c:pt>
                <c:pt idx="1520">
                  <c:v>42503</c:v>
                </c:pt>
                <c:pt idx="1521">
                  <c:v>42506</c:v>
                </c:pt>
                <c:pt idx="1522">
                  <c:v>42507</c:v>
                </c:pt>
                <c:pt idx="1523">
                  <c:v>42508</c:v>
                </c:pt>
                <c:pt idx="1524">
                  <c:v>42509</c:v>
                </c:pt>
                <c:pt idx="1525">
                  <c:v>42510</c:v>
                </c:pt>
                <c:pt idx="1526">
                  <c:v>42513</c:v>
                </c:pt>
                <c:pt idx="1527">
                  <c:v>42514</c:v>
                </c:pt>
                <c:pt idx="1528">
                  <c:v>42515</c:v>
                </c:pt>
                <c:pt idx="1529">
                  <c:v>42516</c:v>
                </c:pt>
                <c:pt idx="1530">
                  <c:v>42517</c:v>
                </c:pt>
                <c:pt idx="1531">
                  <c:v>42520</c:v>
                </c:pt>
                <c:pt idx="1532">
                  <c:v>42521</c:v>
                </c:pt>
                <c:pt idx="1533">
                  <c:v>42522</c:v>
                </c:pt>
                <c:pt idx="1534">
                  <c:v>42523</c:v>
                </c:pt>
                <c:pt idx="1535">
                  <c:v>42524</c:v>
                </c:pt>
                <c:pt idx="1536">
                  <c:v>42527</c:v>
                </c:pt>
                <c:pt idx="1537">
                  <c:v>42528</c:v>
                </c:pt>
                <c:pt idx="1538">
                  <c:v>42529</c:v>
                </c:pt>
                <c:pt idx="1539">
                  <c:v>42530</c:v>
                </c:pt>
                <c:pt idx="1540">
                  <c:v>42531</c:v>
                </c:pt>
                <c:pt idx="1541">
                  <c:v>42534</c:v>
                </c:pt>
                <c:pt idx="1542">
                  <c:v>42535</c:v>
                </c:pt>
                <c:pt idx="1543">
                  <c:v>42536</c:v>
                </c:pt>
                <c:pt idx="1544">
                  <c:v>42537</c:v>
                </c:pt>
                <c:pt idx="1545">
                  <c:v>42538</c:v>
                </c:pt>
                <c:pt idx="1546">
                  <c:v>42541</c:v>
                </c:pt>
                <c:pt idx="1547">
                  <c:v>42542</c:v>
                </c:pt>
                <c:pt idx="1548">
                  <c:v>42543</c:v>
                </c:pt>
                <c:pt idx="1549">
                  <c:v>42544</c:v>
                </c:pt>
                <c:pt idx="1550">
                  <c:v>42545</c:v>
                </c:pt>
                <c:pt idx="1551">
                  <c:v>42548</c:v>
                </c:pt>
                <c:pt idx="1552">
                  <c:v>42549</c:v>
                </c:pt>
                <c:pt idx="1553">
                  <c:v>42550</c:v>
                </c:pt>
                <c:pt idx="1554">
                  <c:v>42551</c:v>
                </c:pt>
                <c:pt idx="1555">
                  <c:v>42552</c:v>
                </c:pt>
                <c:pt idx="1556">
                  <c:v>42555</c:v>
                </c:pt>
                <c:pt idx="1557">
                  <c:v>42556</c:v>
                </c:pt>
                <c:pt idx="1558">
                  <c:v>42558</c:v>
                </c:pt>
                <c:pt idx="1559">
                  <c:v>42559</c:v>
                </c:pt>
                <c:pt idx="1560">
                  <c:v>42562</c:v>
                </c:pt>
                <c:pt idx="1561">
                  <c:v>42563</c:v>
                </c:pt>
                <c:pt idx="1562">
                  <c:v>42564</c:v>
                </c:pt>
                <c:pt idx="1563">
                  <c:v>42565</c:v>
                </c:pt>
                <c:pt idx="1564">
                  <c:v>42566</c:v>
                </c:pt>
                <c:pt idx="1565">
                  <c:v>42569</c:v>
                </c:pt>
                <c:pt idx="1566">
                  <c:v>42570</c:v>
                </c:pt>
                <c:pt idx="1567">
                  <c:v>42571</c:v>
                </c:pt>
                <c:pt idx="1568">
                  <c:v>42572</c:v>
                </c:pt>
                <c:pt idx="1569">
                  <c:v>42573</c:v>
                </c:pt>
                <c:pt idx="1570">
                  <c:v>42576</c:v>
                </c:pt>
                <c:pt idx="1571">
                  <c:v>42577</c:v>
                </c:pt>
                <c:pt idx="1572">
                  <c:v>42578</c:v>
                </c:pt>
                <c:pt idx="1573">
                  <c:v>42579</c:v>
                </c:pt>
                <c:pt idx="1574">
                  <c:v>42580</c:v>
                </c:pt>
                <c:pt idx="1575">
                  <c:v>42583</c:v>
                </c:pt>
                <c:pt idx="1576">
                  <c:v>42584</c:v>
                </c:pt>
                <c:pt idx="1577">
                  <c:v>42585</c:v>
                </c:pt>
                <c:pt idx="1578">
                  <c:v>42586</c:v>
                </c:pt>
                <c:pt idx="1579">
                  <c:v>42587</c:v>
                </c:pt>
                <c:pt idx="1580">
                  <c:v>42590</c:v>
                </c:pt>
                <c:pt idx="1581">
                  <c:v>42591</c:v>
                </c:pt>
                <c:pt idx="1582">
                  <c:v>42592</c:v>
                </c:pt>
                <c:pt idx="1583">
                  <c:v>42593</c:v>
                </c:pt>
                <c:pt idx="1584">
                  <c:v>42594</c:v>
                </c:pt>
                <c:pt idx="1585">
                  <c:v>42598</c:v>
                </c:pt>
                <c:pt idx="1586">
                  <c:v>42599</c:v>
                </c:pt>
                <c:pt idx="1587">
                  <c:v>42600</c:v>
                </c:pt>
                <c:pt idx="1588">
                  <c:v>42601</c:v>
                </c:pt>
                <c:pt idx="1589">
                  <c:v>42604</c:v>
                </c:pt>
                <c:pt idx="1590">
                  <c:v>42605</c:v>
                </c:pt>
                <c:pt idx="1591">
                  <c:v>42606</c:v>
                </c:pt>
                <c:pt idx="1592">
                  <c:v>42607</c:v>
                </c:pt>
                <c:pt idx="1593">
                  <c:v>42608</c:v>
                </c:pt>
                <c:pt idx="1594">
                  <c:v>42611</c:v>
                </c:pt>
                <c:pt idx="1595">
                  <c:v>42612</c:v>
                </c:pt>
                <c:pt idx="1596">
                  <c:v>42613</c:v>
                </c:pt>
                <c:pt idx="1597">
                  <c:v>42614</c:v>
                </c:pt>
                <c:pt idx="1598">
                  <c:v>42615</c:v>
                </c:pt>
                <c:pt idx="1599">
                  <c:v>42619</c:v>
                </c:pt>
                <c:pt idx="1600">
                  <c:v>42620</c:v>
                </c:pt>
                <c:pt idx="1601">
                  <c:v>42621</c:v>
                </c:pt>
                <c:pt idx="1602">
                  <c:v>42622</c:v>
                </c:pt>
                <c:pt idx="1603">
                  <c:v>42625</c:v>
                </c:pt>
                <c:pt idx="1604">
                  <c:v>42627</c:v>
                </c:pt>
                <c:pt idx="1605">
                  <c:v>42628</c:v>
                </c:pt>
                <c:pt idx="1606">
                  <c:v>42629</c:v>
                </c:pt>
                <c:pt idx="1607">
                  <c:v>42632</c:v>
                </c:pt>
                <c:pt idx="1608">
                  <c:v>42633</c:v>
                </c:pt>
                <c:pt idx="1609">
                  <c:v>42634</c:v>
                </c:pt>
                <c:pt idx="1610">
                  <c:v>42635</c:v>
                </c:pt>
                <c:pt idx="1611">
                  <c:v>42636</c:v>
                </c:pt>
                <c:pt idx="1612">
                  <c:v>42639</c:v>
                </c:pt>
                <c:pt idx="1613">
                  <c:v>42640</c:v>
                </c:pt>
                <c:pt idx="1614">
                  <c:v>42641</c:v>
                </c:pt>
                <c:pt idx="1615">
                  <c:v>42642</c:v>
                </c:pt>
                <c:pt idx="1616">
                  <c:v>42643</c:v>
                </c:pt>
                <c:pt idx="1617">
                  <c:v>42646</c:v>
                </c:pt>
                <c:pt idx="1618">
                  <c:v>42647</c:v>
                </c:pt>
                <c:pt idx="1619">
                  <c:v>42648</c:v>
                </c:pt>
                <c:pt idx="1620">
                  <c:v>42649</c:v>
                </c:pt>
                <c:pt idx="1621">
                  <c:v>42650</c:v>
                </c:pt>
                <c:pt idx="1622">
                  <c:v>42653</c:v>
                </c:pt>
                <c:pt idx="1623">
                  <c:v>42656</c:v>
                </c:pt>
                <c:pt idx="1624">
                  <c:v>42657</c:v>
                </c:pt>
                <c:pt idx="1625">
                  <c:v>42660</c:v>
                </c:pt>
                <c:pt idx="1626">
                  <c:v>42661</c:v>
                </c:pt>
                <c:pt idx="1627">
                  <c:v>42662</c:v>
                </c:pt>
                <c:pt idx="1628">
                  <c:v>42663</c:v>
                </c:pt>
                <c:pt idx="1629">
                  <c:v>42664</c:v>
                </c:pt>
                <c:pt idx="1630">
                  <c:v>42667</c:v>
                </c:pt>
                <c:pt idx="1631">
                  <c:v>42668</c:v>
                </c:pt>
                <c:pt idx="1632">
                  <c:v>42669</c:v>
                </c:pt>
                <c:pt idx="1633">
                  <c:v>42670</c:v>
                </c:pt>
                <c:pt idx="1634">
                  <c:v>42671</c:v>
                </c:pt>
                <c:pt idx="1635">
                  <c:v>42673</c:v>
                </c:pt>
                <c:pt idx="1636">
                  <c:v>42675</c:v>
                </c:pt>
                <c:pt idx="1637">
                  <c:v>42676</c:v>
                </c:pt>
                <c:pt idx="1638">
                  <c:v>42677</c:v>
                </c:pt>
                <c:pt idx="1639">
                  <c:v>42678</c:v>
                </c:pt>
                <c:pt idx="1640">
                  <c:v>42681</c:v>
                </c:pt>
                <c:pt idx="1641">
                  <c:v>42682</c:v>
                </c:pt>
                <c:pt idx="1642">
                  <c:v>42683</c:v>
                </c:pt>
                <c:pt idx="1643">
                  <c:v>42684</c:v>
                </c:pt>
                <c:pt idx="1644">
                  <c:v>42685</c:v>
                </c:pt>
                <c:pt idx="1645">
                  <c:v>42689</c:v>
                </c:pt>
                <c:pt idx="1646">
                  <c:v>42690</c:v>
                </c:pt>
                <c:pt idx="1647">
                  <c:v>42691</c:v>
                </c:pt>
                <c:pt idx="1648">
                  <c:v>42692</c:v>
                </c:pt>
                <c:pt idx="1649">
                  <c:v>42695</c:v>
                </c:pt>
                <c:pt idx="1650">
                  <c:v>42696</c:v>
                </c:pt>
                <c:pt idx="1651">
                  <c:v>42697</c:v>
                </c:pt>
                <c:pt idx="1652">
                  <c:v>42698</c:v>
                </c:pt>
                <c:pt idx="1653">
                  <c:v>42699</c:v>
                </c:pt>
                <c:pt idx="1654">
                  <c:v>42702</c:v>
                </c:pt>
                <c:pt idx="1655">
                  <c:v>42703</c:v>
                </c:pt>
                <c:pt idx="1656">
                  <c:v>42704</c:v>
                </c:pt>
                <c:pt idx="1657">
                  <c:v>42705</c:v>
                </c:pt>
                <c:pt idx="1658">
                  <c:v>42706</c:v>
                </c:pt>
                <c:pt idx="1659">
                  <c:v>42709</c:v>
                </c:pt>
                <c:pt idx="1660">
                  <c:v>42710</c:v>
                </c:pt>
                <c:pt idx="1661">
                  <c:v>42711</c:v>
                </c:pt>
                <c:pt idx="1662">
                  <c:v>42712</c:v>
                </c:pt>
                <c:pt idx="1663">
                  <c:v>42713</c:v>
                </c:pt>
                <c:pt idx="1664">
                  <c:v>42716</c:v>
                </c:pt>
                <c:pt idx="1665">
                  <c:v>42717</c:v>
                </c:pt>
                <c:pt idx="1666">
                  <c:v>42718</c:v>
                </c:pt>
                <c:pt idx="1667">
                  <c:v>42719</c:v>
                </c:pt>
                <c:pt idx="1668">
                  <c:v>42720</c:v>
                </c:pt>
                <c:pt idx="1669">
                  <c:v>42723</c:v>
                </c:pt>
                <c:pt idx="1670">
                  <c:v>42724</c:v>
                </c:pt>
                <c:pt idx="1671">
                  <c:v>42725</c:v>
                </c:pt>
                <c:pt idx="1672">
                  <c:v>42726</c:v>
                </c:pt>
                <c:pt idx="1673">
                  <c:v>42727</c:v>
                </c:pt>
                <c:pt idx="1674">
                  <c:v>42730</c:v>
                </c:pt>
                <c:pt idx="1675">
                  <c:v>42731</c:v>
                </c:pt>
                <c:pt idx="1676">
                  <c:v>42732</c:v>
                </c:pt>
                <c:pt idx="1677">
                  <c:v>42733</c:v>
                </c:pt>
                <c:pt idx="1678">
                  <c:v>42734</c:v>
                </c:pt>
                <c:pt idx="1679">
                  <c:v>42737</c:v>
                </c:pt>
                <c:pt idx="1680">
                  <c:v>42738</c:v>
                </c:pt>
                <c:pt idx="1681">
                  <c:v>42739</c:v>
                </c:pt>
                <c:pt idx="1682">
                  <c:v>42740</c:v>
                </c:pt>
                <c:pt idx="1683">
                  <c:v>42741</c:v>
                </c:pt>
                <c:pt idx="1684">
                  <c:v>42744</c:v>
                </c:pt>
                <c:pt idx="1685">
                  <c:v>42745</c:v>
                </c:pt>
                <c:pt idx="1686">
                  <c:v>42746</c:v>
                </c:pt>
                <c:pt idx="1687">
                  <c:v>42747</c:v>
                </c:pt>
                <c:pt idx="1688">
                  <c:v>42748</c:v>
                </c:pt>
                <c:pt idx="1689">
                  <c:v>42751</c:v>
                </c:pt>
                <c:pt idx="1690">
                  <c:v>42752</c:v>
                </c:pt>
                <c:pt idx="1691">
                  <c:v>42753</c:v>
                </c:pt>
                <c:pt idx="1692">
                  <c:v>42754</c:v>
                </c:pt>
                <c:pt idx="1693">
                  <c:v>42755</c:v>
                </c:pt>
                <c:pt idx="1694">
                  <c:v>42758</c:v>
                </c:pt>
                <c:pt idx="1695">
                  <c:v>42759</c:v>
                </c:pt>
                <c:pt idx="1696">
                  <c:v>42760</c:v>
                </c:pt>
                <c:pt idx="1697">
                  <c:v>42762</c:v>
                </c:pt>
                <c:pt idx="1698">
                  <c:v>42765</c:v>
                </c:pt>
                <c:pt idx="1699">
                  <c:v>42766</c:v>
                </c:pt>
                <c:pt idx="1700">
                  <c:v>42767</c:v>
                </c:pt>
                <c:pt idx="1701">
                  <c:v>42768</c:v>
                </c:pt>
                <c:pt idx="1702">
                  <c:v>42769</c:v>
                </c:pt>
                <c:pt idx="1703">
                  <c:v>42772</c:v>
                </c:pt>
                <c:pt idx="1704">
                  <c:v>42773</c:v>
                </c:pt>
                <c:pt idx="1705">
                  <c:v>42774</c:v>
                </c:pt>
                <c:pt idx="1706">
                  <c:v>42775</c:v>
                </c:pt>
                <c:pt idx="1707">
                  <c:v>42776</c:v>
                </c:pt>
                <c:pt idx="1708">
                  <c:v>42779</c:v>
                </c:pt>
                <c:pt idx="1709">
                  <c:v>42780</c:v>
                </c:pt>
                <c:pt idx="1710">
                  <c:v>42781</c:v>
                </c:pt>
                <c:pt idx="1711">
                  <c:v>42782</c:v>
                </c:pt>
                <c:pt idx="1712">
                  <c:v>42783</c:v>
                </c:pt>
                <c:pt idx="1713">
                  <c:v>42786</c:v>
                </c:pt>
                <c:pt idx="1714">
                  <c:v>42787</c:v>
                </c:pt>
                <c:pt idx="1715">
                  <c:v>42788</c:v>
                </c:pt>
                <c:pt idx="1716">
                  <c:v>42789</c:v>
                </c:pt>
                <c:pt idx="1717">
                  <c:v>42793</c:v>
                </c:pt>
                <c:pt idx="1718">
                  <c:v>42794</c:v>
                </c:pt>
                <c:pt idx="1719">
                  <c:v>42795</c:v>
                </c:pt>
                <c:pt idx="1720">
                  <c:v>42796</c:v>
                </c:pt>
                <c:pt idx="1721">
                  <c:v>42797</c:v>
                </c:pt>
                <c:pt idx="1722">
                  <c:v>42800</c:v>
                </c:pt>
                <c:pt idx="1723">
                  <c:v>42801</c:v>
                </c:pt>
                <c:pt idx="1724">
                  <c:v>42802</c:v>
                </c:pt>
                <c:pt idx="1725">
                  <c:v>42803</c:v>
                </c:pt>
                <c:pt idx="1726">
                  <c:v>42804</c:v>
                </c:pt>
                <c:pt idx="1727">
                  <c:v>42808</c:v>
                </c:pt>
                <c:pt idx="1728">
                  <c:v>42809</c:v>
                </c:pt>
                <c:pt idx="1729">
                  <c:v>42810</c:v>
                </c:pt>
                <c:pt idx="1730">
                  <c:v>42811</c:v>
                </c:pt>
                <c:pt idx="1731">
                  <c:v>42814</c:v>
                </c:pt>
                <c:pt idx="1732">
                  <c:v>42815</c:v>
                </c:pt>
                <c:pt idx="1733">
                  <c:v>42816</c:v>
                </c:pt>
                <c:pt idx="1734">
                  <c:v>42817</c:v>
                </c:pt>
                <c:pt idx="1735">
                  <c:v>42818</c:v>
                </c:pt>
                <c:pt idx="1736">
                  <c:v>42821</c:v>
                </c:pt>
                <c:pt idx="1737">
                  <c:v>42822</c:v>
                </c:pt>
                <c:pt idx="1738">
                  <c:v>42823</c:v>
                </c:pt>
                <c:pt idx="1739">
                  <c:v>42824</c:v>
                </c:pt>
                <c:pt idx="1740">
                  <c:v>42825</c:v>
                </c:pt>
                <c:pt idx="1741">
                  <c:v>42828</c:v>
                </c:pt>
                <c:pt idx="1742">
                  <c:v>42830</c:v>
                </c:pt>
                <c:pt idx="1743">
                  <c:v>42831</c:v>
                </c:pt>
                <c:pt idx="1744">
                  <c:v>42832</c:v>
                </c:pt>
                <c:pt idx="1745">
                  <c:v>42835</c:v>
                </c:pt>
                <c:pt idx="1746">
                  <c:v>42836</c:v>
                </c:pt>
                <c:pt idx="1747">
                  <c:v>42837</c:v>
                </c:pt>
                <c:pt idx="1748">
                  <c:v>42838</c:v>
                </c:pt>
                <c:pt idx="1749">
                  <c:v>42842</c:v>
                </c:pt>
                <c:pt idx="1750">
                  <c:v>42843</c:v>
                </c:pt>
                <c:pt idx="1751">
                  <c:v>42844</c:v>
                </c:pt>
                <c:pt idx="1752">
                  <c:v>42845</c:v>
                </c:pt>
                <c:pt idx="1753">
                  <c:v>42846</c:v>
                </c:pt>
                <c:pt idx="1754">
                  <c:v>42849</c:v>
                </c:pt>
                <c:pt idx="1755">
                  <c:v>42850</c:v>
                </c:pt>
                <c:pt idx="1756">
                  <c:v>42851</c:v>
                </c:pt>
                <c:pt idx="1757">
                  <c:v>42852</c:v>
                </c:pt>
                <c:pt idx="1758">
                  <c:v>42853</c:v>
                </c:pt>
                <c:pt idx="1759">
                  <c:v>42857</c:v>
                </c:pt>
                <c:pt idx="1760">
                  <c:v>42858</c:v>
                </c:pt>
                <c:pt idx="1761">
                  <c:v>42859</c:v>
                </c:pt>
                <c:pt idx="1762">
                  <c:v>42860</c:v>
                </c:pt>
                <c:pt idx="1763">
                  <c:v>42863</c:v>
                </c:pt>
                <c:pt idx="1764">
                  <c:v>42864</c:v>
                </c:pt>
                <c:pt idx="1765">
                  <c:v>42865</c:v>
                </c:pt>
                <c:pt idx="1766">
                  <c:v>42866</c:v>
                </c:pt>
                <c:pt idx="1767">
                  <c:v>42867</c:v>
                </c:pt>
                <c:pt idx="1768">
                  <c:v>42870</c:v>
                </c:pt>
                <c:pt idx="1769">
                  <c:v>42871</c:v>
                </c:pt>
                <c:pt idx="1770">
                  <c:v>42872</c:v>
                </c:pt>
                <c:pt idx="1771">
                  <c:v>42873</c:v>
                </c:pt>
                <c:pt idx="1772">
                  <c:v>42874</c:v>
                </c:pt>
                <c:pt idx="1773">
                  <c:v>42877</c:v>
                </c:pt>
                <c:pt idx="1774">
                  <c:v>42878</c:v>
                </c:pt>
                <c:pt idx="1775">
                  <c:v>42879</c:v>
                </c:pt>
                <c:pt idx="1776">
                  <c:v>42880</c:v>
                </c:pt>
                <c:pt idx="1777">
                  <c:v>42881</c:v>
                </c:pt>
                <c:pt idx="1778">
                  <c:v>42884</c:v>
                </c:pt>
                <c:pt idx="1779">
                  <c:v>42885</c:v>
                </c:pt>
                <c:pt idx="1780">
                  <c:v>42886</c:v>
                </c:pt>
                <c:pt idx="1781">
                  <c:v>42887</c:v>
                </c:pt>
                <c:pt idx="1782">
                  <c:v>42888</c:v>
                </c:pt>
                <c:pt idx="1783">
                  <c:v>42891</c:v>
                </c:pt>
                <c:pt idx="1784">
                  <c:v>42892</c:v>
                </c:pt>
                <c:pt idx="1785">
                  <c:v>42893</c:v>
                </c:pt>
                <c:pt idx="1786">
                  <c:v>42894</c:v>
                </c:pt>
                <c:pt idx="1787">
                  <c:v>42895</c:v>
                </c:pt>
                <c:pt idx="1788">
                  <c:v>42898</c:v>
                </c:pt>
                <c:pt idx="1789">
                  <c:v>42899</c:v>
                </c:pt>
                <c:pt idx="1790">
                  <c:v>42900</c:v>
                </c:pt>
                <c:pt idx="1791">
                  <c:v>42901</c:v>
                </c:pt>
                <c:pt idx="1792">
                  <c:v>42902</c:v>
                </c:pt>
                <c:pt idx="1793">
                  <c:v>42905</c:v>
                </c:pt>
                <c:pt idx="1794">
                  <c:v>42906</c:v>
                </c:pt>
                <c:pt idx="1795">
                  <c:v>42907</c:v>
                </c:pt>
                <c:pt idx="1796">
                  <c:v>42908</c:v>
                </c:pt>
                <c:pt idx="1797">
                  <c:v>42909</c:v>
                </c:pt>
                <c:pt idx="1798">
                  <c:v>42913</c:v>
                </c:pt>
                <c:pt idx="1799">
                  <c:v>42914</c:v>
                </c:pt>
                <c:pt idx="1800">
                  <c:v>42915</c:v>
                </c:pt>
                <c:pt idx="1801">
                  <c:v>42916</c:v>
                </c:pt>
                <c:pt idx="1802">
                  <c:v>42919</c:v>
                </c:pt>
                <c:pt idx="1803">
                  <c:v>42920</c:v>
                </c:pt>
                <c:pt idx="1804">
                  <c:v>42921</c:v>
                </c:pt>
                <c:pt idx="1805">
                  <c:v>42922</c:v>
                </c:pt>
                <c:pt idx="1806">
                  <c:v>42923</c:v>
                </c:pt>
                <c:pt idx="1807">
                  <c:v>42926</c:v>
                </c:pt>
                <c:pt idx="1808">
                  <c:v>42927</c:v>
                </c:pt>
                <c:pt idx="1809">
                  <c:v>42928</c:v>
                </c:pt>
                <c:pt idx="1810">
                  <c:v>42929</c:v>
                </c:pt>
                <c:pt idx="1811">
                  <c:v>42930</c:v>
                </c:pt>
                <c:pt idx="1812">
                  <c:v>42933</c:v>
                </c:pt>
                <c:pt idx="1813">
                  <c:v>42934</c:v>
                </c:pt>
                <c:pt idx="1814">
                  <c:v>42935</c:v>
                </c:pt>
                <c:pt idx="1815">
                  <c:v>42936</c:v>
                </c:pt>
                <c:pt idx="1816">
                  <c:v>42937</c:v>
                </c:pt>
                <c:pt idx="1817">
                  <c:v>42940</c:v>
                </c:pt>
                <c:pt idx="1818">
                  <c:v>42941</c:v>
                </c:pt>
                <c:pt idx="1819">
                  <c:v>42942</c:v>
                </c:pt>
                <c:pt idx="1820">
                  <c:v>42943</c:v>
                </c:pt>
                <c:pt idx="1821">
                  <c:v>42944</c:v>
                </c:pt>
                <c:pt idx="1822">
                  <c:v>42947</c:v>
                </c:pt>
                <c:pt idx="1823">
                  <c:v>42948</c:v>
                </c:pt>
                <c:pt idx="1824">
                  <c:v>42949</c:v>
                </c:pt>
                <c:pt idx="1825">
                  <c:v>42950</c:v>
                </c:pt>
                <c:pt idx="1826">
                  <c:v>42951</c:v>
                </c:pt>
                <c:pt idx="1827">
                  <c:v>42954</c:v>
                </c:pt>
                <c:pt idx="1828">
                  <c:v>42955</c:v>
                </c:pt>
                <c:pt idx="1829">
                  <c:v>42956</c:v>
                </c:pt>
                <c:pt idx="1830">
                  <c:v>42957</c:v>
                </c:pt>
                <c:pt idx="1831">
                  <c:v>42958</c:v>
                </c:pt>
                <c:pt idx="1832">
                  <c:v>42961</c:v>
                </c:pt>
                <c:pt idx="1833">
                  <c:v>42963</c:v>
                </c:pt>
                <c:pt idx="1834">
                  <c:v>42964</c:v>
                </c:pt>
                <c:pt idx="1835">
                  <c:v>42965</c:v>
                </c:pt>
                <c:pt idx="1836">
                  <c:v>42968</c:v>
                </c:pt>
                <c:pt idx="1837">
                  <c:v>42969</c:v>
                </c:pt>
                <c:pt idx="1838">
                  <c:v>42970</c:v>
                </c:pt>
                <c:pt idx="1839">
                  <c:v>42971</c:v>
                </c:pt>
                <c:pt idx="1840">
                  <c:v>42975</c:v>
                </c:pt>
                <c:pt idx="1841">
                  <c:v>42976</c:v>
                </c:pt>
                <c:pt idx="1842">
                  <c:v>42977</c:v>
                </c:pt>
                <c:pt idx="1843">
                  <c:v>42978</c:v>
                </c:pt>
                <c:pt idx="1844">
                  <c:v>42979</c:v>
                </c:pt>
                <c:pt idx="1845">
                  <c:v>42982</c:v>
                </c:pt>
                <c:pt idx="1846">
                  <c:v>42983</c:v>
                </c:pt>
                <c:pt idx="1847">
                  <c:v>42984</c:v>
                </c:pt>
                <c:pt idx="1848">
                  <c:v>42985</c:v>
                </c:pt>
                <c:pt idx="1849">
                  <c:v>42986</c:v>
                </c:pt>
                <c:pt idx="1850">
                  <c:v>42989</c:v>
                </c:pt>
                <c:pt idx="1851">
                  <c:v>42990</c:v>
                </c:pt>
                <c:pt idx="1852">
                  <c:v>42991</c:v>
                </c:pt>
                <c:pt idx="1853">
                  <c:v>42992</c:v>
                </c:pt>
                <c:pt idx="1854">
                  <c:v>42993</c:v>
                </c:pt>
                <c:pt idx="1855">
                  <c:v>42996</c:v>
                </c:pt>
                <c:pt idx="1856">
                  <c:v>42997</c:v>
                </c:pt>
                <c:pt idx="1857">
                  <c:v>42998</c:v>
                </c:pt>
                <c:pt idx="1858">
                  <c:v>42999</c:v>
                </c:pt>
                <c:pt idx="1859">
                  <c:v>43000</c:v>
                </c:pt>
                <c:pt idx="1860">
                  <c:v>43003</c:v>
                </c:pt>
                <c:pt idx="1861">
                  <c:v>43004</c:v>
                </c:pt>
                <c:pt idx="1862">
                  <c:v>43005</c:v>
                </c:pt>
                <c:pt idx="1863">
                  <c:v>43006</c:v>
                </c:pt>
                <c:pt idx="1864">
                  <c:v>43007</c:v>
                </c:pt>
                <c:pt idx="1865">
                  <c:v>43011</c:v>
                </c:pt>
                <c:pt idx="1866">
                  <c:v>43012</c:v>
                </c:pt>
                <c:pt idx="1867">
                  <c:v>43013</c:v>
                </c:pt>
                <c:pt idx="1868">
                  <c:v>43014</c:v>
                </c:pt>
                <c:pt idx="1869">
                  <c:v>43017</c:v>
                </c:pt>
                <c:pt idx="1870">
                  <c:v>43018</c:v>
                </c:pt>
                <c:pt idx="1871">
                  <c:v>43019</c:v>
                </c:pt>
                <c:pt idx="1872">
                  <c:v>43020</c:v>
                </c:pt>
                <c:pt idx="1873">
                  <c:v>43021</c:v>
                </c:pt>
                <c:pt idx="1874">
                  <c:v>43024</c:v>
                </c:pt>
                <c:pt idx="1875">
                  <c:v>43025</c:v>
                </c:pt>
                <c:pt idx="1876">
                  <c:v>43026</c:v>
                </c:pt>
                <c:pt idx="1877">
                  <c:v>43027</c:v>
                </c:pt>
                <c:pt idx="1878">
                  <c:v>43031</c:v>
                </c:pt>
                <c:pt idx="1879">
                  <c:v>43032</c:v>
                </c:pt>
                <c:pt idx="1880">
                  <c:v>43033</c:v>
                </c:pt>
                <c:pt idx="1881">
                  <c:v>43034</c:v>
                </c:pt>
                <c:pt idx="1882">
                  <c:v>43035</c:v>
                </c:pt>
                <c:pt idx="1883">
                  <c:v>43038</c:v>
                </c:pt>
                <c:pt idx="1884">
                  <c:v>43039</c:v>
                </c:pt>
                <c:pt idx="1885">
                  <c:v>43040</c:v>
                </c:pt>
                <c:pt idx="1886">
                  <c:v>43041</c:v>
                </c:pt>
                <c:pt idx="1887">
                  <c:v>43042</c:v>
                </c:pt>
                <c:pt idx="1888">
                  <c:v>43045</c:v>
                </c:pt>
                <c:pt idx="1889">
                  <c:v>43046</c:v>
                </c:pt>
                <c:pt idx="1890">
                  <c:v>43047</c:v>
                </c:pt>
                <c:pt idx="1891">
                  <c:v>43048</c:v>
                </c:pt>
                <c:pt idx="1892">
                  <c:v>43049</c:v>
                </c:pt>
                <c:pt idx="1893">
                  <c:v>43052</c:v>
                </c:pt>
                <c:pt idx="1894">
                  <c:v>43053</c:v>
                </c:pt>
                <c:pt idx="1895">
                  <c:v>43054</c:v>
                </c:pt>
                <c:pt idx="1896">
                  <c:v>43055</c:v>
                </c:pt>
                <c:pt idx="1897">
                  <c:v>43056</c:v>
                </c:pt>
                <c:pt idx="1898">
                  <c:v>43059</c:v>
                </c:pt>
                <c:pt idx="1899">
                  <c:v>43060</c:v>
                </c:pt>
                <c:pt idx="1900">
                  <c:v>43061</c:v>
                </c:pt>
                <c:pt idx="1901">
                  <c:v>43062</c:v>
                </c:pt>
                <c:pt idx="1902">
                  <c:v>43063</c:v>
                </c:pt>
                <c:pt idx="1903">
                  <c:v>43066</c:v>
                </c:pt>
                <c:pt idx="1904">
                  <c:v>43067</c:v>
                </c:pt>
                <c:pt idx="1905">
                  <c:v>43068</c:v>
                </c:pt>
                <c:pt idx="1906">
                  <c:v>43069</c:v>
                </c:pt>
                <c:pt idx="1907">
                  <c:v>43070</c:v>
                </c:pt>
                <c:pt idx="1908">
                  <c:v>43073</c:v>
                </c:pt>
                <c:pt idx="1909">
                  <c:v>43074</c:v>
                </c:pt>
                <c:pt idx="1910">
                  <c:v>43075</c:v>
                </c:pt>
                <c:pt idx="1911">
                  <c:v>43076</c:v>
                </c:pt>
                <c:pt idx="1912">
                  <c:v>43077</c:v>
                </c:pt>
                <c:pt idx="1913">
                  <c:v>43080</c:v>
                </c:pt>
                <c:pt idx="1914">
                  <c:v>43081</c:v>
                </c:pt>
                <c:pt idx="1915">
                  <c:v>43082</c:v>
                </c:pt>
                <c:pt idx="1916">
                  <c:v>43083</c:v>
                </c:pt>
                <c:pt idx="1917">
                  <c:v>43084</c:v>
                </c:pt>
                <c:pt idx="1918">
                  <c:v>43087</c:v>
                </c:pt>
                <c:pt idx="1919">
                  <c:v>43088</c:v>
                </c:pt>
                <c:pt idx="1920">
                  <c:v>43089</c:v>
                </c:pt>
                <c:pt idx="1921">
                  <c:v>43090</c:v>
                </c:pt>
                <c:pt idx="1922">
                  <c:v>43091</c:v>
                </c:pt>
                <c:pt idx="1923">
                  <c:v>43095</c:v>
                </c:pt>
                <c:pt idx="1924">
                  <c:v>43096</c:v>
                </c:pt>
                <c:pt idx="1925">
                  <c:v>43097</c:v>
                </c:pt>
                <c:pt idx="1926">
                  <c:v>43098</c:v>
                </c:pt>
                <c:pt idx="1927">
                  <c:v>43101</c:v>
                </c:pt>
                <c:pt idx="1928">
                  <c:v>43102</c:v>
                </c:pt>
                <c:pt idx="1929">
                  <c:v>43103</c:v>
                </c:pt>
                <c:pt idx="1930">
                  <c:v>43104</c:v>
                </c:pt>
                <c:pt idx="1931">
                  <c:v>43105</c:v>
                </c:pt>
                <c:pt idx="1932">
                  <c:v>43108</c:v>
                </c:pt>
                <c:pt idx="1933">
                  <c:v>43109</c:v>
                </c:pt>
                <c:pt idx="1934">
                  <c:v>43110</c:v>
                </c:pt>
                <c:pt idx="1935">
                  <c:v>43111</c:v>
                </c:pt>
                <c:pt idx="1936">
                  <c:v>43112</c:v>
                </c:pt>
                <c:pt idx="1937">
                  <c:v>43115</c:v>
                </c:pt>
                <c:pt idx="1938">
                  <c:v>43116</c:v>
                </c:pt>
                <c:pt idx="1939">
                  <c:v>43117</c:v>
                </c:pt>
                <c:pt idx="1940">
                  <c:v>43118</c:v>
                </c:pt>
                <c:pt idx="1941">
                  <c:v>43119</c:v>
                </c:pt>
                <c:pt idx="1942">
                  <c:v>43122</c:v>
                </c:pt>
                <c:pt idx="1943">
                  <c:v>43123</c:v>
                </c:pt>
                <c:pt idx="1944">
                  <c:v>43124</c:v>
                </c:pt>
                <c:pt idx="1945">
                  <c:v>43125</c:v>
                </c:pt>
                <c:pt idx="1946">
                  <c:v>43129</c:v>
                </c:pt>
                <c:pt idx="1947">
                  <c:v>43130</c:v>
                </c:pt>
                <c:pt idx="1948">
                  <c:v>43131</c:v>
                </c:pt>
                <c:pt idx="1949">
                  <c:v>43132</c:v>
                </c:pt>
                <c:pt idx="1950">
                  <c:v>43133</c:v>
                </c:pt>
                <c:pt idx="1951">
                  <c:v>43136</c:v>
                </c:pt>
                <c:pt idx="1952">
                  <c:v>43137</c:v>
                </c:pt>
                <c:pt idx="1953">
                  <c:v>43138</c:v>
                </c:pt>
                <c:pt idx="1954">
                  <c:v>43139</c:v>
                </c:pt>
                <c:pt idx="1955">
                  <c:v>43140</c:v>
                </c:pt>
                <c:pt idx="1956">
                  <c:v>43143</c:v>
                </c:pt>
                <c:pt idx="1957">
                  <c:v>43145</c:v>
                </c:pt>
                <c:pt idx="1958">
                  <c:v>43146</c:v>
                </c:pt>
                <c:pt idx="1959">
                  <c:v>43147</c:v>
                </c:pt>
                <c:pt idx="1960">
                  <c:v>43150</c:v>
                </c:pt>
                <c:pt idx="1961">
                  <c:v>43151</c:v>
                </c:pt>
                <c:pt idx="1962">
                  <c:v>43152</c:v>
                </c:pt>
                <c:pt idx="1963">
                  <c:v>43153</c:v>
                </c:pt>
                <c:pt idx="1964">
                  <c:v>43154</c:v>
                </c:pt>
                <c:pt idx="1965">
                  <c:v>43157</c:v>
                </c:pt>
                <c:pt idx="1966">
                  <c:v>43158</c:v>
                </c:pt>
                <c:pt idx="1967">
                  <c:v>43159</c:v>
                </c:pt>
                <c:pt idx="1968">
                  <c:v>43160</c:v>
                </c:pt>
                <c:pt idx="1969">
                  <c:v>43164</c:v>
                </c:pt>
                <c:pt idx="1970">
                  <c:v>43165</c:v>
                </c:pt>
                <c:pt idx="1971">
                  <c:v>43166</c:v>
                </c:pt>
                <c:pt idx="1972">
                  <c:v>43167</c:v>
                </c:pt>
                <c:pt idx="1973">
                  <c:v>43168</c:v>
                </c:pt>
                <c:pt idx="1974">
                  <c:v>43171</c:v>
                </c:pt>
                <c:pt idx="1975">
                  <c:v>43172</c:v>
                </c:pt>
                <c:pt idx="1976">
                  <c:v>43173</c:v>
                </c:pt>
                <c:pt idx="1977">
                  <c:v>43174</c:v>
                </c:pt>
                <c:pt idx="1978">
                  <c:v>43175</c:v>
                </c:pt>
                <c:pt idx="1979">
                  <c:v>43178</c:v>
                </c:pt>
                <c:pt idx="1980">
                  <c:v>43179</c:v>
                </c:pt>
                <c:pt idx="1981">
                  <c:v>43180</c:v>
                </c:pt>
                <c:pt idx="1982">
                  <c:v>43181</c:v>
                </c:pt>
                <c:pt idx="1983">
                  <c:v>43182</c:v>
                </c:pt>
                <c:pt idx="1984">
                  <c:v>43185</c:v>
                </c:pt>
                <c:pt idx="1985">
                  <c:v>43186</c:v>
                </c:pt>
                <c:pt idx="1986">
                  <c:v>43187</c:v>
                </c:pt>
                <c:pt idx="1987">
                  <c:v>43192</c:v>
                </c:pt>
                <c:pt idx="1988">
                  <c:v>43193</c:v>
                </c:pt>
                <c:pt idx="1989">
                  <c:v>43194</c:v>
                </c:pt>
                <c:pt idx="1990">
                  <c:v>43195</c:v>
                </c:pt>
                <c:pt idx="1991">
                  <c:v>43196</c:v>
                </c:pt>
                <c:pt idx="1992">
                  <c:v>43199</c:v>
                </c:pt>
                <c:pt idx="1993">
                  <c:v>43200</c:v>
                </c:pt>
                <c:pt idx="1994">
                  <c:v>43201</c:v>
                </c:pt>
                <c:pt idx="1995">
                  <c:v>43202</c:v>
                </c:pt>
                <c:pt idx="1996">
                  <c:v>43203</c:v>
                </c:pt>
                <c:pt idx="1997">
                  <c:v>43206</c:v>
                </c:pt>
                <c:pt idx="1998">
                  <c:v>43207</c:v>
                </c:pt>
                <c:pt idx="1999">
                  <c:v>43208</c:v>
                </c:pt>
                <c:pt idx="2000">
                  <c:v>43209</c:v>
                </c:pt>
                <c:pt idx="2001">
                  <c:v>43210</c:v>
                </c:pt>
                <c:pt idx="2002">
                  <c:v>43213</c:v>
                </c:pt>
                <c:pt idx="2003">
                  <c:v>43214</c:v>
                </c:pt>
                <c:pt idx="2004">
                  <c:v>43215</c:v>
                </c:pt>
                <c:pt idx="2005">
                  <c:v>43216</c:v>
                </c:pt>
                <c:pt idx="2006">
                  <c:v>43217</c:v>
                </c:pt>
                <c:pt idx="2007">
                  <c:v>43220</c:v>
                </c:pt>
                <c:pt idx="2008">
                  <c:v>43222</c:v>
                </c:pt>
                <c:pt idx="2009">
                  <c:v>43223</c:v>
                </c:pt>
                <c:pt idx="2010">
                  <c:v>43224</c:v>
                </c:pt>
                <c:pt idx="2011">
                  <c:v>43227</c:v>
                </c:pt>
                <c:pt idx="2012">
                  <c:v>43228</c:v>
                </c:pt>
                <c:pt idx="2013">
                  <c:v>43229</c:v>
                </c:pt>
                <c:pt idx="2014">
                  <c:v>43230</c:v>
                </c:pt>
                <c:pt idx="2015">
                  <c:v>43231</c:v>
                </c:pt>
                <c:pt idx="2016">
                  <c:v>43234</c:v>
                </c:pt>
                <c:pt idx="2017">
                  <c:v>43235</c:v>
                </c:pt>
                <c:pt idx="2018">
                  <c:v>43236</c:v>
                </c:pt>
                <c:pt idx="2019">
                  <c:v>43237</c:v>
                </c:pt>
                <c:pt idx="2020">
                  <c:v>43238</c:v>
                </c:pt>
                <c:pt idx="2021">
                  <c:v>43241</c:v>
                </c:pt>
                <c:pt idx="2022">
                  <c:v>43242</c:v>
                </c:pt>
                <c:pt idx="2023">
                  <c:v>43243</c:v>
                </c:pt>
                <c:pt idx="2024">
                  <c:v>43244</c:v>
                </c:pt>
                <c:pt idx="2025">
                  <c:v>43245</c:v>
                </c:pt>
                <c:pt idx="2026">
                  <c:v>43248</c:v>
                </c:pt>
                <c:pt idx="2027">
                  <c:v>43249</c:v>
                </c:pt>
                <c:pt idx="2028">
                  <c:v>43250</c:v>
                </c:pt>
                <c:pt idx="2029">
                  <c:v>43251</c:v>
                </c:pt>
                <c:pt idx="2030">
                  <c:v>43252</c:v>
                </c:pt>
                <c:pt idx="2031">
                  <c:v>43255</c:v>
                </c:pt>
                <c:pt idx="2032">
                  <c:v>43256</c:v>
                </c:pt>
                <c:pt idx="2033">
                  <c:v>43257</c:v>
                </c:pt>
                <c:pt idx="2034">
                  <c:v>43258</c:v>
                </c:pt>
                <c:pt idx="2035">
                  <c:v>43259</c:v>
                </c:pt>
                <c:pt idx="2036">
                  <c:v>43262</c:v>
                </c:pt>
                <c:pt idx="2037">
                  <c:v>43263</c:v>
                </c:pt>
                <c:pt idx="2038">
                  <c:v>43264</c:v>
                </c:pt>
                <c:pt idx="2039">
                  <c:v>43265</c:v>
                </c:pt>
                <c:pt idx="2040">
                  <c:v>43266</c:v>
                </c:pt>
                <c:pt idx="2041">
                  <c:v>43269</c:v>
                </c:pt>
                <c:pt idx="2042">
                  <c:v>43270</c:v>
                </c:pt>
                <c:pt idx="2043">
                  <c:v>43271</c:v>
                </c:pt>
                <c:pt idx="2044">
                  <c:v>43272</c:v>
                </c:pt>
                <c:pt idx="2045">
                  <c:v>43273</c:v>
                </c:pt>
                <c:pt idx="2046">
                  <c:v>43276</c:v>
                </c:pt>
                <c:pt idx="2047">
                  <c:v>43277</c:v>
                </c:pt>
                <c:pt idx="2048">
                  <c:v>43278</c:v>
                </c:pt>
                <c:pt idx="2049">
                  <c:v>43279</c:v>
                </c:pt>
                <c:pt idx="2050">
                  <c:v>43280</c:v>
                </c:pt>
                <c:pt idx="2051">
                  <c:v>43283</c:v>
                </c:pt>
                <c:pt idx="2052">
                  <c:v>43284</c:v>
                </c:pt>
                <c:pt idx="2053">
                  <c:v>43285</c:v>
                </c:pt>
                <c:pt idx="2054">
                  <c:v>43286</c:v>
                </c:pt>
                <c:pt idx="2055">
                  <c:v>43287</c:v>
                </c:pt>
                <c:pt idx="2056">
                  <c:v>43290</c:v>
                </c:pt>
                <c:pt idx="2057">
                  <c:v>43291</c:v>
                </c:pt>
                <c:pt idx="2058">
                  <c:v>43292</c:v>
                </c:pt>
                <c:pt idx="2059">
                  <c:v>43293</c:v>
                </c:pt>
                <c:pt idx="2060">
                  <c:v>43294</c:v>
                </c:pt>
                <c:pt idx="2061">
                  <c:v>43297</c:v>
                </c:pt>
                <c:pt idx="2062">
                  <c:v>43298</c:v>
                </c:pt>
                <c:pt idx="2063">
                  <c:v>43299</c:v>
                </c:pt>
                <c:pt idx="2064">
                  <c:v>43300</c:v>
                </c:pt>
                <c:pt idx="2065">
                  <c:v>43301</c:v>
                </c:pt>
                <c:pt idx="2066">
                  <c:v>43304</c:v>
                </c:pt>
                <c:pt idx="2067">
                  <c:v>43305</c:v>
                </c:pt>
                <c:pt idx="2068">
                  <c:v>43306</c:v>
                </c:pt>
                <c:pt idx="2069">
                  <c:v>43307</c:v>
                </c:pt>
                <c:pt idx="2070">
                  <c:v>43308</c:v>
                </c:pt>
                <c:pt idx="2071">
                  <c:v>43311</c:v>
                </c:pt>
                <c:pt idx="2072">
                  <c:v>43312</c:v>
                </c:pt>
                <c:pt idx="2073">
                  <c:v>43313</c:v>
                </c:pt>
                <c:pt idx="2074">
                  <c:v>43314</c:v>
                </c:pt>
                <c:pt idx="2075">
                  <c:v>43315</c:v>
                </c:pt>
                <c:pt idx="2076">
                  <c:v>43318</c:v>
                </c:pt>
                <c:pt idx="2077">
                  <c:v>43319</c:v>
                </c:pt>
                <c:pt idx="2078">
                  <c:v>43320</c:v>
                </c:pt>
                <c:pt idx="2079">
                  <c:v>43321</c:v>
                </c:pt>
                <c:pt idx="2080">
                  <c:v>43322</c:v>
                </c:pt>
                <c:pt idx="2081">
                  <c:v>43325</c:v>
                </c:pt>
                <c:pt idx="2082">
                  <c:v>43326</c:v>
                </c:pt>
                <c:pt idx="2083">
                  <c:v>43328</c:v>
                </c:pt>
                <c:pt idx="2084">
                  <c:v>43329</c:v>
                </c:pt>
                <c:pt idx="2085">
                  <c:v>43332</c:v>
                </c:pt>
                <c:pt idx="2086">
                  <c:v>43333</c:v>
                </c:pt>
                <c:pt idx="2087">
                  <c:v>43335</c:v>
                </c:pt>
                <c:pt idx="2088">
                  <c:v>43336</c:v>
                </c:pt>
                <c:pt idx="2089">
                  <c:v>43339</c:v>
                </c:pt>
                <c:pt idx="2090">
                  <c:v>43340</c:v>
                </c:pt>
                <c:pt idx="2091">
                  <c:v>43341</c:v>
                </c:pt>
                <c:pt idx="2092">
                  <c:v>43342</c:v>
                </c:pt>
                <c:pt idx="2093">
                  <c:v>43343</c:v>
                </c:pt>
                <c:pt idx="2094">
                  <c:v>43346</c:v>
                </c:pt>
                <c:pt idx="2095">
                  <c:v>43347</c:v>
                </c:pt>
                <c:pt idx="2096">
                  <c:v>43348</c:v>
                </c:pt>
                <c:pt idx="2097">
                  <c:v>43349</c:v>
                </c:pt>
                <c:pt idx="2098">
                  <c:v>43350</c:v>
                </c:pt>
                <c:pt idx="2099">
                  <c:v>43353</c:v>
                </c:pt>
                <c:pt idx="2100">
                  <c:v>43354</c:v>
                </c:pt>
                <c:pt idx="2101">
                  <c:v>43355</c:v>
                </c:pt>
                <c:pt idx="2102">
                  <c:v>43357</c:v>
                </c:pt>
                <c:pt idx="2103">
                  <c:v>43360</c:v>
                </c:pt>
                <c:pt idx="2104">
                  <c:v>43361</c:v>
                </c:pt>
                <c:pt idx="2105">
                  <c:v>43362</c:v>
                </c:pt>
                <c:pt idx="2106">
                  <c:v>43364</c:v>
                </c:pt>
                <c:pt idx="2107">
                  <c:v>43367</c:v>
                </c:pt>
                <c:pt idx="2108">
                  <c:v>43368</c:v>
                </c:pt>
                <c:pt idx="2109">
                  <c:v>43369</c:v>
                </c:pt>
                <c:pt idx="2110">
                  <c:v>43370</c:v>
                </c:pt>
                <c:pt idx="2111">
                  <c:v>43371</c:v>
                </c:pt>
                <c:pt idx="2112">
                  <c:v>43374</c:v>
                </c:pt>
                <c:pt idx="2113">
                  <c:v>43376</c:v>
                </c:pt>
                <c:pt idx="2114">
                  <c:v>43377</c:v>
                </c:pt>
                <c:pt idx="2115">
                  <c:v>43378</c:v>
                </c:pt>
                <c:pt idx="2116">
                  <c:v>43381</c:v>
                </c:pt>
                <c:pt idx="2117">
                  <c:v>43382</c:v>
                </c:pt>
                <c:pt idx="2118">
                  <c:v>43383</c:v>
                </c:pt>
                <c:pt idx="2119">
                  <c:v>43384</c:v>
                </c:pt>
                <c:pt idx="2120">
                  <c:v>43385</c:v>
                </c:pt>
                <c:pt idx="2121">
                  <c:v>43388</c:v>
                </c:pt>
                <c:pt idx="2122">
                  <c:v>43389</c:v>
                </c:pt>
                <c:pt idx="2123">
                  <c:v>43390</c:v>
                </c:pt>
                <c:pt idx="2124">
                  <c:v>43392</c:v>
                </c:pt>
                <c:pt idx="2125">
                  <c:v>43395</c:v>
                </c:pt>
                <c:pt idx="2126">
                  <c:v>43396</c:v>
                </c:pt>
                <c:pt idx="2127">
                  <c:v>43397</c:v>
                </c:pt>
                <c:pt idx="2128">
                  <c:v>43398</c:v>
                </c:pt>
                <c:pt idx="2129">
                  <c:v>43399</c:v>
                </c:pt>
                <c:pt idx="2130">
                  <c:v>43402</c:v>
                </c:pt>
                <c:pt idx="2131">
                  <c:v>43403</c:v>
                </c:pt>
                <c:pt idx="2132">
                  <c:v>43404</c:v>
                </c:pt>
                <c:pt idx="2133">
                  <c:v>43405</c:v>
                </c:pt>
                <c:pt idx="2134">
                  <c:v>43406</c:v>
                </c:pt>
                <c:pt idx="2135">
                  <c:v>43409</c:v>
                </c:pt>
                <c:pt idx="2136">
                  <c:v>43410</c:v>
                </c:pt>
                <c:pt idx="2137">
                  <c:v>43411</c:v>
                </c:pt>
                <c:pt idx="2138">
                  <c:v>43413</c:v>
                </c:pt>
                <c:pt idx="2139">
                  <c:v>43416</c:v>
                </c:pt>
                <c:pt idx="2140">
                  <c:v>43417</c:v>
                </c:pt>
                <c:pt idx="2141">
                  <c:v>43418</c:v>
                </c:pt>
                <c:pt idx="2142">
                  <c:v>43419</c:v>
                </c:pt>
                <c:pt idx="2143">
                  <c:v>43420</c:v>
                </c:pt>
                <c:pt idx="2144">
                  <c:v>43423</c:v>
                </c:pt>
                <c:pt idx="2145">
                  <c:v>43424</c:v>
                </c:pt>
                <c:pt idx="2146">
                  <c:v>43425</c:v>
                </c:pt>
                <c:pt idx="2147">
                  <c:v>43426</c:v>
                </c:pt>
                <c:pt idx="2148">
                  <c:v>43430</c:v>
                </c:pt>
                <c:pt idx="2149">
                  <c:v>43431</c:v>
                </c:pt>
                <c:pt idx="2150">
                  <c:v>43432</c:v>
                </c:pt>
                <c:pt idx="2151">
                  <c:v>43433</c:v>
                </c:pt>
                <c:pt idx="2152">
                  <c:v>43434</c:v>
                </c:pt>
                <c:pt idx="2153">
                  <c:v>43437</c:v>
                </c:pt>
                <c:pt idx="2154">
                  <c:v>43438</c:v>
                </c:pt>
                <c:pt idx="2155">
                  <c:v>43439</c:v>
                </c:pt>
                <c:pt idx="2156">
                  <c:v>43440</c:v>
                </c:pt>
                <c:pt idx="2157">
                  <c:v>43441</c:v>
                </c:pt>
                <c:pt idx="2158">
                  <c:v>43444</c:v>
                </c:pt>
                <c:pt idx="2159">
                  <c:v>43445</c:v>
                </c:pt>
                <c:pt idx="2160">
                  <c:v>43446</c:v>
                </c:pt>
                <c:pt idx="2161">
                  <c:v>43447</c:v>
                </c:pt>
                <c:pt idx="2162">
                  <c:v>43448</c:v>
                </c:pt>
                <c:pt idx="2163">
                  <c:v>43451</c:v>
                </c:pt>
                <c:pt idx="2164">
                  <c:v>43452</c:v>
                </c:pt>
                <c:pt idx="2165">
                  <c:v>43453</c:v>
                </c:pt>
                <c:pt idx="2166">
                  <c:v>43454</c:v>
                </c:pt>
                <c:pt idx="2167">
                  <c:v>43455</c:v>
                </c:pt>
                <c:pt idx="2168">
                  <c:v>43458</c:v>
                </c:pt>
                <c:pt idx="2169">
                  <c:v>43460</c:v>
                </c:pt>
                <c:pt idx="2170">
                  <c:v>43461</c:v>
                </c:pt>
                <c:pt idx="2171">
                  <c:v>43462</c:v>
                </c:pt>
                <c:pt idx="2172">
                  <c:v>43465</c:v>
                </c:pt>
                <c:pt idx="2173">
                  <c:v>43466</c:v>
                </c:pt>
                <c:pt idx="2174">
                  <c:v>43467</c:v>
                </c:pt>
                <c:pt idx="2175">
                  <c:v>43468</c:v>
                </c:pt>
                <c:pt idx="2176">
                  <c:v>43469</c:v>
                </c:pt>
                <c:pt idx="2177">
                  <c:v>43472</c:v>
                </c:pt>
                <c:pt idx="2178">
                  <c:v>43473</c:v>
                </c:pt>
                <c:pt idx="2179">
                  <c:v>43474</c:v>
                </c:pt>
                <c:pt idx="2180">
                  <c:v>43475</c:v>
                </c:pt>
                <c:pt idx="2181">
                  <c:v>43476</c:v>
                </c:pt>
                <c:pt idx="2182">
                  <c:v>43479</c:v>
                </c:pt>
                <c:pt idx="2183">
                  <c:v>43480</c:v>
                </c:pt>
                <c:pt idx="2184">
                  <c:v>43481</c:v>
                </c:pt>
                <c:pt idx="2185">
                  <c:v>43482</c:v>
                </c:pt>
                <c:pt idx="2186">
                  <c:v>43483</c:v>
                </c:pt>
                <c:pt idx="2187">
                  <c:v>43486</c:v>
                </c:pt>
                <c:pt idx="2188">
                  <c:v>43487</c:v>
                </c:pt>
                <c:pt idx="2189">
                  <c:v>43488</c:v>
                </c:pt>
                <c:pt idx="2190">
                  <c:v>43489</c:v>
                </c:pt>
                <c:pt idx="2191">
                  <c:v>43490</c:v>
                </c:pt>
                <c:pt idx="2192">
                  <c:v>43493</c:v>
                </c:pt>
                <c:pt idx="2193">
                  <c:v>43494</c:v>
                </c:pt>
                <c:pt idx="2194">
                  <c:v>43495</c:v>
                </c:pt>
                <c:pt idx="2195">
                  <c:v>43496</c:v>
                </c:pt>
                <c:pt idx="2196">
                  <c:v>43497</c:v>
                </c:pt>
                <c:pt idx="2197">
                  <c:v>43500</c:v>
                </c:pt>
                <c:pt idx="2198">
                  <c:v>43501</c:v>
                </c:pt>
                <c:pt idx="2199">
                  <c:v>43502</c:v>
                </c:pt>
                <c:pt idx="2200">
                  <c:v>43503</c:v>
                </c:pt>
                <c:pt idx="2201">
                  <c:v>43504</c:v>
                </c:pt>
                <c:pt idx="2202">
                  <c:v>43507</c:v>
                </c:pt>
                <c:pt idx="2203">
                  <c:v>43508</c:v>
                </c:pt>
                <c:pt idx="2204">
                  <c:v>43509</c:v>
                </c:pt>
                <c:pt idx="2205">
                  <c:v>43510</c:v>
                </c:pt>
                <c:pt idx="2206">
                  <c:v>43511</c:v>
                </c:pt>
                <c:pt idx="2207">
                  <c:v>43514</c:v>
                </c:pt>
                <c:pt idx="2208">
                  <c:v>43515</c:v>
                </c:pt>
                <c:pt idx="2209">
                  <c:v>43516</c:v>
                </c:pt>
                <c:pt idx="2210">
                  <c:v>43517</c:v>
                </c:pt>
                <c:pt idx="2211">
                  <c:v>43518</c:v>
                </c:pt>
                <c:pt idx="2212">
                  <c:v>43521</c:v>
                </c:pt>
                <c:pt idx="2213">
                  <c:v>43522</c:v>
                </c:pt>
                <c:pt idx="2214">
                  <c:v>43523</c:v>
                </c:pt>
                <c:pt idx="2215">
                  <c:v>43524</c:v>
                </c:pt>
                <c:pt idx="2216">
                  <c:v>43525</c:v>
                </c:pt>
                <c:pt idx="2217">
                  <c:v>43529</c:v>
                </c:pt>
                <c:pt idx="2218">
                  <c:v>43530</c:v>
                </c:pt>
                <c:pt idx="2219">
                  <c:v>43531</c:v>
                </c:pt>
                <c:pt idx="2220">
                  <c:v>43532</c:v>
                </c:pt>
                <c:pt idx="2221">
                  <c:v>43535</c:v>
                </c:pt>
                <c:pt idx="2222">
                  <c:v>43536</c:v>
                </c:pt>
                <c:pt idx="2223">
                  <c:v>43537</c:v>
                </c:pt>
                <c:pt idx="2224">
                  <c:v>43538</c:v>
                </c:pt>
                <c:pt idx="2225">
                  <c:v>43539</c:v>
                </c:pt>
                <c:pt idx="2226">
                  <c:v>43542</c:v>
                </c:pt>
                <c:pt idx="2227">
                  <c:v>43543</c:v>
                </c:pt>
                <c:pt idx="2228">
                  <c:v>43544</c:v>
                </c:pt>
                <c:pt idx="2229">
                  <c:v>43546</c:v>
                </c:pt>
                <c:pt idx="2230">
                  <c:v>43549</c:v>
                </c:pt>
                <c:pt idx="2231">
                  <c:v>43550</c:v>
                </c:pt>
                <c:pt idx="2232">
                  <c:v>43551</c:v>
                </c:pt>
                <c:pt idx="2233">
                  <c:v>43552</c:v>
                </c:pt>
                <c:pt idx="2234">
                  <c:v>43553</c:v>
                </c:pt>
                <c:pt idx="2235">
                  <c:v>43556</c:v>
                </c:pt>
                <c:pt idx="2236">
                  <c:v>43557</c:v>
                </c:pt>
                <c:pt idx="2237">
                  <c:v>43558</c:v>
                </c:pt>
                <c:pt idx="2238">
                  <c:v>43559</c:v>
                </c:pt>
                <c:pt idx="2239">
                  <c:v>43560</c:v>
                </c:pt>
                <c:pt idx="2240">
                  <c:v>43563</c:v>
                </c:pt>
                <c:pt idx="2241">
                  <c:v>43564</c:v>
                </c:pt>
                <c:pt idx="2242">
                  <c:v>43565</c:v>
                </c:pt>
                <c:pt idx="2243">
                  <c:v>43566</c:v>
                </c:pt>
                <c:pt idx="2244">
                  <c:v>43567</c:v>
                </c:pt>
                <c:pt idx="2245">
                  <c:v>43570</c:v>
                </c:pt>
                <c:pt idx="2246">
                  <c:v>43571</c:v>
                </c:pt>
                <c:pt idx="2247">
                  <c:v>43573</c:v>
                </c:pt>
                <c:pt idx="2248">
                  <c:v>43577</c:v>
                </c:pt>
                <c:pt idx="2249">
                  <c:v>43578</c:v>
                </c:pt>
                <c:pt idx="2250">
                  <c:v>43579</c:v>
                </c:pt>
                <c:pt idx="2251">
                  <c:v>43580</c:v>
                </c:pt>
                <c:pt idx="2252">
                  <c:v>43581</c:v>
                </c:pt>
                <c:pt idx="2253">
                  <c:v>43585</c:v>
                </c:pt>
                <c:pt idx="2254">
                  <c:v>43587</c:v>
                </c:pt>
                <c:pt idx="2255">
                  <c:v>43588</c:v>
                </c:pt>
                <c:pt idx="2256">
                  <c:v>43591</c:v>
                </c:pt>
                <c:pt idx="2257">
                  <c:v>43592</c:v>
                </c:pt>
                <c:pt idx="2258">
                  <c:v>43593</c:v>
                </c:pt>
                <c:pt idx="2259">
                  <c:v>43594</c:v>
                </c:pt>
                <c:pt idx="2260">
                  <c:v>43595</c:v>
                </c:pt>
                <c:pt idx="2261">
                  <c:v>43598</c:v>
                </c:pt>
                <c:pt idx="2262">
                  <c:v>43599</c:v>
                </c:pt>
                <c:pt idx="2263">
                  <c:v>43600</c:v>
                </c:pt>
                <c:pt idx="2264">
                  <c:v>43601</c:v>
                </c:pt>
                <c:pt idx="2265">
                  <c:v>43602</c:v>
                </c:pt>
                <c:pt idx="2266">
                  <c:v>43605</c:v>
                </c:pt>
                <c:pt idx="2267">
                  <c:v>43606</c:v>
                </c:pt>
                <c:pt idx="2268">
                  <c:v>43607</c:v>
                </c:pt>
                <c:pt idx="2269">
                  <c:v>43608</c:v>
                </c:pt>
                <c:pt idx="2270">
                  <c:v>43609</c:v>
                </c:pt>
                <c:pt idx="2271">
                  <c:v>43612</c:v>
                </c:pt>
                <c:pt idx="2272">
                  <c:v>43613</c:v>
                </c:pt>
                <c:pt idx="2273">
                  <c:v>43614</c:v>
                </c:pt>
                <c:pt idx="2274">
                  <c:v>43615</c:v>
                </c:pt>
                <c:pt idx="2275">
                  <c:v>43616</c:v>
                </c:pt>
                <c:pt idx="2276">
                  <c:v>43619</c:v>
                </c:pt>
                <c:pt idx="2277">
                  <c:v>43620</c:v>
                </c:pt>
                <c:pt idx="2278">
                  <c:v>43622</c:v>
                </c:pt>
                <c:pt idx="2279">
                  <c:v>43623</c:v>
                </c:pt>
                <c:pt idx="2280">
                  <c:v>43626</c:v>
                </c:pt>
                <c:pt idx="2281">
                  <c:v>43627</c:v>
                </c:pt>
                <c:pt idx="2282">
                  <c:v>43628</c:v>
                </c:pt>
                <c:pt idx="2283">
                  <c:v>43629</c:v>
                </c:pt>
                <c:pt idx="2284">
                  <c:v>43630</c:v>
                </c:pt>
                <c:pt idx="2285">
                  <c:v>43633</c:v>
                </c:pt>
                <c:pt idx="2286">
                  <c:v>43634</c:v>
                </c:pt>
                <c:pt idx="2287">
                  <c:v>43635</c:v>
                </c:pt>
                <c:pt idx="2288">
                  <c:v>43636</c:v>
                </c:pt>
                <c:pt idx="2289">
                  <c:v>43637</c:v>
                </c:pt>
                <c:pt idx="2290">
                  <c:v>43640</c:v>
                </c:pt>
                <c:pt idx="2291">
                  <c:v>43641</c:v>
                </c:pt>
                <c:pt idx="2292">
                  <c:v>43642</c:v>
                </c:pt>
                <c:pt idx="2293">
                  <c:v>43643</c:v>
                </c:pt>
                <c:pt idx="2294">
                  <c:v>43644</c:v>
                </c:pt>
                <c:pt idx="2295">
                  <c:v>43647</c:v>
                </c:pt>
                <c:pt idx="2296">
                  <c:v>43648</c:v>
                </c:pt>
                <c:pt idx="2297">
                  <c:v>43649</c:v>
                </c:pt>
                <c:pt idx="2298">
                  <c:v>43650</c:v>
                </c:pt>
                <c:pt idx="2299">
                  <c:v>43651</c:v>
                </c:pt>
                <c:pt idx="2300">
                  <c:v>43654</c:v>
                </c:pt>
                <c:pt idx="2301">
                  <c:v>43655</c:v>
                </c:pt>
                <c:pt idx="2302">
                  <c:v>43656</c:v>
                </c:pt>
                <c:pt idx="2303">
                  <c:v>43657</c:v>
                </c:pt>
                <c:pt idx="2304">
                  <c:v>43658</c:v>
                </c:pt>
                <c:pt idx="2305">
                  <c:v>43661</c:v>
                </c:pt>
                <c:pt idx="2306">
                  <c:v>43662</c:v>
                </c:pt>
                <c:pt idx="2307">
                  <c:v>43663</c:v>
                </c:pt>
                <c:pt idx="2308">
                  <c:v>43664</c:v>
                </c:pt>
                <c:pt idx="2309">
                  <c:v>43665</c:v>
                </c:pt>
                <c:pt idx="2310">
                  <c:v>43668</c:v>
                </c:pt>
                <c:pt idx="2311">
                  <c:v>43669</c:v>
                </c:pt>
                <c:pt idx="2312">
                  <c:v>43670</c:v>
                </c:pt>
                <c:pt idx="2313">
                  <c:v>43671</c:v>
                </c:pt>
                <c:pt idx="2314">
                  <c:v>43672</c:v>
                </c:pt>
                <c:pt idx="2315">
                  <c:v>43675</c:v>
                </c:pt>
                <c:pt idx="2316">
                  <c:v>43676</c:v>
                </c:pt>
                <c:pt idx="2317">
                  <c:v>43677</c:v>
                </c:pt>
                <c:pt idx="2318">
                  <c:v>43678</c:v>
                </c:pt>
                <c:pt idx="2319">
                  <c:v>43679</c:v>
                </c:pt>
                <c:pt idx="2320">
                  <c:v>43682</c:v>
                </c:pt>
                <c:pt idx="2321">
                  <c:v>43683</c:v>
                </c:pt>
                <c:pt idx="2322">
                  <c:v>43684</c:v>
                </c:pt>
                <c:pt idx="2323">
                  <c:v>43685</c:v>
                </c:pt>
                <c:pt idx="2324">
                  <c:v>43686</c:v>
                </c:pt>
                <c:pt idx="2325">
                  <c:v>43690</c:v>
                </c:pt>
                <c:pt idx="2326">
                  <c:v>43691</c:v>
                </c:pt>
                <c:pt idx="2327">
                  <c:v>43693</c:v>
                </c:pt>
                <c:pt idx="2328">
                  <c:v>43696</c:v>
                </c:pt>
                <c:pt idx="2329">
                  <c:v>43697</c:v>
                </c:pt>
                <c:pt idx="2330">
                  <c:v>43698</c:v>
                </c:pt>
                <c:pt idx="2331">
                  <c:v>43699</c:v>
                </c:pt>
                <c:pt idx="2332">
                  <c:v>43700</c:v>
                </c:pt>
                <c:pt idx="2333">
                  <c:v>43703</c:v>
                </c:pt>
                <c:pt idx="2334">
                  <c:v>43704</c:v>
                </c:pt>
                <c:pt idx="2335">
                  <c:v>43705</c:v>
                </c:pt>
                <c:pt idx="2336">
                  <c:v>43706</c:v>
                </c:pt>
                <c:pt idx="2337">
                  <c:v>43707</c:v>
                </c:pt>
                <c:pt idx="2338">
                  <c:v>43711</c:v>
                </c:pt>
                <c:pt idx="2339">
                  <c:v>43712</c:v>
                </c:pt>
                <c:pt idx="2340">
                  <c:v>43713</c:v>
                </c:pt>
                <c:pt idx="2341">
                  <c:v>43714</c:v>
                </c:pt>
                <c:pt idx="2342">
                  <c:v>43717</c:v>
                </c:pt>
                <c:pt idx="2343">
                  <c:v>43719</c:v>
                </c:pt>
                <c:pt idx="2344">
                  <c:v>43720</c:v>
                </c:pt>
                <c:pt idx="2345">
                  <c:v>43721</c:v>
                </c:pt>
                <c:pt idx="2346">
                  <c:v>43724</c:v>
                </c:pt>
                <c:pt idx="2347">
                  <c:v>43725</c:v>
                </c:pt>
                <c:pt idx="2348">
                  <c:v>43726</c:v>
                </c:pt>
                <c:pt idx="2349">
                  <c:v>43727</c:v>
                </c:pt>
                <c:pt idx="2350">
                  <c:v>43728</c:v>
                </c:pt>
                <c:pt idx="2351">
                  <c:v>43731</c:v>
                </c:pt>
                <c:pt idx="2352">
                  <c:v>43732</c:v>
                </c:pt>
                <c:pt idx="2353">
                  <c:v>43733</c:v>
                </c:pt>
                <c:pt idx="2354">
                  <c:v>43734</c:v>
                </c:pt>
                <c:pt idx="2355">
                  <c:v>43735</c:v>
                </c:pt>
                <c:pt idx="2356">
                  <c:v>43738</c:v>
                </c:pt>
                <c:pt idx="2357">
                  <c:v>43739</c:v>
                </c:pt>
                <c:pt idx="2358">
                  <c:v>43741</c:v>
                </c:pt>
                <c:pt idx="2359">
                  <c:v>43742</c:v>
                </c:pt>
                <c:pt idx="2360">
                  <c:v>43745</c:v>
                </c:pt>
                <c:pt idx="2361">
                  <c:v>43747</c:v>
                </c:pt>
                <c:pt idx="2362">
                  <c:v>43748</c:v>
                </c:pt>
                <c:pt idx="2363">
                  <c:v>43749</c:v>
                </c:pt>
                <c:pt idx="2364">
                  <c:v>43752</c:v>
                </c:pt>
                <c:pt idx="2365">
                  <c:v>43753</c:v>
                </c:pt>
                <c:pt idx="2366">
                  <c:v>43754</c:v>
                </c:pt>
                <c:pt idx="2367">
                  <c:v>43755</c:v>
                </c:pt>
                <c:pt idx="2368">
                  <c:v>43756</c:v>
                </c:pt>
                <c:pt idx="2369">
                  <c:v>43760</c:v>
                </c:pt>
                <c:pt idx="2370">
                  <c:v>43761</c:v>
                </c:pt>
                <c:pt idx="2371">
                  <c:v>43762</c:v>
                </c:pt>
                <c:pt idx="2372">
                  <c:v>43763</c:v>
                </c:pt>
                <c:pt idx="2373">
                  <c:v>43765</c:v>
                </c:pt>
                <c:pt idx="2374">
                  <c:v>43767</c:v>
                </c:pt>
                <c:pt idx="2375">
                  <c:v>43768</c:v>
                </c:pt>
                <c:pt idx="2376">
                  <c:v>43769</c:v>
                </c:pt>
                <c:pt idx="2377">
                  <c:v>43770</c:v>
                </c:pt>
                <c:pt idx="2378">
                  <c:v>43773</c:v>
                </c:pt>
                <c:pt idx="2379">
                  <c:v>43774</c:v>
                </c:pt>
                <c:pt idx="2380">
                  <c:v>43775</c:v>
                </c:pt>
                <c:pt idx="2381">
                  <c:v>43776</c:v>
                </c:pt>
                <c:pt idx="2382">
                  <c:v>43777</c:v>
                </c:pt>
                <c:pt idx="2383">
                  <c:v>43780</c:v>
                </c:pt>
                <c:pt idx="2384">
                  <c:v>43782</c:v>
                </c:pt>
                <c:pt idx="2385">
                  <c:v>43783</c:v>
                </c:pt>
                <c:pt idx="2386">
                  <c:v>43784</c:v>
                </c:pt>
                <c:pt idx="2387">
                  <c:v>43787</c:v>
                </c:pt>
                <c:pt idx="2388">
                  <c:v>43788</c:v>
                </c:pt>
                <c:pt idx="2389">
                  <c:v>43789</c:v>
                </c:pt>
                <c:pt idx="2390">
                  <c:v>43790</c:v>
                </c:pt>
                <c:pt idx="2391">
                  <c:v>43791</c:v>
                </c:pt>
                <c:pt idx="2392">
                  <c:v>43794</c:v>
                </c:pt>
                <c:pt idx="2393">
                  <c:v>43795</c:v>
                </c:pt>
                <c:pt idx="2394">
                  <c:v>43796</c:v>
                </c:pt>
                <c:pt idx="2395">
                  <c:v>43797</c:v>
                </c:pt>
                <c:pt idx="2396">
                  <c:v>43798</c:v>
                </c:pt>
                <c:pt idx="2397">
                  <c:v>43801</c:v>
                </c:pt>
                <c:pt idx="2398">
                  <c:v>43802</c:v>
                </c:pt>
                <c:pt idx="2399">
                  <c:v>43803</c:v>
                </c:pt>
                <c:pt idx="2400">
                  <c:v>43804</c:v>
                </c:pt>
                <c:pt idx="2401">
                  <c:v>43805</c:v>
                </c:pt>
                <c:pt idx="2402">
                  <c:v>43808</c:v>
                </c:pt>
                <c:pt idx="2403">
                  <c:v>43809</c:v>
                </c:pt>
                <c:pt idx="2404">
                  <c:v>43810</c:v>
                </c:pt>
                <c:pt idx="2405">
                  <c:v>43811</c:v>
                </c:pt>
                <c:pt idx="2406">
                  <c:v>43812</c:v>
                </c:pt>
                <c:pt idx="2407">
                  <c:v>43815</c:v>
                </c:pt>
                <c:pt idx="2408">
                  <c:v>43816</c:v>
                </c:pt>
                <c:pt idx="2409">
                  <c:v>43817</c:v>
                </c:pt>
                <c:pt idx="2410">
                  <c:v>43818</c:v>
                </c:pt>
                <c:pt idx="2411">
                  <c:v>43819</c:v>
                </c:pt>
                <c:pt idx="2412">
                  <c:v>43822</c:v>
                </c:pt>
                <c:pt idx="2413">
                  <c:v>43823</c:v>
                </c:pt>
                <c:pt idx="2414">
                  <c:v>43825</c:v>
                </c:pt>
                <c:pt idx="2415">
                  <c:v>43826</c:v>
                </c:pt>
                <c:pt idx="2416">
                  <c:v>43829</c:v>
                </c:pt>
                <c:pt idx="2417">
                  <c:v>43830</c:v>
                </c:pt>
                <c:pt idx="2418">
                  <c:v>43831</c:v>
                </c:pt>
                <c:pt idx="2419">
                  <c:v>43832</c:v>
                </c:pt>
                <c:pt idx="2420">
                  <c:v>43833</c:v>
                </c:pt>
                <c:pt idx="2421">
                  <c:v>43836</c:v>
                </c:pt>
                <c:pt idx="2422">
                  <c:v>43837</c:v>
                </c:pt>
                <c:pt idx="2423">
                  <c:v>43838</c:v>
                </c:pt>
                <c:pt idx="2424">
                  <c:v>43839</c:v>
                </c:pt>
                <c:pt idx="2425">
                  <c:v>43840</c:v>
                </c:pt>
                <c:pt idx="2426">
                  <c:v>43843</c:v>
                </c:pt>
                <c:pt idx="2427">
                  <c:v>43844</c:v>
                </c:pt>
                <c:pt idx="2428">
                  <c:v>43845</c:v>
                </c:pt>
                <c:pt idx="2429">
                  <c:v>43846</c:v>
                </c:pt>
                <c:pt idx="2430">
                  <c:v>43847</c:v>
                </c:pt>
                <c:pt idx="2431">
                  <c:v>43850</c:v>
                </c:pt>
                <c:pt idx="2432">
                  <c:v>43851</c:v>
                </c:pt>
                <c:pt idx="2433">
                  <c:v>43852</c:v>
                </c:pt>
                <c:pt idx="2434">
                  <c:v>43853</c:v>
                </c:pt>
                <c:pt idx="2435">
                  <c:v>43854</c:v>
                </c:pt>
                <c:pt idx="2436">
                  <c:v>43857</c:v>
                </c:pt>
                <c:pt idx="2437">
                  <c:v>43858</c:v>
                </c:pt>
                <c:pt idx="2438">
                  <c:v>43859</c:v>
                </c:pt>
                <c:pt idx="2439">
                  <c:v>43860</c:v>
                </c:pt>
                <c:pt idx="2440">
                  <c:v>43861</c:v>
                </c:pt>
                <c:pt idx="2441">
                  <c:v>43862</c:v>
                </c:pt>
                <c:pt idx="2442">
                  <c:v>43864</c:v>
                </c:pt>
                <c:pt idx="2443">
                  <c:v>43865</c:v>
                </c:pt>
                <c:pt idx="2444">
                  <c:v>43866</c:v>
                </c:pt>
                <c:pt idx="2445">
                  <c:v>43867</c:v>
                </c:pt>
                <c:pt idx="2446">
                  <c:v>43868</c:v>
                </c:pt>
                <c:pt idx="2447">
                  <c:v>43871</c:v>
                </c:pt>
                <c:pt idx="2448">
                  <c:v>43872</c:v>
                </c:pt>
                <c:pt idx="2449">
                  <c:v>43873</c:v>
                </c:pt>
                <c:pt idx="2450">
                  <c:v>43874</c:v>
                </c:pt>
                <c:pt idx="2451">
                  <c:v>43875</c:v>
                </c:pt>
                <c:pt idx="2452">
                  <c:v>43878</c:v>
                </c:pt>
                <c:pt idx="2453">
                  <c:v>43879</c:v>
                </c:pt>
                <c:pt idx="2454">
                  <c:v>43880</c:v>
                </c:pt>
                <c:pt idx="2455">
                  <c:v>43881</c:v>
                </c:pt>
                <c:pt idx="2456">
                  <c:v>43885</c:v>
                </c:pt>
                <c:pt idx="2457">
                  <c:v>43886</c:v>
                </c:pt>
                <c:pt idx="2458">
                  <c:v>43887</c:v>
                </c:pt>
                <c:pt idx="2459">
                  <c:v>43888</c:v>
                </c:pt>
                <c:pt idx="2460">
                  <c:v>43889</c:v>
                </c:pt>
                <c:pt idx="2461">
                  <c:v>43892</c:v>
                </c:pt>
                <c:pt idx="2462">
                  <c:v>43893</c:v>
                </c:pt>
                <c:pt idx="2463">
                  <c:v>43894</c:v>
                </c:pt>
                <c:pt idx="2464">
                  <c:v>43895</c:v>
                </c:pt>
                <c:pt idx="2465">
                  <c:v>43896</c:v>
                </c:pt>
                <c:pt idx="2466">
                  <c:v>43899</c:v>
                </c:pt>
                <c:pt idx="2467">
                  <c:v>43901</c:v>
                </c:pt>
                <c:pt idx="2468">
                  <c:v>43902</c:v>
                </c:pt>
                <c:pt idx="2469">
                  <c:v>43903</c:v>
                </c:pt>
                <c:pt idx="2470">
                  <c:v>43906</c:v>
                </c:pt>
                <c:pt idx="2471">
                  <c:v>43907</c:v>
                </c:pt>
                <c:pt idx="2472">
                  <c:v>43908</c:v>
                </c:pt>
                <c:pt idx="2473">
                  <c:v>43909</c:v>
                </c:pt>
                <c:pt idx="2474">
                  <c:v>43910</c:v>
                </c:pt>
                <c:pt idx="2475">
                  <c:v>43913</c:v>
                </c:pt>
                <c:pt idx="2476">
                  <c:v>43914</c:v>
                </c:pt>
                <c:pt idx="2477">
                  <c:v>43915</c:v>
                </c:pt>
                <c:pt idx="2478">
                  <c:v>43916</c:v>
                </c:pt>
                <c:pt idx="2479">
                  <c:v>43917</c:v>
                </c:pt>
                <c:pt idx="2480">
                  <c:v>43920</c:v>
                </c:pt>
                <c:pt idx="2481">
                  <c:v>43921</c:v>
                </c:pt>
              </c:numCache>
            </c:numRef>
          </c:cat>
          <c:val>
            <c:numRef>
              <c:f>'[1]Bajaj Finserv Daily Data'!$G$2:$G$2483</c:f>
              <c:numCache>
                <c:formatCode>General</c:formatCode>
                <c:ptCount val="2482"/>
                <c:pt idx="0">
                  <c:v>344.9</c:v>
                </c:pt>
                <c:pt idx="1">
                  <c:v>346.55</c:v>
                </c:pt>
                <c:pt idx="2">
                  <c:v>342.9</c:v>
                </c:pt>
                <c:pt idx="3">
                  <c:v>342.3</c:v>
                </c:pt>
                <c:pt idx="4">
                  <c:v>349.95</c:v>
                </c:pt>
                <c:pt idx="5">
                  <c:v>359.1</c:v>
                </c:pt>
                <c:pt idx="6">
                  <c:v>359.6</c:v>
                </c:pt>
                <c:pt idx="7">
                  <c:v>352.65</c:v>
                </c:pt>
                <c:pt idx="8">
                  <c:v>326.95</c:v>
                </c:pt>
                <c:pt idx="9">
                  <c:v>307.95</c:v>
                </c:pt>
                <c:pt idx="10">
                  <c:v>305.85000000000002</c:v>
                </c:pt>
                <c:pt idx="11">
                  <c:v>313.35000000000002</c:v>
                </c:pt>
                <c:pt idx="12">
                  <c:v>318.75</c:v>
                </c:pt>
                <c:pt idx="13">
                  <c:v>321.39999999999998</c:v>
                </c:pt>
                <c:pt idx="14">
                  <c:v>321.95</c:v>
                </c:pt>
                <c:pt idx="15">
                  <c:v>327</c:v>
                </c:pt>
                <c:pt idx="16">
                  <c:v>323.60000000000002</c:v>
                </c:pt>
                <c:pt idx="17">
                  <c:v>326.95</c:v>
                </c:pt>
                <c:pt idx="18">
                  <c:v>339.2</c:v>
                </c:pt>
                <c:pt idx="19">
                  <c:v>343.95</c:v>
                </c:pt>
                <c:pt idx="20">
                  <c:v>345.2</c:v>
                </c:pt>
                <c:pt idx="21">
                  <c:v>339.1</c:v>
                </c:pt>
                <c:pt idx="22">
                  <c:v>398.1</c:v>
                </c:pt>
                <c:pt idx="23">
                  <c:v>412.9</c:v>
                </c:pt>
                <c:pt idx="24">
                  <c:v>398</c:v>
                </c:pt>
                <c:pt idx="25">
                  <c:v>438.75</c:v>
                </c:pt>
                <c:pt idx="26">
                  <c:v>433.7</c:v>
                </c:pt>
                <c:pt idx="27">
                  <c:v>468.7</c:v>
                </c:pt>
                <c:pt idx="28">
                  <c:v>511.85</c:v>
                </c:pt>
                <c:pt idx="29">
                  <c:v>537.04999999999995</c:v>
                </c:pt>
                <c:pt idx="30">
                  <c:v>532</c:v>
                </c:pt>
                <c:pt idx="31">
                  <c:v>486.3</c:v>
                </c:pt>
                <c:pt idx="32">
                  <c:v>467.8</c:v>
                </c:pt>
                <c:pt idx="33">
                  <c:v>451.95</c:v>
                </c:pt>
                <c:pt idx="34">
                  <c:v>457.35</c:v>
                </c:pt>
                <c:pt idx="35">
                  <c:v>429</c:v>
                </c:pt>
                <c:pt idx="36">
                  <c:v>424.7</c:v>
                </c:pt>
                <c:pt idx="37">
                  <c:v>441.15</c:v>
                </c:pt>
                <c:pt idx="38">
                  <c:v>445.95</c:v>
                </c:pt>
                <c:pt idx="39">
                  <c:v>443.5</c:v>
                </c:pt>
                <c:pt idx="40">
                  <c:v>441</c:v>
                </c:pt>
                <c:pt idx="41">
                  <c:v>456.15</c:v>
                </c:pt>
                <c:pt idx="42">
                  <c:v>462.45</c:v>
                </c:pt>
                <c:pt idx="43">
                  <c:v>483.45</c:v>
                </c:pt>
                <c:pt idx="44">
                  <c:v>469.9</c:v>
                </c:pt>
                <c:pt idx="45">
                  <c:v>458.65</c:v>
                </c:pt>
                <c:pt idx="46">
                  <c:v>447.9</c:v>
                </c:pt>
                <c:pt idx="47">
                  <c:v>466.95</c:v>
                </c:pt>
                <c:pt idx="48">
                  <c:v>466.5</c:v>
                </c:pt>
                <c:pt idx="49">
                  <c:v>464.05</c:v>
                </c:pt>
                <c:pt idx="50">
                  <c:v>461.55</c:v>
                </c:pt>
                <c:pt idx="51">
                  <c:v>453.95</c:v>
                </c:pt>
                <c:pt idx="52">
                  <c:v>454.85</c:v>
                </c:pt>
                <c:pt idx="53">
                  <c:v>448.75</c:v>
                </c:pt>
                <c:pt idx="54">
                  <c:v>403.9</c:v>
                </c:pt>
                <c:pt idx="55">
                  <c:v>417.25</c:v>
                </c:pt>
                <c:pt idx="56">
                  <c:v>417.2</c:v>
                </c:pt>
                <c:pt idx="57">
                  <c:v>418.2</c:v>
                </c:pt>
                <c:pt idx="58">
                  <c:v>419.1</c:v>
                </c:pt>
                <c:pt idx="59">
                  <c:v>422.1</c:v>
                </c:pt>
                <c:pt idx="60">
                  <c:v>425.75</c:v>
                </c:pt>
                <c:pt idx="61">
                  <c:v>439.6</c:v>
                </c:pt>
                <c:pt idx="62">
                  <c:v>437.15</c:v>
                </c:pt>
                <c:pt idx="63">
                  <c:v>432.7</c:v>
                </c:pt>
                <c:pt idx="64">
                  <c:v>430.75</c:v>
                </c:pt>
                <c:pt idx="65">
                  <c:v>428.55</c:v>
                </c:pt>
                <c:pt idx="66">
                  <c:v>425.35</c:v>
                </c:pt>
                <c:pt idx="67">
                  <c:v>427.1</c:v>
                </c:pt>
                <c:pt idx="68">
                  <c:v>423.6</c:v>
                </c:pt>
                <c:pt idx="69">
                  <c:v>418.05</c:v>
                </c:pt>
                <c:pt idx="70">
                  <c:v>430.25</c:v>
                </c:pt>
                <c:pt idx="71">
                  <c:v>425.25</c:v>
                </c:pt>
                <c:pt idx="72">
                  <c:v>421.3</c:v>
                </c:pt>
                <c:pt idx="73">
                  <c:v>416.25</c:v>
                </c:pt>
                <c:pt idx="74">
                  <c:v>415.7</c:v>
                </c:pt>
                <c:pt idx="75">
                  <c:v>425.4</c:v>
                </c:pt>
                <c:pt idx="76">
                  <c:v>432.4</c:v>
                </c:pt>
                <c:pt idx="77">
                  <c:v>434.35</c:v>
                </c:pt>
                <c:pt idx="78">
                  <c:v>433.2</c:v>
                </c:pt>
                <c:pt idx="79">
                  <c:v>426.45</c:v>
                </c:pt>
                <c:pt idx="80">
                  <c:v>422.35</c:v>
                </c:pt>
                <c:pt idx="81">
                  <c:v>429.95</c:v>
                </c:pt>
                <c:pt idx="82">
                  <c:v>426.5</c:v>
                </c:pt>
                <c:pt idx="83">
                  <c:v>431.6</c:v>
                </c:pt>
                <c:pt idx="84">
                  <c:v>430.25</c:v>
                </c:pt>
                <c:pt idx="85">
                  <c:v>431.9</c:v>
                </c:pt>
                <c:pt idx="86">
                  <c:v>431.7</c:v>
                </c:pt>
                <c:pt idx="87">
                  <c:v>434.55</c:v>
                </c:pt>
                <c:pt idx="88">
                  <c:v>435.25</c:v>
                </c:pt>
                <c:pt idx="89">
                  <c:v>434.85</c:v>
                </c:pt>
                <c:pt idx="90">
                  <c:v>435.3</c:v>
                </c:pt>
                <c:pt idx="91">
                  <c:v>434.2</c:v>
                </c:pt>
                <c:pt idx="92">
                  <c:v>458</c:v>
                </c:pt>
                <c:pt idx="93">
                  <c:v>480.75</c:v>
                </c:pt>
                <c:pt idx="94">
                  <c:v>477.6</c:v>
                </c:pt>
                <c:pt idx="95">
                  <c:v>470.65</c:v>
                </c:pt>
                <c:pt idx="96">
                  <c:v>470.35</c:v>
                </c:pt>
                <c:pt idx="97">
                  <c:v>469.35</c:v>
                </c:pt>
                <c:pt idx="98">
                  <c:v>479.65</c:v>
                </c:pt>
                <c:pt idx="99">
                  <c:v>485.9</c:v>
                </c:pt>
                <c:pt idx="100">
                  <c:v>492.95</c:v>
                </c:pt>
                <c:pt idx="101">
                  <c:v>478.9</c:v>
                </c:pt>
                <c:pt idx="102">
                  <c:v>485.1</c:v>
                </c:pt>
                <c:pt idx="103">
                  <c:v>485.35</c:v>
                </c:pt>
                <c:pt idx="104">
                  <c:v>478.55</c:v>
                </c:pt>
                <c:pt idx="105">
                  <c:v>480.65</c:v>
                </c:pt>
                <c:pt idx="106">
                  <c:v>479.65</c:v>
                </c:pt>
                <c:pt idx="107">
                  <c:v>485.25</c:v>
                </c:pt>
                <c:pt idx="108">
                  <c:v>487.75</c:v>
                </c:pt>
                <c:pt idx="109">
                  <c:v>519.6</c:v>
                </c:pt>
                <c:pt idx="110">
                  <c:v>514.6</c:v>
                </c:pt>
                <c:pt idx="111">
                  <c:v>511.8</c:v>
                </c:pt>
                <c:pt idx="112">
                  <c:v>512.95000000000005</c:v>
                </c:pt>
                <c:pt idx="113">
                  <c:v>510.2</c:v>
                </c:pt>
                <c:pt idx="114">
                  <c:v>516.5</c:v>
                </c:pt>
                <c:pt idx="115">
                  <c:v>519</c:v>
                </c:pt>
                <c:pt idx="116">
                  <c:v>516.45000000000005</c:v>
                </c:pt>
                <c:pt idx="117">
                  <c:v>514.25</c:v>
                </c:pt>
                <c:pt idx="118">
                  <c:v>524.79999999999995</c:v>
                </c:pt>
                <c:pt idx="119">
                  <c:v>527.5</c:v>
                </c:pt>
                <c:pt idx="120">
                  <c:v>526.20000000000005</c:v>
                </c:pt>
                <c:pt idx="121">
                  <c:v>526.4</c:v>
                </c:pt>
                <c:pt idx="122">
                  <c:v>526.20000000000005</c:v>
                </c:pt>
                <c:pt idx="123">
                  <c:v>527.4</c:v>
                </c:pt>
                <c:pt idx="124">
                  <c:v>534.1</c:v>
                </c:pt>
                <c:pt idx="125">
                  <c:v>543.5</c:v>
                </c:pt>
                <c:pt idx="126">
                  <c:v>535.20000000000005</c:v>
                </c:pt>
                <c:pt idx="127">
                  <c:v>534.35</c:v>
                </c:pt>
                <c:pt idx="128">
                  <c:v>526.79999999999995</c:v>
                </c:pt>
                <c:pt idx="129">
                  <c:v>515.35</c:v>
                </c:pt>
                <c:pt idx="130">
                  <c:v>514.75</c:v>
                </c:pt>
                <c:pt idx="131">
                  <c:v>515.04999999999995</c:v>
                </c:pt>
                <c:pt idx="132">
                  <c:v>514.54999999999995</c:v>
                </c:pt>
                <c:pt idx="133">
                  <c:v>505.45</c:v>
                </c:pt>
                <c:pt idx="134">
                  <c:v>504.55</c:v>
                </c:pt>
                <c:pt idx="135">
                  <c:v>499.8</c:v>
                </c:pt>
                <c:pt idx="136">
                  <c:v>506.9</c:v>
                </c:pt>
                <c:pt idx="137">
                  <c:v>501.95</c:v>
                </c:pt>
                <c:pt idx="138">
                  <c:v>499.3</c:v>
                </c:pt>
                <c:pt idx="139">
                  <c:v>506.4</c:v>
                </c:pt>
                <c:pt idx="140">
                  <c:v>500.25</c:v>
                </c:pt>
                <c:pt idx="141">
                  <c:v>488.3</c:v>
                </c:pt>
                <c:pt idx="142">
                  <c:v>491</c:v>
                </c:pt>
                <c:pt idx="143">
                  <c:v>483.2</c:v>
                </c:pt>
                <c:pt idx="144">
                  <c:v>485.8</c:v>
                </c:pt>
                <c:pt idx="145">
                  <c:v>478.2</c:v>
                </c:pt>
                <c:pt idx="146">
                  <c:v>473.75</c:v>
                </c:pt>
                <c:pt idx="147">
                  <c:v>466.2</c:v>
                </c:pt>
                <c:pt idx="148">
                  <c:v>470.2</c:v>
                </c:pt>
                <c:pt idx="149">
                  <c:v>467.25</c:v>
                </c:pt>
                <c:pt idx="150">
                  <c:v>472.1</c:v>
                </c:pt>
                <c:pt idx="151">
                  <c:v>480.15</c:v>
                </c:pt>
                <c:pt idx="152">
                  <c:v>481.95</c:v>
                </c:pt>
                <c:pt idx="153">
                  <c:v>489.5</c:v>
                </c:pt>
                <c:pt idx="154">
                  <c:v>481.8</c:v>
                </c:pt>
                <c:pt idx="155">
                  <c:v>475.3</c:v>
                </c:pt>
                <c:pt idx="156">
                  <c:v>471.95</c:v>
                </c:pt>
                <c:pt idx="157">
                  <c:v>465.4</c:v>
                </c:pt>
                <c:pt idx="158">
                  <c:v>455.15</c:v>
                </c:pt>
                <c:pt idx="159">
                  <c:v>465.9</c:v>
                </c:pt>
                <c:pt idx="160">
                  <c:v>465.4</c:v>
                </c:pt>
                <c:pt idx="161">
                  <c:v>462.6</c:v>
                </c:pt>
                <c:pt idx="162">
                  <c:v>457</c:v>
                </c:pt>
                <c:pt idx="163">
                  <c:v>462.7</c:v>
                </c:pt>
                <c:pt idx="164">
                  <c:v>460</c:v>
                </c:pt>
                <c:pt idx="165">
                  <c:v>457.95</c:v>
                </c:pt>
                <c:pt idx="166">
                  <c:v>460.05</c:v>
                </c:pt>
                <c:pt idx="167">
                  <c:v>461.65</c:v>
                </c:pt>
                <c:pt idx="168">
                  <c:v>460.45</c:v>
                </c:pt>
                <c:pt idx="169">
                  <c:v>472.1</c:v>
                </c:pt>
                <c:pt idx="170">
                  <c:v>481.65</c:v>
                </c:pt>
                <c:pt idx="171">
                  <c:v>484.35</c:v>
                </c:pt>
                <c:pt idx="172">
                  <c:v>486.7</c:v>
                </c:pt>
                <c:pt idx="173">
                  <c:v>487.1</c:v>
                </c:pt>
                <c:pt idx="174">
                  <c:v>482.05</c:v>
                </c:pt>
                <c:pt idx="175">
                  <c:v>459.4</c:v>
                </c:pt>
                <c:pt idx="176">
                  <c:v>459</c:v>
                </c:pt>
                <c:pt idx="177">
                  <c:v>458.45</c:v>
                </c:pt>
                <c:pt idx="178">
                  <c:v>459.2</c:v>
                </c:pt>
                <c:pt idx="179">
                  <c:v>457.8</c:v>
                </c:pt>
                <c:pt idx="180">
                  <c:v>458.9</c:v>
                </c:pt>
                <c:pt idx="181">
                  <c:v>459.55</c:v>
                </c:pt>
                <c:pt idx="182">
                  <c:v>453.4</c:v>
                </c:pt>
                <c:pt idx="183">
                  <c:v>456.4</c:v>
                </c:pt>
                <c:pt idx="184">
                  <c:v>444.2</c:v>
                </c:pt>
                <c:pt idx="185">
                  <c:v>450</c:v>
                </c:pt>
                <c:pt idx="186">
                  <c:v>451.3</c:v>
                </c:pt>
                <c:pt idx="187">
                  <c:v>454.75</c:v>
                </c:pt>
                <c:pt idx="188">
                  <c:v>472.9</c:v>
                </c:pt>
                <c:pt idx="189">
                  <c:v>470.75</c:v>
                </c:pt>
                <c:pt idx="190">
                  <c:v>465.75</c:v>
                </c:pt>
                <c:pt idx="191">
                  <c:v>462.85</c:v>
                </c:pt>
                <c:pt idx="192">
                  <c:v>470.4</c:v>
                </c:pt>
                <c:pt idx="193">
                  <c:v>468.2</c:v>
                </c:pt>
                <c:pt idx="194">
                  <c:v>464.75</c:v>
                </c:pt>
                <c:pt idx="195">
                  <c:v>454.5</c:v>
                </c:pt>
                <c:pt idx="196">
                  <c:v>445.85</c:v>
                </c:pt>
                <c:pt idx="197">
                  <c:v>438.25</c:v>
                </c:pt>
                <c:pt idx="198">
                  <c:v>432.4</c:v>
                </c:pt>
                <c:pt idx="199">
                  <c:v>432.75</c:v>
                </c:pt>
                <c:pt idx="200">
                  <c:v>432.75</c:v>
                </c:pt>
                <c:pt idx="201">
                  <c:v>423.9</c:v>
                </c:pt>
                <c:pt idx="202">
                  <c:v>413.45</c:v>
                </c:pt>
                <c:pt idx="203">
                  <c:v>433.8</c:v>
                </c:pt>
                <c:pt idx="204">
                  <c:v>435.45</c:v>
                </c:pt>
                <c:pt idx="205">
                  <c:v>429.6</c:v>
                </c:pt>
                <c:pt idx="206">
                  <c:v>424.7</c:v>
                </c:pt>
                <c:pt idx="207">
                  <c:v>422.7</c:v>
                </c:pt>
                <c:pt idx="208">
                  <c:v>423.9</c:v>
                </c:pt>
                <c:pt idx="209">
                  <c:v>416.15</c:v>
                </c:pt>
                <c:pt idx="210">
                  <c:v>415.25</c:v>
                </c:pt>
                <c:pt idx="211">
                  <c:v>408.8</c:v>
                </c:pt>
                <c:pt idx="212">
                  <c:v>414</c:v>
                </c:pt>
                <c:pt idx="213">
                  <c:v>405.05</c:v>
                </c:pt>
                <c:pt idx="214">
                  <c:v>408.55</c:v>
                </c:pt>
                <c:pt idx="215">
                  <c:v>410.3</c:v>
                </c:pt>
                <c:pt idx="216">
                  <c:v>415.05</c:v>
                </c:pt>
                <c:pt idx="217">
                  <c:v>415.3</c:v>
                </c:pt>
                <c:pt idx="218">
                  <c:v>409.8</c:v>
                </c:pt>
                <c:pt idx="219">
                  <c:v>408.85</c:v>
                </c:pt>
                <c:pt idx="220">
                  <c:v>417.15</c:v>
                </c:pt>
                <c:pt idx="221">
                  <c:v>427.4</c:v>
                </c:pt>
                <c:pt idx="222">
                  <c:v>415.85</c:v>
                </c:pt>
                <c:pt idx="223">
                  <c:v>428.95</c:v>
                </c:pt>
                <c:pt idx="224">
                  <c:v>431</c:v>
                </c:pt>
                <c:pt idx="225">
                  <c:v>430.5</c:v>
                </c:pt>
                <c:pt idx="226">
                  <c:v>426.05</c:v>
                </c:pt>
                <c:pt idx="227">
                  <c:v>425.4</c:v>
                </c:pt>
                <c:pt idx="228">
                  <c:v>448.15</c:v>
                </c:pt>
                <c:pt idx="229">
                  <c:v>429.6</c:v>
                </c:pt>
                <c:pt idx="230">
                  <c:v>426.45</c:v>
                </c:pt>
                <c:pt idx="231">
                  <c:v>432.8</c:v>
                </c:pt>
                <c:pt idx="232">
                  <c:v>441.85</c:v>
                </c:pt>
                <c:pt idx="233">
                  <c:v>530.25</c:v>
                </c:pt>
                <c:pt idx="234">
                  <c:v>547.04999999999995</c:v>
                </c:pt>
                <c:pt idx="235">
                  <c:v>515.20000000000005</c:v>
                </c:pt>
                <c:pt idx="236">
                  <c:v>541</c:v>
                </c:pt>
                <c:pt idx="237">
                  <c:v>578.54999999999995</c:v>
                </c:pt>
                <c:pt idx="238">
                  <c:v>564.04999999999995</c:v>
                </c:pt>
                <c:pt idx="239">
                  <c:v>550.15</c:v>
                </c:pt>
                <c:pt idx="240">
                  <c:v>558.65</c:v>
                </c:pt>
                <c:pt idx="241">
                  <c:v>522.04999999999995</c:v>
                </c:pt>
                <c:pt idx="242">
                  <c:v>540.4</c:v>
                </c:pt>
                <c:pt idx="243">
                  <c:v>527.9</c:v>
                </c:pt>
                <c:pt idx="244">
                  <c:v>513.70000000000005</c:v>
                </c:pt>
                <c:pt idx="245">
                  <c:v>504.3</c:v>
                </c:pt>
                <c:pt idx="246">
                  <c:v>528.95000000000005</c:v>
                </c:pt>
                <c:pt idx="247">
                  <c:v>532.15</c:v>
                </c:pt>
                <c:pt idx="248">
                  <c:v>518.65</c:v>
                </c:pt>
                <c:pt idx="249">
                  <c:v>517.9</c:v>
                </c:pt>
                <c:pt idx="250">
                  <c:v>516.6</c:v>
                </c:pt>
                <c:pt idx="251">
                  <c:v>515.75</c:v>
                </c:pt>
                <c:pt idx="252">
                  <c:v>516.25</c:v>
                </c:pt>
                <c:pt idx="253">
                  <c:v>524.29999999999995</c:v>
                </c:pt>
                <c:pt idx="254">
                  <c:v>523.70000000000005</c:v>
                </c:pt>
                <c:pt idx="255">
                  <c:v>527.20000000000005</c:v>
                </c:pt>
                <c:pt idx="256">
                  <c:v>524.75</c:v>
                </c:pt>
                <c:pt idx="257">
                  <c:v>522.04999999999995</c:v>
                </c:pt>
                <c:pt idx="258">
                  <c:v>528.79999999999995</c:v>
                </c:pt>
                <c:pt idx="259">
                  <c:v>530.9</c:v>
                </c:pt>
                <c:pt idx="260">
                  <c:v>530.04999999999995</c:v>
                </c:pt>
                <c:pt idx="261">
                  <c:v>525.45000000000005</c:v>
                </c:pt>
                <c:pt idx="262">
                  <c:v>516.54999999999995</c:v>
                </c:pt>
                <c:pt idx="263">
                  <c:v>516.4</c:v>
                </c:pt>
                <c:pt idx="264">
                  <c:v>533.45000000000005</c:v>
                </c:pt>
                <c:pt idx="265">
                  <c:v>546</c:v>
                </c:pt>
                <c:pt idx="266">
                  <c:v>537.95000000000005</c:v>
                </c:pt>
                <c:pt idx="267">
                  <c:v>540.45000000000005</c:v>
                </c:pt>
                <c:pt idx="268">
                  <c:v>536.95000000000005</c:v>
                </c:pt>
                <c:pt idx="269">
                  <c:v>540</c:v>
                </c:pt>
                <c:pt idx="270">
                  <c:v>548.25</c:v>
                </c:pt>
                <c:pt idx="271">
                  <c:v>528.5</c:v>
                </c:pt>
                <c:pt idx="272">
                  <c:v>521.6</c:v>
                </c:pt>
                <c:pt idx="273">
                  <c:v>506.3</c:v>
                </c:pt>
                <c:pt idx="274">
                  <c:v>495.85</c:v>
                </c:pt>
                <c:pt idx="275">
                  <c:v>483.55</c:v>
                </c:pt>
                <c:pt idx="276">
                  <c:v>485.7</c:v>
                </c:pt>
                <c:pt idx="277">
                  <c:v>488.45</c:v>
                </c:pt>
                <c:pt idx="278">
                  <c:v>487.8</c:v>
                </c:pt>
                <c:pt idx="279">
                  <c:v>488.7</c:v>
                </c:pt>
                <c:pt idx="280">
                  <c:v>484.3</c:v>
                </c:pt>
                <c:pt idx="281">
                  <c:v>482</c:v>
                </c:pt>
                <c:pt idx="282">
                  <c:v>495.95</c:v>
                </c:pt>
                <c:pt idx="283">
                  <c:v>496.8</c:v>
                </c:pt>
                <c:pt idx="284">
                  <c:v>521.54999999999995</c:v>
                </c:pt>
                <c:pt idx="285">
                  <c:v>506.35</c:v>
                </c:pt>
                <c:pt idx="286">
                  <c:v>495.8</c:v>
                </c:pt>
                <c:pt idx="287">
                  <c:v>484.05</c:v>
                </c:pt>
                <c:pt idx="288">
                  <c:v>490.5</c:v>
                </c:pt>
                <c:pt idx="289">
                  <c:v>485.95</c:v>
                </c:pt>
                <c:pt idx="290">
                  <c:v>484.7</c:v>
                </c:pt>
                <c:pt idx="291">
                  <c:v>486.9</c:v>
                </c:pt>
                <c:pt idx="292">
                  <c:v>493.7</c:v>
                </c:pt>
                <c:pt idx="293">
                  <c:v>518.4</c:v>
                </c:pt>
                <c:pt idx="294">
                  <c:v>521.04999999999995</c:v>
                </c:pt>
                <c:pt idx="295">
                  <c:v>512.45000000000005</c:v>
                </c:pt>
                <c:pt idx="296">
                  <c:v>508.4</c:v>
                </c:pt>
                <c:pt idx="297">
                  <c:v>502.25</c:v>
                </c:pt>
                <c:pt idx="298">
                  <c:v>545.5</c:v>
                </c:pt>
                <c:pt idx="299">
                  <c:v>560.75</c:v>
                </c:pt>
                <c:pt idx="300">
                  <c:v>564.20000000000005</c:v>
                </c:pt>
                <c:pt idx="301">
                  <c:v>560.9</c:v>
                </c:pt>
                <c:pt idx="302">
                  <c:v>550.65</c:v>
                </c:pt>
                <c:pt idx="303">
                  <c:v>552.5</c:v>
                </c:pt>
                <c:pt idx="304">
                  <c:v>548.15</c:v>
                </c:pt>
                <c:pt idx="305">
                  <c:v>537.79999999999995</c:v>
                </c:pt>
                <c:pt idx="306">
                  <c:v>534.29999999999995</c:v>
                </c:pt>
                <c:pt idx="307">
                  <c:v>513.4</c:v>
                </c:pt>
                <c:pt idx="308">
                  <c:v>497.95</c:v>
                </c:pt>
                <c:pt idx="309">
                  <c:v>487.05</c:v>
                </c:pt>
                <c:pt idx="310">
                  <c:v>484.55</c:v>
                </c:pt>
                <c:pt idx="311">
                  <c:v>506.3</c:v>
                </c:pt>
                <c:pt idx="312">
                  <c:v>522.25</c:v>
                </c:pt>
                <c:pt idx="313">
                  <c:v>518.35</c:v>
                </c:pt>
                <c:pt idx="314">
                  <c:v>518.04999999999995</c:v>
                </c:pt>
                <c:pt idx="315">
                  <c:v>514.25</c:v>
                </c:pt>
                <c:pt idx="316">
                  <c:v>515.25</c:v>
                </c:pt>
                <c:pt idx="317">
                  <c:v>517.25</c:v>
                </c:pt>
                <c:pt idx="318">
                  <c:v>519.95000000000005</c:v>
                </c:pt>
                <c:pt idx="319">
                  <c:v>518.85</c:v>
                </c:pt>
                <c:pt idx="320">
                  <c:v>526.04999999999995</c:v>
                </c:pt>
                <c:pt idx="321">
                  <c:v>517.20000000000005</c:v>
                </c:pt>
                <c:pt idx="322">
                  <c:v>514.20000000000005</c:v>
                </c:pt>
                <c:pt idx="323">
                  <c:v>516.70000000000005</c:v>
                </c:pt>
                <c:pt idx="324">
                  <c:v>539.65</c:v>
                </c:pt>
                <c:pt idx="325">
                  <c:v>556.04999999999995</c:v>
                </c:pt>
                <c:pt idx="326">
                  <c:v>547.29999999999995</c:v>
                </c:pt>
                <c:pt idx="327">
                  <c:v>539.54999999999995</c:v>
                </c:pt>
                <c:pt idx="328">
                  <c:v>551.29999999999995</c:v>
                </c:pt>
                <c:pt idx="329">
                  <c:v>545.1</c:v>
                </c:pt>
                <c:pt idx="330">
                  <c:v>535.1</c:v>
                </c:pt>
                <c:pt idx="331">
                  <c:v>539.54999999999995</c:v>
                </c:pt>
                <c:pt idx="332">
                  <c:v>540.79999999999995</c:v>
                </c:pt>
                <c:pt idx="333">
                  <c:v>535.6</c:v>
                </c:pt>
                <c:pt idx="334">
                  <c:v>544.25</c:v>
                </c:pt>
                <c:pt idx="335">
                  <c:v>537.5</c:v>
                </c:pt>
                <c:pt idx="336">
                  <c:v>535.70000000000005</c:v>
                </c:pt>
                <c:pt idx="337">
                  <c:v>526.04999999999995</c:v>
                </c:pt>
                <c:pt idx="338">
                  <c:v>523.15</c:v>
                </c:pt>
                <c:pt idx="339">
                  <c:v>513.79999999999995</c:v>
                </c:pt>
                <c:pt idx="340">
                  <c:v>510.4</c:v>
                </c:pt>
                <c:pt idx="341">
                  <c:v>500.55</c:v>
                </c:pt>
                <c:pt idx="342">
                  <c:v>498.1</c:v>
                </c:pt>
                <c:pt idx="343">
                  <c:v>498.45</c:v>
                </c:pt>
                <c:pt idx="344">
                  <c:v>512.1</c:v>
                </c:pt>
                <c:pt idx="345">
                  <c:v>514.70000000000005</c:v>
                </c:pt>
                <c:pt idx="346">
                  <c:v>500.4</c:v>
                </c:pt>
                <c:pt idx="347">
                  <c:v>497.75</c:v>
                </c:pt>
                <c:pt idx="348">
                  <c:v>497.15</c:v>
                </c:pt>
                <c:pt idx="349">
                  <c:v>501.65</c:v>
                </c:pt>
                <c:pt idx="350">
                  <c:v>496.5</c:v>
                </c:pt>
                <c:pt idx="351">
                  <c:v>495.25</c:v>
                </c:pt>
                <c:pt idx="352">
                  <c:v>506.75</c:v>
                </c:pt>
                <c:pt idx="353">
                  <c:v>501.2</c:v>
                </c:pt>
                <c:pt idx="354">
                  <c:v>496.45</c:v>
                </c:pt>
                <c:pt idx="355">
                  <c:v>501.5</c:v>
                </c:pt>
                <c:pt idx="356">
                  <c:v>577.75</c:v>
                </c:pt>
                <c:pt idx="357">
                  <c:v>537</c:v>
                </c:pt>
                <c:pt idx="358">
                  <c:v>547.5</c:v>
                </c:pt>
                <c:pt idx="359">
                  <c:v>544.1</c:v>
                </c:pt>
                <c:pt idx="360">
                  <c:v>551.45000000000005</c:v>
                </c:pt>
                <c:pt idx="361">
                  <c:v>549.45000000000005</c:v>
                </c:pt>
                <c:pt idx="362">
                  <c:v>547.4</c:v>
                </c:pt>
                <c:pt idx="363">
                  <c:v>553.20000000000005</c:v>
                </c:pt>
                <c:pt idx="364">
                  <c:v>551.65</c:v>
                </c:pt>
                <c:pt idx="365">
                  <c:v>552.35</c:v>
                </c:pt>
                <c:pt idx="366">
                  <c:v>547.9</c:v>
                </c:pt>
                <c:pt idx="367">
                  <c:v>541.70000000000005</c:v>
                </c:pt>
                <c:pt idx="368">
                  <c:v>566.29999999999995</c:v>
                </c:pt>
                <c:pt idx="369">
                  <c:v>552.20000000000005</c:v>
                </c:pt>
                <c:pt idx="370">
                  <c:v>565.65</c:v>
                </c:pt>
                <c:pt idx="371">
                  <c:v>561.20000000000005</c:v>
                </c:pt>
                <c:pt idx="372">
                  <c:v>544</c:v>
                </c:pt>
                <c:pt idx="373">
                  <c:v>536.65</c:v>
                </c:pt>
                <c:pt idx="374">
                  <c:v>525.75</c:v>
                </c:pt>
                <c:pt idx="375">
                  <c:v>535.04999999999995</c:v>
                </c:pt>
                <c:pt idx="376">
                  <c:v>531.9</c:v>
                </c:pt>
                <c:pt idx="377">
                  <c:v>528.29999999999995</c:v>
                </c:pt>
                <c:pt idx="378">
                  <c:v>524.4</c:v>
                </c:pt>
                <c:pt idx="379">
                  <c:v>512.95000000000005</c:v>
                </c:pt>
                <c:pt idx="380">
                  <c:v>503.35</c:v>
                </c:pt>
                <c:pt idx="381">
                  <c:v>501</c:v>
                </c:pt>
                <c:pt idx="382">
                  <c:v>507.15</c:v>
                </c:pt>
                <c:pt idx="383">
                  <c:v>514.4</c:v>
                </c:pt>
                <c:pt idx="384">
                  <c:v>526.45000000000005</c:v>
                </c:pt>
                <c:pt idx="385">
                  <c:v>531.4</c:v>
                </c:pt>
                <c:pt idx="386">
                  <c:v>528.95000000000005</c:v>
                </c:pt>
                <c:pt idx="387">
                  <c:v>525.4</c:v>
                </c:pt>
                <c:pt idx="388">
                  <c:v>532.4</c:v>
                </c:pt>
                <c:pt idx="389">
                  <c:v>527.65</c:v>
                </c:pt>
                <c:pt idx="390">
                  <c:v>545.25</c:v>
                </c:pt>
                <c:pt idx="391">
                  <c:v>559.29999999999995</c:v>
                </c:pt>
                <c:pt idx="392">
                  <c:v>545.4</c:v>
                </c:pt>
                <c:pt idx="393">
                  <c:v>540.25</c:v>
                </c:pt>
                <c:pt idx="394">
                  <c:v>532.5</c:v>
                </c:pt>
                <c:pt idx="395">
                  <c:v>542.6</c:v>
                </c:pt>
                <c:pt idx="396">
                  <c:v>541.25</c:v>
                </c:pt>
                <c:pt idx="397">
                  <c:v>541.9</c:v>
                </c:pt>
                <c:pt idx="398">
                  <c:v>539.35</c:v>
                </c:pt>
                <c:pt idx="399">
                  <c:v>539.79999999999995</c:v>
                </c:pt>
                <c:pt idx="400">
                  <c:v>541.45000000000005</c:v>
                </c:pt>
                <c:pt idx="401">
                  <c:v>537.04999999999995</c:v>
                </c:pt>
                <c:pt idx="402">
                  <c:v>535.1</c:v>
                </c:pt>
                <c:pt idx="403">
                  <c:v>525.29999999999995</c:v>
                </c:pt>
                <c:pt idx="404">
                  <c:v>518.15</c:v>
                </c:pt>
                <c:pt idx="405">
                  <c:v>517.54999999999995</c:v>
                </c:pt>
                <c:pt idx="406">
                  <c:v>506.5</c:v>
                </c:pt>
                <c:pt idx="407">
                  <c:v>502</c:v>
                </c:pt>
                <c:pt idx="408">
                  <c:v>500.4</c:v>
                </c:pt>
                <c:pt idx="409">
                  <c:v>484.55</c:v>
                </c:pt>
                <c:pt idx="410">
                  <c:v>481.4</c:v>
                </c:pt>
                <c:pt idx="411">
                  <c:v>480.25</c:v>
                </c:pt>
                <c:pt idx="412">
                  <c:v>470.25</c:v>
                </c:pt>
                <c:pt idx="413">
                  <c:v>461.75</c:v>
                </c:pt>
                <c:pt idx="414">
                  <c:v>453.2</c:v>
                </c:pt>
                <c:pt idx="415">
                  <c:v>456.3</c:v>
                </c:pt>
                <c:pt idx="416">
                  <c:v>460.35</c:v>
                </c:pt>
                <c:pt idx="417">
                  <c:v>424</c:v>
                </c:pt>
                <c:pt idx="418">
                  <c:v>435.75</c:v>
                </c:pt>
                <c:pt idx="419">
                  <c:v>447.3</c:v>
                </c:pt>
                <c:pt idx="420">
                  <c:v>448.85</c:v>
                </c:pt>
                <c:pt idx="421">
                  <c:v>450.6</c:v>
                </c:pt>
                <c:pt idx="422">
                  <c:v>438.05</c:v>
                </c:pt>
                <c:pt idx="423">
                  <c:v>424.55</c:v>
                </c:pt>
                <c:pt idx="424">
                  <c:v>421.2</c:v>
                </c:pt>
                <c:pt idx="425">
                  <c:v>404.6</c:v>
                </c:pt>
                <c:pt idx="426">
                  <c:v>402.65</c:v>
                </c:pt>
                <c:pt idx="427">
                  <c:v>404.9</c:v>
                </c:pt>
                <c:pt idx="428">
                  <c:v>419.45</c:v>
                </c:pt>
                <c:pt idx="429">
                  <c:v>405.55</c:v>
                </c:pt>
                <c:pt idx="430">
                  <c:v>400.1</c:v>
                </c:pt>
                <c:pt idx="431">
                  <c:v>408.15</c:v>
                </c:pt>
                <c:pt idx="432">
                  <c:v>414.75</c:v>
                </c:pt>
                <c:pt idx="433">
                  <c:v>422.65</c:v>
                </c:pt>
                <c:pt idx="434">
                  <c:v>422.8</c:v>
                </c:pt>
                <c:pt idx="435">
                  <c:v>438.3</c:v>
                </c:pt>
                <c:pt idx="436">
                  <c:v>438.25</c:v>
                </c:pt>
                <c:pt idx="437">
                  <c:v>442.3</c:v>
                </c:pt>
                <c:pt idx="438">
                  <c:v>429.25</c:v>
                </c:pt>
                <c:pt idx="439">
                  <c:v>420.05</c:v>
                </c:pt>
                <c:pt idx="440">
                  <c:v>436.2</c:v>
                </c:pt>
                <c:pt idx="441">
                  <c:v>418.3</c:v>
                </c:pt>
                <c:pt idx="442">
                  <c:v>420.55</c:v>
                </c:pt>
                <c:pt idx="443">
                  <c:v>421.8</c:v>
                </c:pt>
                <c:pt idx="444">
                  <c:v>424.7</c:v>
                </c:pt>
                <c:pt idx="445">
                  <c:v>429.15</c:v>
                </c:pt>
                <c:pt idx="446">
                  <c:v>436.65</c:v>
                </c:pt>
                <c:pt idx="447">
                  <c:v>438.5</c:v>
                </c:pt>
                <c:pt idx="448">
                  <c:v>455.8</c:v>
                </c:pt>
                <c:pt idx="449">
                  <c:v>453.55</c:v>
                </c:pt>
                <c:pt idx="450">
                  <c:v>454.65</c:v>
                </c:pt>
                <c:pt idx="451">
                  <c:v>467.9</c:v>
                </c:pt>
                <c:pt idx="452">
                  <c:v>468.85</c:v>
                </c:pt>
                <c:pt idx="453">
                  <c:v>469.95</c:v>
                </c:pt>
                <c:pt idx="454">
                  <c:v>453.55</c:v>
                </c:pt>
                <c:pt idx="455">
                  <c:v>449.6</c:v>
                </c:pt>
                <c:pt idx="456">
                  <c:v>452</c:v>
                </c:pt>
                <c:pt idx="457">
                  <c:v>455.7</c:v>
                </c:pt>
                <c:pt idx="458">
                  <c:v>457.65</c:v>
                </c:pt>
                <c:pt idx="459">
                  <c:v>436.35</c:v>
                </c:pt>
                <c:pt idx="460">
                  <c:v>449.2</c:v>
                </c:pt>
                <c:pt idx="461">
                  <c:v>458.95</c:v>
                </c:pt>
                <c:pt idx="462">
                  <c:v>455.9</c:v>
                </c:pt>
                <c:pt idx="463">
                  <c:v>494.25</c:v>
                </c:pt>
                <c:pt idx="464">
                  <c:v>488.45</c:v>
                </c:pt>
                <c:pt idx="465">
                  <c:v>493.4</c:v>
                </c:pt>
                <c:pt idx="466">
                  <c:v>504.45</c:v>
                </c:pt>
                <c:pt idx="467">
                  <c:v>514.04999999999995</c:v>
                </c:pt>
                <c:pt idx="468">
                  <c:v>507.15</c:v>
                </c:pt>
                <c:pt idx="469">
                  <c:v>508.6</c:v>
                </c:pt>
                <c:pt idx="470">
                  <c:v>513.1</c:v>
                </c:pt>
                <c:pt idx="471">
                  <c:v>526.15</c:v>
                </c:pt>
                <c:pt idx="472">
                  <c:v>529.85</c:v>
                </c:pt>
                <c:pt idx="473">
                  <c:v>544.04999999999995</c:v>
                </c:pt>
                <c:pt idx="474">
                  <c:v>580.54999999999995</c:v>
                </c:pt>
                <c:pt idx="475">
                  <c:v>578.9</c:v>
                </c:pt>
                <c:pt idx="476">
                  <c:v>585</c:v>
                </c:pt>
                <c:pt idx="477">
                  <c:v>579.70000000000005</c:v>
                </c:pt>
                <c:pt idx="478">
                  <c:v>579.45000000000005</c:v>
                </c:pt>
                <c:pt idx="479">
                  <c:v>582.95000000000005</c:v>
                </c:pt>
                <c:pt idx="480">
                  <c:v>641.85</c:v>
                </c:pt>
                <c:pt idx="481">
                  <c:v>637.20000000000005</c:v>
                </c:pt>
                <c:pt idx="482">
                  <c:v>633.75</c:v>
                </c:pt>
                <c:pt idx="483">
                  <c:v>630.04999999999995</c:v>
                </c:pt>
                <c:pt idx="484">
                  <c:v>626.85</c:v>
                </c:pt>
                <c:pt idx="485">
                  <c:v>609.4</c:v>
                </c:pt>
                <c:pt idx="486">
                  <c:v>603.9</c:v>
                </c:pt>
                <c:pt idx="487">
                  <c:v>609.79999999999995</c:v>
                </c:pt>
                <c:pt idx="488">
                  <c:v>614.75</c:v>
                </c:pt>
                <c:pt idx="489">
                  <c:v>630.95000000000005</c:v>
                </c:pt>
                <c:pt idx="490">
                  <c:v>622.15</c:v>
                </c:pt>
                <c:pt idx="491">
                  <c:v>617.35</c:v>
                </c:pt>
                <c:pt idx="492">
                  <c:v>613.1</c:v>
                </c:pt>
                <c:pt idx="493">
                  <c:v>601.6</c:v>
                </c:pt>
                <c:pt idx="494">
                  <c:v>610.15</c:v>
                </c:pt>
                <c:pt idx="495">
                  <c:v>612.1</c:v>
                </c:pt>
                <c:pt idx="496">
                  <c:v>601.20000000000005</c:v>
                </c:pt>
                <c:pt idx="497">
                  <c:v>609.29999999999995</c:v>
                </c:pt>
                <c:pt idx="498">
                  <c:v>598.85</c:v>
                </c:pt>
                <c:pt idx="499">
                  <c:v>598.5</c:v>
                </c:pt>
                <c:pt idx="500">
                  <c:v>607</c:v>
                </c:pt>
                <c:pt idx="501">
                  <c:v>605.85</c:v>
                </c:pt>
                <c:pt idx="502">
                  <c:v>611.5</c:v>
                </c:pt>
                <c:pt idx="503">
                  <c:v>635.95000000000005</c:v>
                </c:pt>
                <c:pt idx="504">
                  <c:v>664.7</c:v>
                </c:pt>
                <c:pt idx="505">
                  <c:v>705.05</c:v>
                </c:pt>
                <c:pt idx="506">
                  <c:v>709.3</c:v>
                </c:pt>
                <c:pt idx="507">
                  <c:v>711.95</c:v>
                </c:pt>
                <c:pt idx="508">
                  <c:v>692.7</c:v>
                </c:pt>
                <c:pt idx="509">
                  <c:v>687.6</c:v>
                </c:pt>
                <c:pt idx="510">
                  <c:v>673.9</c:v>
                </c:pt>
                <c:pt idx="511">
                  <c:v>665.15</c:v>
                </c:pt>
                <c:pt idx="512">
                  <c:v>672.7</c:v>
                </c:pt>
                <c:pt idx="513">
                  <c:v>708.1</c:v>
                </c:pt>
                <c:pt idx="514">
                  <c:v>700.35</c:v>
                </c:pt>
                <c:pt idx="515">
                  <c:v>703.6</c:v>
                </c:pt>
                <c:pt idx="516">
                  <c:v>702.25</c:v>
                </c:pt>
                <c:pt idx="517">
                  <c:v>699.35</c:v>
                </c:pt>
                <c:pt idx="518">
                  <c:v>697.9</c:v>
                </c:pt>
                <c:pt idx="519">
                  <c:v>704.05</c:v>
                </c:pt>
                <c:pt idx="520">
                  <c:v>737.9</c:v>
                </c:pt>
                <c:pt idx="521">
                  <c:v>738.05</c:v>
                </c:pt>
                <c:pt idx="522">
                  <c:v>731.7</c:v>
                </c:pt>
                <c:pt idx="523">
                  <c:v>734.75</c:v>
                </c:pt>
                <c:pt idx="524">
                  <c:v>748.55</c:v>
                </c:pt>
                <c:pt idx="525">
                  <c:v>702.75</c:v>
                </c:pt>
                <c:pt idx="526">
                  <c:v>720.3</c:v>
                </c:pt>
                <c:pt idx="527">
                  <c:v>717.25</c:v>
                </c:pt>
                <c:pt idx="528">
                  <c:v>725.5</c:v>
                </c:pt>
                <c:pt idx="529">
                  <c:v>719.05</c:v>
                </c:pt>
                <c:pt idx="530">
                  <c:v>710</c:v>
                </c:pt>
                <c:pt idx="531">
                  <c:v>715.75</c:v>
                </c:pt>
                <c:pt idx="532">
                  <c:v>718</c:v>
                </c:pt>
                <c:pt idx="533">
                  <c:v>709.4</c:v>
                </c:pt>
                <c:pt idx="534">
                  <c:v>705.35</c:v>
                </c:pt>
                <c:pt idx="535">
                  <c:v>682.9</c:v>
                </c:pt>
                <c:pt idx="536">
                  <c:v>699.8</c:v>
                </c:pt>
                <c:pt idx="537">
                  <c:v>687.6</c:v>
                </c:pt>
                <c:pt idx="538">
                  <c:v>661.45</c:v>
                </c:pt>
                <c:pt idx="539">
                  <c:v>683.25</c:v>
                </c:pt>
                <c:pt idx="540">
                  <c:v>675.75</c:v>
                </c:pt>
                <c:pt idx="541">
                  <c:v>673.35</c:v>
                </c:pt>
                <c:pt idx="542">
                  <c:v>668.8</c:v>
                </c:pt>
                <c:pt idx="543">
                  <c:v>663.55</c:v>
                </c:pt>
                <c:pt idx="544">
                  <c:v>655.7</c:v>
                </c:pt>
                <c:pt idx="545">
                  <c:v>653.9</c:v>
                </c:pt>
                <c:pt idx="546">
                  <c:v>636.1</c:v>
                </c:pt>
                <c:pt idx="547">
                  <c:v>638.29999999999995</c:v>
                </c:pt>
                <c:pt idx="548">
                  <c:v>653.20000000000005</c:v>
                </c:pt>
                <c:pt idx="549">
                  <c:v>655.15</c:v>
                </c:pt>
                <c:pt idx="550">
                  <c:v>658.95</c:v>
                </c:pt>
                <c:pt idx="551">
                  <c:v>654.54999999999995</c:v>
                </c:pt>
                <c:pt idx="552">
                  <c:v>662.55</c:v>
                </c:pt>
                <c:pt idx="553">
                  <c:v>662.1</c:v>
                </c:pt>
                <c:pt idx="554">
                  <c:v>646.95000000000005</c:v>
                </c:pt>
                <c:pt idx="555">
                  <c:v>649.1</c:v>
                </c:pt>
                <c:pt idx="556">
                  <c:v>648.5</c:v>
                </c:pt>
                <c:pt idx="557">
                  <c:v>652.45000000000005</c:v>
                </c:pt>
                <c:pt idx="558">
                  <c:v>653.70000000000005</c:v>
                </c:pt>
                <c:pt idx="559">
                  <c:v>642.65</c:v>
                </c:pt>
                <c:pt idx="560">
                  <c:v>638.45000000000005</c:v>
                </c:pt>
                <c:pt idx="561">
                  <c:v>639.1</c:v>
                </c:pt>
                <c:pt idx="562">
                  <c:v>638.25</c:v>
                </c:pt>
                <c:pt idx="563">
                  <c:v>643.95000000000005</c:v>
                </c:pt>
                <c:pt idx="564">
                  <c:v>680.55</c:v>
                </c:pt>
                <c:pt idx="565">
                  <c:v>684.35</c:v>
                </c:pt>
                <c:pt idx="566">
                  <c:v>675</c:v>
                </c:pt>
                <c:pt idx="567">
                  <c:v>692.05</c:v>
                </c:pt>
                <c:pt idx="568">
                  <c:v>695.85</c:v>
                </c:pt>
                <c:pt idx="569">
                  <c:v>684.9</c:v>
                </c:pt>
                <c:pt idx="570">
                  <c:v>677.25</c:v>
                </c:pt>
                <c:pt idx="571">
                  <c:v>662.8</c:v>
                </c:pt>
                <c:pt idx="572">
                  <c:v>677.2</c:v>
                </c:pt>
                <c:pt idx="573">
                  <c:v>681.75</c:v>
                </c:pt>
                <c:pt idx="574">
                  <c:v>696.3</c:v>
                </c:pt>
                <c:pt idx="575">
                  <c:v>688.45</c:v>
                </c:pt>
                <c:pt idx="576">
                  <c:v>683.3</c:v>
                </c:pt>
                <c:pt idx="577">
                  <c:v>681</c:v>
                </c:pt>
                <c:pt idx="578">
                  <c:v>713.2</c:v>
                </c:pt>
                <c:pt idx="579">
                  <c:v>731.3</c:v>
                </c:pt>
                <c:pt idx="580">
                  <c:v>713.95</c:v>
                </c:pt>
                <c:pt idx="581">
                  <c:v>722.35</c:v>
                </c:pt>
                <c:pt idx="582">
                  <c:v>729.35</c:v>
                </c:pt>
                <c:pt idx="583">
                  <c:v>733.85</c:v>
                </c:pt>
                <c:pt idx="584">
                  <c:v>717.35</c:v>
                </c:pt>
                <c:pt idx="585">
                  <c:v>720.75</c:v>
                </c:pt>
                <c:pt idx="586">
                  <c:v>727.8</c:v>
                </c:pt>
                <c:pt idx="587">
                  <c:v>744.6</c:v>
                </c:pt>
                <c:pt idx="588">
                  <c:v>743.9</c:v>
                </c:pt>
                <c:pt idx="589">
                  <c:v>741.15</c:v>
                </c:pt>
                <c:pt idx="590">
                  <c:v>745.25</c:v>
                </c:pt>
                <c:pt idx="591">
                  <c:v>769.7</c:v>
                </c:pt>
                <c:pt idx="592">
                  <c:v>805.7</c:v>
                </c:pt>
                <c:pt idx="593">
                  <c:v>830.8</c:v>
                </c:pt>
                <c:pt idx="594">
                  <c:v>885.5</c:v>
                </c:pt>
                <c:pt idx="595">
                  <c:v>898.85</c:v>
                </c:pt>
                <c:pt idx="596">
                  <c:v>912.45</c:v>
                </c:pt>
                <c:pt idx="597">
                  <c:v>942.7</c:v>
                </c:pt>
                <c:pt idx="598">
                  <c:v>916.15</c:v>
                </c:pt>
                <c:pt idx="599">
                  <c:v>895</c:v>
                </c:pt>
                <c:pt idx="600">
                  <c:v>937</c:v>
                </c:pt>
                <c:pt idx="601">
                  <c:v>926.2</c:v>
                </c:pt>
                <c:pt idx="602">
                  <c:v>881.9</c:v>
                </c:pt>
                <c:pt idx="603">
                  <c:v>824.95</c:v>
                </c:pt>
                <c:pt idx="604">
                  <c:v>791.75</c:v>
                </c:pt>
                <c:pt idx="605">
                  <c:v>796.05</c:v>
                </c:pt>
                <c:pt idx="606">
                  <c:v>765.05</c:v>
                </c:pt>
                <c:pt idx="607">
                  <c:v>787.4</c:v>
                </c:pt>
                <c:pt idx="608">
                  <c:v>796.2</c:v>
                </c:pt>
                <c:pt idx="609">
                  <c:v>800.75</c:v>
                </c:pt>
                <c:pt idx="610">
                  <c:v>806.45</c:v>
                </c:pt>
                <c:pt idx="611">
                  <c:v>805.35</c:v>
                </c:pt>
                <c:pt idx="612">
                  <c:v>783.05</c:v>
                </c:pt>
                <c:pt idx="613">
                  <c:v>783.35</c:v>
                </c:pt>
                <c:pt idx="614">
                  <c:v>787.4</c:v>
                </c:pt>
                <c:pt idx="615">
                  <c:v>772.35</c:v>
                </c:pt>
                <c:pt idx="616">
                  <c:v>749.85</c:v>
                </c:pt>
                <c:pt idx="617">
                  <c:v>743.4</c:v>
                </c:pt>
                <c:pt idx="618">
                  <c:v>747.05</c:v>
                </c:pt>
                <c:pt idx="619">
                  <c:v>764.7</c:v>
                </c:pt>
                <c:pt idx="620">
                  <c:v>765.15</c:v>
                </c:pt>
                <c:pt idx="621">
                  <c:v>763</c:v>
                </c:pt>
                <c:pt idx="622">
                  <c:v>761.9</c:v>
                </c:pt>
                <c:pt idx="623">
                  <c:v>779.5</c:v>
                </c:pt>
                <c:pt idx="624">
                  <c:v>827.15</c:v>
                </c:pt>
                <c:pt idx="625">
                  <c:v>823.05</c:v>
                </c:pt>
                <c:pt idx="626">
                  <c:v>836.1</c:v>
                </c:pt>
                <c:pt idx="627">
                  <c:v>854.55</c:v>
                </c:pt>
                <c:pt idx="628">
                  <c:v>873.6</c:v>
                </c:pt>
                <c:pt idx="629">
                  <c:v>893.7</c:v>
                </c:pt>
                <c:pt idx="630">
                  <c:v>925.2</c:v>
                </c:pt>
                <c:pt idx="631">
                  <c:v>954</c:v>
                </c:pt>
                <c:pt idx="632">
                  <c:v>918.4</c:v>
                </c:pt>
                <c:pt idx="633">
                  <c:v>861.25</c:v>
                </c:pt>
                <c:pt idx="634">
                  <c:v>872.4</c:v>
                </c:pt>
                <c:pt idx="635">
                  <c:v>854.9</c:v>
                </c:pt>
                <c:pt idx="636">
                  <c:v>861.85</c:v>
                </c:pt>
                <c:pt idx="637">
                  <c:v>859.4</c:v>
                </c:pt>
                <c:pt idx="638">
                  <c:v>853.7</c:v>
                </c:pt>
                <c:pt idx="639">
                  <c:v>841.1</c:v>
                </c:pt>
                <c:pt idx="640">
                  <c:v>848.6</c:v>
                </c:pt>
                <c:pt idx="641">
                  <c:v>871.7</c:v>
                </c:pt>
                <c:pt idx="642">
                  <c:v>870.5</c:v>
                </c:pt>
                <c:pt idx="643">
                  <c:v>881.25</c:v>
                </c:pt>
                <c:pt idx="644">
                  <c:v>883.1</c:v>
                </c:pt>
                <c:pt idx="645">
                  <c:v>920.65</c:v>
                </c:pt>
                <c:pt idx="646">
                  <c:v>858.85</c:v>
                </c:pt>
                <c:pt idx="647">
                  <c:v>858.4</c:v>
                </c:pt>
                <c:pt idx="648">
                  <c:v>847.9</c:v>
                </c:pt>
                <c:pt idx="649">
                  <c:v>851.55</c:v>
                </c:pt>
                <c:pt idx="650">
                  <c:v>860.95</c:v>
                </c:pt>
                <c:pt idx="651">
                  <c:v>856.95</c:v>
                </c:pt>
                <c:pt idx="652">
                  <c:v>855.6</c:v>
                </c:pt>
                <c:pt idx="653">
                  <c:v>849.85</c:v>
                </c:pt>
                <c:pt idx="654">
                  <c:v>846.25</c:v>
                </c:pt>
                <c:pt idx="655">
                  <c:v>841.7</c:v>
                </c:pt>
                <c:pt idx="656">
                  <c:v>838.25</c:v>
                </c:pt>
                <c:pt idx="657">
                  <c:v>833.55</c:v>
                </c:pt>
                <c:pt idx="658">
                  <c:v>846.25</c:v>
                </c:pt>
                <c:pt idx="659">
                  <c:v>836.85</c:v>
                </c:pt>
                <c:pt idx="660">
                  <c:v>841.65</c:v>
                </c:pt>
                <c:pt idx="661">
                  <c:v>838.75</c:v>
                </c:pt>
                <c:pt idx="662">
                  <c:v>829</c:v>
                </c:pt>
                <c:pt idx="663">
                  <c:v>824.65</c:v>
                </c:pt>
                <c:pt idx="664">
                  <c:v>853.75</c:v>
                </c:pt>
                <c:pt idx="665">
                  <c:v>861.6</c:v>
                </c:pt>
                <c:pt idx="666">
                  <c:v>878.65</c:v>
                </c:pt>
                <c:pt idx="667">
                  <c:v>872.7</c:v>
                </c:pt>
                <c:pt idx="668">
                  <c:v>866.15</c:v>
                </c:pt>
                <c:pt idx="669">
                  <c:v>882.2</c:v>
                </c:pt>
                <c:pt idx="670">
                  <c:v>900.75</c:v>
                </c:pt>
                <c:pt idx="671">
                  <c:v>892.4</c:v>
                </c:pt>
                <c:pt idx="672">
                  <c:v>893.6</c:v>
                </c:pt>
                <c:pt idx="673">
                  <c:v>925.15</c:v>
                </c:pt>
                <c:pt idx="674">
                  <c:v>938.05</c:v>
                </c:pt>
                <c:pt idx="675">
                  <c:v>939.3</c:v>
                </c:pt>
                <c:pt idx="676">
                  <c:v>923.45</c:v>
                </c:pt>
                <c:pt idx="677">
                  <c:v>911.5</c:v>
                </c:pt>
                <c:pt idx="678">
                  <c:v>936.4</c:v>
                </c:pt>
                <c:pt idx="679">
                  <c:v>940.75</c:v>
                </c:pt>
                <c:pt idx="680">
                  <c:v>934.45</c:v>
                </c:pt>
                <c:pt idx="681">
                  <c:v>924.8</c:v>
                </c:pt>
                <c:pt idx="682">
                  <c:v>920.6</c:v>
                </c:pt>
                <c:pt idx="683">
                  <c:v>915.8</c:v>
                </c:pt>
                <c:pt idx="684">
                  <c:v>902.5</c:v>
                </c:pt>
                <c:pt idx="685">
                  <c:v>888.65</c:v>
                </c:pt>
                <c:pt idx="686">
                  <c:v>906.8</c:v>
                </c:pt>
                <c:pt idx="687">
                  <c:v>915.6</c:v>
                </c:pt>
                <c:pt idx="688">
                  <c:v>906.5</c:v>
                </c:pt>
                <c:pt idx="689">
                  <c:v>903.55</c:v>
                </c:pt>
                <c:pt idx="690">
                  <c:v>911.65</c:v>
                </c:pt>
                <c:pt idx="691">
                  <c:v>910.3</c:v>
                </c:pt>
                <c:pt idx="692">
                  <c:v>914.9</c:v>
                </c:pt>
                <c:pt idx="693">
                  <c:v>930.6</c:v>
                </c:pt>
                <c:pt idx="694">
                  <c:v>917.3</c:v>
                </c:pt>
                <c:pt idx="695">
                  <c:v>914.4</c:v>
                </c:pt>
                <c:pt idx="696">
                  <c:v>916.3</c:v>
                </c:pt>
                <c:pt idx="697">
                  <c:v>909.95</c:v>
                </c:pt>
                <c:pt idx="698">
                  <c:v>888.25</c:v>
                </c:pt>
                <c:pt idx="699">
                  <c:v>867</c:v>
                </c:pt>
                <c:pt idx="700">
                  <c:v>873.65</c:v>
                </c:pt>
                <c:pt idx="701">
                  <c:v>840.35</c:v>
                </c:pt>
                <c:pt idx="702">
                  <c:v>829</c:v>
                </c:pt>
                <c:pt idx="703">
                  <c:v>842.6</c:v>
                </c:pt>
                <c:pt idx="704">
                  <c:v>859.9</c:v>
                </c:pt>
                <c:pt idx="705">
                  <c:v>866.75</c:v>
                </c:pt>
                <c:pt idx="706">
                  <c:v>869.2</c:v>
                </c:pt>
                <c:pt idx="707">
                  <c:v>854.1</c:v>
                </c:pt>
                <c:pt idx="708">
                  <c:v>857</c:v>
                </c:pt>
                <c:pt idx="709">
                  <c:v>837.1</c:v>
                </c:pt>
                <c:pt idx="710">
                  <c:v>832.65</c:v>
                </c:pt>
                <c:pt idx="711">
                  <c:v>841.5</c:v>
                </c:pt>
                <c:pt idx="712">
                  <c:v>852</c:v>
                </c:pt>
                <c:pt idx="713">
                  <c:v>850.35</c:v>
                </c:pt>
                <c:pt idx="714">
                  <c:v>850.85</c:v>
                </c:pt>
                <c:pt idx="715">
                  <c:v>839.75</c:v>
                </c:pt>
                <c:pt idx="716">
                  <c:v>841.9</c:v>
                </c:pt>
                <c:pt idx="717">
                  <c:v>835.25</c:v>
                </c:pt>
                <c:pt idx="718">
                  <c:v>825.55</c:v>
                </c:pt>
                <c:pt idx="719">
                  <c:v>823.2</c:v>
                </c:pt>
                <c:pt idx="720">
                  <c:v>809.1</c:v>
                </c:pt>
                <c:pt idx="721">
                  <c:v>778.9</c:v>
                </c:pt>
                <c:pt idx="722">
                  <c:v>756.65</c:v>
                </c:pt>
                <c:pt idx="723">
                  <c:v>763.1</c:v>
                </c:pt>
                <c:pt idx="724">
                  <c:v>777.05</c:v>
                </c:pt>
                <c:pt idx="725">
                  <c:v>770.3</c:v>
                </c:pt>
                <c:pt idx="726">
                  <c:v>825</c:v>
                </c:pt>
                <c:pt idx="727">
                  <c:v>831.3</c:v>
                </c:pt>
                <c:pt idx="728">
                  <c:v>823.9</c:v>
                </c:pt>
                <c:pt idx="729">
                  <c:v>850.45</c:v>
                </c:pt>
                <c:pt idx="730">
                  <c:v>843.15</c:v>
                </c:pt>
                <c:pt idx="731">
                  <c:v>844.85</c:v>
                </c:pt>
                <c:pt idx="732">
                  <c:v>810.2</c:v>
                </c:pt>
                <c:pt idx="733">
                  <c:v>807.5</c:v>
                </c:pt>
                <c:pt idx="734">
                  <c:v>805.3</c:v>
                </c:pt>
                <c:pt idx="735">
                  <c:v>807.2</c:v>
                </c:pt>
                <c:pt idx="736">
                  <c:v>804.55</c:v>
                </c:pt>
                <c:pt idx="737">
                  <c:v>803.55</c:v>
                </c:pt>
                <c:pt idx="738">
                  <c:v>810.35</c:v>
                </c:pt>
                <c:pt idx="739">
                  <c:v>804.7</c:v>
                </c:pt>
                <c:pt idx="740">
                  <c:v>801.65</c:v>
                </c:pt>
                <c:pt idx="741">
                  <c:v>797.05</c:v>
                </c:pt>
                <c:pt idx="742">
                  <c:v>795.45</c:v>
                </c:pt>
                <c:pt idx="743">
                  <c:v>795.1</c:v>
                </c:pt>
                <c:pt idx="744">
                  <c:v>772.6</c:v>
                </c:pt>
                <c:pt idx="745">
                  <c:v>765.25</c:v>
                </c:pt>
                <c:pt idx="746">
                  <c:v>763.9</c:v>
                </c:pt>
                <c:pt idx="747">
                  <c:v>762.05</c:v>
                </c:pt>
                <c:pt idx="748">
                  <c:v>765.5</c:v>
                </c:pt>
                <c:pt idx="749">
                  <c:v>766.35</c:v>
                </c:pt>
                <c:pt idx="750">
                  <c:v>759.55</c:v>
                </c:pt>
                <c:pt idx="751">
                  <c:v>771.55</c:v>
                </c:pt>
                <c:pt idx="752">
                  <c:v>780.65</c:v>
                </c:pt>
                <c:pt idx="753">
                  <c:v>777.3</c:v>
                </c:pt>
                <c:pt idx="754">
                  <c:v>759.05</c:v>
                </c:pt>
                <c:pt idx="755">
                  <c:v>757.1</c:v>
                </c:pt>
                <c:pt idx="756">
                  <c:v>756.3</c:v>
                </c:pt>
                <c:pt idx="757">
                  <c:v>756.05</c:v>
                </c:pt>
                <c:pt idx="758">
                  <c:v>754.95</c:v>
                </c:pt>
                <c:pt idx="759">
                  <c:v>752.45</c:v>
                </c:pt>
                <c:pt idx="760">
                  <c:v>750.35</c:v>
                </c:pt>
                <c:pt idx="761">
                  <c:v>750.3</c:v>
                </c:pt>
                <c:pt idx="762">
                  <c:v>748.7</c:v>
                </c:pt>
                <c:pt idx="763">
                  <c:v>761.2</c:v>
                </c:pt>
                <c:pt idx="764">
                  <c:v>752.75</c:v>
                </c:pt>
                <c:pt idx="765">
                  <c:v>778.6</c:v>
                </c:pt>
                <c:pt idx="766">
                  <c:v>776.6</c:v>
                </c:pt>
                <c:pt idx="767">
                  <c:v>779.55</c:v>
                </c:pt>
                <c:pt idx="768">
                  <c:v>766.85</c:v>
                </c:pt>
                <c:pt idx="769">
                  <c:v>761.55</c:v>
                </c:pt>
                <c:pt idx="770">
                  <c:v>751.4</c:v>
                </c:pt>
                <c:pt idx="771">
                  <c:v>741.9</c:v>
                </c:pt>
                <c:pt idx="772">
                  <c:v>750.7</c:v>
                </c:pt>
                <c:pt idx="773">
                  <c:v>729.6</c:v>
                </c:pt>
                <c:pt idx="774">
                  <c:v>734.15</c:v>
                </c:pt>
                <c:pt idx="775">
                  <c:v>751.9</c:v>
                </c:pt>
                <c:pt idx="776">
                  <c:v>764.15</c:v>
                </c:pt>
                <c:pt idx="777">
                  <c:v>757</c:v>
                </c:pt>
                <c:pt idx="778">
                  <c:v>757</c:v>
                </c:pt>
                <c:pt idx="779">
                  <c:v>762.55</c:v>
                </c:pt>
                <c:pt idx="780">
                  <c:v>760.95</c:v>
                </c:pt>
                <c:pt idx="781">
                  <c:v>762.85</c:v>
                </c:pt>
                <c:pt idx="782">
                  <c:v>754.75</c:v>
                </c:pt>
                <c:pt idx="783">
                  <c:v>722.65</c:v>
                </c:pt>
                <c:pt idx="784">
                  <c:v>707.9</c:v>
                </c:pt>
                <c:pt idx="785">
                  <c:v>698.5</c:v>
                </c:pt>
                <c:pt idx="786">
                  <c:v>671.45</c:v>
                </c:pt>
                <c:pt idx="787">
                  <c:v>686.3</c:v>
                </c:pt>
                <c:pt idx="788">
                  <c:v>669.6</c:v>
                </c:pt>
                <c:pt idx="789">
                  <c:v>669.45</c:v>
                </c:pt>
                <c:pt idx="790">
                  <c:v>679.5</c:v>
                </c:pt>
                <c:pt idx="791">
                  <c:v>690.25</c:v>
                </c:pt>
                <c:pt idx="792">
                  <c:v>667.8</c:v>
                </c:pt>
                <c:pt idx="793">
                  <c:v>667.5</c:v>
                </c:pt>
                <c:pt idx="794">
                  <c:v>662.95</c:v>
                </c:pt>
                <c:pt idx="795">
                  <c:v>664.45</c:v>
                </c:pt>
                <c:pt idx="796">
                  <c:v>669.2</c:v>
                </c:pt>
                <c:pt idx="797">
                  <c:v>662.05</c:v>
                </c:pt>
                <c:pt idx="798">
                  <c:v>661.25</c:v>
                </c:pt>
                <c:pt idx="799">
                  <c:v>658</c:v>
                </c:pt>
                <c:pt idx="800">
                  <c:v>650.5</c:v>
                </c:pt>
                <c:pt idx="801">
                  <c:v>624.54999999999995</c:v>
                </c:pt>
                <c:pt idx="802">
                  <c:v>623.65</c:v>
                </c:pt>
                <c:pt idx="803">
                  <c:v>617.95000000000005</c:v>
                </c:pt>
                <c:pt idx="804">
                  <c:v>619.25</c:v>
                </c:pt>
                <c:pt idx="805">
                  <c:v>616.9</c:v>
                </c:pt>
                <c:pt idx="806">
                  <c:v>635.29999999999995</c:v>
                </c:pt>
                <c:pt idx="807">
                  <c:v>634.45000000000005</c:v>
                </c:pt>
                <c:pt idx="808">
                  <c:v>621.4</c:v>
                </c:pt>
                <c:pt idx="809">
                  <c:v>623.1</c:v>
                </c:pt>
                <c:pt idx="810">
                  <c:v>621.1</c:v>
                </c:pt>
                <c:pt idx="811">
                  <c:v>620.35</c:v>
                </c:pt>
                <c:pt idx="812">
                  <c:v>629.85</c:v>
                </c:pt>
                <c:pt idx="813">
                  <c:v>635.04999999999995</c:v>
                </c:pt>
                <c:pt idx="814">
                  <c:v>642.5</c:v>
                </c:pt>
                <c:pt idx="815">
                  <c:v>641.15</c:v>
                </c:pt>
                <c:pt idx="816">
                  <c:v>667.15</c:v>
                </c:pt>
                <c:pt idx="817">
                  <c:v>638.35</c:v>
                </c:pt>
                <c:pt idx="818">
                  <c:v>635.20000000000005</c:v>
                </c:pt>
                <c:pt idx="819">
                  <c:v>635.25</c:v>
                </c:pt>
                <c:pt idx="820">
                  <c:v>624.95000000000005</c:v>
                </c:pt>
                <c:pt idx="821">
                  <c:v>634.20000000000005</c:v>
                </c:pt>
                <c:pt idx="822">
                  <c:v>655.45</c:v>
                </c:pt>
                <c:pt idx="823">
                  <c:v>668.45</c:v>
                </c:pt>
                <c:pt idx="824">
                  <c:v>663.5</c:v>
                </c:pt>
                <c:pt idx="825">
                  <c:v>660.9</c:v>
                </c:pt>
                <c:pt idx="826">
                  <c:v>643.20000000000005</c:v>
                </c:pt>
                <c:pt idx="827">
                  <c:v>629.85</c:v>
                </c:pt>
                <c:pt idx="828">
                  <c:v>636.95000000000005</c:v>
                </c:pt>
                <c:pt idx="829">
                  <c:v>630.35</c:v>
                </c:pt>
                <c:pt idx="830">
                  <c:v>633.4</c:v>
                </c:pt>
                <c:pt idx="831">
                  <c:v>646.15</c:v>
                </c:pt>
                <c:pt idx="832">
                  <c:v>633.04999999999995</c:v>
                </c:pt>
                <c:pt idx="833">
                  <c:v>623.45000000000005</c:v>
                </c:pt>
                <c:pt idx="834">
                  <c:v>614.35</c:v>
                </c:pt>
                <c:pt idx="835">
                  <c:v>613.20000000000005</c:v>
                </c:pt>
                <c:pt idx="836">
                  <c:v>610.75</c:v>
                </c:pt>
                <c:pt idx="837">
                  <c:v>589.6</c:v>
                </c:pt>
                <c:pt idx="838">
                  <c:v>578.5</c:v>
                </c:pt>
                <c:pt idx="839">
                  <c:v>590.45000000000005</c:v>
                </c:pt>
                <c:pt idx="840">
                  <c:v>607.25</c:v>
                </c:pt>
                <c:pt idx="841">
                  <c:v>582.5</c:v>
                </c:pt>
                <c:pt idx="842">
                  <c:v>569</c:v>
                </c:pt>
                <c:pt idx="843">
                  <c:v>568.29999999999995</c:v>
                </c:pt>
                <c:pt idx="844">
                  <c:v>586.54999999999995</c:v>
                </c:pt>
                <c:pt idx="845">
                  <c:v>585.79999999999995</c:v>
                </c:pt>
                <c:pt idx="846">
                  <c:v>603.4</c:v>
                </c:pt>
                <c:pt idx="847">
                  <c:v>584.25</c:v>
                </c:pt>
                <c:pt idx="848">
                  <c:v>579.1</c:v>
                </c:pt>
                <c:pt idx="849">
                  <c:v>566.6</c:v>
                </c:pt>
                <c:pt idx="850">
                  <c:v>564.4</c:v>
                </c:pt>
                <c:pt idx="851">
                  <c:v>565.65</c:v>
                </c:pt>
                <c:pt idx="852">
                  <c:v>571.15</c:v>
                </c:pt>
                <c:pt idx="853">
                  <c:v>581.65</c:v>
                </c:pt>
                <c:pt idx="854">
                  <c:v>576.65</c:v>
                </c:pt>
                <c:pt idx="855">
                  <c:v>588.75</c:v>
                </c:pt>
                <c:pt idx="856">
                  <c:v>595.9</c:v>
                </c:pt>
                <c:pt idx="857">
                  <c:v>590.1</c:v>
                </c:pt>
                <c:pt idx="858">
                  <c:v>590.25</c:v>
                </c:pt>
                <c:pt idx="859">
                  <c:v>581.79999999999995</c:v>
                </c:pt>
                <c:pt idx="860">
                  <c:v>583.9</c:v>
                </c:pt>
                <c:pt idx="861">
                  <c:v>569</c:v>
                </c:pt>
                <c:pt idx="862">
                  <c:v>579.29999999999995</c:v>
                </c:pt>
                <c:pt idx="863">
                  <c:v>589.29999999999995</c:v>
                </c:pt>
                <c:pt idx="864">
                  <c:v>590.54999999999995</c:v>
                </c:pt>
                <c:pt idx="865">
                  <c:v>574.1</c:v>
                </c:pt>
                <c:pt idx="866">
                  <c:v>578.79999999999995</c:v>
                </c:pt>
                <c:pt idx="867">
                  <c:v>580.1</c:v>
                </c:pt>
                <c:pt idx="868">
                  <c:v>578.85</c:v>
                </c:pt>
                <c:pt idx="869">
                  <c:v>584.9</c:v>
                </c:pt>
                <c:pt idx="870">
                  <c:v>600.15</c:v>
                </c:pt>
                <c:pt idx="871">
                  <c:v>600.35</c:v>
                </c:pt>
                <c:pt idx="872">
                  <c:v>590</c:v>
                </c:pt>
                <c:pt idx="873">
                  <c:v>591.9</c:v>
                </c:pt>
                <c:pt idx="874">
                  <c:v>610.75</c:v>
                </c:pt>
                <c:pt idx="875">
                  <c:v>622.29999999999995</c:v>
                </c:pt>
                <c:pt idx="876">
                  <c:v>613.85</c:v>
                </c:pt>
                <c:pt idx="877">
                  <c:v>605.45000000000005</c:v>
                </c:pt>
                <c:pt idx="878">
                  <c:v>601.35</c:v>
                </c:pt>
                <c:pt idx="879">
                  <c:v>597.29999999999995</c:v>
                </c:pt>
                <c:pt idx="880">
                  <c:v>599</c:v>
                </c:pt>
                <c:pt idx="881">
                  <c:v>627.6</c:v>
                </c:pt>
                <c:pt idx="882">
                  <c:v>632.85</c:v>
                </c:pt>
                <c:pt idx="883">
                  <c:v>641</c:v>
                </c:pt>
                <c:pt idx="884">
                  <c:v>645.25</c:v>
                </c:pt>
                <c:pt idx="885">
                  <c:v>640.15</c:v>
                </c:pt>
                <c:pt idx="886">
                  <c:v>641.70000000000005</c:v>
                </c:pt>
                <c:pt idx="887">
                  <c:v>655.9</c:v>
                </c:pt>
                <c:pt idx="888">
                  <c:v>633.29999999999995</c:v>
                </c:pt>
                <c:pt idx="889">
                  <c:v>652.9</c:v>
                </c:pt>
                <c:pt idx="890">
                  <c:v>643.15</c:v>
                </c:pt>
                <c:pt idx="891">
                  <c:v>645.5</c:v>
                </c:pt>
                <c:pt idx="892">
                  <c:v>643.5</c:v>
                </c:pt>
                <c:pt idx="893">
                  <c:v>647.20000000000005</c:v>
                </c:pt>
                <c:pt idx="894">
                  <c:v>637.04999999999995</c:v>
                </c:pt>
                <c:pt idx="895">
                  <c:v>630.9</c:v>
                </c:pt>
                <c:pt idx="896">
                  <c:v>625.75</c:v>
                </c:pt>
                <c:pt idx="897">
                  <c:v>627.79999999999995</c:v>
                </c:pt>
                <c:pt idx="898">
                  <c:v>638.1</c:v>
                </c:pt>
                <c:pt idx="899">
                  <c:v>649</c:v>
                </c:pt>
                <c:pt idx="900">
                  <c:v>656.8</c:v>
                </c:pt>
                <c:pt idx="901">
                  <c:v>665.95</c:v>
                </c:pt>
                <c:pt idx="902">
                  <c:v>668.35</c:v>
                </c:pt>
                <c:pt idx="903">
                  <c:v>668.4</c:v>
                </c:pt>
                <c:pt idx="904">
                  <c:v>671.05</c:v>
                </c:pt>
                <c:pt idx="905">
                  <c:v>670.15</c:v>
                </c:pt>
                <c:pt idx="906">
                  <c:v>675.15</c:v>
                </c:pt>
                <c:pt idx="907">
                  <c:v>672.45</c:v>
                </c:pt>
                <c:pt idx="908">
                  <c:v>688.95</c:v>
                </c:pt>
                <c:pt idx="909">
                  <c:v>694.3</c:v>
                </c:pt>
                <c:pt idx="910">
                  <c:v>707.85</c:v>
                </c:pt>
                <c:pt idx="911">
                  <c:v>701.15</c:v>
                </c:pt>
                <c:pt idx="912">
                  <c:v>686.75</c:v>
                </c:pt>
                <c:pt idx="913">
                  <c:v>701</c:v>
                </c:pt>
                <c:pt idx="914">
                  <c:v>714.3</c:v>
                </c:pt>
                <c:pt idx="915">
                  <c:v>717.1</c:v>
                </c:pt>
                <c:pt idx="916">
                  <c:v>707.7</c:v>
                </c:pt>
                <c:pt idx="917">
                  <c:v>718.75</c:v>
                </c:pt>
                <c:pt idx="918">
                  <c:v>732.4</c:v>
                </c:pt>
                <c:pt idx="919">
                  <c:v>733.8</c:v>
                </c:pt>
                <c:pt idx="920">
                  <c:v>739.05</c:v>
                </c:pt>
                <c:pt idx="921">
                  <c:v>722.75</c:v>
                </c:pt>
                <c:pt idx="922">
                  <c:v>730.9</c:v>
                </c:pt>
                <c:pt idx="923">
                  <c:v>738.25</c:v>
                </c:pt>
                <c:pt idx="924">
                  <c:v>728.5</c:v>
                </c:pt>
                <c:pt idx="925">
                  <c:v>710.85</c:v>
                </c:pt>
                <c:pt idx="926">
                  <c:v>703</c:v>
                </c:pt>
                <c:pt idx="927">
                  <c:v>694.4</c:v>
                </c:pt>
                <c:pt idx="928">
                  <c:v>695.1</c:v>
                </c:pt>
                <c:pt idx="929">
                  <c:v>676</c:v>
                </c:pt>
                <c:pt idx="930">
                  <c:v>680.3</c:v>
                </c:pt>
                <c:pt idx="931">
                  <c:v>692.55</c:v>
                </c:pt>
                <c:pt idx="932">
                  <c:v>699.25</c:v>
                </c:pt>
                <c:pt idx="933">
                  <c:v>722.6</c:v>
                </c:pt>
                <c:pt idx="934">
                  <c:v>717</c:v>
                </c:pt>
                <c:pt idx="935">
                  <c:v>702.45</c:v>
                </c:pt>
                <c:pt idx="936">
                  <c:v>712.2</c:v>
                </c:pt>
                <c:pt idx="937">
                  <c:v>726.1</c:v>
                </c:pt>
                <c:pt idx="938">
                  <c:v>729.6</c:v>
                </c:pt>
                <c:pt idx="939">
                  <c:v>742.7</c:v>
                </c:pt>
                <c:pt idx="940">
                  <c:v>760.1</c:v>
                </c:pt>
                <c:pt idx="941">
                  <c:v>728.35</c:v>
                </c:pt>
                <c:pt idx="942">
                  <c:v>729.3</c:v>
                </c:pt>
                <c:pt idx="943">
                  <c:v>731.7</c:v>
                </c:pt>
                <c:pt idx="944">
                  <c:v>731.05</c:v>
                </c:pt>
                <c:pt idx="945">
                  <c:v>738.3</c:v>
                </c:pt>
                <c:pt idx="946">
                  <c:v>732.2</c:v>
                </c:pt>
                <c:pt idx="947">
                  <c:v>731.55</c:v>
                </c:pt>
                <c:pt idx="948">
                  <c:v>719.55</c:v>
                </c:pt>
                <c:pt idx="949">
                  <c:v>721.55</c:v>
                </c:pt>
                <c:pt idx="950">
                  <c:v>723.8</c:v>
                </c:pt>
                <c:pt idx="951">
                  <c:v>714</c:v>
                </c:pt>
                <c:pt idx="952">
                  <c:v>692</c:v>
                </c:pt>
                <c:pt idx="953">
                  <c:v>684.25</c:v>
                </c:pt>
                <c:pt idx="954">
                  <c:v>681.3</c:v>
                </c:pt>
                <c:pt idx="955">
                  <c:v>703.1</c:v>
                </c:pt>
                <c:pt idx="956">
                  <c:v>686.75</c:v>
                </c:pt>
                <c:pt idx="957">
                  <c:v>686.55</c:v>
                </c:pt>
                <c:pt idx="958">
                  <c:v>677.2</c:v>
                </c:pt>
                <c:pt idx="959">
                  <c:v>679</c:v>
                </c:pt>
                <c:pt idx="960">
                  <c:v>681.25</c:v>
                </c:pt>
                <c:pt idx="961">
                  <c:v>677.9</c:v>
                </c:pt>
                <c:pt idx="962">
                  <c:v>680.15</c:v>
                </c:pt>
                <c:pt idx="963">
                  <c:v>664.5</c:v>
                </c:pt>
                <c:pt idx="964">
                  <c:v>687.5</c:v>
                </c:pt>
                <c:pt idx="965">
                  <c:v>684.35</c:v>
                </c:pt>
                <c:pt idx="966">
                  <c:v>681.85</c:v>
                </c:pt>
                <c:pt idx="967">
                  <c:v>686.7</c:v>
                </c:pt>
                <c:pt idx="968">
                  <c:v>680.7</c:v>
                </c:pt>
                <c:pt idx="969">
                  <c:v>681.55</c:v>
                </c:pt>
                <c:pt idx="970">
                  <c:v>701.1</c:v>
                </c:pt>
                <c:pt idx="971">
                  <c:v>682.7</c:v>
                </c:pt>
                <c:pt idx="972">
                  <c:v>682.3</c:v>
                </c:pt>
                <c:pt idx="973">
                  <c:v>691.25</c:v>
                </c:pt>
                <c:pt idx="974">
                  <c:v>703.35</c:v>
                </c:pt>
                <c:pt idx="975">
                  <c:v>706.45</c:v>
                </c:pt>
                <c:pt idx="976">
                  <c:v>702.4</c:v>
                </c:pt>
                <c:pt idx="977">
                  <c:v>701.4</c:v>
                </c:pt>
                <c:pt idx="978">
                  <c:v>711.1</c:v>
                </c:pt>
                <c:pt idx="979">
                  <c:v>717.7</c:v>
                </c:pt>
                <c:pt idx="980">
                  <c:v>721.1</c:v>
                </c:pt>
                <c:pt idx="981">
                  <c:v>722.1</c:v>
                </c:pt>
                <c:pt idx="982">
                  <c:v>715.3</c:v>
                </c:pt>
                <c:pt idx="983">
                  <c:v>728.55</c:v>
                </c:pt>
                <c:pt idx="984">
                  <c:v>717.45</c:v>
                </c:pt>
                <c:pt idx="985">
                  <c:v>724.85</c:v>
                </c:pt>
                <c:pt idx="986">
                  <c:v>720.5</c:v>
                </c:pt>
                <c:pt idx="987">
                  <c:v>725.65</c:v>
                </c:pt>
                <c:pt idx="988">
                  <c:v>710.9</c:v>
                </c:pt>
                <c:pt idx="989">
                  <c:v>711.05</c:v>
                </c:pt>
                <c:pt idx="990">
                  <c:v>714</c:v>
                </c:pt>
                <c:pt idx="991">
                  <c:v>698.8</c:v>
                </c:pt>
                <c:pt idx="992">
                  <c:v>709.6</c:v>
                </c:pt>
                <c:pt idx="993">
                  <c:v>707.8</c:v>
                </c:pt>
                <c:pt idx="994">
                  <c:v>709.65</c:v>
                </c:pt>
                <c:pt idx="995">
                  <c:v>715.05</c:v>
                </c:pt>
                <c:pt idx="996">
                  <c:v>720.6</c:v>
                </c:pt>
                <c:pt idx="997">
                  <c:v>715.2</c:v>
                </c:pt>
                <c:pt idx="998">
                  <c:v>715.25</c:v>
                </c:pt>
                <c:pt idx="999">
                  <c:v>727.55</c:v>
                </c:pt>
                <c:pt idx="1000">
                  <c:v>742.55</c:v>
                </c:pt>
                <c:pt idx="1001">
                  <c:v>766.3</c:v>
                </c:pt>
                <c:pt idx="1002">
                  <c:v>788.05</c:v>
                </c:pt>
                <c:pt idx="1003">
                  <c:v>781.5</c:v>
                </c:pt>
                <c:pt idx="1004">
                  <c:v>788.4</c:v>
                </c:pt>
                <c:pt idx="1005">
                  <c:v>780.7</c:v>
                </c:pt>
                <c:pt idx="1006">
                  <c:v>782.65</c:v>
                </c:pt>
                <c:pt idx="1007">
                  <c:v>770.5</c:v>
                </c:pt>
                <c:pt idx="1008">
                  <c:v>785.35</c:v>
                </c:pt>
                <c:pt idx="1009">
                  <c:v>783.4</c:v>
                </c:pt>
                <c:pt idx="1010">
                  <c:v>780</c:v>
                </c:pt>
                <c:pt idx="1011">
                  <c:v>770.65</c:v>
                </c:pt>
                <c:pt idx="1012">
                  <c:v>779.9</c:v>
                </c:pt>
                <c:pt idx="1013">
                  <c:v>783.65</c:v>
                </c:pt>
                <c:pt idx="1014">
                  <c:v>793.05</c:v>
                </c:pt>
                <c:pt idx="1015">
                  <c:v>797.75</c:v>
                </c:pt>
                <c:pt idx="1016">
                  <c:v>799.7</c:v>
                </c:pt>
                <c:pt idx="1017">
                  <c:v>816.2</c:v>
                </c:pt>
                <c:pt idx="1018">
                  <c:v>831.05</c:v>
                </c:pt>
                <c:pt idx="1019">
                  <c:v>829.6</c:v>
                </c:pt>
                <c:pt idx="1020">
                  <c:v>832.15</c:v>
                </c:pt>
                <c:pt idx="1021">
                  <c:v>815.2</c:v>
                </c:pt>
                <c:pt idx="1022">
                  <c:v>811.2</c:v>
                </c:pt>
                <c:pt idx="1023">
                  <c:v>823.8</c:v>
                </c:pt>
                <c:pt idx="1024">
                  <c:v>820.85</c:v>
                </c:pt>
                <c:pt idx="1025">
                  <c:v>833</c:v>
                </c:pt>
                <c:pt idx="1026">
                  <c:v>838.05</c:v>
                </c:pt>
                <c:pt idx="1027">
                  <c:v>839.45</c:v>
                </c:pt>
                <c:pt idx="1028">
                  <c:v>848.05</c:v>
                </c:pt>
                <c:pt idx="1029">
                  <c:v>839.85</c:v>
                </c:pt>
                <c:pt idx="1030">
                  <c:v>818.9</c:v>
                </c:pt>
                <c:pt idx="1031">
                  <c:v>821.65</c:v>
                </c:pt>
                <c:pt idx="1032">
                  <c:v>873.8</c:v>
                </c:pt>
                <c:pt idx="1033">
                  <c:v>874.9</c:v>
                </c:pt>
                <c:pt idx="1034">
                  <c:v>880.5</c:v>
                </c:pt>
                <c:pt idx="1035">
                  <c:v>887.95</c:v>
                </c:pt>
                <c:pt idx="1036">
                  <c:v>889.95</c:v>
                </c:pt>
                <c:pt idx="1037">
                  <c:v>891.1</c:v>
                </c:pt>
                <c:pt idx="1038">
                  <c:v>907.1</c:v>
                </c:pt>
                <c:pt idx="1039">
                  <c:v>903.75</c:v>
                </c:pt>
                <c:pt idx="1040">
                  <c:v>885.9</c:v>
                </c:pt>
                <c:pt idx="1041">
                  <c:v>852</c:v>
                </c:pt>
                <c:pt idx="1042">
                  <c:v>879</c:v>
                </c:pt>
                <c:pt idx="1043">
                  <c:v>878.55</c:v>
                </c:pt>
                <c:pt idx="1044">
                  <c:v>916.85</c:v>
                </c:pt>
                <c:pt idx="1045">
                  <c:v>943.5</c:v>
                </c:pt>
                <c:pt idx="1046">
                  <c:v>944.8</c:v>
                </c:pt>
                <c:pt idx="1047">
                  <c:v>922</c:v>
                </c:pt>
                <c:pt idx="1048">
                  <c:v>931.75</c:v>
                </c:pt>
                <c:pt idx="1049">
                  <c:v>925.35</c:v>
                </c:pt>
                <c:pt idx="1050">
                  <c:v>925.55</c:v>
                </c:pt>
                <c:pt idx="1051">
                  <c:v>915.3</c:v>
                </c:pt>
                <c:pt idx="1052">
                  <c:v>917.8</c:v>
                </c:pt>
                <c:pt idx="1053">
                  <c:v>916.25</c:v>
                </c:pt>
                <c:pt idx="1054">
                  <c:v>928.8</c:v>
                </c:pt>
                <c:pt idx="1055">
                  <c:v>942.15</c:v>
                </c:pt>
                <c:pt idx="1056">
                  <c:v>929.95</c:v>
                </c:pt>
                <c:pt idx="1057">
                  <c:v>929.85</c:v>
                </c:pt>
                <c:pt idx="1058">
                  <c:v>929.95</c:v>
                </c:pt>
                <c:pt idx="1059">
                  <c:v>931.15</c:v>
                </c:pt>
                <c:pt idx="1060">
                  <c:v>904.45</c:v>
                </c:pt>
                <c:pt idx="1061">
                  <c:v>925.75</c:v>
                </c:pt>
                <c:pt idx="1062">
                  <c:v>934.75</c:v>
                </c:pt>
                <c:pt idx="1063">
                  <c:v>952.6</c:v>
                </c:pt>
                <c:pt idx="1064">
                  <c:v>958.7</c:v>
                </c:pt>
                <c:pt idx="1065">
                  <c:v>950.6</c:v>
                </c:pt>
                <c:pt idx="1066">
                  <c:v>947.4</c:v>
                </c:pt>
                <c:pt idx="1067">
                  <c:v>958</c:v>
                </c:pt>
                <c:pt idx="1068">
                  <c:v>945.3</c:v>
                </c:pt>
                <c:pt idx="1069">
                  <c:v>938.4</c:v>
                </c:pt>
                <c:pt idx="1070">
                  <c:v>953.5</c:v>
                </c:pt>
                <c:pt idx="1071">
                  <c:v>936.8</c:v>
                </c:pt>
                <c:pt idx="1072">
                  <c:v>928</c:v>
                </c:pt>
                <c:pt idx="1073">
                  <c:v>925.4</c:v>
                </c:pt>
                <c:pt idx="1074">
                  <c:v>947.6</c:v>
                </c:pt>
                <c:pt idx="1075">
                  <c:v>942.95</c:v>
                </c:pt>
                <c:pt idx="1076">
                  <c:v>964.35</c:v>
                </c:pt>
                <c:pt idx="1077">
                  <c:v>950.65</c:v>
                </c:pt>
                <c:pt idx="1078">
                  <c:v>938.85</c:v>
                </c:pt>
                <c:pt idx="1079">
                  <c:v>929.85</c:v>
                </c:pt>
                <c:pt idx="1080">
                  <c:v>930.2</c:v>
                </c:pt>
                <c:pt idx="1081">
                  <c:v>935.4</c:v>
                </c:pt>
                <c:pt idx="1082">
                  <c:v>935</c:v>
                </c:pt>
                <c:pt idx="1083">
                  <c:v>940.5</c:v>
                </c:pt>
                <c:pt idx="1084">
                  <c:v>944.25</c:v>
                </c:pt>
                <c:pt idx="1085">
                  <c:v>950.35</c:v>
                </c:pt>
                <c:pt idx="1086">
                  <c:v>950.7</c:v>
                </c:pt>
                <c:pt idx="1087">
                  <c:v>957.9</c:v>
                </c:pt>
                <c:pt idx="1088">
                  <c:v>949.6</c:v>
                </c:pt>
                <c:pt idx="1089">
                  <c:v>941.65</c:v>
                </c:pt>
                <c:pt idx="1090">
                  <c:v>928.65</c:v>
                </c:pt>
                <c:pt idx="1091">
                  <c:v>928.95</c:v>
                </c:pt>
                <c:pt idx="1092">
                  <c:v>930.25</c:v>
                </c:pt>
                <c:pt idx="1093">
                  <c:v>922.6</c:v>
                </c:pt>
                <c:pt idx="1094">
                  <c:v>940.3</c:v>
                </c:pt>
                <c:pt idx="1095">
                  <c:v>933</c:v>
                </c:pt>
                <c:pt idx="1096">
                  <c:v>929.9</c:v>
                </c:pt>
                <c:pt idx="1097">
                  <c:v>929.75</c:v>
                </c:pt>
                <c:pt idx="1098">
                  <c:v>942.4</c:v>
                </c:pt>
                <c:pt idx="1099">
                  <c:v>965.45</c:v>
                </c:pt>
                <c:pt idx="1100">
                  <c:v>972.75</c:v>
                </c:pt>
                <c:pt idx="1101">
                  <c:v>1018.7</c:v>
                </c:pt>
                <c:pt idx="1102">
                  <c:v>1034.45</c:v>
                </c:pt>
                <c:pt idx="1103">
                  <c:v>1053.3</c:v>
                </c:pt>
                <c:pt idx="1104">
                  <c:v>1067.5</c:v>
                </c:pt>
                <c:pt idx="1105">
                  <c:v>1101.95</c:v>
                </c:pt>
                <c:pt idx="1106">
                  <c:v>1098.3499999999999</c:v>
                </c:pt>
                <c:pt idx="1107">
                  <c:v>1098.7</c:v>
                </c:pt>
                <c:pt idx="1108">
                  <c:v>1098.5</c:v>
                </c:pt>
                <c:pt idx="1109">
                  <c:v>1102</c:v>
                </c:pt>
                <c:pt idx="1110">
                  <c:v>1098.0999999999999</c:v>
                </c:pt>
                <c:pt idx="1111">
                  <c:v>1075.8499999999999</c:v>
                </c:pt>
                <c:pt idx="1112">
                  <c:v>1092.25</c:v>
                </c:pt>
                <c:pt idx="1113">
                  <c:v>1079.55</c:v>
                </c:pt>
                <c:pt idx="1114">
                  <c:v>1074.8499999999999</c:v>
                </c:pt>
                <c:pt idx="1115">
                  <c:v>1028.2</c:v>
                </c:pt>
                <c:pt idx="1116">
                  <c:v>1068.75</c:v>
                </c:pt>
                <c:pt idx="1117">
                  <c:v>1068.95</c:v>
                </c:pt>
                <c:pt idx="1118">
                  <c:v>1085.6500000000001</c:v>
                </c:pt>
                <c:pt idx="1119">
                  <c:v>1059.2</c:v>
                </c:pt>
                <c:pt idx="1120">
                  <c:v>1062.1500000000001</c:v>
                </c:pt>
                <c:pt idx="1121">
                  <c:v>1043.75</c:v>
                </c:pt>
                <c:pt idx="1122">
                  <c:v>1052.6500000000001</c:v>
                </c:pt>
                <c:pt idx="1123">
                  <c:v>1058</c:v>
                </c:pt>
                <c:pt idx="1124">
                  <c:v>1088.95</c:v>
                </c:pt>
                <c:pt idx="1125">
                  <c:v>1129.6500000000001</c:v>
                </c:pt>
                <c:pt idx="1126">
                  <c:v>1125.95</c:v>
                </c:pt>
                <c:pt idx="1127">
                  <c:v>1114.95</c:v>
                </c:pt>
                <c:pt idx="1128">
                  <c:v>1115.25</c:v>
                </c:pt>
                <c:pt idx="1129">
                  <c:v>1112.5999999999999</c:v>
                </c:pt>
                <c:pt idx="1130">
                  <c:v>1093.8499999999999</c:v>
                </c:pt>
                <c:pt idx="1131">
                  <c:v>1110.45</c:v>
                </c:pt>
                <c:pt idx="1132">
                  <c:v>1105.0999999999999</c:v>
                </c:pt>
                <c:pt idx="1133">
                  <c:v>1020.6</c:v>
                </c:pt>
                <c:pt idx="1134">
                  <c:v>1010.5</c:v>
                </c:pt>
                <c:pt idx="1135">
                  <c:v>1015.6</c:v>
                </c:pt>
                <c:pt idx="1136">
                  <c:v>1016.1</c:v>
                </c:pt>
                <c:pt idx="1137">
                  <c:v>1011.25</c:v>
                </c:pt>
                <c:pt idx="1138">
                  <c:v>1035.25</c:v>
                </c:pt>
                <c:pt idx="1139">
                  <c:v>1067.5999999999999</c:v>
                </c:pt>
                <c:pt idx="1140">
                  <c:v>1054.8499999999999</c:v>
                </c:pt>
                <c:pt idx="1141">
                  <c:v>1069.45</c:v>
                </c:pt>
                <c:pt idx="1142">
                  <c:v>1073.45</c:v>
                </c:pt>
                <c:pt idx="1143">
                  <c:v>1068.3499999999999</c:v>
                </c:pt>
                <c:pt idx="1144">
                  <c:v>1051.25</c:v>
                </c:pt>
                <c:pt idx="1145">
                  <c:v>1041.6500000000001</c:v>
                </c:pt>
                <c:pt idx="1146">
                  <c:v>1039.6500000000001</c:v>
                </c:pt>
                <c:pt idx="1147">
                  <c:v>1040</c:v>
                </c:pt>
                <c:pt idx="1148">
                  <c:v>1060.4000000000001</c:v>
                </c:pt>
                <c:pt idx="1149">
                  <c:v>1053.1500000000001</c:v>
                </c:pt>
                <c:pt idx="1150">
                  <c:v>1032.7</c:v>
                </c:pt>
                <c:pt idx="1151">
                  <c:v>1033.55</c:v>
                </c:pt>
                <c:pt idx="1152">
                  <c:v>1049.25</c:v>
                </c:pt>
                <c:pt idx="1153">
                  <c:v>1042.05</c:v>
                </c:pt>
                <c:pt idx="1154">
                  <c:v>1048.75</c:v>
                </c:pt>
                <c:pt idx="1155">
                  <c:v>1041.5</c:v>
                </c:pt>
                <c:pt idx="1156">
                  <c:v>1073.5999999999999</c:v>
                </c:pt>
                <c:pt idx="1157">
                  <c:v>1065.1500000000001</c:v>
                </c:pt>
                <c:pt idx="1158">
                  <c:v>1076.25</c:v>
                </c:pt>
                <c:pt idx="1159">
                  <c:v>1117.1500000000001</c:v>
                </c:pt>
                <c:pt idx="1160">
                  <c:v>1140.0999999999999</c:v>
                </c:pt>
                <c:pt idx="1161">
                  <c:v>1150.5999999999999</c:v>
                </c:pt>
                <c:pt idx="1162">
                  <c:v>1149.75</c:v>
                </c:pt>
                <c:pt idx="1163">
                  <c:v>1150</c:v>
                </c:pt>
                <c:pt idx="1164">
                  <c:v>1244.75</c:v>
                </c:pt>
                <c:pt idx="1165">
                  <c:v>1261.05</c:v>
                </c:pt>
                <c:pt idx="1166">
                  <c:v>1270.05</c:v>
                </c:pt>
                <c:pt idx="1167">
                  <c:v>1359.5</c:v>
                </c:pt>
                <c:pt idx="1168">
                  <c:v>1347.55</c:v>
                </c:pt>
                <c:pt idx="1169">
                  <c:v>1318.5</c:v>
                </c:pt>
                <c:pt idx="1170">
                  <c:v>1303.7</c:v>
                </c:pt>
                <c:pt idx="1171">
                  <c:v>1290.0999999999999</c:v>
                </c:pt>
                <c:pt idx="1172">
                  <c:v>1323.4</c:v>
                </c:pt>
                <c:pt idx="1173">
                  <c:v>1316.5</c:v>
                </c:pt>
                <c:pt idx="1174">
                  <c:v>1293.1500000000001</c:v>
                </c:pt>
                <c:pt idx="1175">
                  <c:v>1269.5999999999999</c:v>
                </c:pt>
                <c:pt idx="1176">
                  <c:v>1299</c:v>
                </c:pt>
                <c:pt idx="1177">
                  <c:v>1309.6500000000001</c:v>
                </c:pt>
                <c:pt idx="1178">
                  <c:v>1314.2</c:v>
                </c:pt>
                <c:pt idx="1179">
                  <c:v>1309.05</c:v>
                </c:pt>
                <c:pt idx="1180">
                  <c:v>1309.55</c:v>
                </c:pt>
                <c:pt idx="1181">
                  <c:v>1325.65</c:v>
                </c:pt>
                <c:pt idx="1182">
                  <c:v>1316.25</c:v>
                </c:pt>
                <c:pt idx="1183">
                  <c:v>1307.6500000000001</c:v>
                </c:pt>
                <c:pt idx="1184">
                  <c:v>1286.5999999999999</c:v>
                </c:pt>
                <c:pt idx="1185">
                  <c:v>1275.6500000000001</c:v>
                </c:pt>
                <c:pt idx="1186">
                  <c:v>1258.7</c:v>
                </c:pt>
                <c:pt idx="1187">
                  <c:v>1229.5999999999999</c:v>
                </c:pt>
                <c:pt idx="1188">
                  <c:v>1228.55</c:v>
                </c:pt>
                <c:pt idx="1189">
                  <c:v>1289.8</c:v>
                </c:pt>
                <c:pt idx="1190">
                  <c:v>1279.2</c:v>
                </c:pt>
                <c:pt idx="1191">
                  <c:v>1267.7</c:v>
                </c:pt>
                <c:pt idx="1192">
                  <c:v>1286.45</c:v>
                </c:pt>
                <c:pt idx="1193">
                  <c:v>1254.2</c:v>
                </c:pt>
                <c:pt idx="1194">
                  <c:v>1289.05</c:v>
                </c:pt>
                <c:pt idx="1195">
                  <c:v>1267.6500000000001</c:v>
                </c:pt>
                <c:pt idx="1196">
                  <c:v>1257.95</c:v>
                </c:pt>
                <c:pt idx="1197">
                  <c:v>1321.95</c:v>
                </c:pt>
                <c:pt idx="1198">
                  <c:v>1292.6500000000001</c:v>
                </c:pt>
                <c:pt idx="1199">
                  <c:v>1298.2</c:v>
                </c:pt>
                <c:pt idx="1200">
                  <c:v>1312.2</c:v>
                </c:pt>
                <c:pt idx="1201">
                  <c:v>1375.4</c:v>
                </c:pt>
                <c:pt idx="1202">
                  <c:v>1450.4</c:v>
                </c:pt>
                <c:pt idx="1203">
                  <c:v>1460.25</c:v>
                </c:pt>
                <c:pt idx="1204">
                  <c:v>1447.55</c:v>
                </c:pt>
                <c:pt idx="1205">
                  <c:v>1509.3</c:v>
                </c:pt>
                <c:pt idx="1206">
                  <c:v>1468.45</c:v>
                </c:pt>
                <c:pt idx="1207">
                  <c:v>1471.35</c:v>
                </c:pt>
                <c:pt idx="1208">
                  <c:v>1476.2</c:v>
                </c:pt>
                <c:pt idx="1209">
                  <c:v>1469</c:v>
                </c:pt>
                <c:pt idx="1210">
                  <c:v>1449.55</c:v>
                </c:pt>
                <c:pt idx="1211">
                  <c:v>1436.5</c:v>
                </c:pt>
                <c:pt idx="1212">
                  <c:v>1410.3</c:v>
                </c:pt>
                <c:pt idx="1213">
                  <c:v>1499.05</c:v>
                </c:pt>
                <c:pt idx="1214">
                  <c:v>1510.85</c:v>
                </c:pt>
                <c:pt idx="1215">
                  <c:v>1483.5</c:v>
                </c:pt>
                <c:pt idx="1216">
                  <c:v>1484.1</c:v>
                </c:pt>
                <c:pt idx="1217">
                  <c:v>1467.25</c:v>
                </c:pt>
                <c:pt idx="1218">
                  <c:v>1471.35</c:v>
                </c:pt>
                <c:pt idx="1219">
                  <c:v>1435.65</c:v>
                </c:pt>
                <c:pt idx="1220">
                  <c:v>1429.85</c:v>
                </c:pt>
                <c:pt idx="1221">
                  <c:v>1431.25</c:v>
                </c:pt>
                <c:pt idx="1222">
                  <c:v>1399.65</c:v>
                </c:pt>
                <c:pt idx="1223">
                  <c:v>1422.15</c:v>
                </c:pt>
                <c:pt idx="1224">
                  <c:v>1407.4</c:v>
                </c:pt>
                <c:pt idx="1225">
                  <c:v>1451.4</c:v>
                </c:pt>
                <c:pt idx="1226">
                  <c:v>1485.05</c:v>
                </c:pt>
                <c:pt idx="1227">
                  <c:v>1470.2</c:v>
                </c:pt>
                <c:pt idx="1228">
                  <c:v>1529.1</c:v>
                </c:pt>
                <c:pt idx="1229">
                  <c:v>1470.7</c:v>
                </c:pt>
                <c:pt idx="1230">
                  <c:v>1457.1</c:v>
                </c:pt>
                <c:pt idx="1231">
                  <c:v>1458.35</c:v>
                </c:pt>
                <c:pt idx="1232">
                  <c:v>1479.6</c:v>
                </c:pt>
                <c:pt idx="1233">
                  <c:v>1500.95</c:v>
                </c:pt>
                <c:pt idx="1234">
                  <c:v>1452.15</c:v>
                </c:pt>
                <c:pt idx="1235">
                  <c:v>1469.7</c:v>
                </c:pt>
                <c:pt idx="1236">
                  <c:v>1434.75</c:v>
                </c:pt>
                <c:pt idx="1237">
                  <c:v>1409.75</c:v>
                </c:pt>
                <c:pt idx="1238">
                  <c:v>1379.8</c:v>
                </c:pt>
                <c:pt idx="1239">
                  <c:v>1335.3</c:v>
                </c:pt>
                <c:pt idx="1240">
                  <c:v>1341.35</c:v>
                </c:pt>
                <c:pt idx="1241">
                  <c:v>1374.85</c:v>
                </c:pt>
                <c:pt idx="1242">
                  <c:v>1379.2</c:v>
                </c:pt>
                <c:pt idx="1243">
                  <c:v>1356.35</c:v>
                </c:pt>
                <c:pt idx="1244">
                  <c:v>1399.45</c:v>
                </c:pt>
                <c:pt idx="1245">
                  <c:v>1414.55</c:v>
                </c:pt>
                <c:pt idx="1246">
                  <c:v>1427.55</c:v>
                </c:pt>
                <c:pt idx="1247">
                  <c:v>1426.6</c:v>
                </c:pt>
                <c:pt idx="1248">
                  <c:v>1431.2</c:v>
                </c:pt>
                <c:pt idx="1249">
                  <c:v>1455.6</c:v>
                </c:pt>
                <c:pt idx="1250">
                  <c:v>1464.65</c:v>
                </c:pt>
                <c:pt idx="1251">
                  <c:v>1454.85</c:v>
                </c:pt>
                <c:pt idx="1252">
                  <c:v>1438.4</c:v>
                </c:pt>
                <c:pt idx="1253">
                  <c:v>1421.7</c:v>
                </c:pt>
                <c:pt idx="1254">
                  <c:v>1434.6</c:v>
                </c:pt>
                <c:pt idx="1255">
                  <c:v>1422.15</c:v>
                </c:pt>
                <c:pt idx="1256">
                  <c:v>1338.9</c:v>
                </c:pt>
                <c:pt idx="1257">
                  <c:v>1345.55</c:v>
                </c:pt>
                <c:pt idx="1258">
                  <c:v>1324.6</c:v>
                </c:pt>
                <c:pt idx="1259">
                  <c:v>1361.6</c:v>
                </c:pt>
                <c:pt idx="1260">
                  <c:v>1360.25</c:v>
                </c:pt>
                <c:pt idx="1261">
                  <c:v>1326.05</c:v>
                </c:pt>
                <c:pt idx="1262">
                  <c:v>1325.45</c:v>
                </c:pt>
                <c:pt idx="1263">
                  <c:v>1389.2</c:v>
                </c:pt>
                <c:pt idx="1264">
                  <c:v>1434.9</c:v>
                </c:pt>
                <c:pt idx="1265">
                  <c:v>1451.1</c:v>
                </c:pt>
                <c:pt idx="1266">
                  <c:v>1443.7</c:v>
                </c:pt>
                <c:pt idx="1267">
                  <c:v>1438.85</c:v>
                </c:pt>
                <c:pt idx="1268">
                  <c:v>1379.75</c:v>
                </c:pt>
                <c:pt idx="1269">
                  <c:v>1425.05</c:v>
                </c:pt>
                <c:pt idx="1270">
                  <c:v>1442.15</c:v>
                </c:pt>
                <c:pt idx="1271">
                  <c:v>1427.05</c:v>
                </c:pt>
                <c:pt idx="1272">
                  <c:v>1433.05</c:v>
                </c:pt>
                <c:pt idx="1273">
                  <c:v>1442.15</c:v>
                </c:pt>
                <c:pt idx="1274">
                  <c:v>1444.25</c:v>
                </c:pt>
                <c:pt idx="1275">
                  <c:v>1459.55</c:v>
                </c:pt>
                <c:pt idx="1276">
                  <c:v>1466.25</c:v>
                </c:pt>
                <c:pt idx="1277">
                  <c:v>1450.35</c:v>
                </c:pt>
                <c:pt idx="1278">
                  <c:v>1460.55</c:v>
                </c:pt>
                <c:pt idx="1279">
                  <c:v>1471.25</c:v>
                </c:pt>
                <c:pt idx="1280">
                  <c:v>1481.5</c:v>
                </c:pt>
                <c:pt idx="1281">
                  <c:v>1482</c:v>
                </c:pt>
                <c:pt idx="1282">
                  <c:v>1532.85</c:v>
                </c:pt>
                <c:pt idx="1283">
                  <c:v>1529.85</c:v>
                </c:pt>
                <c:pt idx="1284">
                  <c:v>1527.1</c:v>
                </c:pt>
                <c:pt idx="1285">
                  <c:v>1504.8</c:v>
                </c:pt>
                <c:pt idx="1286">
                  <c:v>1505.3</c:v>
                </c:pt>
                <c:pt idx="1287">
                  <c:v>1516.6</c:v>
                </c:pt>
                <c:pt idx="1288">
                  <c:v>1530.2</c:v>
                </c:pt>
                <c:pt idx="1289">
                  <c:v>1515.15</c:v>
                </c:pt>
                <c:pt idx="1290">
                  <c:v>1501.75</c:v>
                </c:pt>
                <c:pt idx="1291">
                  <c:v>1563.1</c:v>
                </c:pt>
                <c:pt idx="1292">
                  <c:v>1551.2</c:v>
                </c:pt>
                <c:pt idx="1293">
                  <c:v>1539.85</c:v>
                </c:pt>
                <c:pt idx="1294">
                  <c:v>1501.2</c:v>
                </c:pt>
                <c:pt idx="1295">
                  <c:v>1499.25</c:v>
                </c:pt>
                <c:pt idx="1296">
                  <c:v>1495</c:v>
                </c:pt>
                <c:pt idx="1297">
                  <c:v>1500.3</c:v>
                </c:pt>
                <c:pt idx="1298">
                  <c:v>1517.45</c:v>
                </c:pt>
                <c:pt idx="1299">
                  <c:v>1517.65</c:v>
                </c:pt>
                <c:pt idx="1300">
                  <c:v>1517</c:v>
                </c:pt>
                <c:pt idx="1301">
                  <c:v>1525.6</c:v>
                </c:pt>
                <c:pt idx="1302">
                  <c:v>1501.9</c:v>
                </c:pt>
                <c:pt idx="1303">
                  <c:v>1511.2</c:v>
                </c:pt>
                <c:pt idx="1304">
                  <c:v>1500.6</c:v>
                </c:pt>
                <c:pt idx="1305">
                  <c:v>1514.55</c:v>
                </c:pt>
                <c:pt idx="1306">
                  <c:v>1532.1</c:v>
                </c:pt>
                <c:pt idx="1307">
                  <c:v>1557.6</c:v>
                </c:pt>
                <c:pt idx="1308">
                  <c:v>1602.3</c:v>
                </c:pt>
                <c:pt idx="1309">
                  <c:v>1682</c:v>
                </c:pt>
                <c:pt idx="1310">
                  <c:v>1719.25</c:v>
                </c:pt>
                <c:pt idx="1311">
                  <c:v>1766</c:v>
                </c:pt>
                <c:pt idx="1312">
                  <c:v>1759.15</c:v>
                </c:pt>
                <c:pt idx="1313">
                  <c:v>1708.75</c:v>
                </c:pt>
                <c:pt idx="1314">
                  <c:v>1725.2</c:v>
                </c:pt>
                <c:pt idx="1315">
                  <c:v>1728.65</c:v>
                </c:pt>
                <c:pt idx="1316">
                  <c:v>1738.45</c:v>
                </c:pt>
                <c:pt idx="1317">
                  <c:v>1767.9</c:v>
                </c:pt>
                <c:pt idx="1318">
                  <c:v>1740.8</c:v>
                </c:pt>
                <c:pt idx="1319">
                  <c:v>1719.85</c:v>
                </c:pt>
                <c:pt idx="1320">
                  <c:v>1703.3</c:v>
                </c:pt>
                <c:pt idx="1321">
                  <c:v>1686.2</c:v>
                </c:pt>
                <c:pt idx="1322">
                  <c:v>1677</c:v>
                </c:pt>
                <c:pt idx="1323">
                  <c:v>1729.6</c:v>
                </c:pt>
                <c:pt idx="1324">
                  <c:v>1726.9</c:v>
                </c:pt>
                <c:pt idx="1325">
                  <c:v>1716.55</c:v>
                </c:pt>
                <c:pt idx="1326">
                  <c:v>1730.25</c:v>
                </c:pt>
                <c:pt idx="1327">
                  <c:v>1813.65</c:v>
                </c:pt>
                <c:pt idx="1328">
                  <c:v>1833.15</c:v>
                </c:pt>
                <c:pt idx="1329">
                  <c:v>1845.7</c:v>
                </c:pt>
                <c:pt idx="1330">
                  <c:v>1905.05</c:v>
                </c:pt>
                <c:pt idx="1331">
                  <c:v>2026.65</c:v>
                </c:pt>
                <c:pt idx="1332">
                  <c:v>1991.05</c:v>
                </c:pt>
                <c:pt idx="1333">
                  <c:v>1925.9</c:v>
                </c:pt>
                <c:pt idx="1334">
                  <c:v>2010.05</c:v>
                </c:pt>
                <c:pt idx="1335">
                  <c:v>2003.35</c:v>
                </c:pt>
                <c:pt idx="1336">
                  <c:v>2005.85</c:v>
                </c:pt>
                <c:pt idx="1337">
                  <c:v>1986.85</c:v>
                </c:pt>
                <c:pt idx="1338">
                  <c:v>1935.35</c:v>
                </c:pt>
                <c:pt idx="1339">
                  <c:v>1972.35</c:v>
                </c:pt>
                <c:pt idx="1340">
                  <c:v>1942.8</c:v>
                </c:pt>
                <c:pt idx="1341">
                  <c:v>1920.6</c:v>
                </c:pt>
                <c:pt idx="1342">
                  <c:v>1883.95</c:v>
                </c:pt>
                <c:pt idx="1343">
                  <c:v>1879.35</c:v>
                </c:pt>
                <c:pt idx="1344">
                  <c:v>1878</c:v>
                </c:pt>
                <c:pt idx="1345">
                  <c:v>1714.7</c:v>
                </c:pt>
                <c:pt idx="1346">
                  <c:v>1708.25</c:v>
                </c:pt>
                <c:pt idx="1347">
                  <c:v>1714</c:v>
                </c:pt>
                <c:pt idx="1348">
                  <c:v>1744.65</c:v>
                </c:pt>
                <c:pt idx="1349">
                  <c:v>1815.05</c:v>
                </c:pt>
                <c:pt idx="1350">
                  <c:v>1809.8</c:v>
                </c:pt>
                <c:pt idx="1351">
                  <c:v>1772.6</c:v>
                </c:pt>
                <c:pt idx="1352">
                  <c:v>1785.25</c:v>
                </c:pt>
                <c:pt idx="1353">
                  <c:v>1850.2</c:v>
                </c:pt>
                <c:pt idx="1354">
                  <c:v>1828.75</c:v>
                </c:pt>
                <c:pt idx="1355">
                  <c:v>1750.5</c:v>
                </c:pt>
                <c:pt idx="1356">
                  <c:v>1750</c:v>
                </c:pt>
                <c:pt idx="1357">
                  <c:v>1811.15</c:v>
                </c:pt>
                <c:pt idx="1358">
                  <c:v>1805.25</c:v>
                </c:pt>
                <c:pt idx="1359">
                  <c:v>1790.25</c:v>
                </c:pt>
                <c:pt idx="1360">
                  <c:v>1881.55</c:v>
                </c:pt>
                <c:pt idx="1361">
                  <c:v>1874.35</c:v>
                </c:pt>
                <c:pt idx="1362">
                  <c:v>1842.45</c:v>
                </c:pt>
                <c:pt idx="1363">
                  <c:v>1834.5</c:v>
                </c:pt>
                <c:pt idx="1364">
                  <c:v>1785.95</c:v>
                </c:pt>
                <c:pt idx="1365">
                  <c:v>1784.75</c:v>
                </c:pt>
                <c:pt idx="1366">
                  <c:v>1763.65</c:v>
                </c:pt>
                <c:pt idx="1367">
                  <c:v>1744.9</c:v>
                </c:pt>
                <c:pt idx="1368">
                  <c:v>1730.8</c:v>
                </c:pt>
                <c:pt idx="1369">
                  <c:v>1723.95</c:v>
                </c:pt>
                <c:pt idx="1370">
                  <c:v>1729.5</c:v>
                </c:pt>
                <c:pt idx="1371">
                  <c:v>1762.6</c:v>
                </c:pt>
                <c:pt idx="1372">
                  <c:v>1799.4</c:v>
                </c:pt>
                <c:pt idx="1373">
                  <c:v>1781.95</c:v>
                </c:pt>
                <c:pt idx="1374">
                  <c:v>1773.25</c:v>
                </c:pt>
                <c:pt idx="1375">
                  <c:v>1770.6</c:v>
                </c:pt>
                <c:pt idx="1376">
                  <c:v>1794.45</c:v>
                </c:pt>
                <c:pt idx="1377">
                  <c:v>1791.45</c:v>
                </c:pt>
                <c:pt idx="1378">
                  <c:v>1758.2</c:v>
                </c:pt>
                <c:pt idx="1379">
                  <c:v>1756.05</c:v>
                </c:pt>
                <c:pt idx="1380">
                  <c:v>1746.7</c:v>
                </c:pt>
                <c:pt idx="1381">
                  <c:v>1770</c:v>
                </c:pt>
                <c:pt idx="1382">
                  <c:v>1788.5</c:v>
                </c:pt>
                <c:pt idx="1383">
                  <c:v>1824.15</c:v>
                </c:pt>
                <c:pt idx="1384">
                  <c:v>1849.3</c:v>
                </c:pt>
                <c:pt idx="1385">
                  <c:v>1829.35</c:v>
                </c:pt>
                <c:pt idx="1386">
                  <c:v>1905.55</c:v>
                </c:pt>
                <c:pt idx="1387">
                  <c:v>1984.85</c:v>
                </c:pt>
                <c:pt idx="1388">
                  <c:v>1978.85</c:v>
                </c:pt>
                <c:pt idx="1389">
                  <c:v>1964.1</c:v>
                </c:pt>
                <c:pt idx="1390">
                  <c:v>1968</c:v>
                </c:pt>
                <c:pt idx="1391">
                  <c:v>1975.4</c:v>
                </c:pt>
                <c:pt idx="1392">
                  <c:v>1979.4</c:v>
                </c:pt>
                <c:pt idx="1393">
                  <c:v>1954.25</c:v>
                </c:pt>
                <c:pt idx="1394">
                  <c:v>1958.95</c:v>
                </c:pt>
                <c:pt idx="1395">
                  <c:v>1978.05</c:v>
                </c:pt>
                <c:pt idx="1396">
                  <c:v>1961.1</c:v>
                </c:pt>
                <c:pt idx="1397">
                  <c:v>1911.45</c:v>
                </c:pt>
                <c:pt idx="1398">
                  <c:v>1948.8</c:v>
                </c:pt>
                <c:pt idx="1399">
                  <c:v>1927.35</c:v>
                </c:pt>
                <c:pt idx="1400">
                  <c:v>1913.1</c:v>
                </c:pt>
                <c:pt idx="1401">
                  <c:v>1922.7</c:v>
                </c:pt>
                <c:pt idx="1402">
                  <c:v>1931.25</c:v>
                </c:pt>
                <c:pt idx="1403">
                  <c:v>1932.4</c:v>
                </c:pt>
                <c:pt idx="1404">
                  <c:v>1934.7</c:v>
                </c:pt>
                <c:pt idx="1405">
                  <c:v>1959.8</c:v>
                </c:pt>
                <c:pt idx="1406">
                  <c:v>1972.8</c:v>
                </c:pt>
                <c:pt idx="1407">
                  <c:v>1975.2</c:v>
                </c:pt>
                <c:pt idx="1408">
                  <c:v>1968.5</c:v>
                </c:pt>
                <c:pt idx="1409">
                  <c:v>1928.7</c:v>
                </c:pt>
                <c:pt idx="1410">
                  <c:v>1991.15</c:v>
                </c:pt>
                <c:pt idx="1411">
                  <c:v>2039.85</c:v>
                </c:pt>
                <c:pt idx="1412">
                  <c:v>2026.55</c:v>
                </c:pt>
                <c:pt idx="1413">
                  <c:v>2009.65</c:v>
                </c:pt>
                <c:pt idx="1414">
                  <c:v>1932.1</c:v>
                </c:pt>
                <c:pt idx="1415">
                  <c:v>1910.2</c:v>
                </c:pt>
                <c:pt idx="1416">
                  <c:v>1874.05</c:v>
                </c:pt>
                <c:pt idx="1417">
                  <c:v>1922.7</c:v>
                </c:pt>
                <c:pt idx="1418">
                  <c:v>1900.65</c:v>
                </c:pt>
                <c:pt idx="1419">
                  <c:v>1905.5</c:v>
                </c:pt>
                <c:pt idx="1420">
                  <c:v>1891.55</c:v>
                </c:pt>
                <c:pt idx="1421">
                  <c:v>1926.55</c:v>
                </c:pt>
                <c:pt idx="1422">
                  <c:v>1956.1</c:v>
                </c:pt>
                <c:pt idx="1423">
                  <c:v>1921.05</c:v>
                </c:pt>
                <c:pt idx="1424">
                  <c:v>1939.45</c:v>
                </c:pt>
                <c:pt idx="1425">
                  <c:v>1931.05</c:v>
                </c:pt>
                <c:pt idx="1426">
                  <c:v>1936</c:v>
                </c:pt>
                <c:pt idx="1427">
                  <c:v>1926.8</c:v>
                </c:pt>
                <c:pt idx="1428">
                  <c:v>1922</c:v>
                </c:pt>
                <c:pt idx="1429">
                  <c:v>1925.05</c:v>
                </c:pt>
                <c:pt idx="1430">
                  <c:v>1946.3</c:v>
                </c:pt>
                <c:pt idx="1431">
                  <c:v>1987.9</c:v>
                </c:pt>
                <c:pt idx="1432">
                  <c:v>1983.8</c:v>
                </c:pt>
                <c:pt idx="1433">
                  <c:v>1959.5</c:v>
                </c:pt>
                <c:pt idx="1434">
                  <c:v>1946</c:v>
                </c:pt>
                <c:pt idx="1435">
                  <c:v>1938.55</c:v>
                </c:pt>
                <c:pt idx="1436">
                  <c:v>1927.05</c:v>
                </c:pt>
                <c:pt idx="1437">
                  <c:v>2000.4</c:v>
                </c:pt>
                <c:pt idx="1438">
                  <c:v>1943.4</c:v>
                </c:pt>
                <c:pt idx="1439">
                  <c:v>1957.5</c:v>
                </c:pt>
                <c:pt idx="1440">
                  <c:v>1987.45</c:v>
                </c:pt>
                <c:pt idx="1441">
                  <c:v>1948.9</c:v>
                </c:pt>
                <c:pt idx="1442">
                  <c:v>1905.5</c:v>
                </c:pt>
                <c:pt idx="1443">
                  <c:v>1831.9</c:v>
                </c:pt>
                <c:pt idx="1444">
                  <c:v>1848.8</c:v>
                </c:pt>
                <c:pt idx="1445">
                  <c:v>1852.25</c:v>
                </c:pt>
                <c:pt idx="1446">
                  <c:v>1846.75</c:v>
                </c:pt>
                <c:pt idx="1447">
                  <c:v>1891.8</c:v>
                </c:pt>
                <c:pt idx="1448">
                  <c:v>1924.45</c:v>
                </c:pt>
                <c:pt idx="1449">
                  <c:v>1892.55</c:v>
                </c:pt>
                <c:pt idx="1450">
                  <c:v>1874.15</c:v>
                </c:pt>
                <c:pt idx="1451">
                  <c:v>1861.65</c:v>
                </c:pt>
                <c:pt idx="1452">
                  <c:v>1863.55</c:v>
                </c:pt>
                <c:pt idx="1453">
                  <c:v>1818.1</c:v>
                </c:pt>
                <c:pt idx="1454">
                  <c:v>1878.55</c:v>
                </c:pt>
                <c:pt idx="1455">
                  <c:v>1880.8</c:v>
                </c:pt>
                <c:pt idx="1456">
                  <c:v>1908.6</c:v>
                </c:pt>
                <c:pt idx="1457">
                  <c:v>1835.6</c:v>
                </c:pt>
                <c:pt idx="1458">
                  <c:v>1784.2</c:v>
                </c:pt>
                <c:pt idx="1459">
                  <c:v>1789.6</c:v>
                </c:pt>
                <c:pt idx="1460">
                  <c:v>1696.55</c:v>
                </c:pt>
                <c:pt idx="1461">
                  <c:v>1701.05</c:v>
                </c:pt>
                <c:pt idx="1462">
                  <c:v>1723.45</c:v>
                </c:pt>
                <c:pt idx="1463">
                  <c:v>1703.8</c:v>
                </c:pt>
                <c:pt idx="1464">
                  <c:v>1701.15</c:v>
                </c:pt>
                <c:pt idx="1465">
                  <c:v>1720.95</c:v>
                </c:pt>
                <c:pt idx="1466">
                  <c:v>1673.1</c:v>
                </c:pt>
                <c:pt idx="1467">
                  <c:v>1630.3</c:v>
                </c:pt>
                <c:pt idx="1468">
                  <c:v>1615.85</c:v>
                </c:pt>
                <c:pt idx="1469">
                  <c:v>1615.95</c:v>
                </c:pt>
                <c:pt idx="1470">
                  <c:v>1600.35</c:v>
                </c:pt>
                <c:pt idx="1471">
                  <c:v>1601.65</c:v>
                </c:pt>
                <c:pt idx="1472">
                  <c:v>1611.9</c:v>
                </c:pt>
                <c:pt idx="1473">
                  <c:v>1690.3</c:v>
                </c:pt>
                <c:pt idx="1474">
                  <c:v>1718</c:v>
                </c:pt>
                <c:pt idx="1475">
                  <c:v>1675.2</c:v>
                </c:pt>
                <c:pt idx="1476">
                  <c:v>1670.5</c:v>
                </c:pt>
                <c:pt idx="1477">
                  <c:v>1669.75</c:v>
                </c:pt>
                <c:pt idx="1478">
                  <c:v>1678.2</c:v>
                </c:pt>
                <c:pt idx="1479">
                  <c:v>1687.85</c:v>
                </c:pt>
                <c:pt idx="1480">
                  <c:v>1646</c:v>
                </c:pt>
                <c:pt idx="1481">
                  <c:v>1644.95</c:v>
                </c:pt>
                <c:pt idx="1482">
                  <c:v>1661.55</c:v>
                </c:pt>
                <c:pt idx="1483">
                  <c:v>1644.95</c:v>
                </c:pt>
                <c:pt idx="1484">
                  <c:v>1651.75</c:v>
                </c:pt>
                <c:pt idx="1485">
                  <c:v>1649.4</c:v>
                </c:pt>
                <c:pt idx="1486">
                  <c:v>1649.55</c:v>
                </c:pt>
                <c:pt idx="1487">
                  <c:v>1664.55</c:v>
                </c:pt>
                <c:pt idx="1488">
                  <c:v>1724.8</c:v>
                </c:pt>
                <c:pt idx="1489">
                  <c:v>1684.85</c:v>
                </c:pt>
                <c:pt idx="1490">
                  <c:v>1666.9</c:v>
                </c:pt>
                <c:pt idx="1491">
                  <c:v>1696.55</c:v>
                </c:pt>
                <c:pt idx="1492">
                  <c:v>1711.1</c:v>
                </c:pt>
                <c:pt idx="1493">
                  <c:v>1746.75</c:v>
                </c:pt>
                <c:pt idx="1494">
                  <c:v>1751.3</c:v>
                </c:pt>
                <c:pt idx="1495">
                  <c:v>1748.8</c:v>
                </c:pt>
                <c:pt idx="1496">
                  <c:v>1765.45</c:v>
                </c:pt>
                <c:pt idx="1497">
                  <c:v>1763.85</c:v>
                </c:pt>
                <c:pt idx="1498">
                  <c:v>1749.9</c:v>
                </c:pt>
                <c:pt idx="1499">
                  <c:v>1778</c:v>
                </c:pt>
                <c:pt idx="1500">
                  <c:v>1778.55</c:v>
                </c:pt>
                <c:pt idx="1501">
                  <c:v>1821.2</c:v>
                </c:pt>
                <c:pt idx="1502">
                  <c:v>1871.6</c:v>
                </c:pt>
                <c:pt idx="1503">
                  <c:v>1881.75</c:v>
                </c:pt>
                <c:pt idx="1504">
                  <c:v>1846.4</c:v>
                </c:pt>
                <c:pt idx="1505">
                  <c:v>1847.5</c:v>
                </c:pt>
                <c:pt idx="1506">
                  <c:v>1841.15</c:v>
                </c:pt>
                <c:pt idx="1507">
                  <c:v>1869</c:v>
                </c:pt>
                <c:pt idx="1508">
                  <c:v>1879.6</c:v>
                </c:pt>
                <c:pt idx="1509">
                  <c:v>1842.4</c:v>
                </c:pt>
                <c:pt idx="1510">
                  <c:v>1875.35</c:v>
                </c:pt>
                <c:pt idx="1511">
                  <c:v>1940.9</c:v>
                </c:pt>
                <c:pt idx="1512">
                  <c:v>1947.8</c:v>
                </c:pt>
                <c:pt idx="1513">
                  <c:v>1893.45</c:v>
                </c:pt>
                <c:pt idx="1514">
                  <c:v>1888.05</c:v>
                </c:pt>
                <c:pt idx="1515">
                  <c:v>1873.15</c:v>
                </c:pt>
                <c:pt idx="1516">
                  <c:v>1880.15</c:v>
                </c:pt>
                <c:pt idx="1517">
                  <c:v>1858.8</c:v>
                </c:pt>
                <c:pt idx="1518">
                  <c:v>1873.1</c:v>
                </c:pt>
                <c:pt idx="1519">
                  <c:v>1893.05</c:v>
                </c:pt>
                <c:pt idx="1520">
                  <c:v>1867.25</c:v>
                </c:pt>
                <c:pt idx="1521">
                  <c:v>1857.9</c:v>
                </c:pt>
                <c:pt idx="1522">
                  <c:v>1857.05</c:v>
                </c:pt>
                <c:pt idx="1523">
                  <c:v>1859.05</c:v>
                </c:pt>
                <c:pt idx="1524">
                  <c:v>1853.45</c:v>
                </c:pt>
                <c:pt idx="1525">
                  <c:v>1804.8</c:v>
                </c:pt>
                <c:pt idx="1526">
                  <c:v>1806.15</c:v>
                </c:pt>
                <c:pt idx="1527">
                  <c:v>1762.25</c:v>
                </c:pt>
                <c:pt idx="1528">
                  <c:v>1789.35</c:v>
                </c:pt>
                <c:pt idx="1529">
                  <c:v>1792.15</c:v>
                </c:pt>
                <c:pt idx="1530">
                  <c:v>1835.7</c:v>
                </c:pt>
                <c:pt idx="1531">
                  <c:v>1839.15</c:v>
                </c:pt>
                <c:pt idx="1532">
                  <c:v>1820.65</c:v>
                </c:pt>
                <c:pt idx="1533">
                  <c:v>1798.55</c:v>
                </c:pt>
                <c:pt idx="1534">
                  <c:v>1851.4</c:v>
                </c:pt>
                <c:pt idx="1535">
                  <c:v>1855.8</c:v>
                </c:pt>
                <c:pt idx="1536">
                  <c:v>1866</c:v>
                </c:pt>
                <c:pt idx="1537">
                  <c:v>1876.75</c:v>
                </c:pt>
                <c:pt idx="1538">
                  <c:v>1860.2</c:v>
                </c:pt>
                <c:pt idx="1539">
                  <c:v>1840.35</c:v>
                </c:pt>
                <c:pt idx="1540">
                  <c:v>1812.15</c:v>
                </c:pt>
                <c:pt idx="1541">
                  <c:v>1771.85</c:v>
                </c:pt>
                <c:pt idx="1542">
                  <c:v>1873.9</c:v>
                </c:pt>
                <c:pt idx="1543">
                  <c:v>1946.9</c:v>
                </c:pt>
                <c:pt idx="1544">
                  <c:v>2043.95</c:v>
                </c:pt>
                <c:pt idx="1545">
                  <c:v>2056.15</c:v>
                </c:pt>
                <c:pt idx="1546">
                  <c:v>2007.85</c:v>
                </c:pt>
                <c:pt idx="1547">
                  <c:v>2013.05</c:v>
                </c:pt>
                <c:pt idx="1548">
                  <c:v>2025.6</c:v>
                </c:pt>
                <c:pt idx="1549">
                  <c:v>2002.9</c:v>
                </c:pt>
                <c:pt idx="1550">
                  <c:v>2077.65</c:v>
                </c:pt>
                <c:pt idx="1551">
                  <c:v>2181.9</c:v>
                </c:pt>
                <c:pt idx="1552">
                  <c:v>2196.1</c:v>
                </c:pt>
                <c:pt idx="1553">
                  <c:v>2298.1</c:v>
                </c:pt>
                <c:pt idx="1554">
                  <c:v>2321.6</c:v>
                </c:pt>
                <c:pt idx="1555">
                  <c:v>2354.8000000000002</c:v>
                </c:pt>
                <c:pt idx="1556">
                  <c:v>2351.75</c:v>
                </c:pt>
                <c:pt idx="1557">
                  <c:v>2314.65</c:v>
                </c:pt>
                <c:pt idx="1558">
                  <c:v>2323.8000000000002</c:v>
                </c:pt>
                <c:pt idx="1559">
                  <c:v>2306.0500000000002</c:v>
                </c:pt>
                <c:pt idx="1560">
                  <c:v>2359.15</c:v>
                </c:pt>
                <c:pt idx="1561">
                  <c:v>2429.1</c:v>
                </c:pt>
                <c:pt idx="1562">
                  <c:v>2361.85</c:v>
                </c:pt>
                <c:pt idx="1563">
                  <c:v>2397.3000000000002</c:v>
                </c:pt>
                <c:pt idx="1564">
                  <c:v>2430.1999999999998</c:v>
                </c:pt>
                <c:pt idx="1565">
                  <c:v>2460.5500000000002</c:v>
                </c:pt>
                <c:pt idx="1566">
                  <c:v>2498.35</c:v>
                </c:pt>
                <c:pt idx="1567">
                  <c:v>2554.1999999999998</c:v>
                </c:pt>
                <c:pt idx="1568">
                  <c:v>2608.6999999999998</c:v>
                </c:pt>
                <c:pt idx="1569">
                  <c:v>2599.85</c:v>
                </c:pt>
                <c:pt idx="1570">
                  <c:v>2599.9499999999998</c:v>
                </c:pt>
                <c:pt idx="1571">
                  <c:v>2715.05</c:v>
                </c:pt>
                <c:pt idx="1572">
                  <c:v>2614.15</c:v>
                </c:pt>
                <c:pt idx="1573">
                  <c:v>2665.05</c:v>
                </c:pt>
                <c:pt idx="1574">
                  <c:v>2723.9</c:v>
                </c:pt>
                <c:pt idx="1575">
                  <c:v>2828.75</c:v>
                </c:pt>
                <c:pt idx="1576">
                  <c:v>2726.1</c:v>
                </c:pt>
                <c:pt idx="1577">
                  <c:v>2645.5</c:v>
                </c:pt>
                <c:pt idx="1578">
                  <c:v>2668.6</c:v>
                </c:pt>
                <c:pt idx="1579">
                  <c:v>2669.7</c:v>
                </c:pt>
                <c:pt idx="1580">
                  <c:v>2642.05</c:v>
                </c:pt>
                <c:pt idx="1581">
                  <c:v>2604.75</c:v>
                </c:pt>
                <c:pt idx="1582">
                  <c:v>2695.5</c:v>
                </c:pt>
                <c:pt idx="1583">
                  <c:v>2760.55</c:v>
                </c:pt>
                <c:pt idx="1584">
                  <c:v>2770.85</c:v>
                </c:pt>
                <c:pt idx="1585">
                  <c:v>2750.2</c:v>
                </c:pt>
                <c:pt idx="1586">
                  <c:v>2716.8</c:v>
                </c:pt>
                <c:pt idx="1587">
                  <c:v>2711.7</c:v>
                </c:pt>
                <c:pt idx="1588">
                  <c:v>2698.9</c:v>
                </c:pt>
                <c:pt idx="1589">
                  <c:v>2718</c:v>
                </c:pt>
                <c:pt idx="1590">
                  <c:v>2682.4</c:v>
                </c:pt>
                <c:pt idx="1591">
                  <c:v>2711.4</c:v>
                </c:pt>
                <c:pt idx="1592">
                  <c:v>2688.25</c:v>
                </c:pt>
                <c:pt idx="1593">
                  <c:v>2808</c:v>
                </c:pt>
                <c:pt idx="1594">
                  <c:v>2815.9</c:v>
                </c:pt>
                <c:pt idx="1595">
                  <c:v>2844.5</c:v>
                </c:pt>
                <c:pt idx="1596">
                  <c:v>2967.3</c:v>
                </c:pt>
                <c:pt idx="1597">
                  <c:v>3030.55</c:v>
                </c:pt>
                <c:pt idx="1598">
                  <c:v>3052.5</c:v>
                </c:pt>
                <c:pt idx="1599">
                  <c:v>3073.5</c:v>
                </c:pt>
                <c:pt idx="1600">
                  <c:v>3057.35</c:v>
                </c:pt>
                <c:pt idx="1601">
                  <c:v>3129.4</c:v>
                </c:pt>
                <c:pt idx="1602">
                  <c:v>3034.4</c:v>
                </c:pt>
                <c:pt idx="1603">
                  <c:v>2942.9</c:v>
                </c:pt>
                <c:pt idx="1604">
                  <c:v>2903.4</c:v>
                </c:pt>
                <c:pt idx="1605">
                  <c:v>2966.15</c:v>
                </c:pt>
                <c:pt idx="1606">
                  <c:v>2895.05</c:v>
                </c:pt>
                <c:pt idx="1607">
                  <c:v>2964</c:v>
                </c:pt>
                <c:pt idx="1608">
                  <c:v>3096.2</c:v>
                </c:pt>
                <c:pt idx="1609">
                  <c:v>3174.95</c:v>
                </c:pt>
                <c:pt idx="1610">
                  <c:v>3254.2</c:v>
                </c:pt>
                <c:pt idx="1611">
                  <c:v>3294.65</c:v>
                </c:pt>
                <c:pt idx="1612">
                  <c:v>3287</c:v>
                </c:pt>
                <c:pt idx="1613">
                  <c:v>3272.65</c:v>
                </c:pt>
                <c:pt idx="1614">
                  <c:v>3234.65</c:v>
                </c:pt>
                <c:pt idx="1615">
                  <c:v>3105.7</c:v>
                </c:pt>
                <c:pt idx="1616">
                  <c:v>3069.55</c:v>
                </c:pt>
                <c:pt idx="1617">
                  <c:v>3194.65</c:v>
                </c:pt>
                <c:pt idx="1618">
                  <c:v>3199.85</c:v>
                </c:pt>
                <c:pt idx="1619">
                  <c:v>3154.65</c:v>
                </c:pt>
                <c:pt idx="1620">
                  <c:v>3159.45</c:v>
                </c:pt>
                <c:pt idx="1621">
                  <c:v>3149.85</c:v>
                </c:pt>
                <c:pt idx="1622">
                  <c:v>3119.9</c:v>
                </c:pt>
                <c:pt idx="1623">
                  <c:v>3117.6</c:v>
                </c:pt>
                <c:pt idx="1624">
                  <c:v>3174.95</c:v>
                </c:pt>
                <c:pt idx="1625">
                  <c:v>3197</c:v>
                </c:pt>
                <c:pt idx="1626">
                  <c:v>3326</c:v>
                </c:pt>
                <c:pt idx="1627">
                  <c:v>3361.2</c:v>
                </c:pt>
                <c:pt idx="1628">
                  <c:v>3337.3</c:v>
                </c:pt>
                <c:pt idx="1629">
                  <c:v>3275.4</c:v>
                </c:pt>
                <c:pt idx="1630">
                  <c:v>3220.95</c:v>
                </c:pt>
                <c:pt idx="1631">
                  <c:v>3248.6</c:v>
                </c:pt>
                <c:pt idx="1632">
                  <c:v>3327.95</c:v>
                </c:pt>
                <c:pt idx="1633">
                  <c:v>3268.05</c:v>
                </c:pt>
                <c:pt idx="1634">
                  <c:v>3383.2</c:v>
                </c:pt>
                <c:pt idx="1635">
                  <c:v>3416.75</c:v>
                </c:pt>
                <c:pt idx="1636">
                  <c:v>3458.9</c:v>
                </c:pt>
                <c:pt idx="1637">
                  <c:v>3372.55</c:v>
                </c:pt>
                <c:pt idx="1638">
                  <c:v>3347.75</c:v>
                </c:pt>
                <c:pt idx="1639">
                  <c:v>3196.7</c:v>
                </c:pt>
                <c:pt idx="1640">
                  <c:v>3141.45</c:v>
                </c:pt>
                <c:pt idx="1641">
                  <c:v>3072.05</c:v>
                </c:pt>
                <c:pt idx="1642">
                  <c:v>3032.45</c:v>
                </c:pt>
                <c:pt idx="1643">
                  <c:v>3089.45</c:v>
                </c:pt>
                <c:pt idx="1644">
                  <c:v>3021.85</c:v>
                </c:pt>
                <c:pt idx="1645">
                  <c:v>2827.85</c:v>
                </c:pt>
                <c:pt idx="1646">
                  <c:v>2924.45</c:v>
                </c:pt>
                <c:pt idx="1647">
                  <c:v>2918.15</c:v>
                </c:pt>
                <c:pt idx="1648">
                  <c:v>2943.2</c:v>
                </c:pt>
                <c:pt idx="1649">
                  <c:v>2845.7</c:v>
                </c:pt>
                <c:pt idx="1650">
                  <c:v>2901.55</c:v>
                </c:pt>
                <c:pt idx="1651">
                  <c:v>2931.15</c:v>
                </c:pt>
                <c:pt idx="1652">
                  <c:v>2949.45</c:v>
                </c:pt>
                <c:pt idx="1653">
                  <c:v>2970.15</c:v>
                </c:pt>
                <c:pt idx="1654">
                  <c:v>2941.9</c:v>
                </c:pt>
                <c:pt idx="1655">
                  <c:v>2938.1</c:v>
                </c:pt>
                <c:pt idx="1656">
                  <c:v>2990</c:v>
                </c:pt>
                <c:pt idx="1657">
                  <c:v>2939.3</c:v>
                </c:pt>
                <c:pt idx="1658">
                  <c:v>2977.65</c:v>
                </c:pt>
                <c:pt idx="1659">
                  <c:v>3031.65</c:v>
                </c:pt>
                <c:pt idx="1660">
                  <c:v>2999</c:v>
                </c:pt>
                <c:pt idx="1661">
                  <c:v>2957.2</c:v>
                </c:pt>
                <c:pt idx="1662">
                  <c:v>2995.4</c:v>
                </c:pt>
                <c:pt idx="1663">
                  <c:v>2997.15</c:v>
                </c:pt>
                <c:pt idx="1664">
                  <c:v>2975.25</c:v>
                </c:pt>
                <c:pt idx="1665">
                  <c:v>2874.8</c:v>
                </c:pt>
                <c:pt idx="1666">
                  <c:v>2775.75</c:v>
                </c:pt>
                <c:pt idx="1667">
                  <c:v>2710.75</c:v>
                </c:pt>
                <c:pt idx="1668">
                  <c:v>2829.8</c:v>
                </c:pt>
                <c:pt idx="1669">
                  <c:v>2732.8</c:v>
                </c:pt>
                <c:pt idx="1670">
                  <c:v>2694.65</c:v>
                </c:pt>
                <c:pt idx="1671">
                  <c:v>2659.9</c:v>
                </c:pt>
                <c:pt idx="1672">
                  <c:v>2550.1</c:v>
                </c:pt>
                <c:pt idx="1673">
                  <c:v>2620.4</c:v>
                </c:pt>
                <c:pt idx="1674">
                  <c:v>2617.85</c:v>
                </c:pt>
                <c:pt idx="1675">
                  <c:v>2743.55</c:v>
                </c:pt>
                <c:pt idx="1676">
                  <c:v>2800.75</c:v>
                </c:pt>
                <c:pt idx="1677">
                  <c:v>2872.2</c:v>
                </c:pt>
                <c:pt idx="1678">
                  <c:v>2894.85</c:v>
                </c:pt>
                <c:pt idx="1679">
                  <c:v>2949.65</c:v>
                </c:pt>
                <c:pt idx="1680">
                  <c:v>3016.65</c:v>
                </c:pt>
                <c:pt idx="1681">
                  <c:v>2960.85</c:v>
                </c:pt>
                <c:pt idx="1682">
                  <c:v>3018.45</c:v>
                </c:pt>
                <c:pt idx="1683">
                  <c:v>2978.55</c:v>
                </c:pt>
                <c:pt idx="1684">
                  <c:v>2992.65</c:v>
                </c:pt>
                <c:pt idx="1685">
                  <c:v>3010.15</c:v>
                </c:pt>
                <c:pt idx="1686">
                  <c:v>3018.5</c:v>
                </c:pt>
                <c:pt idx="1687">
                  <c:v>3018.6</c:v>
                </c:pt>
                <c:pt idx="1688">
                  <c:v>3019.6</c:v>
                </c:pt>
                <c:pt idx="1689">
                  <c:v>3012.6</c:v>
                </c:pt>
                <c:pt idx="1690">
                  <c:v>3019.7</c:v>
                </c:pt>
                <c:pt idx="1691">
                  <c:v>3046.65</c:v>
                </c:pt>
                <c:pt idx="1692">
                  <c:v>3154.75</c:v>
                </c:pt>
                <c:pt idx="1693">
                  <c:v>3064</c:v>
                </c:pt>
                <c:pt idx="1694">
                  <c:v>3063.45</c:v>
                </c:pt>
                <c:pt idx="1695">
                  <c:v>3128.8</c:v>
                </c:pt>
                <c:pt idx="1696">
                  <c:v>3169.7</c:v>
                </c:pt>
                <c:pt idx="1697">
                  <c:v>3169.4</c:v>
                </c:pt>
                <c:pt idx="1698">
                  <c:v>3205.45</c:v>
                </c:pt>
                <c:pt idx="1699">
                  <c:v>3245.85</c:v>
                </c:pt>
                <c:pt idx="1700">
                  <c:v>3328.4</c:v>
                </c:pt>
                <c:pt idx="1701">
                  <c:v>3462.1</c:v>
                </c:pt>
                <c:pt idx="1702">
                  <c:v>3419.95</c:v>
                </c:pt>
                <c:pt idx="1703">
                  <c:v>3721.95</c:v>
                </c:pt>
                <c:pt idx="1704">
                  <c:v>3691.25</c:v>
                </c:pt>
                <c:pt idx="1705">
                  <c:v>3663</c:v>
                </c:pt>
                <c:pt idx="1706">
                  <c:v>3577</c:v>
                </c:pt>
                <c:pt idx="1707">
                  <c:v>3630.95</c:v>
                </c:pt>
                <c:pt idx="1708">
                  <c:v>3637.25</c:v>
                </c:pt>
                <c:pt idx="1709">
                  <c:v>3592.9</c:v>
                </c:pt>
                <c:pt idx="1710">
                  <c:v>3628.35</c:v>
                </c:pt>
                <c:pt idx="1711">
                  <c:v>3671.2</c:v>
                </c:pt>
                <c:pt idx="1712">
                  <c:v>3685.5</c:v>
                </c:pt>
                <c:pt idx="1713">
                  <c:v>3641.75</c:v>
                </c:pt>
                <c:pt idx="1714">
                  <c:v>3624.1</c:v>
                </c:pt>
                <c:pt idx="1715">
                  <c:v>3750.2</c:v>
                </c:pt>
                <c:pt idx="1716">
                  <c:v>3847.2</c:v>
                </c:pt>
                <c:pt idx="1717">
                  <c:v>3836.6</c:v>
                </c:pt>
                <c:pt idx="1718">
                  <c:v>3914.15</c:v>
                </c:pt>
                <c:pt idx="1719">
                  <c:v>3923.85</c:v>
                </c:pt>
                <c:pt idx="1720">
                  <c:v>3875.5</c:v>
                </c:pt>
                <c:pt idx="1721">
                  <c:v>3761.75</c:v>
                </c:pt>
                <c:pt idx="1722">
                  <c:v>3817.7</c:v>
                </c:pt>
                <c:pt idx="1723">
                  <c:v>3805.1</c:v>
                </c:pt>
                <c:pt idx="1724">
                  <c:v>3832.05</c:v>
                </c:pt>
                <c:pt idx="1725">
                  <c:v>3804.85</c:v>
                </c:pt>
                <c:pt idx="1726">
                  <c:v>3826.05</c:v>
                </c:pt>
                <c:pt idx="1727">
                  <c:v>3931.25</c:v>
                </c:pt>
                <c:pt idx="1728">
                  <c:v>3938.65</c:v>
                </c:pt>
                <c:pt idx="1729">
                  <c:v>4040.05</c:v>
                </c:pt>
                <c:pt idx="1730">
                  <c:v>3969.1</c:v>
                </c:pt>
                <c:pt idx="1731">
                  <c:v>3965.8</c:v>
                </c:pt>
                <c:pt idx="1732">
                  <c:v>4057.45</c:v>
                </c:pt>
                <c:pt idx="1733">
                  <c:v>4107.8500000000004</c:v>
                </c:pt>
                <c:pt idx="1734">
                  <c:v>4148.5</c:v>
                </c:pt>
                <c:pt idx="1735">
                  <c:v>4129.3500000000004</c:v>
                </c:pt>
                <c:pt idx="1736">
                  <c:v>4044.8</c:v>
                </c:pt>
                <c:pt idx="1737">
                  <c:v>4090.75</c:v>
                </c:pt>
                <c:pt idx="1738">
                  <c:v>4062.65</c:v>
                </c:pt>
                <c:pt idx="1739">
                  <c:v>4060.6</c:v>
                </c:pt>
                <c:pt idx="1740">
                  <c:v>4098.3999999999996</c:v>
                </c:pt>
                <c:pt idx="1741">
                  <c:v>4098.25</c:v>
                </c:pt>
                <c:pt idx="1742">
                  <c:v>4128.8</c:v>
                </c:pt>
                <c:pt idx="1743">
                  <c:v>4178.3500000000004</c:v>
                </c:pt>
                <c:pt idx="1744">
                  <c:v>4226.2</c:v>
                </c:pt>
                <c:pt idx="1745">
                  <c:v>4373</c:v>
                </c:pt>
                <c:pt idx="1746">
                  <c:v>4374.8500000000004</c:v>
                </c:pt>
                <c:pt idx="1747">
                  <c:v>4502.95</c:v>
                </c:pt>
                <c:pt idx="1748">
                  <c:v>4611.8999999999996</c:v>
                </c:pt>
                <c:pt idx="1749">
                  <c:v>4493.45</c:v>
                </c:pt>
                <c:pt idx="1750">
                  <c:v>4369.3999999999996</c:v>
                </c:pt>
                <c:pt idx="1751">
                  <c:v>4340.05</c:v>
                </c:pt>
                <c:pt idx="1752">
                  <c:v>4355.3999999999996</c:v>
                </c:pt>
                <c:pt idx="1753">
                  <c:v>4304.05</c:v>
                </c:pt>
                <c:pt idx="1754">
                  <c:v>4371.75</c:v>
                </c:pt>
                <c:pt idx="1755">
                  <c:v>4524.3500000000004</c:v>
                </c:pt>
                <c:pt idx="1756">
                  <c:v>4534.2</c:v>
                </c:pt>
                <c:pt idx="1757">
                  <c:v>4524.75</c:v>
                </c:pt>
                <c:pt idx="1758">
                  <c:v>4575.6499999999996</c:v>
                </c:pt>
                <c:pt idx="1759">
                  <c:v>4566.1499999999996</c:v>
                </c:pt>
                <c:pt idx="1760">
                  <c:v>4562.8999999999996</c:v>
                </c:pt>
                <c:pt idx="1761">
                  <c:v>4569.6000000000004</c:v>
                </c:pt>
                <c:pt idx="1762">
                  <c:v>4428.3999999999996</c:v>
                </c:pt>
                <c:pt idx="1763">
                  <c:v>4420.95</c:v>
                </c:pt>
                <c:pt idx="1764">
                  <c:v>4378.45</c:v>
                </c:pt>
                <c:pt idx="1765">
                  <c:v>4391.45</c:v>
                </c:pt>
                <c:pt idx="1766">
                  <c:v>4495.8</c:v>
                </c:pt>
                <c:pt idx="1767">
                  <c:v>4395.55</c:v>
                </c:pt>
                <c:pt idx="1768">
                  <c:v>4550.95</c:v>
                </c:pt>
                <c:pt idx="1769">
                  <c:v>4567.5</c:v>
                </c:pt>
                <c:pt idx="1770">
                  <c:v>4486.75</c:v>
                </c:pt>
                <c:pt idx="1771">
                  <c:v>4319</c:v>
                </c:pt>
                <c:pt idx="1772">
                  <c:v>4169.8999999999996</c:v>
                </c:pt>
                <c:pt idx="1773">
                  <c:v>3964.2</c:v>
                </c:pt>
                <c:pt idx="1774">
                  <c:v>3983.05</c:v>
                </c:pt>
                <c:pt idx="1775">
                  <c:v>3953.95</c:v>
                </c:pt>
                <c:pt idx="1776">
                  <c:v>3997.1</c:v>
                </c:pt>
                <c:pt idx="1777">
                  <c:v>4007.35</c:v>
                </c:pt>
                <c:pt idx="1778">
                  <c:v>3998.05</c:v>
                </c:pt>
                <c:pt idx="1779">
                  <c:v>4154.5</c:v>
                </c:pt>
                <c:pt idx="1780">
                  <c:v>4192</c:v>
                </c:pt>
                <c:pt idx="1781">
                  <c:v>4205.6000000000004</c:v>
                </c:pt>
                <c:pt idx="1782">
                  <c:v>4305.8</c:v>
                </c:pt>
                <c:pt idx="1783">
                  <c:v>4304.75</c:v>
                </c:pt>
                <c:pt idx="1784">
                  <c:v>4244.1000000000004</c:v>
                </c:pt>
                <c:pt idx="1785">
                  <c:v>4254.1499999999996</c:v>
                </c:pt>
                <c:pt idx="1786">
                  <c:v>4280</c:v>
                </c:pt>
                <c:pt idx="1787">
                  <c:v>4242.2</c:v>
                </c:pt>
                <c:pt idx="1788">
                  <c:v>4152.6499999999996</c:v>
                </c:pt>
                <c:pt idx="1789">
                  <c:v>4176.8500000000004</c:v>
                </c:pt>
                <c:pt idx="1790">
                  <c:v>4128.3999999999996</c:v>
                </c:pt>
                <c:pt idx="1791">
                  <c:v>4098.3999999999996</c:v>
                </c:pt>
                <c:pt idx="1792">
                  <c:v>4199.7</c:v>
                </c:pt>
                <c:pt idx="1793">
                  <c:v>4242.45</c:v>
                </c:pt>
                <c:pt idx="1794">
                  <c:v>4264.3999999999996</c:v>
                </c:pt>
                <c:pt idx="1795">
                  <c:v>4268.3999999999996</c:v>
                </c:pt>
                <c:pt idx="1796">
                  <c:v>4220</c:v>
                </c:pt>
                <c:pt idx="1797">
                  <c:v>4101.3</c:v>
                </c:pt>
                <c:pt idx="1798">
                  <c:v>4036.05</c:v>
                </c:pt>
                <c:pt idx="1799">
                  <c:v>4108.1499999999996</c:v>
                </c:pt>
                <c:pt idx="1800">
                  <c:v>4098.75</c:v>
                </c:pt>
                <c:pt idx="1801">
                  <c:v>4118.7</c:v>
                </c:pt>
                <c:pt idx="1802">
                  <c:v>4130.7</c:v>
                </c:pt>
                <c:pt idx="1803">
                  <c:v>4132.7</c:v>
                </c:pt>
                <c:pt idx="1804">
                  <c:v>4149.25</c:v>
                </c:pt>
                <c:pt idx="1805">
                  <c:v>4151.5</c:v>
                </c:pt>
                <c:pt idx="1806">
                  <c:v>4115.8999999999996</c:v>
                </c:pt>
                <c:pt idx="1807">
                  <c:v>4103</c:v>
                </c:pt>
                <c:pt idx="1808">
                  <c:v>4123.2</c:v>
                </c:pt>
                <c:pt idx="1809">
                  <c:v>4229.3</c:v>
                </c:pt>
                <c:pt idx="1810">
                  <c:v>4364.55</c:v>
                </c:pt>
                <c:pt idx="1811">
                  <c:v>4399.8999999999996</c:v>
                </c:pt>
                <c:pt idx="1812">
                  <c:v>4446.3</c:v>
                </c:pt>
                <c:pt idx="1813">
                  <c:v>4419.55</c:v>
                </c:pt>
                <c:pt idx="1814">
                  <c:v>4564.5</c:v>
                </c:pt>
                <c:pt idx="1815">
                  <c:v>4679.3</c:v>
                </c:pt>
                <c:pt idx="1816">
                  <c:v>4910.3999999999996</c:v>
                </c:pt>
                <c:pt idx="1817">
                  <c:v>4949.95</c:v>
                </c:pt>
                <c:pt idx="1818">
                  <c:v>4958.5</c:v>
                </c:pt>
                <c:pt idx="1819">
                  <c:v>4955.45</c:v>
                </c:pt>
                <c:pt idx="1820">
                  <c:v>4934.45</c:v>
                </c:pt>
                <c:pt idx="1821">
                  <c:v>4926.3</c:v>
                </c:pt>
                <c:pt idx="1822">
                  <c:v>4991.8500000000004</c:v>
                </c:pt>
                <c:pt idx="1823">
                  <c:v>5067.25</c:v>
                </c:pt>
                <c:pt idx="1824">
                  <c:v>5002.3500000000004</c:v>
                </c:pt>
                <c:pt idx="1825">
                  <c:v>5115.05</c:v>
                </c:pt>
                <c:pt idx="1826">
                  <c:v>5308.15</c:v>
                </c:pt>
                <c:pt idx="1827">
                  <c:v>5433.05</c:v>
                </c:pt>
                <c:pt idx="1828">
                  <c:v>5336.1</c:v>
                </c:pt>
                <c:pt idx="1829">
                  <c:v>5121.8999999999996</c:v>
                </c:pt>
                <c:pt idx="1830">
                  <c:v>5024.75</c:v>
                </c:pt>
                <c:pt idx="1831">
                  <c:v>4992</c:v>
                </c:pt>
                <c:pt idx="1832">
                  <c:v>5222.05</c:v>
                </c:pt>
                <c:pt idx="1833">
                  <c:v>5356.8</c:v>
                </c:pt>
                <c:pt idx="1834">
                  <c:v>5304.45</c:v>
                </c:pt>
                <c:pt idx="1835">
                  <c:v>5309.5</c:v>
                </c:pt>
                <c:pt idx="1836">
                  <c:v>5216.8500000000004</c:v>
                </c:pt>
                <c:pt idx="1837">
                  <c:v>5234.6000000000004</c:v>
                </c:pt>
                <c:pt idx="1838">
                  <c:v>5351.3</c:v>
                </c:pt>
                <c:pt idx="1839">
                  <c:v>5506.25</c:v>
                </c:pt>
                <c:pt idx="1840">
                  <c:v>5578</c:v>
                </c:pt>
                <c:pt idx="1841">
                  <c:v>5442.95</c:v>
                </c:pt>
                <c:pt idx="1842">
                  <c:v>5489.65</c:v>
                </c:pt>
                <c:pt idx="1843">
                  <c:v>5502.85</c:v>
                </c:pt>
                <c:pt idx="1844">
                  <c:v>5495.3</c:v>
                </c:pt>
                <c:pt idx="1845">
                  <c:v>5377.25</c:v>
                </c:pt>
                <c:pt idx="1846">
                  <c:v>5395.9</c:v>
                </c:pt>
                <c:pt idx="1847">
                  <c:v>5456.15</c:v>
                </c:pt>
                <c:pt idx="1848">
                  <c:v>5623.8</c:v>
                </c:pt>
                <c:pt idx="1849">
                  <c:v>5594.75</c:v>
                </c:pt>
                <c:pt idx="1850">
                  <c:v>5733.3</c:v>
                </c:pt>
                <c:pt idx="1851">
                  <c:v>5678.9</c:v>
                </c:pt>
                <c:pt idx="1852">
                  <c:v>5723.35</c:v>
                </c:pt>
                <c:pt idx="1853">
                  <c:v>5680.6</c:v>
                </c:pt>
                <c:pt idx="1854">
                  <c:v>5674.55</c:v>
                </c:pt>
                <c:pt idx="1855">
                  <c:v>5626.45</c:v>
                </c:pt>
                <c:pt idx="1856">
                  <c:v>5651.25</c:v>
                </c:pt>
                <c:pt idx="1857">
                  <c:v>5602.9</c:v>
                </c:pt>
                <c:pt idx="1858">
                  <c:v>5486.3</c:v>
                </c:pt>
                <c:pt idx="1859">
                  <c:v>5231.6499999999996</c:v>
                </c:pt>
                <c:pt idx="1860">
                  <c:v>5110.6000000000004</c:v>
                </c:pt>
                <c:pt idx="1861">
                  <c:v>5170.5</c:v>
                </c:pt>
                <c:pt idx="1862">
                  <c:v>5071.3500000000004</c:v>
                </c:pt>
                <c:pt idx="1863">
                  <c:v>5043.75</c:v>
                </c:pt>
                <c:pt idx="1864">
                  <c:v>5154.45</c:v>
                </c:pt>
                <c:pt idx="1865">
                  <c:v>5325.45</c:v>
                </c:pt>
                <c:pt idx="1866">
                  <c:v>5274.5</c:v>
                </c:pt>
                <c:pt idx="1867">
                  <c:v>5258.7</c:v>
                </c:pt>
                <c:pt idx="1868">
                  <c:v>5297.95</c:v>
                </c:pt>
                <c:pt idx="1869">
                  <c:v>5305.8</c:v>
                </c:pt>
                <c:pt idx="1870">
                  <c:v>5333.65</c:v>
                </c:pt>
                <c:pt idx="1871">
                  <c:v>5301.2</c:v>
                </c:pt>
                <c:pt idx="1872">
                  <c:v>5392.15</c:v>
                </c:pt>
                <c:pt idx="1873">
                  <c:v>5375.25</c:v>
                </c:pt>
                <c:pt idx="1874">
                  <c:v>5354.3</c:v>
                </c:pt>
                <c:pt idx="1875">
                  <c:v>5356.75</c:v>
                </c:pt>
                <c:pt idx="1876">
                  <c:v>5315.05</c:v>
                </c:pt>
                <c:pt idx="1877">
                  <c:v>5306.1</c:v>
                </c:pt>
                <c:pt idx="1878">
                  <c:v>5287.3</c:v>
                </c:pt>
                <c:pt idx="1879">
                  <c:v>5252.8</c:v>
                </c:pt>
                <c:pt idx="1880">
                  <c:v>4997</c:v>
                </c:pt>
                <c:pt idx="1881">
                  <c:v>4982</c:v>
                </c:pt>
                <c:pt idx="1882">
                  <c:v>5033.95</c:v>
                </c:pt>
                <c:pt idx="1883">
                  <c:v>4994.8500000000004</c:v>
                </c:pt>
                <c:pt idx="1884">
                  <c:v>5010.3500000000004</c:v>
                </c:pt>
                <c:pt idx="1885">
                  <c:v>5022.6000000000004</c:v>
                </c:pt>
                <c:pt idx="1886">
                  <c:v>4982.1499999999996</c:v>
                </c:pt>
                <c:pt idx="1887">
                  <c:v>5032.6000000000004</c:v>
                </c:pt>
                <c:pt idx="1888">
                  <c:v>5009.6000000000004</c:v>
                </c:pt>
                <c:pt idx="1889">
                  <c:v>4981</c:v>
                </c:pt>
                <c:pt idx="1890">
                  <c:v>5022.7</c:v>
                </c:pt>
                <c:pt idx="1891">
                  <c:v>5006.75</c:v>
                </c:pt>
                <c:pt idx="1892">
                  <c:v>5027.45</c:v>
                </c:pt>
                <c:pt idx="1893">
                  <c:v>4998.3500000000004</c:v>
                </c:pt>
                <c:pt idx="1894">
                  <c:v>5014.3999999999996</c:v>
                </c:pt>
                <c:pt idx="1895">
                  <c:v>4902.6499999999996</c:v>
                </c:pt>
                <c:pt idx="1896">
                  <c:v>4984.75</c:v>
                </c:pt>
                <c:pt idx="1897">
                  <c:v>5129.75</c:v>
                </c:pt>
                <c:pt idx="1898">
                  <c:v>5173.55</c:v>
                </c:pt>
                <c:pt idx="1899">
                  <c:v>5206.2</c:v>
                </c:pt>
                <c:pt idx="1900">
                  <c:v>5176.3500000000004</c:v>
                </c:pt>
                <c:pt idx="1901">
                  <c:v>5133.6000000000004</c:v>
                </c:pt>
                <c:pt idx="1902">
                  <c:v>5160.6000000000004</c:v>
                </c:pt>
                <c:pt idx="1903">
                  <c:v>5151.8500000000004</c:v>
                </c:pt>
                <c:pt idx="1904">
                  <c:v>5240.2</c:v>
                </c:pt>
                <c:pt idx="1905">
                  <c:v>5305.6</c:v>
                </c:pt>
                <c:pt idx="1906">
                  <c:v>5214.1000000000004</c:v>
                </c:pt>
                <c:pt idx="1907">
                  <c:v>5098.8500000000004</c:v>
                </c:pt>
                <c:pt idx="1908">
                  <c:v>5056.8</c:v>
                </c:pt>
                <c:pt idx="1909">
                  <c:v>5003.6499999999996</c:v>
                </c:pt>
                <c:pt idx="1910">
                  <c:v>4964.6499999999996</c:v>
                </c:pt>
                <c:pt idx="1911">
                  <c:v>5070.2</c:v>
                </c:pt>
                <c:pt idx="1912">
                  <c:v>5125.1000000000004</c:v>
                </c:pt>
                <c:pt idx="1913">
                  <c:v>5106.3</c:v>
                </c:pt>
                <c:pt idx="1914">
                  <c:v>5109.7</c:v>
                </c:pt>
                <c:pt idx="1915">
                  <c:v>5056.1499999999996</c:v>
                </c:pt>
                <c:pt idx="1916">
                  <c:v>5116.25</c:v>
                </c:pt>
                <c:pt idx="1917">
                  <c:v>5170.3500000000004</c:v>
                </c:pt>
                <c:pt idx="1918">
                  <c:v>5210.6000000000004</c:v>
                </c:pt>
                <c:pt idx="1919">
                  <c:v>5279.5</c:v>
                </c:pt>
                <c:pt idx="1920">
                  <c:v>5312.7</c:v>
                </c:pt>
                <c:pt idx="1921">
                  <c:v>5353.35</c:v>
                </c:pt>
                <c:pt idx="1922">
                  <c:v>5428.15</c:v>
                </c:pt>
                <c:pt idx="1923">
                  <c:v>5403.55</c:v>
                </c:pt>
                <c:pt idx="1924">
                  <c:v>5326.3</c:v>
                </c:pt>
                <c:pt idx="1925">
                  <c:v>5305.75</c:v>
                </c:pt>
                <c:pt idx="1926">
                  <c:v>5230.3999999999996</c:v>
                </c:pt>
                <c:pt idx="1927">
                  <c:v>5171.8500000000004</c:v>
                </c:pt>
                <c:pt idx="1928">
                  <c:v>5101.1000000000004</c:v>
                </c:pt>
                <c:pt idx="1929">
                  <c:v>5099.45</c:v>
                </c:pt>
                <c:pt idx="1930">
                  <c:v>5062.55</c:v>
                </c:pt>
                <c:pt idx="1931">
                  <c:v>5127.2</c:v>
                </c:pt>
                <c:pt idx="1932">
                  <c:v>5221.25</c:v>
                </c:pt>
                <c:pt idx="1933">
                  <c:v>5156.3999999999996</c:v>
                </c:pt>
                <c:pt idx="1934">
                  <c:v>5199.55</c:v>
                </c:pt>
                <c:pt idx="1935">
                  <c:v>5146.3999999999996</c:v>
                </c:pt>
                <c:pt idx="1936">
                  <c:v>5057.3</c:v>
                </c:pt>
                <c:pt idx="1937">
                  <c:v>5010.3500000000004</c:v>
                </c:pt>
                <c:pt idx="1938">
                  <c:v>4956.8</c:v>
                </c:pt>
                <c:pt idx="1939">
                  <c:v>4964.8999999999996</c:v>
                </c:pt>
                <c:pt idx="1940">
                  <c:v>4922.6000000000004</c:v>
                </c:pt>
                <c:pt idx="1941">
                  <c:v>4973.05</c:v>
                </c:pt>
                <c:pt idx="1942">
                  <c:v>5051.45</c:v>
                </c:pt>
                <c:pt idx="1943">
                  <c:v>5014.6000000000004</c:v>
                </c:pt>
                <c:pt idx="1944">
                  <c:v>5014.45</c:v>
                </c:pt>
                <c:pt idx="1945">
                  <c:v>4933.05</c:v>
                </c:pt>
                <c:pt idx="1946">
                  <c:v>4912.3999999999996</c:v>
                </c:pt>
                <c:pt idx="1947">
                  <c:v>4875.6499999999996</c:v>
                </c:pt>
                <c:pt idx="1948">
                  <c:v>4812.3500000000004</c:v>
                </c:pt>
                <c:pt idx="1949">
                  <c:v>5038.3999999999996</c:v>
                </c:pt>
                <c:pt idx="1950">
                  <c:v>4935.75</c:v>
                </c:pt>
                <c:pt idx="1951">
                  <c:v>4918</c:v>
                </c:pt>
                <c:pt idx="1952">
                  <c:v>4904.6000000000004</c:v>
                </c:pt>
                <c:pt idx="1953">
                  <c:v>5012.05</c:v>
                </c:pt>
                <c:pt idx="1954">
                  <c:v>5057.25</c:v>
                </c:pt>
                <c:pt idx="1955">
                  <c:v>5059.3500000000004</c:v>
                </c:pt>
                <c:pt idx="1956">
                  <c:v>5235.45</c:v>
                </c:pt>
                <c:pt idx="1957">
                  <c:v>5189</c:v>
                </c:pt>
                <c:pt idx="1958">
                  <c:v>5130.3500000000004</c:v>
                </c:pt>
                <c:pt idx="1959">
                  <c:v>5058.25</c:v>
                </c:pt>
                <c:pt idx="1960">
                  <c:v>5000.75</c:v>
                </c:pt>
                <c:pt idx="1961">
                  <c:v>5014.3</c:v>
                </c:pt>
                <c:pt idx="1962">
                  <c:v>4973.45</c:v>
                </c:pt>
                <c:pt idx="1963">
                  <c:v>4951.8500000000004</c:v>
                </c:pt>
                <c:pt idx="1964">
                  <c:v>5019.6499999999996</c:v>
                </c:pt>
                <c:pt idx="1965">
                  <c:v>5192.95</c:v>
                </c:pt>
                <c:pt idx="1966">
                  <c:v>5121.3500000000004</c:v>
                </c:pt>
                <c:pt idx="1967">
                  <c:v>5051.7</c:v>
                </c:pt>
                <c:pt idx="1968">
                  <c:v>4999.3999999999996</c:v>
                </c:pt>
                <c:pt idx="1969">
                  <c:v>5037.45</c:v>
                </c:pt>
                <c:pt idx="1970">
                  <c:v>4980.6499999999996</c:v>
                </c:pt>
                <c:pt idx="1971">
                  <c:v>4836.1499999999996</c:v>
                </c:pt>
                <c:pt idx="1972">
                  <c:v>4864.6000000000004</c:v>
                </c:pt>
                <c:pt idx="1973">
                  <c:v>4966.25</c:v>
                </c:pt>
                <c:pt idx="1974">
                  <c:v>5040.05</c:v>
                </c:pt>
                <c:pt idx="1975">
                  <c:v>5098.3999999999996</c:v>
                </c:pt>
                <c:pt idx="1976">
                  <c:v>5111.6000000000004</c:v>
                </c:pt>
                <c:pt idx="1977">
                  <c:v>5034.5</c:v>
                </c:pt>
                <c:pt idx="1978">
                  <c:v>5011.3500000000004</c:v>
                </c:pt>
                <c:pt idx="1979">
                  <c:v>4963.45</c:v>
                </c:pt>
                <c:pt idx="1980">
                  <c:v>5080.8500000000004</c:v>
                </c:pt>
                <c:pt idx="1981">
                  <c:v>5131.5</c:v>
                </c:pt>
                <c:pt idx="1982">
                  <c:v>5119.8500000000004</c:v>
                </c:pt>
                <c:pt idx="1983">
                  <c:v>5126.7</c:v>
                </c:pt>
                <c:pt idx="1984">
                  <c:v>5151.05</c:v>
                </c:pt>
                <c:pt idx="1985">
                  <c:v>5258.95</c:v>
                </c:pt>
                <c:pt idx="1986">
                  <c:v>5171.55</c:v>
                </c:pt>
                <c:pt idx="1987">
                  <c:v>5267.4</c:v>
                </c:pt>
                <c:pt idx="1988">
                  <c:v>5381.6</c:v>
                </c:pt>
                <c:pt idx="1989">
                  <c:v>5228.55</c:v>
                </c:pt>
                <c:pt idx="1990">
                  <c:v>5443.85</c:v>
                </c:pt>
                <c:pt idx="1991">
                  <c:v>5484.25</c:v>
                </c:pt>
                <c:pt idx="1992">
                  <c:v>5561.3</c:v>
                </c:pt>
                <c:pt idx="1993">
                  <c:v>5412.9</c:v>
                </c:pt>
                <c:pt idx="1994">
                  <c:v>5420.2</c:v>
                </c:pt>
                <c:pt idx="1995">
                  <c:v>5420.75</c:v>
                </c:pt>
                <c:pt idx="1996">
                  <c:v>5316.8</c:v>
                </c:pt>
                <c:pt idx="1997">
                  <c:v>5386.15</c:v>
                </c:pt>
                <c:pt idx="1998">
                  <c:v>5426.1</c:v>
                </c:pt>
                <c:pt idx="1999">
                  <c:v>5371.85</c:v>
                </c:pt>
                <c:pt idx="2000">
                  <c:v>5385.2</c:v>
                </c:pt>
                <c:pt idx="2001">
                  <c:v>5286.35</c:v>
                </c:pt>
                <c:pt idx="2002">
                  <c:v>5294</c:v>
                </c:pt>
                <c:pt idx="2003">
                  <c:v>5427.65</c:v>
                </c:pt>
                <c:pt idx="2004">
                  <c:v>5434.3</c:v>
                </c:pt>
                <c:pt idx="2005">
                  <c:v>5339.25</c:v>
                </c:pt>
                <c:pt idx="2006">
                  <c:v>5435.25</c:v>
                </c:pt>
                <c:pt idx="2007">
                  <c:v>5482.6</c:v>
                </c:pt>
                <c:pt idx="2008">
                  <c:v>5436.9</c:v>
                </c:pt>
                <c:pt idx="2009">
                  <c:v>5402.05</c:v>
                </c:pt>
                <c:pt idx="2010">
                  <c:v>5348.05</c:v>
                </c:pt>
                <c:pt idx="2011">
                  <c:v>5401.3</c:v>
                </c:pt>
                <c:pt idx="2012">
                  <c:v>5340.7</c:v>
                </c:pt>
                <c:pt idx="2013">
                  <c:v>5349.5</c:v>
                </c:pt>
                <c:pt idx="2014">
                  <c:v>5237.95</c:v>
                </c:pt>
                <c:pt idx="2015">
                  <c:v>5345.45</c:v>
                </c:pt>
                <c:pt idx="2016">
                  <c:v>5386.45</c:v>
                </c:pt>
                <c:pt idx="2017">
                  <c:v>5397.5</c:v>
                </c:pt>
                <c:pt idx="2018">
                  <c:v>5319.2</c:v>
                </c:pt>
                <c:pt idx="2019">
                  <c:v>5569.25</c:v>
                </c:pt>
                <c:pt idx="2020">
                  <c:v>5729.8</c:v>
                </c:pt>
                <c:pt idx="2021">
                  <c:v>5722.05</c:v>
                </c:pt>
                <c:pt idx="2022">
                  <c:v>5971.8</c:v>
                </c:pt>
                <c:pt idx="2023">
                  <c:v>5790.05</c:v>
                </c:pt>
                <c:pt idx="2024">
                  <c:v>5826.4</c:v>
                </c:pt>
                <c:pt idx="2025">
                  <c:v>6071.7</c:v>
                </c:pt>
                <c:pt idx="2026">
                  <c:v>6009.35</c:v>
                </c:pt>
                <c:pt idx="2027">
                  <c:v>5887.85</c:v>
                </c:pt>
                <c:pt idx="2028">
                  <c:v>5958.85</c:v>
                </c:pt>
                <c:pt idx="2029">
                  <c:v>6042.25</c:v>
                </c:pt>
                <c:pt idx="2030">
                  <c:v>5882.2</c:v>
                </c:pt>
                <c:pt idx="2031">
                  <c:v>5748.55</c:v>
                </c:pt>
                <c:pt idx="2032">
                  <c:v>5770.95</c:v>
                </c:pt>
                <c:pt idx="2033">
                  <c:v>5914.75</c:v>
                </c:pt>
                <c:pt idx="2034">
                  <c:v>6014.25</c:v>
                </c:pt>
                <c:pt idx="2035">
                  <c:v>6025.5</c:v>
                </c:pt>
                <c:pt idx="2036">
                  <c:v>6068.95</c:v>
                </c:pt>
                <c:pt idx="2037">
                  <c:v>6078.55</c:v>
                </c:pt>
                <c:pt idx="2038">
                  <c:v>6074.8</c:v>
                </c:pt>
                <c:pt idx="2039">
                  <c:v>6028</c:v>
                </c:pt>
                <c:pt idx="2040">
                  <c:v>5979.1</c:v>
                </c:pt>
                <c:pt idx="2041">
                  <c:v>5995.75</c:v>
                </c:pt>
                <c:pt idx="2042">
                  <c:v>5913.2</c:v>
                </c:pt>
                <c:pt idx="2043">
                  <c:v>5947.55</c:v>
                </c:pt>
                <c:pt idx="2044">
                  <c:v>5991.55</c:v>
                </c:pt>
                <c:pt idx="2045">
                  <c:v>6176.5</c:v>
                </c:pt>
                <c:pt idx="2046">
                  <c:v>6165.65</c:v>
                </c:pt>
                <c:pt idx="2047">
                  <c:v>6084.35</c:v>
                </c:pt>
                <c:pt idx="2048">
                  <c:v>5975.1</c:v>
                </c:pt>
                <c:pt idx="2049">
                  <c:v>5848</c:v>
                </c:pt>
                <c:pt idx="2050">
                  <c:v>5821.1</c:v>
                </c:pt>
                <c:pt idx="2051">
                  <c:v>5778.3</c:v>
                </c:pt>
                <c:pt idx="2052">
                  <c:v>5885.2</c:v>
                </c:pt>
                <c:pt idx="2053">
                  <c:v>6032.85</c:v>
                </c:pt>
                <c:pt idx="2054">
                  <c:v>6069</c:v>
                </c:pt>
                <c:pt idx="2055">
                  <c:v>6058.55</c:v>
                </c:pt>
                <c:pt idx="2056">
                  <c:v>6124.7</c:v>
                </c:pt>
                <c:pt idx="2057">
                  <c:v>6199.8</c:v>
                </c:pt>
                <c:pt idx="2058">
                  <c:v>6114.25</c:v>
                </c:pt>
                <c:pt idx="2059">
                  <c:v>6261.3</c:v>
                </c:pt>
                <c:pt idx="2060">
                  <c:v>6324.45</c:v>
                </c:pt>
                <c:pt idx="2061">
                  <c:v>6247.85</c:v>
                </c:pt>
                <c:pt idx="2062">
                  <c:v>6346.05</c:v>
                </c:pt>
                <c:pt idx="2063">
                  <c:v>6365.7</c:v>
                </c:pt>
                <c:pt idx="2064">
                  <c:v>6296.9</c:v>
                </c:pt>
                <c:pt idx="2065">
                  <c:v>6663.95</c:v>
                </c:pt>
                <c:pt idx="2066">
                  <c:v>6923.1</c:v>
                </c:pt>
                <c:pt idx="2067">
                  <c:v>6827.7</c:v>
                </c:pt>
                <c:pt idx="2068">
                  <c:v>6949.5</c:v>
                </c:pt>
                <c:pt idx="2069">
                  <c:v>7035.3</c:v>
                </c:pt>
                <c:pt idx="2070">
                  <c:v>6927.2</c:v>
                </c:pt>
                <c:pt idx="2071">
                  <c:v>6895.85</c:v>
                </c:pt>
                <c:pt idx="2072">
                  <c:v>6977.3</c:v>
                </c:pt>
                <c:pt idx="2073">
                  <c:v>6990.15</c:v>
                </c:pt>
                <c:pt idx="2074">
                  <c:v>6903.35</c:v>
                </c:pt>
                <c:pt idx="2075">
                  <c:v>6943.15</c:v>
                </c:pt>
                <c:pt idx="2076">
                  <c:v>6919.05</c:v>
                </c:pt>
                <c:pt idx="2077">
                  <c:v>6994.2</c:v>
                </c:pt>
                <c:pt idx="2078">
                  <c:v>7051.6</c:v>
                </c:pt>
                <c:pt idx="2079">
                  <c:v>7075.1</c:v>
                </c:pt>
                <c:pt idx="2080">
                  <c:v>7083.85</c:v>
                </c:pt>
                <c:pt idx="2081">
                  <c:v>6945.45</c:v>
                </c:pt>
                <c:pt idx="2082">
                  <c:v>7112.7</c:v>
                </c:pt>
                <c:pt idx="2083">
                  <c:v>7076</c:v>
                </c:pt>
                <c:pt idx="2084">
                  <c:v>7097.35</c:v>
                </c:pt>
                <c:pt idx="2085">
                  <c:v>7063.6</c:v>
                </c:pt>
                <c:pt idx="2086">
                  <c:v>7116.6</c:v>
                </c:pt>
                <c:pt idx="2087">
                  <c:v>7092.1</c:v>
                </c:pt>
                <c:pt idx="2088">
                  <c:v>7050.65</c:v>
                </c:pt>
                <c:pt idx="2089">
                  <c:v>7030.15</c:v>
                </c:pt>
                <c:pt idx="2090">
                  <c:v>6971.45</c:v>
                </c:pt>
                <c:pt idx="2091">
                  <c:v>6968.55</c:v>
                </c:pt>
                <c:pt idx="2092">
                  <c:v>6929.9</c:v>
                </c:pt>
                <c:pt idx="2093">
                  <c:v>6747.8</c:v>
                </c:pt>
                <c:pt idx="2094">
                  <c:v>6652.9</c:v>
                </c:pt>
                <c:pt idx="2095">
                  <c:v>6508.2</c:v>
                </c:pt>
                <c:pt idx="2096">
                  <c:v>6503.05</c:v>
                </c:pt>
                <c:pt idx="2097">
                  <c:v>6547.3</c:v>
                </c:pt>
                <c:pt idx="2098">
                  <c:v>6600.1</c:v>
                </c:pt>
                <c:pt idx="2099">
                  <c:v>6347.45</c:v>
                </c:pt>
                <c:pt idx="2100">
                  <c:v>6362.15</c:v>
                </c:pt>
                <c:pt idx="2101">
                  <c:v>6412.95</c:v>
                </c:pt>
                <c:pt idx="2102">
                  <c:v>6709.65</c:v>
                </c:pt>
                <c:pt idx="2103">
                  <c:v>6549.95</c:v>
                </c:pt>
                <c:pt idx="2104">
                  <c:v>6527.6</c:v>
                </c:pt>
                <c:pt idx="2105">
                  <c:v>6312.05</c:v>
                </c:pt>
                <c:pt idx="2106">
                  <c:v>6259.7</c:v>
                </c:pt>
                <c:pt idx="2107">
                  <c:v>6067.65</c:v>
                </c:pt>
                <c:pt idx="2108">
                  <c:v>6185.65</c:v>
                </c:pt>
                <c:pt idx="2109">
                  <c:v>6212.55</c:v>
                </c:pt>
                <c:pt idx="2110">
                  <c:v>5979.8</c:v>
                </c:pt>
                <c:pt idx="2111">
                  <c:v>6006.2</c:v>
                </c:pt>
                <c:pt idx="2112">
                  <c:v>5881.85</c:v>
                </c:pt>
                <c:pt idx="2113">
                  <c:v>5752.5</c:v>
                </c:pt>
                <c:pt idx="2114">
                  <c:v>5632.1</c:v>
                </c:pt>
                <c:pt idx="2115">
                  <c:v>5375.65</c:v>
                </c:pt>
                <c:pt idx="2116">
                  <c:v>5395.55</c:v>
                </c:pt>
                <c:pt idx="2117">
                  <c:v>5429.1</c:v>
                </c:pt>
                <c:pt idx="2118">
                  <c:v>5961.5</c:v>
                </c:pt>
                <c:pt idx="2119">
                  <c:v>5592</c:v>
                </c:pt>
                <c:pt idx="2120">
                  <c:v>5813.55</c:v>
                </c:pt>
                <c:pt idx="2121">
                  <c:v>5634.25</c:v>
                </c:pt>
                <c:pt idx="2122">
                  <c:v>5657.1</c:v>
                </c:pt>
                <c:pt idx="2123">
                  <c:v>5380.25</c:v>
                </c:pt>
                <c:pt idx="2124">
                  <c:v>5419.2</c:v>
                </c:pt>
                <c:pt idx="2125">
                  <c:v>5250.2</c:v>
                </c:pt>
                <c:pt idx="2126">
                  <c:v>5167.75</c:v>
                </c:pt>
                <c:pt idx="2127">
                  <c:v>5391.45</c:v>
                </c:pt>
                <c:pt idx="2128">
                  <c:v>5367.65</c:v>
                </c:pt>
                <c:pt idx="2129">
                  <c:v>5399.2</c:v>
                </c:pt>
                <c:pt idx="2130">
                  <c:v>5409.85</c:v>
                </c:pt>
                <c:pt idx="2131">
                  <c:v>5391.15</c:v>
                </c:pt>
                <c:pt idx="2132">
                  <c:v>5404.65</c:v>
                </c:pt>
                <c:pt idx="2133">
                  <c:v>5386.5</c:v>
                </c:pt>
                <c:pt idx="2134">
                  <c:v>5525.3</c:v>
                </c:pt>
                <c:pt idx="2135">
                  <c:v>5569.6</c:v>
                </c:pt>
                <c:pt idx="2136">
                  <c:v>5591</c:v>
                </c:pt>
                <c:pt idx="2137">
                  <c:v>5628.2</c:v>
                </c:pt>
                <c:pt idx="2138">
                  <c:v>5701.4</c:v>
                </c:pt>
                <c:pt idx="2139">
                  <c:v>5549.1</c:v>
                </c:pt>
                <c:pt idx="2140">
                  <c:v>5571.7</c:v>
                </c:pt>
                <c:pt idx="2141">
                  <c:v>5577.65</c:v>
                </c:pt>
                <c:pt idx="2142">
                  <c:v>5597.1</c:v>
                </c:pt>
                <c:pt idx="2143">
                  <c:v>5695.65</c:v>
                </c:pt>
                <c:pt idx="2144">
                  <c:v>5725.95</c:v>
                </c:pt>
                <c:pt idx="2145">
                  <c:v>5688.55</c:v>
                </c:pt>
                <c:pt idx="2146">
                  <c:v>5851.95</c:v>
                </c:pt>
                <c:pt idx="2147">
                  <c:v>5723.05</c:v>
                </c:pt>
                <c:pt idx="2148">
                  <c:v>5737.9</c:v>
                </c:pt>
                <c:pt idx="2149">
                  <c:v>5880.35</c:v>
                </c:pt>
                <c:pt idx="2150">
                  <c:v>5818.45</c:v>
                </c:pt>
                <c:pt idx="2151">
                  <c:v>6010.75</c:v>
                </c:pt>
                <c:pt idx="2152">
                  <c:v>5994.35</c:v>
                </c:pt>
                <c:pt idx="2153">
                  <c:v>5999.3</c:v>
                </c:pt>
                <c:pt idx="2154">
                  <c:v>6070.2</c:v>
                </c:pt>
                <c:pt idx="2155">
                  <c:v>5902.5</c:v>
                </c:pt>
                <c:pt idx="2156">
                  <c:v>5667.5</c:v>
                </c:pt>
                <c:pt idx="2157">
                  <c:v>5849.9</c:v>
                </c:pt>
                <c:pt idx="2158">
                  <c:v>5693.95</c:v>
                </c:pt>
                <c:pt idx="2159">
                  <c:v>5827.15</c:v>
                </c:pt>
                <c:pt idx="2160">
                  <c:v>5989</c:v>
                </c:pt>
                <c:pt idx="2161">
                  <c:v>6159.4</c:v>
                </c:pt>
                <c:pt idx="2162">
                  <c:v>6177.65</c:v>
                </c:pt>
                <c:pt idx="2163">
                  <c:v>6087.8</c:v>
                </c:pt>
                <c:pt idx="2164">
                  <c:v>6152.65</c:v>
                </c:pt>
                <c:pt idx="2165">
                  <c:v>6405.45</c:v>
                </c:pt>
                <c:pt idx="2166">
                  <c:v>6404.95</c:v>
                </c:pt>
                <c:pt idx="2167">
                  <c:v>6360.1</c:v>
                </c:pt>
                <c:pt idx="2168">
                  <c:v>6274.45</c:v>
                </c:pt>
                <c:pt idx="2169">
                  <c:v>6439.05</c:v>
                </c:pt>
                <c:pt idx="2170">
                  <c:v>6405.05</c:v>
                </c:pt>
                <c:pt idx="2171">
                  <c:v>6502.9</c:v>
                </c:pt>
                <c:pt idx="2172">
                  <c:v>6476.95</c:v>
                </c:pt>
                <c:pt idx="2173">
                  <c:v>6521.95</c:v>
                </c:pt>
                <c:pt idx="2174">
                  <c:v>6384</c:v>
                </c:pt>
                <c:pt idx="2175">
                  <c:v>6383.3</c:v>
                </c:pt>
                <c:pt idx="2176">
                  <c:v>6410.45</c:v>
                </c:pt>
                <c:pt idx="2177">
                  <c:v>6407.15</c:v>
                </c:pt>
                <c:pt idx="2178">
                  <c:v>6443.05</c:v>
                </c:pt>
                <c:pt idx="2179">
                  <c:v>6399.1</c:v>
                </c:pt>
                <c:pt idx="2180">
                  <c:v>6371.95</c:v>
                </c:pt>
                <c:pt idx="2181">
                  <c:v>6371.65</c:v>
                </c:pt>
                <c:pt idx="2182">
                  <c:v>6368.8</c:v>
                </c:pt>
                <c:pt idx="2183">
                  <c:v>6509.7</c:v>
                </c:pt>
                <c:pt idx="2184">
                  <c:v>6464.85</c:v>
                </c:pt>
                <c:pt idx="2185">
                  <c:v>6359</c:v>
                </c:pt>
                <c:pt idx="2186">
                  <c:v>6249.9</c:v>
                </c:pt>
                <c:pt idx="2187">
                  <c:v>6384.55</c:v>
                </c:pt>
                <c:pt idx="2188">
                  <c:v>6435.55</c:v>
                </c:pt>
                <c:pt idx="2189">
                  <c:v>6493.15</c:v>
                </c:pt>
                <c:pt idx="2190">
                  <c:v>6407.3</c:v>
                </c:pt>
                <c:pt idx="2191">
                  <c:v>6321.55</c:v>
                </c:pt>
                <c:pt idx="2192">
                  <c:v>6050.9</c:v>
                </c:pt>
                <c:pt idx="2193">
                  <c:v>6233.05</c:v>
                </c:pt>
                <c:pt idx="2194">
                  <c:v>6247.2</c:v>
                </c:pt>
                <c:pt idx="2195">
                  <c:v>6091.9</c:v>
                </c:pt>
                <c:pt idx="2196">
                  <c:v>6096.95</c:v>
                </c:pt>
                <c:pt idx="2197">
                  <c:v>6009.2</c:v>
                </c:pt>
                <c:pt idx="2198">
                  <c:v>6017.1</c:v>
                </c:pt>
                <c:pt idx="2199">
                  <c:v>6208.65</c:v>
                </c:pt>
                <c:pt idx="2200">
                  <c:v>6253.1</c:v>
                </c:pt>
                <c:pt idx="2201">
                  <c:v>6182.7</c:v>
                </c:pt>
                <c:pt idx="2202">
                  <c:v>6096.25</c:v>
                </c:pt>
                <c:pt idx="2203">
                  <c:v>6096.4</c:v>
                </c:pt>
                <c:pt idx="2204">
                  <c:v>6127.65</c:v>
                </c:pt>
                <c:pt idx="2205">
                  <c:v>6035.6</c:v>
                </c:pt>
                <c:pt idx="2206">
                  <c:v>6025.45</c:v>
                </c:pt>
                <c:pt idx="2207">
                  <c:v>5885.15</c:v>
                </c:pt>
                <c:pt idx="2208">
                  <c:v>5969.75</c:v>
                </c:pt>
                <c:pt idx="2209">
                  <c:v>5998.45</c:v>
                </c:pt>
                <c:pt idx="2210">
                  <c:v>6169.1</c:v>
                </c:pt>
                <c:pt idx="2211">
                  <c:v>6195.65</c:v>
                </c:pt>
                <c:pt idx="2212">
                  <c:v>6333.55</c:v>
                </c:pt>
                <c:pt idx="2213">
                  <c:v>6452.65</c:v>
                </c:pt>
                <c:pt idx="2214">
                  <c:v>6419.85</c:v>
                </c:pt>
                <c:pt idx="2215">
                  <c:v>6462.45</c:v>
                </c:pt>
                <c:pt idx="2216">
                  <c:v>6440.6</c:v>
                </c:pt>
                <c:pt idx="2217">
                  <c:v>6543.75</c:v>
                </c:pt>
                <c:pt idx="2218">
                  <c:v>6609.15</c:v>
                </c:pt>
                <c:pt idx="2219">
                  <c:v>6598.5</c:v>
                </c:pt>
                <c:pt idx="2220">
                  <c:v>6616.95</c:v>
                </c:pt>
                <c:pt idx="2221">
                  <c:v>6783.6</c:v>
                </c:pt>
                <c:pt idx="2222">
                  <c:v>6860.9</c:v>
                </c:pt>
                <c:pt idx="2223">
                  <c:v>6898.2</c:v>
                </c:pt>
                <c:pt idx="2224">
                  <c:v>6932.1</c:v>
                </c:pt>
                <c:pt idx="2225">
                  <c:v>6927.95</c:v>
                </c:pt>
                <c:pt idx="2226">
                  <c:v>7006.8</c:v>
                </c:pt>
                <c:pt idx="2227">
                  <c:v>6975.65</c:v>
                </c:pt>
                <c:pt idx="2228">
                  <c:v>6953.5</c:v>
                </c:pt>
                <c:pt idx="2229">
                  <c:v>6960.05</c:v>
                </c:pt>
                <c:pt idx="2230">
                  <c:v>6917.25</c:v>
                </c:pt>
                <c:pt idx="2231">
                  <c:v>6987.85</c:v>
                </c:pt>
                <c:pt idx="2232">
                  <c:v>6980.35</c:v>
                </c:pt>
                <c:pt idx="2233">
                  <c:v>6952.55</c:v>
                </c:pt>
                <c:pt idx="2234">
                  <c:v>7037.05</c:v>
                </c:pt>
                <c:pt idx="2235">
                  <c:v>7158.8</c:v>
                </c:pt>
                <c:pt idx="2236">
                  <c:v>7279.6</c:v>
                </c:pt>
                <c:pt idx="2237">
                  <c:v>7401.55</c:v>
                </c:pt>
                <c:pt idx="2238">
                  <c:v>7318.55</c:v>
                </c:pt>
                <c:pt idx="2239">
                  <c:v>7397.8</c:v>
                </c:pt>
                <c:pt idx="2240">
                  <c:v>7347.25</c:v>
                </c:pt>
                <c:pt idx="2241">
                  <c:v>7379.2</c:v>
                </c:pt>
                <c:pt idx="2242">
                  <c:v>7423.3</c:v>
                </c:pt>
                <c:pt idx="2243">
                  <c:v>7562.75</c:v>
                </c:pt>
                <c:pt idx="2244">
                  <c:v>7536.85</c:v>
                </c:pt>
                <c:pt idx="2245">
                  <c:v>7509.15</c:v>
                </c:pt>
                <c:pt idx="2246">
                  <c:v>7578.95</c:v>
                </c:pt>
                <c:pt idx="2247">
                  <c:v>7571.15</c:v>
                </c:pt>
                <c:pt idx="2248">
                  <c:v>7472.75</c:v>
                </c:pt>
                <c:pt idx="2249">
                  <c:v>7495.05</c:v>
                </c:pt>
                <c:pt idx="2250">
                  <c:v>7637.95</c:v>
                </c:pt>
                <c:pt idx="2251">
                  <c:v>7669.5</c:v>
                </c:pt>
                <c:pt idx="2252">
                  <c:v>7721.25</c:v>
                </c:pt>
                <c:pt idx="2253">
                  <c:v>7520.45</c:v>
                </c:pt>
                <c:pt idx="2254">
                  <c:v>7578.85</c:v>
                </c:pt>
                <c:pt idx="2255">
                  <c:v>7624.2</c:v>
                </c:pt>
                <c:pt idx="2256">
                  <c:v>7667.95</c:v>
                </c:pt>
                <c:pt idx="2257">
                  <c:v>7561.95</c:v>
                </c:pt>
                <c:pt idx="2258">
                  <c:v>7345.75</c:v>
                </c:pt>
                <c:pt idx="2259">
                  <c:v>7467.3</c:v>
                </c:pt>
                <c:pt idx="2260">
                  <c:v>7383.7</c:v>
                </c:pt>
                <c:pt idx="2261">
                  <c:v>7347.35</c:v>
                </c:pt>
                <c:pt idx="2262">
                  <c:v>7365.7</c:v>
                </c:pt>
                <c:pt idx="2263">
                  <c:v>7454.7</c:v>
                </c:pt>
                <c:pt idx="2264">
                  <c:v>7617.45</c:v>
                </c:pt>
                <c:pt idx="2265">
                  <c:v>7992.95</c:v>
                </c:pt>
                <c:pt idx="2266">
                  <c:v>8235</c:v>
                </c:pt>
                <c:pt idx="2267">
                  <c:v>8185.4</c:v>
                </c:pt>
                <c:pt idx="2268">
                  <c:v>8221.5499999999993</c:v>
                </c:pt>
                <c:pt idx="2269">
                  <c:v>8013.3</c:v>
                </c:pt>
                <c:pt idx="2270">
                  <c:v>8151.7</c:v>
                </c:pt>
                <c:pt idx="2271">
                  <c:v>8213.0499999999993</c:v>
                </c:pt>
                <c:pt idx="2272">
                  <c:v>8128.55</c:v>
                </c:pt>
                <c:pt idx="2273">
                  <c:v>8131.75</c:v>
                </c:pt>
                <c:pt idx="2274">
                  <c:v>8226.9</c:v>
                </c:pt>
                <c:pt idx="2275">
                  <c:v>8187.95</c:v>
                </c:pt>
                <c:pt idx="2276">
                  <c:v>8348.1</c:v>
                </c:pt>
                <c:pt idx="2277">
                  <c:v>8312.85</c:v>
                </c:pt>
                <c:pt idx="2278">
                  <c:v>8125.2</c:v>
                </c:pt>
                <c:pt idx="2279">
                  <c:v>8202.35</c:v>
                </c:pt>
                <c:pt idx="2280">
                  <c:v>8304.4500000000007</c:v>
                </c:pt>
                <c:pt idx="2281">
                  <c:v>8270.65</c:v>
                </c:pt>
                <c:pt idx="2282">
                  <c:v>8245.6</c:v>
                </c:pt>
                <c:pt idx="2283">
                  <c:v>8292.35</c:v>
                </c:pt>
                <c:pt idx="2284">
                  <c:v>8235.15</c:v>
                </c:pt>
                <c:pt idx="2285">
                  <c:v>8121.3</c:v>
                </c:pt>
                <c:pt idx="2286">
                  <c:v>8246.25</c:v>
                </c:pt>
                <c:pt idx="2287">
                  <c:v>8257</c:v>
                </c:pt>
                <c:pt idx="2288">
                  <c:v>8417.85</c:v>
                </c:pt>
                <c:pt idx="2289">
                  <c:v>8392.4500000000007</c:v>
                </c:pt>
                <c:pt idx="2290">
                  <c:v>8354.65</c:v>
                </c:pt>
                <c:pt idx="2291">
                  <c:v>8346.15</c:v>
                </c:pt>
                <c:pt idx="2292">
                  <c:v>8410.5</c:v>
                </c:pt>
                <c:pt idx="2293">
                  <c:v>8443.9</c:v>
                </c:pt>
                <c:pt idx="2294">
                  <c:v>8524.65</c:v>
                </c:pt>
                <c:pt idx="2295">
                  <c:v>8521.0499999999993</c:v>
                </c:pt>
                <c:pt idx="2296">
                  <c:v>8474.85</c:v>
                </c:pt>
                <c:pt idx="2297">
                  <c:v>8430.4500000000007</c:v>
                </c:pt>
                <c:pt idx="2298">
                  <c:v>8537.5499999999993</c:v>
                </c:pt>
                <c:pt idx="2299">
                  <c:v>8435.35</c:v>
                </c:pt>
                <c:pt idx="2300">
                  <c:v>7593.05</c:v>
                </c:pt>
                <c:pt idx="2301">
                  <c:v>7855.4</c:v>
                </c:pt>
                <c:pt idx="2302">
                  <c:v>7658.2</c:v>
                </c:pt>
                <c:pt idx="2303">
                  <c:v>7645.7</c:v>
                </c:pt>
                <c:pt idx="2304">
                  <c:v>7725.7</c:v>
                </c:pt>
                <c:pt idx="2305">
                  <c:v>7714.45</c:v>
                </c:pt>
                <c:pt idx="2306">
                  <c:v>7881.7</c:v>
                </c:pt>
                <c:pt idx="2307">
                  <c:v>7854.55</c:v>
                </c:pt>
                <c:pt idx="2308">
                  <c:v>7847.65</c:v>
                </c:pt>
                <c:pt idx="2309">
                  <c:v>7566.35</c:v>
                </c:pt>
                <c:pt idx="2310">
                  <c:v>7162.45</c:v>
                </c:pt>
                <c:pt idx="2311">
                  <c:v>7170.35</c:v>
                </c:pt>
                <c:pt idx="2312">
                  <c:v>7065.3</c:v>
                </c:pt>
                <c:pt idx="2313">
                  <c:v>6782.3</c:v>
                </c:pt>
                <c:pt idx="2314">
                  <c:v>7233</c:v>
                </c:pt>
                <c:pt idx="2315">
                  <c:v>7120.85</c:v>
                </c:pt>
                <c:pt idx="2316">
                  <c:v>7078.05</c:v>
                </c:pt>
                <c:pt idx="2317">
                  <c:v>7097.85</c:v>
                </c:pt>
                <c:pt idx="2318">
                  <c:v>7082</c:v>
                </c:pt>
                <c:pt idx="2319">
                  <c:v>7063.7</c:v>
                </c:pt>
                <c:pt idx="2320">
                  <c:v>6986.95</c:v>
                </c:pt>
                <c:pt idx="2321">
                  <c:v>7096.35</c:v>
                </c:pt>
                <c:pt idx="2322">
                  <c:v>7152.45</c:v>
                </c:pt>
                <c:pt idx="2323">
                  <c:v>7290.45</c:v>
                </c:pt>
                <c:pt idx="2324">
                  <c:v>7504</c:v>
                </c:pt>
                <c:pt idx="2325">
                  <c:v>7089.15</c:v>
                </c:pt>
                <c:pt idx="2326">
                  <c:v>7415.2</c:v>
                </c:pt>
                <c:pt idx="2327">
                  <c:v>7439.4</c:v>
                </c:pt>
                <c:pt idx="2328">
                  <c:v>7376.65</c:v>
                </c:pt>
                <c:pt idx="2329">
                  <c:v>7236.15</c:v>
                </c:pt>
                <c:pt idx="2330">
                  <c:v>7145.85</c:v>
                </c:pt>
                <c:pt idx="2331">
                  <c:v>6767.35</c:v>
                </c:pt>
                <c:pt idx="2332">
                  <c:v>6884.6</c:v>
                </c:pt>
                <c:pt idx="2333">
                  <c:v>7190.8</c:v>
                </c:pt>
                <c:pt idx="2334">
                  <c:v>7126.5</c:v>
                </c:pt>
                <c:pt idx="2335">
                  <c:v>7035.95</c:v>
                </c:pt>
                <c:pt idx="2336">
                  <c:v>6979.85</c:v>
                </c:pt>
                <c:pt idx="2337">
                  <c:v>7119.55</c:v>
                </c:pt>
                <c:pt idx="2338">
                  <c:v>7026.3</c:v>
                </c:pt>
                <c:pt idx="2339">
                  <c:v>7023.1</c:v>
                </c:pt>
                <c:pt idx="2340">
                  <c:v>7001.05</c:v>
                </c:pt>
                <c:pt idx="2341">
                  <c:v>7175.9</c:v>
                </c:pt>
                <c:pt idx="2342">
                  <c:v>7323.95</c:v>
                </c:pt>
                <c:pt idx="2343">
                  <c:v>7354.2</c:v>
                </c:pt>
                <c:pt idx="2344">
                  <c:v>7291.95</c:v>
                </c:pt>
                <c:pt idx="2345">
                  <c:v>7388.75</c:v>
                </c:pt>
                <c:pt idx="2346">
                  <c:v>7280.25</c:v>
                </c:pt>
                <c:pt idx="2347">
                  <c:v>7150.5</c:v>
                </c:pt>
                <c:pt idx="2348">
                  <c:v>7255.05</c:v>
                </c:pt>
                <c:pt idx="2349">
                  <c:v>7188.65</c:v>
                </c:pt>
                <c:pt idx="2350">
                  <c:v>7693.65</c:v>
                </c:pt>
                <c:pt idx="2351">
                  <c:v>8297.75</c:v>
                </c:pt>
                <c:pt idx="2352">
                  <c:v>8240.7000000000007</c:v>
                </c:pt>
                <c:pt idx="2353">
                  <c:v>8255.6</c:v>
                </c:pt>
                <c:pt idx="2354">
                  <c:v>8464.6</c:v>
                </c:pt>
                <c:pt idx="2355">
                  <c:v>8550.35</c:v>
                </c:pt>
                <c:pt idx="2356">
                  <c:v>8513</c:v>
                </c:pt>
                <c:pt idx="2357">
                  <c:v>8458.35</c:v>
                </c:pt>
                <c:pt idx="2358">
                  <c:v>8446.4500000000007</c:v>
                </c:pt>
                <c:pt idx="2359">
                  <c:v>8300.75</c:v>
                </c:pt>
                <c:pt idx="2360">
                  <c:v>8220</c:v>
                </c:pt>
                <c:pt idx="2361">
                  <c:v>8318.25</c:v>
                </c:pt>
                <c:pt idx="2362">
                  <c:v>8201.85</c:v>
                </c:pt>
                <c:pt idx="2363">
                  <c:v>8169.45</c:v>
                </c:pt>
                <c:pt idx="2364">
                  <c:v>8082.25</c:v>
                </c:pt>
                <c:pt idx="2365">
                  <c:v>8035.85</c:v>
                </c:pt>
                <c:pt idx="2366">
                  <c:v>8134.3</c:v>
                </c:pt>
                <c:pt idx="2367">
                  <c:v>8316.65</c:v>
                </c:pt>
                <c:pt idx="2368">
                  <c:v>8265.9500000000007</c:v>
                </c:pt>
                <c:pt idx="2369">
                  <c:v>8008.85</c:v>
                </c:pt>
                <c:pt idx="2370">
                  <c:v>8070.95</c:v>
                </c:pt>
                <c:pt idx="2371">
                  <c:v>8091</c:v>
                </c:pt>
                <c:pt idx="2372">
                  <c:v>7972.15</c:v>
                </c:pt>
                <c:pt idx="2373">
                  <c:v>8001.5</c:v>
                </c:pt>
                <c:pt idx="2374">
                  <c:v>8150.9</c:v>
                </c:pt>
                <c:pt idx="2375">
                  <c:v>8082.4</c:v>
                </c:pt>
                <c:pt idx="2376">
                  <c:v>8134.35</c:v>
                </c:pt>
                <c:pt idx="2377">
                  <c:v>8384.75</c:v>
                </c:pt>
                <c:pt idx="2378">
                  <c:v>8706.6</c:v>
                </c:pt>
                <c:pt idx="2379">
                  <c:v>8845.75</c:v>
                </c:pt>
                <c:pt idx="2380">
                  <c:v>8772.85</c:v>
                </c:pt>
                <c:pt idx="2381">
                  <c:v>8832.9</c:v>
                </c:pt>
                <c:pt idx="2382">
                  <c:v>8818.85</c:v>
                </c:pt>
                <c:pt idx="2383">
                  <c:v>8903.2999999999993</c:v>
                </c:pt>
                <c:pt idx="2384">
                  <c:v>8978.35</c:v>
                </c:pt>
                <c:pt idx="2385">
                  <c:v>9061.85</c:v>
                </c:pt>
                <c:pt idx="2386">
                  <c:v>9057.85</c:v>
                </c:pt>
                <c:pt idx="2387">
                  <c:v>9104.25</c:v>
                </c:pt>
                <c:pt idx="2388">
                  <c:v>9152.7999999999993</c:v>
                </c:pt>
                <c:pt idx="2389">
                  <c:v>9079.25</c:v>
                </c:pt>
                <c:pt idx="2390">
                  <c:v>9055.1</c:v>
                </c:pt>
                <c:pt idx="2391">
                  <c:v>9039.2999999999993</c:v>
                </c:pt>
                <c:pt idx="2392">
                  <c:v>9175</c:v>
                </c:pt>
                <c:pt idx="2393">
                  <c:v>9121.2999999999993</c:v>
                </c:pt>
                <c:pt idx="2394">
                  <c:v>9228.4500000000007</c:v>
                </c:pt>
                <c:pt idx="2395">
                  <c:v>9240.1</c:v>
                </c:pt>
                <c:pt idx="2396">
                  <c:v>9110.25</c:v>
                </c:pt>
                <c:pt idx="2397">
                  <c:v>8948.2999999999993</c:v>
                </c:pt>
                <c:pt idx="2398">
                  <c:v>9089.75</c:v>
                </c:pt>
                <c:pt idx="2399">
                  <c:v>9030.25</c:v>
                </c:pt>
                <c:pt idx="2400">
                  <c:v>8965.5</c:v>
                </c:pt>
                <c:pt idx="2401">
                  <c:v>8853.1</c:v>
                </c:pt>
                <c:pt idx="2402">
                  <c:v>8929</c:v>
                </c:pt>
                <c:pt idx="2403">
                  <c:v>8927.2000000000007</c:v>
                </c:pt>
                <c:pt idx="2404">
                  <c:v>9079.1</c:v>
                </c:pt>
                <c:pt idx="2405">
                  <c:v>9169.25</c:v>
                </c:pt>
                <c:pt idx="2406">
                  <c:v>9210.2999999999993</c:v>
                </c:pt>
                <c:pt idx="2407">
                  <c:v>9288.1</c:v>
                </c:pt>
                <c:pt idx="2408">
                  <c:v>9361.75</c:v>
                </c:pt>
                <c:pt idx="2409">
                  <c:v>9362.6</c:v>
                </c:pt>
                <c:pt idx="2410">
                  <c:v>9270.75</c:v>
                </c:pt>
                <c:pt idx="2411">
                  <c:v>9280.0499999999993</c:v>
                </c:pt>
                <c:pt idx="2412">
                  <c:v>9304.0499999999993</c:v>
                </c:pt>
                <c:pt idx="2413">
                  <c:v>9294.85</c:v>
                </c:pt>
                <c:pt idx="2414">
                  <c:v>9350.1</c:v>
                </c:pt>
                <c:pt idx="2415">
                  <c:v>9443.15</c:v>
                </c:pt>
                <c:pt idx="2416">
                  <c:v>9439.2000000000007</c:v>
                </c:pt>
                <c:pt idx="2417">
                  <c:v>9393.35</c:v>
                </c:pt>
                <c:pt idx="2418">
                  <c:v>9378.4500000000007</c:v>
                </c:pt>
                <c:pt idx="2419">
                  <c:v>9505.6</c:v>
                </c:pt>
                <c:pt idx="2420">
                  <c:v>9345.85</c:v>
                </c:pt>
                <c:pt idx="2421">
                  <c:v>9042.7000000000007</c:v>
                </c:pt>
                <c:pt idx="2422">
                  <c:v>9095.65</c:v>
                </c:pt>
                <c:pt idx="2423">
                  <c:v>9145.5</c:v>
                </c:pt>
                <c:pt idx="2424">
                  <c:v>9395.25</c:v>
                </c:pt>
                <c:pt idx="2425">
                  <c:v>9372.25</c:v>
                </c:pt>
                <c:pt idx="2426">
                  <c:v>9455.25</c:v>
                </c:pt>
                <c:pt idx="2427">
                  <c:v>9554.85</c:v>
                </c:pt>
                <c:pt idx="2428">
                  <c:v>9589.15</c:v>
                </c:pt>
                <c:pt idx="2429">
                  <c:v>9622.15</c:v>
                </c:pt>
                <c:pt idx="2430">
                  <c:v>9715</c:v>
                </c:pt>
                <c:pt idx="2431">
                  <c:v>9572.75</c:v>
                </c:pt>
                <c:pt idx="2432">
                  <c:v>9534.2999999999993</c:v>
                </c:pt>
                <c:pt idx="2433">
                  <c:v>9547.5</c:v>
                </c:pt>
                <c:pt idx="2434">
                  <c:v>9534.2000000000007</c:v>
                </c:pt>
                <c:pt idx="2435">
                  <c:v>9633.75</c:v>
                </c:pt>
                <c:pt idx="2436">
                  <c:v>9557.6</c:v>
                </c:pt>
                <c:pt idx="2437">
                  <c:v>9631.2999999999993</c:v>
                </c:pt>
                <c:pt idx="2438">
                  <c:v>9894.25</c:v>
                </c:pt>
                <c:pt idx="2439">
                  <c:v>9639.65</c:v>
                </c:pt>
                <c:pt idx="2440">
                  <c:v>9441.4</c:v>
                </c:pt>
                <c:pt idx="2441">
                  <c:v>8947.4</c:v>
                </c:pt>
                <c:pt idx="2442">
                  <c:v>9086.15</c:v>
                </c:pt>
                <c:pt idx="2443">
                  <c:v>9534.9</c:v>
                </c:pt>
                <c:pt idx="2444">
                  <c:v>9591.4</c:v>
                </c:pt>
                <c:pt idx="2445">
                  <c:v>9619.7000000000007</c:v>
                </c:pt>
                <c:pt idx="2446">
                  <c:v>9623.2999999999993</c:v>
                </c:pt>
                <c:pt idx="2447">
                  <c:v>9627</c:v>
                </c:pt>
                <c:pt idx="2448">
                  <c:v>9731.6</c:v>
                </c:pt>
                <c:pt idx="2449">
                  <c:v>9771.85</c:v>
                </c:pt>
                <c:pt idx="2450">
                  <c:v>9717.2000000000007</c:v>
                </c:pt>
                <c:pt idx="2451">
                  <c:v>9690.5</c:v>
                </c:pt>
                <c:pt idx="2452">
                  <c:v>9528.85</c:v>
                </c:pt>
                <c:pt idx="2453">
                  <c:v>9529.5</c:v>
                </c:pt>
                <c:pt idx="2454">
                  <c:v>9758.65</c:v>
                </c:pt>
                <c:pt idx="2455">
                  <c:v>9709.7000000000007</c:v>
                </c:pt>
                <c:pt idx="2456">
                  <c:v>9466.9</c:v>
                </c:pt>
                <c:pt idx="2457">
                  <c:v>9525</c:v>
                </c:pt>
                <c:pt idx="2458">
                  <c:v>9387</c:v>
                </c:pt>
                <c:pt idx="2459">
                  <c:v>9408</c:v>
                </c:pt>
                <c:pt idx="2460">
                  <c:v>9050.75</c:v>
                </c:pt>
                <c:pt idx="2461">
                  <c:v>8914.5</c:v>
                </c:pt>
                <c:pt idx="2462">
                  <c:v>8963.65</c:v>
                </c:pt>
                <c:pt idx="2463">
                  <c:v>8799.7000000000007</c:v>
                </c:pt>
                <c:pt idx="2464">
                  <c:v>8879.9</c:v>
                </c:pt>
                <c:pt idx="2465">
                  <c:v>8603.2000000000007</c:v>
                </c:pt>
                <c:pt idx="2466">
                  <c:v>8207.1</c:v>
                </c:pt>
                <c:pt idx="2467">
                  <c:v>8254</c:v>
                </c:pt>
                <c:pt idx="2468">
                  <c:v>7438.05</c:v>
                </c:pt>
                <c:pt idx="2469">
                  <c:v>7742</c:v>
                </c:pt>
                <c:pt idx="2470">
                  <c:v>7495.6</c:v>
                </c:pt>
                <c:pt idx="2471">
                  <c:v>7017.5</c:v>
                </c:pt>
                <c:pt idx="2472">
                  <c:v>6310.2</c:v>
                </c:pt>
                <c:pt idx="2473">
                  <c:v>5785.5</c:v>
                </c:pt>
                <c:pt idx="2474">
                  <c:v>6233.05</c:v>
                </c:pt>
                <c:pt idx="2475">
                  <c:v>4621.05</c:v>
                </c:pt>
                <c:pt idx="2476">
                  <c:v>4497.75</c:v>
                </c:pt>
                <c:pt idx="2477">
                  <c:v>4830.3</c:v>
                </c:pt>
                <c:pt idx="2478">
                  <c:v>5147.25</c:v>
                </c:pt>
                <c:pt idx="2479">
                  <c:v>4890.6000000000004</c:v>
                </c:pt>
                <c:pt idx="2480">
                  <c:v>4661.1499999999996</c:v>
                </c:pt>
                <c:pt idx="2481">
                  <c:v>4591.2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E0-40B7-9FED-01B6BBBCF8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2207608"/>
        <c:axId val="572207936"/>
      </c:lineChart>
      <c:catAx>
        <c:axId val="572207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207936"/>
        <c:crosses val="autoZero"/>
        <c:auto val="1"/>
        <c:lblAlgn val="ctr"/>
        <c:lblOffset val="100"/>
        <c:noMultiLvlLbl val="0"/>
      </c:catAx>
      <c:valAx>
        <c:axId val="57220793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Stock</a:t>
                </a:r>
                <a:r>
                  <a:rPr lang="en-US" baseline="0"/>
                  <a:t> Closing PrIce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207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Bajaj Finserv Monthly Returns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'[1]Bajaj Finserv Monthly Data'!$I$1:$I$2</c:f>
              <c:strCache>
                <c:ptCount val="1"/>
                <c:pt idx="0">
                  <c:v>Bajaj Finserv Return -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'[1]Bajaj Finserv Monthly Data'!$A$3:$A$121</c:f>
              <c:numCache>
                <c:formatCode>General</c:formatCode>
                <c:ptCount val="119"/>
                <c:pt idx="0">
                  <c:v>40299</c:v>
                </c:pt>
                <c:pt idx="1">
                  <c:v>40330</c:v>
                </c:pt>
                <c:pt idx="2">
                  <c:v>40360</c:v>
                </c:pt>
                <c:pt idx="3">
                  <c:v>40391</c:v>
                </c:pt>
                <c:pt idx="4">
                  <c:v>40422</c:v>
                </c:pt>
                <c:pt idx="5">
                  <c:v>40452</c:v>
                </c:pt>
                <c:pt idx="6">
                  <c:v>40483</c:v>
                </c:pt>
                <c:pt idx="7">
                  <c:v>40513</c:v>
                </c:pt>
                <c:pt idx="8">
                  <c:v>40544</c:v>
                </c:pt>
                <c:pt idx="9">
                  <c:v>40575</c:v>
                </c:pt>
                <c:pt idx="10">
                  <c:v>40603</c:v>
                </c:pt>
                <c:pt idx="11">
                  <c:v>40634</c:v>
                </c:pt>
                <c:pt idx="12">
                  <c:v>40664</c:v>
                </c:pt>
                <c:pt idx="13">
                  <c:v>40695</c:v>
                </c:pt>
                <c:pt idx="14">
                  <c:v>40725</c:v>
                </c:pt>
                <c:pt idx="15">
                  <c:v>40756</c:v>
                </c:pt>
                <c:pt idx="16">
                  <c:v>40787</c:v>
                </c:pt>
                <c:pt idx="17">
                  <c:v>40817</c:v>
                </c:pt>
                <c:pt idx="18">
                  <c:v>40848</c:v>
                </c:pt>
                <c:pt idx="19">
                  <c:v>40878</c:v>
                </c:pt>
                <c:pt idx="20">
                  <c:v>40909</c:v>
                </c:pt>
                <c:pt idx="21">
                  <c:v>40940</c:v>
                </c:pt>
                <c:pt idx="22">
                  <c:v>40969</c:v>
                </c:pt>
                <c:pt idx="23">
                  <c:v>41000</c:v>
                </c:pt>
                <c:pt idx="24">
                  <c:v>41030</c:v>
                </c:pt>
                <c:pt idx="25">
                  <c:v>41061</c:v>
                </c:pt>
                <c:pt idx="26">
                  <c:v>41091</c:v>
                </c:pt>
                <c:pt idx="27">
                  <c:v>41122</c:v>
                </c:pt>
                <c:pt idx="28">
                  <c:v>41153</c:v>
                </c:pt>
                <c:pt idx="29">
                  <c:v>41183</c:v>
                </c:pt>
                <c:pt idx="30">
                  <c:v>41214</c:v>
                </c:pt>
                <c:pt idx="31">
                  <c:v>41244</c:v>
                </c:pt>
                <c:pt idx="32">
                  <c:v>41275</c:v>
                </c:pt>
                <c:pt idx="33">
                  <c:v>41306</c:v>
                </c:pt>
                <c:pt idx="34">
                  <c:v>41334</c:v>
                </c:pt>
                <c:pt idx="35">
                  <c:v>41365</c:v>
                </c:pt>
                <c:pt idx="36">
                  <c:v>41395</c:v>
                </c:pt>
                <c:pt idx="37">
                  <c:v>41426</c:v>
                </c:pt>
                <c:pt idx="38">
                  <c:v>41456</c:v>
                </c:pt>
                <c:pt idx="39">
                  <c:v>41487</c:v>
                </c:pt>
                <c:pt idx="40">
                  <c:v>41518</c:v>
                </c:pt>
                <c:pt idx="41">
                  <c:v>41548</c:v>
                </c:pt>
                <c:pt idx="42">
                  <c:v>41579</c:v>
                </c:pt>
                <c:pt idx="43">
                  <c:v>41609</c:v>
                </c:pt>
                <c:pt idx="44">
                  <c:v>41640</c:v>
                </c:pt>
                <c:pt idx="45">
                  <c:v>41671</c:v>
                </c:pt>
                <c:pt idx="46">
                  <c:v>41699</c:v>
                </c:pt>
                <c:pt idx="47">
                  <c:v>41730</c:v>
                </c:pt>
                <c:pt idx="48">
                  <c:v>41760</c:v>
                </c:pt>
                <c:pt idx="49">
                  <c:v>41791</c:v>
                </c:pt>
                <c:pt idx="50">
                  <c:v>41821</c:v>
                </c:pt>
                <c:pt idx="51">
                  <c:v>41852</c:v>
                </c:pt>
                <c:pt idx="52">
                  <c:v>41883</c:v>
                </c:pt>
                <c:pt idx="53">
                  <c:v>41913</c:v>
                </c:pt>
                <c:pt idx="54">
                  <c:v>41944</c:v>
                </c:pt>
                <c:pt idx="55">
                  <c:v>41974</c:v>
                </c:pt>
                <c:pt idx="56">
                  <c:v>42005</c:v>
                </c:pt>
                <c:pt idx="57">
                  <c:v>42036</c:v>
                </c:pt>
                <c:pt idx="58">
                  <c:v>42064</c:v>
                </c:pt>
                <c:pt idx="59">
                  <c:v>42095</c:v>
                </c:pt>
                <c:pt idx="60">
                  <c:v>42125</c:v>
                </c:pt>
                <c:pt idx="61">
                  <c:v>42156</c:v>
                </c:pt>
                <c:pt idx="62">
                  <c:v>42186</c:v>
                </c:pt>
                <c:pt idx="63">
                  <c:v>42217</c:v>
                </c:pt>
                <c:pt idx="64">
                  <c:v>42248</c:v>
                </c:pt>
                <c:pt idx="65">
                  <c:v>42278</c:v>
                </c:pt>
                <c:pt idx="66">
                  <c:v>42309</c:v>
                </c:pt>
                <c:pt idx="67">
                  <c:v>42339</c:v>
                </c:pt>
                <c:pt idx="68">
                  <c:v>42370</c:v>
                </c:pt>
                <c:pt idx="69">
                  <c:v>42401</c:v>
                </c:pt>
                <c:pt idx="70">
                  <c:v>42430</c:v>
                </c:pt>
                <c:pt idx="71">
                  <c:v>42461</c:v>
                </c:pt>
                <c:pt idx="72">
                  <c:v>42491</c:v>
                </c:pt>
                <c:pt idx="73">
                  <c:v>42522</c:v>
                </c:pt>
                <c:pt idx="74">
                  <c:v>42552</c:v>
                </c:pt>
                <c:pt idx="75">
                  <c:v>42583</c:v>
                </c:pt>
                <c:pt idx="76">
                  <c:v>42614</c:v>
                </c:pt>
                <c:pt idx="77">
                  <c:v>42644</c:v>
                </c:pt>
                <c:pt idx="78">
                  <c:v>42675</c:v>
                </c:pt>
                <c:pt idx="79">
                  <c:v>42705</c:v>
                </c:pt>
                <c:pt idx="80">
                  <c:v>42736</c:v>
                </c:pt>
                <c:pt idx="81">
                  <c:v>42767</c:v>
                </c:pt>
                <c:pt idx="82">
                  <c:v>42795</c:v>
                </c:pt>
                <c:pt idx="83">
                  <c:v>42826</c:v>
                </c:pt>
                <c:pt idx="84">
                  <c:v>42856</c:v>
                </c:pt>
                <c:pt idx="85">
                  <c:v>42887</c:v>
                </c:pt>
                <c:pt idx="86">
                  <c:v>42917</c:v>
                </c:pt>
                <c:pt idx="87">
                  <c:v>42948</c:v>
                </c:pt>
                <c:pt idx="88">
                  <c:v>42979</c:v>
                </c:pt>
                <c:pt idx="89">
                  <c:v>43009</c:v>
                </c:pt>
                <c:pt idx="90">
                  <c:v>43040</c:v>
                </c:pt>
                <c:pt idx="91">
                  <c:v>43070</c:v>
                </c:pt>
                <c:pt idx="92">
                  <c:v>43101</c:v>
                </c:pt>
                <c:pt idx="93">
                  <c:v>43132</c:v>
                </c:pt>
                <c:pt idx="94">
                  <c:v>43160</c:v>
                </c:pt>
                <c:pt idx="95">
                  <c:v>43191</c:v>
                </c:pt>
                <c:pt idx="96">
                  <c:v>43221</c:v>
                </c:pt>
                <c:pt idx="97">
                  <c:v>43252</c:v>
                </c:pt>
                <c:pt idx="98">
                  <c:v>43282</c:v>
                </c:pt>
                <c:pt idx="99">
                  <c:v>43313</c:v>
                </c:pt>
                <c:pt idx="100">
                  <c:v>43344</c:v>
                </c:pt>
                <c:pt idx="101">
                  <c:v>43374</c:v>
                </c:pt>
                <c:pt idx="102">
                  <c:v>43405</c:v>
                </c:pt>
                <c:pt idx="103">
                  <c:v>43435</c:v>
                </c:pt>
                <c:pt idx="104">
                  <c:v>43466</c:v>
                </c:pt>
                <c:pt idx="105">
                  <c:v>43497</c:v>
                </c:pt>
                <c:pt idx="106">
                  <c:v>43525</c:v>
                </c:pt>
                <c:pt idx="107">
                  <c:v>43556</c:v>
                </c:pt>
                <c:pt idx="108">
                  <c:v>43586</c:v>
                </c:pt>
                <c:pt idx="109">
                  <c:v>43617</c:v>
                </c:pt>
                <c:pt idx="110">
                  <c:v>43647</c:v>
                </c:pt>
                <c:pt idx="111">
                  <c:v>43678</c:v>
                </c:pt>
                <c:pt idx="112">
                  <c:v>43709</c:v>
                </c:pt>
                <c:pt idx="113">
                  <c:v>43739</c:v>
                </c:pt>
                <c:pt idx="114">
                  <c:v>43770</c:v>
                </c:pt>
                <c:pt idx="115">
                  <c:v>43800</c:v>
                </c:pt>
                <c:pt idx="116">
                  <c:v>43831</c:v>
                </c:pt>
                <c:pt idx="117">
                  <c:v>43862</c:v>
                </c:pt>
                <c:pt idx="118">
                  <c:v>43891</c:v>
                </c:pt>
              </c:numCache>
            </c:numRef>
          </c:cat>
          <c:val>
            <c:numRef>
              <c:f>'[1]Bajaj Finserv Monthly Data'!$I$3:$I$121</c:f>
              <c:numCache>
                <c:formatCode>General</c:formatCode>
                <c:ptCount val="119"/>
                <c:pt idx="0">
                  <c:v>0.28216310549353119</c:v>
                </c:pt>
                <c:pt idx="1">
                  <c:v>-8.7290073039680855E-3</c:v>
                </c:pt>
                <c:pt idx="2">
                  <c:v>-1.578410804114478E-2</c:v>
                </c:pt>
                <c:pt idx="3">
                  <c:v>0.11481534756532211</c:v>
                </c:pt>
                <c:pt idx="4">
                  <c:v>0.1140421532255569</c:v>
                </c:pt>
                <c:pt idx="5">
                  <c:v>-0.12005240880071472</c:v>
                </c:pt>
                <c:pt idx="6">
                  <c:v>-2.6052385604359098E-2</c:v>
                </c:pt>
                <c:pt idx="7">
                  <c:v>3.4939421963427093E-3</c:v>
                </c:pt>
                <c:pt idx="8">
                  <c:v>-9.4440436870992558E-2</c:v>
                </c:pt>
                <c:pt idx="9">
                  <c:v>4.0009591245966543E-2</c:v>
                </c:pt>
                <c:pt idx="10">
                  <c:v>0.21141316267895491</c:v>
                </c:pt>
                <c:pt idx="11">
                  <c:v>8.0119881582197648E-3</c:v>
                </c:pt>
                <c:pt idx="12">
                  <c:v>-1.9110927476647485E-2</c:v>
                </c:pt>
                <c:pt idx="13">
                  <c:v>-8.0049539278700156E-3</c:v>
                </c:pt>
                <c:pt idx="14">
                  <c:v>4.1709547709859476E-2</c:v>
                </c:pt>
                <c:pt idx="15">
                  <c:v>2.4282783120014636E-3</c:v>
                </c:pt>
                <c:pt idx="16">
                  <c:v>-2.3463661286073769E-2</c:v>
                </c:pt>
                <c:pt idx="17">
                  <c:v>3.3371236832004353E-2</c:v>
                </c:pt>
                <c:pt idx="18">
                  <c:v>-0.21756881401352374</c:v>
                </c:pt>
                <c:pt idx="19">
                  <c:v>1.2382227129351496E-2</c:v>
                </c:pt>
                <c:pt idx="20">
                  <c:v>-2.0266899293855958E-2</c:v>
                </c:pt>
                <c:pt idx="21">
                  <c:v>0.39103538377787778</c:v>
                </c:pt>
                <c:pt idx="22">
                  <c:v>4.5298615779348753E-2</c:v>
                </c:pt>
                <c:pt idx="23">
                  <c:v>0.19656574131362489</c:v>
                </c:pt>
                <c:pt idx="24">
                  <c:v>-0.10386746102689465</c:v>
                </c:pt>
                <c:pt idx="25">
                  <c:v>3.7898111640433982E-2</c:v>
                </c:pt>
                <c:pt idx="26">
                  <c:v>9.411545200325229E-2</c:v>
                </c:pt>
                <c:pt idx="27">
                  <c:v>2.7463910779847615E-2</c:v>
                </c:pt>
                <c:pt idx="28">
                  <c:v>0.16226932645197487</c:v>
                </c:pt>
                <c:pt idx="29">
                  <c:v>-2.5240371572537664E-2</c:v>
                </c:pt>
                <c:pt idx="30">
                  <c:v>3.599321758196071E-2</c:v>
                </c:pt>
                <c:pt idx="31">
                  <c:v>2.4200833948753074E-2</c:v>
                </c:pt>
                <c:pt idx="32">
                  <c:v>-5.7052723905298738E-2</c:v>
                </c:pt>
                <c:pt idx="33">
                  <c:v>-4.9061018779342706E-2</c:v>
                </c:pt>
                <c:pt idx="34">
                  <c:v>-4.7704299466240975E-2</c:v>
                </c:pt>
                <c:pt idx="35">
                  <c:v>-2.7477172353996611E-2</c:v>
                </c:pt>
                <c:pt idx="36">
                  <c:v>-0.11647893222562049</c:v>
                </c:pt>
                <c:pt idx="37">
                  <c:v>-3.0846989410718971E-2</c:v>
                </c:pt>
                <c:pt idx="38">
                  <c:v>-8.2334667704280204E-2</c:v>
                </c:pt>
                <c:pt idx="39">
                  <c:v>8.4803259897011935E-4</c:v>
                </c:pt>
                <c:pt idx="40">
                  <c:v>2.601260231198526E-2</c:v>
                </c:pt>
                <c:pt idx="41">
                  <c:v>5.3926770753784298E-2</c:v>
                </c:pt>
                <c:pt idx="42">
                  <c:v>0.14778256001689627</c:v>
                </c:pt>
                <c:pt idx="43">
                  <c:v>1.4063336513489771E-2</c:v>
                </c:pt>
                <c:pt idx="44">
                  <c:v>-8.4219721272873749E-2</c:v>
                </c:pt>
                <c:pt idx="45">
                  <c:v>6.1677498374976075E-2</c:v>
                </c:pt>
                <c:pt idx="46">
                  <c:v>9.1330860257499882E-2</c:v>
                </c:pt>
                <c:pt idx="47">
                  <c:v>5.5960962720045172E-2</c:v>
                </c:pt>
                <c:pt idx="48">
                  <c:v>2.3853842970026722E-2</c:v>
                </c:pt>
                <c:pt idx="49">
                  <c:v>8.2159624413145546E-2</c:v>
                </c:pt>
                <c:pt idx="50">
                  <c:v>8.5140737527114631E-3</c:v>
                </c:pt>
                <c:pt idx="51">
                  <c:v>0.13276343086123818</c:v>
                </c:pt>
                <c:pt idx="52">
                  <c:v>4.462119796217778E-3</c:v>
                </c:pt>
                <c:pt idx="53">
                  <c:v>9.7825860113421263E-3</c:v>
                </c:pt>
                <c:pt idx="54">
                  <c:v>7.6987880233733444E-2</c:v>
                </c:pt>
                <c:pt idx="55">
                  <c:v>0.14396838819332639</c:v>
                </c:pt>
                <c:pt idx="56">
                  <c:v>9.9753123646723604E-2</c:v>
                </c:pt>
                <c:pt idx="57">
                  <c:v>-1.7546906248628032E-2</c:v>
                </c:pt>
                <c:pt idx="58">
                  <c:v>-5.3440037068832377E-3</c:v>
                </c:pt>
                <c:pt idx="59">
                  <c:v>-6.2564064143622256E-2</c:v>
                </c:pt>
                <c:pt idx="60">
                  <c:v>0.15161564011223835</c:v>
                </c:pt>
                <c:pt idx="61">
                  <c:v>3.2741798694128198E-3</c:v>
                </c:pt>
                <c:pt idx="62">
                  <c:v>0.11174210278820602</c:v>
                </c:pt>
                <c:pt idx="63">
                  <c:v>6.281894376907903E-3</c:v>
                </c:pt>
                <c:pt idx="64">
                  <c:v>9.0431738623103844E-3</c:v>
                </c:pt>
                <c:pt idx="65">
                  <c:v>2.3590661462850503E-2</c:v>
                </c:pt>
                <c:pt idx="66">
                  <c:v>8.5776405579255616E-2</c:v>
                </c:pt>
                <c:pt idx="67">
                  <c:v>3.4206487099885184E-2</c:v>
                </c:pt>
                <c:pt idx="68">
                  <c:v>-6.350923007987247E-2</c:v>
                </c:pt>
                <c:pt idx="69">
                  <c:v>-0.13415518318710584</c:v>
                </c:pt>
                <c:pt idx="70">
                  <c:v>6.1542248602882293E-2</c:v>
                </c:pt>
                <c:pt idx="71">
                  <c:v>9.5990884404056592E-2</c:v>
                </c:pt>
                <c:pt idx="72">
                  <c:v>-2.9167863438840036E-2</c:v>
                </c:pt>
                <c:pt idx="73">
                  <c:v>0.27514902227030091</c:v>
                </c:pt>
                <c:pt idx="74">
                  <c:v>0.17328557331926864</c:v>
                </c:pt>
                <c:pt idx="75">
                  <c:v>8.9357228883956183E-2</c:v>
                </c:pt>
                <c:pt idx="76">
                  <c:v>3.4458935163789367E-2</c:v>
                </c:pt>
                <c:pt idx="77">
                  <c:v>0.10218106790673805</c:v>
                </c:pt>
                <c:pt idx="78">
                  <c:v>-0.11622131611930851</c:v>
                </c:pt>
                <c:pt idx="79">
                  <c:v>-3.1822709698996691E-2</c:v>
                </c:pt>
                <c:pt idx="80">
                  <c:v>0.1212498015847175</c:v>
                </c:pt>
                <c:pt idx="81">
                  <c:v>0.20589361302044956</c:v>
                </c:pt>
                <c:pt idx="82">
                  <c:v>4.7072801147920881E-2</c:v>
                </c:pt>
                <c:pt idx="83">
                  <c:v>0.11644788488480692</c:v>
                </c:pt>
                <c:pt idx="84">
                  <c:v>-8.3845991327332128E-2</c:v>
                </c:pt>
                <c:pt idx="85">
                  <c:v>-1.7485640505725108E-2</c:v>
                </c:pt>
                <c:pt idx="86">
                  <c:v>0.21199647016308248</c:v>
                </c:pt>
                <c:pt idx="87">
                  <c:v>0.10236685596883884</c:v>
                </c:pt>
                <c:pt idx="88">
                  <c:v>-6.3312628328113976E-2</c:v>
                </c:pt>
                <c:pt idx="89">
                  <c:v>-2.7956443761893882E-2</c:v>
                </c:pt>
                <c:pt idx="90">
                  <c:v>4.0665820953576008E-2</c:v>
                </c:pt>
                <c:pt idx="91">
                  <c:v>3.1261010900524187E-3</c:v>
                </c:pt>
                <c:pt idx="92">
                  <c:v>-7.9926929457180967E-2</c:v>
                </c:pt>
                <c:pt idx="93">
                  <c:v>4.9736634310848196E-2</c:v>
                </c:pt>
                <c:pt idx="94">
                  <c:v>2.3724608621592851E-2</c:v>
                </c:pt>
                <c:pt idx="95">
                  <c:v>6.0146436702450026E-2</c:v>
                </c:pt>
                <c:pt idx="96">
                  <c:v>0.10207746178754767</c:v>
                </c:pt>
                <c:pt idx="97">
                  <c:v>-3.6600587860482453E-2</c:v>
                </c:pt>
                <c:pt idx="98">
                  <c:v>0.19862219984797103</c:v>
                </c:pt>
                <c:pt idx="99">
                  <c:v>-3.2892380493029422E-2</c:v>
                </c:pt>
                <c:pt idx="100">
                  <c:v>-0.1099024321157968</c:v>
                </c:pt>
                <c:pt idx="101">
                  <c:v>-0.10015488552991868</c:v>
                </c:pt>
                <c:pt idx="102">
                  <c:v>0.10910978633080011</c:v>
                </c:pt>
                <c:pt idx="103">
                  <c:v>8.0509160978271654E-2</c:v>
                </c:pt>
                <c:pt idx="104">
                  <c:v>-5.9449321271182048E-2</c:v>
                </c:pt>
                <c:pt idx="105">
                  <c:v>6.0826720556972184E-2</c:v>
                </c:pt>
                <c:pt idx="106">
                  <c:v>8.8913584269410262E-2</c:v>
                </c:pt>
                <c:pt idx="107">
                  <c:v>6.8693614994245547E-2</c:v>
                </c:pt>
                <c:pt idx="108">
                  <c:v>8.875798425522316E-2</c:v>
                </c:pt>
                <c:pt idx="109">
                  <c:v>4.1121426972724626E-2</c:v>
                </c:pt>
                <c:pt idx="110">
                  <c:v>-0.16737346724580759</c:v>
                </c:pt>
                <c:pt idx="111">
                  <c:v>3.0572224970085247E-3</c:v>
                </c:pt>
                <c:pt idx="112">
                  <c:v>0.19572167246044014</c:v>
                </c:pt>
                <c:pt idx="113">
                  <c:v>-4.44790205567955E-2</c:v>
                </c:pt>
                <c:pt idx="114">
                  <c:v>0.11997269483642528</c:v>
                </c:pt>
                <c:pt idx="115">
                  <c:v>3.1074845256716423E-2</c:v>
                </c:pt>
                <c:pt idx="116">
                  <c:v>5.1154044084508249E-3</c:v>
                </c:pt>
                <c:pt idx="117">
                  <c:v>-4.1376318641500057E-2</c:v>
                </c:pt>
                <c:pt idx="118">
                  <c:v>-0.49272710051653174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77-4E86-91B5-B71AB23BB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2323656"/>
        <c:axId val="603313824"/>
      </c:lineChart>
      <c:catAx>
        <c:axId val="5823236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313824"/>
        <c:crosses val="autoZero"/>
        <c:auto val="1"/>
        <c:lblAlgn val="ctr"/>
        <c:lblOffset val="100"/>
        <c:noMultiLvlLbl val="0"/>
      </c:catAx>
      <c:valAx>
        <c:axId val="60331382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Return</a:t>
                </a:r>
                <a:r>
                  <a:rPr lang="en-US" baseline="0"/>
                  <a:t>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323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baseline="0"/>
              <a:t>Bajaj Finserv Monthly Returns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'[1]Exhibit 5'!$C$2</c:f>
              <c:strCache>
                <c:ptCount val="1"/>
                <c:pt idx="0">
                  <c:v>Frequency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'[1]Exhibit 5'!$B$3:$B$184</c:f>
              <c:strCache>
                <c:ptCount val="182"/>
                <c:pt idx="0">
                  <c:v>-0.5</c:v>
                </c:pt>
                <c:pt idx="1">
                  <c:v>-0.495</c:v>
                </c:pt>
                <c:pt idx="2">
                  <c:v>-0.49</c:v>
                </c:pt>
                <c:pt idx="3">
                  <c:v>-0.485</c:v>
                </c:pt>
                <c:pt idx="4">
                  <c:v>-0.48</c:v>
                </c:pt>
                <c:pt idx="5">
                  <c:v>-0.475</c:v>
                </c:pt>
                <c:pt idx="6">
                  <c:v>-0.47</c:v>
                </c:pt>
                <c:pt idx="7">
                  <c:v>-0.465</c:v>
                </c:pt>
                <c:pt idx="8">
                  <c:v>-0.46</c:v>
                </c:pt>
                <c:pt idx="9">
                  <c:v>-0.455</c:v>
                </c:pt>
                <c:pt idx="10">
                  <c:v>-0.45</c:v>
                </c:pt>
                <c:pt idx="11">
                  <c:v>-0.445</c:v>
                </c:pt>
                <c:pt idx="12">
                  <c:v>-0.44</c:v>
                </c:pt>
                <c:pt idx="13">
                  <c:v>-0.435</c:v>
                </c:pt>
                <c:pt idx="14">
                  <c:v>-0.43</c:v>
                </c:pt>
                <c:pt idx="15">
                  <c:v>-0.425</c:v>
                </c:pt>
                <c:pt idx="16">
                  <c:v>-0.42</c:v>
                </c:pt>
                <c:pt idx="17">
                  <c:v>-0.415</c:v>
                </c:pt>
                <c:pt idx="18">
                  <c:v>-0.41</c:v>
                </c:pt>
                <c:pt idx="19">
                  <c:v>-0.405</c:v>
                </c:pt>
                <c:pt idx="20">
                  <c:v>-0.4</c:v>
                </c:pt>
                <c:pt idx="21">
                  <c:v>-0.395</c:v>
                </c:pt>
                <c:pt idx="22">
                  <c:v>-0.39</c:v>
                </c:pt>
                <c:pt idx="23">
                  <c:v>-0.385</c:v>
                </c:pt>
                <c:pt idx="24">
                  <c:v>-0.38</c:v>
                </c:pt>
                <c:pt idx="25">
                  <c:v>-0.375</c:v>
                </c:pt>
                <c:pt idx="26">
                  <c:v>-0.37</c:v>
                </c:pt>
                <c:pt idx="27">
                  <c:v>-0.365</c:v>
                </c:pt>
                <c:pt idx="28">
                  <c:v>-0.36</c:v>
                </c:pt>
                <c:pt idx="29">
                  <c:v>-0.355</c:v>
                </c:pt>
                <c:pt idx="30">
                  <c:v>-0.35</c:v>
                </c:pt>
                <c:pt idx="31">
                  <c:v>-0.345</c:v>
                </c:pt>
                <c:pt idx="32">
                  <c:v>-0.34</c:v>
                </c:pt>
                <c:pt idx="33">
                  <c:v>-0.335</c:v>
                </c:pt>
                <c:pt idx="34">
                  <c:v>-0.33</c:v>
                </c:pt>
                <c:pt idx="35">
                  <c:v>-0.325</c:v>
                </c:pt>
                <c:pt idx="36">
                  <c:v>-0.32</c:v>
                </c:pt>
                <c:pt idx="37">
                  <c:v>-0.315</c:v>
                </c:pt>
                <c:pt idx="38">
                  <c:v>-0.31</c:v>
                </c:pt>
                <c:pt idx="39">
                  <c:v>-0.305</c:v>
                </c:pt>
                <c:pt idx="40">
                  <c:v>-0.3</c:v>
                </c:pt>
                <c:pt idx="41">
                  <c:v>-0.295</c:v>
                </c:pt>
                <c:pt idx="42">
                  <c:v>-0.29</c:v>
                </c:pt>
                <c:pt idx="43">
                  <c:v>-0.285</c:v>
                </c:pt>
                <c:pt idx="44">
                  <c:v>-0.28</c:v>
                </c:pt>
                <c:pt idx="45">
                  <c:v>-0.275</c:v>
                </c:pt>
                <c:pt idx="46">
                  <c:v>-0.27</c:v>
                </c:pt>
                <c:pt idx="47">
                  <c:v>-0.265</c:v>
                </c:pt>
                <c:pt idx="48">
                  <c:v>-0.26</c:v>
                </c:pt>
                <c:pt idx="49">
                  <c:v>-0.255</c:v>
                </c:pt>
                <c:pt idx="50">
                  <c:v>-0.25</c:v>
                </c:pt>
                <c:pt idx="51">
                  <c:v>-0.245</c:v>
                </c:pt>
                <c:pt idx="52">
                  <c:v>-0.24</c:v>
                </c:pt>
                <c:pt idx="53">
                  <c:v>-0.235</c:v>
                </c:pt>
                <c:pt idx="54">
                  <c:v>-0.23</c:v>
                </c:pt>
                <c:pt idx="55">
                  <c:v>-0.225</c:v>
                </c:pt>
                <c:pt idx="56">
                  <c:v>-0.22</c:v>
                </c:pt>
                <c:pt idx="57">
                  <c:v>-0.215</c:v>
                </c:pt>
                <c:pt idx="58">
                  <c:v>-0.21</c:v>
                </c:pt>
                <c:pt idx="59">
                  <c:v>-0.205</c:v>
                </c:pt>
                <c:pt idx="60">
                  <c:v>-0.2</c:v>
                </c:pt>
                <c:pt idx="61">
                  <c:v>-0.195</c:v>
                </c:pt>
                <c:pt idx="62">
                  <c:v>-0.19</c:v>
                </c:pt>
                <c:pt idx="63">
                  <c:v>-0.185</c:v>
                </c:pt>
                <c:pt idx="64">
                  <c:v>-0.18</c:v>
                </c:pt>
                <c:pt idx="65">
                  <c:v>-0.175</c:v>
                </c:pt>
                <c:pt idx="66">
                  <c:v>-0.17</c:v>
                </c:pt>
                <c:pt idx="67">
                  <c:v>-0.165</c:v>
                </c:pt>
                <c:pt idx="68">
                  <c:v>-0.16</c:v>
                </c:pt>
                <c:pt idx="69">
                  <c:v>-0.155</c:v>
                </c:pt>
                <c:pt idx="70">
                  <c:v>-0.15</c:v>
                </c:pt>
                <c:pt idx="71">
                  <c:v>-0.145</c:v>
                </c:pt>
                <c:pt idx="72">
                  <c:v>-0.14</c:v>
                </c:pt>
                <c:pt idx="73">
                  <c:v>-0.135</c:v>
                </c:pt>
                <c:pt idx="74">
                  <c:v>-0.13</c:v>
                </c:pt>
                <c:pt idx="75">
                  <c:v>-0.125</c:v>
                </c:pt>
                <c:pt idx="76">
                  <c:v>-0.12</c:v>
                </c:pt>
                <c:pt idx="77">
                  <c:v>-0.115</c:v>
                </c:pt>
                <c:pt idx="78">
                  <c:v>-0.11</c:v>
                </c:pt>
                <c:pt idx="79">
                  <c:v>-0.105</c:v>
                </c:pt>
                <c:pt idx="80">
                  <c:v>-0.1</c:v>
                </c:pt>
                <c:pt idx="81">
                  <c:v>-0.095</c:v>
                </c:pt>
                <c:pt idx="82">
                  <c:v>-0.09</c:v>
                </c:pt>
                <c:pt idx="83">
                  <c:v>-0.085</c:v>
                </c:pt>
                <c:pt idx="84">
                  <c:v>-0.08</c:v>
                </c:pt>
                <c:pt idx="85">
                  <c:v>-0.075</c:v>
                </c:pt>
                <c:pt idx="86">
                  <c:v>-0.07</c:v>
                </c:pt>
                <c:pt idx="87">
                  <c:v>-0.065</c:v>
                </c:pt>
                <c:pt idx="88">
                  <c:v>-0.06</c:v>
                </c:pt>
                <c:pt idx="89">
                  <c:v>-0.055</c:v>
                </c:pt>
                <c:pt idx="90">
                  <c:v>-0.05</c:v>
                </c:pt>
                <c:pt idx="91">
                  <c:v>-0.045</c:v>
                </c:pt>
                <c:pt idx="92">
                  <c:v>-0.04</c:v>
                </c:pt>
                <c:pt idx="93">
                  <c:v>-0.035</c:v>
                </c:pt>
                <c:pt idx="94">
                  <c:v>-0.03</c:v>
                </c:pt>
                <c:pt idx="95">
                  <c:v>-0.025</c:v>
                </c:pt>
                <c:pt idx="96">
                  <c:v>-0.02</c:v>
                </c:pt>
                <c:pt idx="97">
                  <c:v>-0.015</c:v>
                </c:pt>
                <c:pt idx="98">
                  <c:v>-0.01</c:v>
                </c:pt>
                <c:pt idx="99">
                  <c:v>-0.005</c:v>
                </c:pt>
                <c:pt idx="100">
                  <c:v>3.76435E-16</c:v>
                </c:pt>
                <c:pt idx="101">
                  <c:v>0.005</c:v>
                </c:pt>
                <c:pt idx="102">
                  <c:v>0.01</c:v>
                </c:pt>
                <c:pt idx="103">
                  <c:v>0.015</c:v>
                </c:pt>
                <c:pt idx="104">
                  <c:v>0.02</c:v>
                </c:pt>
                <c:pt idx="105">
                  <c:v>0.025</c:v>
                </c:pt>
                <c:pt idx="106">
                  <c:v>0.03</c:v>
                </c:pt>
                <c:pt idx="107">
                  <c:v>0.035</c:v>
                </c:pt>
                <c:pt idx="108">
                  <c:v>0.04</c:v>
                </c:pt>
                <c:pt idx="109">
                  <c:v>0.045</c:v>
                </c:pt>
                <c:pt idx="110">
                  <c:v>0.05</c:v>
                </c:pt>
                <c:pt idx="111">
                  <c:v>0.055</c:v>
                </c:pt>
                <c:pt idx="112">
                  <c:v>0.06</c:v>
                </c:pt>
                <c:pt idx="113">
                  <c:v>0.065</c:v>
                </c:pt>
                <c:pt idx="114">
                  <c:v>0.07</c:v>
                </c:pt>
                <c:pt idx="115">
                  <c:v>0.075</c:v>
                </c:pt>
                <c:pt idx="116">
                  <c:v>0.08</c:v>
                </c:pt>
                <c:pt idx="117">
                  <c:v>0.085</c:v>
                </c:pt>
                <c:pt idx="118">
                  <c:v>0.09</c:v>
                </c:pt>
                <c:pt idx="119">
                  <c:v>0.095</c:v>
                </c:pt>
                <c:pt idx="120">
                  <c:v>0.1</c:v>
                </c:pt>
                <c:pt idx="121">
                  <c:v>0.105</c:v>
                </c:pt>
                <c:pt idx="122">
                  <c:v>0.11</c:v>
                </c:pt>
                <c:pt idx="123">
                  <c:v>0.115</c:v>
                </c:pt>
                <c:pt idx="124">
                  <c:v>0.12</c:v>
                </c:pt>
                <c:pt idx="125">
                  <c:v>0.125</c:v>
                </c:pt>
                <c:pt idx="126">
                  <c:v>0.13</c:v>
                </c:pt>
                <c:pt idx="127">
                  <c:v>0.135</c:v>
                </c:pt>
                <c:pt idx="128">
                  <c:v>0.14</c:v>
                </c:pt>
                <c:pt idx="129">
                  <c:v>0.145</c:v>
                </c:pt>
                <c:pt idx="130">
                  <c:v>0.15</c:v>
                </c:pt>
                <c:pt idx="131">
                  <c:v>0.155</c:v>
                </c:pt>
                <c:pt idx="132">
                  <c:v>0.16</c:v>
                </c:pt>
                <c:pt idx="133">
                  <c:v>0.165</c:v>
                </c:pt>
                <c:pt idx="134">
                  <c:v>0.17</c:v>
                </c:pt>
                <c:pt idx="135">
                  <c:v>0.175</c:v>
                </c:pt>
                <c:pt idx="136">
                  <c:v>0.18</c:v>
                </c:pt>
                <c:pt idx="137">
                  <c:v>0.185</c:v>
                </c:pt>
                <c:pt idx="138">
                  <c:v>0.19</c:v>
                </c:pt>
                <c:pt idx="139">
                  <c:v>0.195</c:v>
                </c:pt>
                <c:pt idx="140">
                  <c:v>0.2</c:v>
                </c:pt>
                <c:pt idx="141">
                  <c:v>0.205</c:v>
                </c:pt>
                <c:pt idx="142">
                  <c:v>0.21</c:v>
                </c:pt>
                <c:pt idx="143">
                  <c:v>0.215</c:v>
                </c:pt>
                <c:pt idx="144">
                  <c:v>0.22</c:v>
                </c:pt>
                <c:pt idx="145">
                  <c:v>0.225</c:v>
                </c:pt>
                <c:pt idx="146">
                  <c:v>0.23</c:v>
                </c:pt>
                <c:pt idx="147">
                  <c:v>0.235</c:v>
                </c:pt>
                <c:pt idx="148">
                  <c:v>0.24</c:v>
                </c:pt>
                <c:pt idx="149">
                  <c:v>0.245</c:v>
                </c:pt>
                <c:pt idx="150">
                  <c:v>0.25</c:v>
                </c:pt>
                <c:pt idx="151">
                  <c:v>0.255</c:v>
                </c:pt>
                <c:pt idx="152">
                  <c:v>0.26</c:v>
                </c:pt>
                <c:pt idx="153">
                  <c:v>0.265</c:v>
                </c:pt>
                <c:pt idx="154">
                  <c:v>0.27</c:v>
                </c:pt>
                <c:pt idx="155">
                  <c:v>0.275</c:v>
                </c:pt>
                <c:pt idx="156">
                  <c:v>0.28</c:v>
                </c:pt>
                <c:pt idx="157">
                  <c:v>0.285</c:v>
                </c:pt>
                <c:pt idx="158">
                  <c:v>0.29</c:v>
                </c:pt>
                <c:pt idx="159">
                  <c:v>0.295</c:v>
                </c:pt>
                <c:pt idx="160">
                  <c:v>0.3</c:v>
                </c:pt>
                <c:pt idx="161">
                  <c:v>0.305</c:v>
                </c:pt>
                <c:pt idx="162">
                  <c:v>0.31</c:v>
                </c:pt>
                <c:pt idx="163">
                  <c:v>0.315</c:v>
                </c:pt>
                <c:pt idx="164">
                  <c:v>0.32</c:v>
                </c:pt>
                <c:pt idx="165">
                  <c:v>0.325</c:v>
                </c:pt>
                <c:pt idx="166">
                  <c:v>0.33</c:v>
                </c:pt>
                <c:pt idx="167">
                  <c:v>0.335</c:v>
                </c:pt>
                <c:pt idx="168">
                  <c:v>0.34</c:v>
                </c:pt>
                <c:pt idx="169">
                  <c:v>0.345</c:v>
                </c:pt>
                <c:pt idx="170">
                  <c:v>0.35</c:v>
                </c:pt>
                <c:pt idx="171">
                  <c:v>0.355</c:v>
                </c:pt>
                <c:pt idx="172">
                  <c:v>0.36</c:v>
                </c:pt>
                <c:pt idx="173">
                  <c:v>0.365</c:v>
                </c:pt>
                <c:pt idx="174">
                  <c:v>0.37</c:v>
                </c:pt>
                <c:pt idx="175">
                  <c:v>0.375</c:v>
                </c:pt>
                <c:pt idx="176">
                  <c:v>0.38</c:v>
                </c:pt>
                <c:pt idx="177">
                  <c:v>0.385</c:v>
                </c:pt>
                <c:pt idx="178">
                  <c:v>0.39</c:v>
                </c:pt>
                <c:pt idx="179">
                  <c:v>0.395</c:v>
                </c:pt>
                <c:pt idx="180">
                  <c:v>0.4</c:v>
                </c:pt>
                <c:pt idx="181">
                  <c:v>&gt;40.00%</c:v>
                </c:pt>
              </c:strCache>
            </c:strRef>
          </c:cat>
          <c:val>
            <c:numRef>
              <c:f>'[1]Exhibit 5'!$C$3:$C$184</c:f>
              <c:numCache>
                <c:formatCode>General</c:formatCode>
                <c:ptCount val="18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1</c:v>
                </c:pt>
                <c:pt idx="77">
                  <c:v>2</c:v>
                </c:pt>
                <c:pt idx="78">
                  <c:v>0</c:v>
                </c:pt>
                <c:pt idx="79">
                  <c:v>1</c:v>
                </c:pt>
                <c:pt idx="80">
                  <c:v>2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3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3</c:v>
                </c:pt>
                <c:pt idx="89">
                  <c:v>2</c:v>
                </c:pt>
                <c:pt idx="90">
                  <c:v>0</c:v>
                </c:pt>
                <c:pt idx="91">
                  <c:v>2</c:v>
                </c:pt>
                <c:pt idx="92">
                  <c:v>2</c:v>
                </c:pt>
                <c:pt idx="93">
                  <c:v>1</c:v>
                </c:pt>
                <c:pt idx="94">
                  <c:v>3</c:v>
                </c:pt>
                <c:pt idx="95">
                  <c:v>5</c:v>
                </c:pt>
                <c:pt idx="96">
                  <c:v>2</c:v>
                </c:pt>
                <c:pt idx="97">
                  <c:v>4</c:v>
                </c:pt>
                <c:pt idx="98">
                  <c:v>0</c:v>
                </c:pt>
                <c:pt idx="99">
                  <c:v>3</c:v>
                </c:pt>
                <c:pt idx="100">
                  <c:v>0</c:v>
                </c:pt>
                <c:pt idx="101">
                  <c:v>7</c:v>
                </c:pt>
                <c:pt idx="102">
                  <c:v>6</c:v>
                </c:pt>
                <c:pt idx="103">
                  <c:v>2</c:v>
                </c:pt>
                <c:pt idx="104">
                  <c:v>0</c:v>
                </c:pt>
                <c:pt idx="105">
                  <c:v>4</c:v>
                </c:pt>
                <c:pt idx="106">
                  <c:v>2</c:v>
                </c:pt>
                <c:pt idx="107">
                  <c:v>4</c:v>
                </c:pt>
                <c:pt idx="108">
                  <c:v>2</c:v>
                </c:pt>
                <c:pt idx="109">
                  <c:v>4</c:v>
                </c:pt>
                <c:pt idx="110">
                  <c:v>3</c:v>
                </c:pt>
                <c:pt idx="111">
                  <c:v>1</c:v>
                </c:pt>
                <c:pt idx="112">
                  <c:v>1</c:v>
                </c:pt>
                <c:pt idx="113">
                  <c:v>4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2</c:v>
                </c:pt>
                <c:pt idx="118">
                  <c:v>4</c:v>
                </c:pt>
                <c:pt idx="119">
                  <c:v>2</c:v>
                </c:pt>
                <c:pt idx="120">
                  <c:v>2</c:v>
                </c:pt>
                <c:pt idx="121">
                  <c:v>3</c:v>
                </c:pt>
                <c:pt idx="122">
                  <c:v>1</c:v>
                </c:pt>
                <c:pt idx="123">
                  <c:v>3</c:v>
                </c:pt>
                <c:pt idx="124">
                  <c:v>2</c:v>
                </c:pt>
                <c:pt idx="125">
                  <c:v>1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3</c:v>
                </c:pt>
                <c:pt idx="141">
                  <c:v>0</c:v>
                </c:pt>
                <c:pt idx="142">
                  <c:v>1</c:v>
                </c:pt>
                <c:pt idx="143">
                  <c:v>2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99-4847-A9A0-17896463F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573857824"/>
        <c:axId val="573855856"/>
      </c:barChart>
      <c:catAx>
        <c:axId val="573857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Return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855856"/>
        <c:crosses val="autoZero"/>
        <c:auto val="1"/>
        <c:lblAlgn val="ctr"/>
        <c:lblOffset val="100"/>
        <c:noMultiLvlLbl val="0"/>
      </c:catAx>
      <c:valAx>
        <c:axId val="57385585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ReturN</a:t>
                </a:r>
                <a:r>
                  <a:rPr lang="en-US" baseline="0"/>
                  <a:t> Frequency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857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Mean vs Standard</a:t>
            </a:r>
            <a:r>
              <a:rPr lang="en-US" baseline="0"/>
              <a:t> Deviation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'Exhibit 10'!$B$3</c:f>
              <c:strCache>
                <c:ptCount val="1"/>
                <c:pt idx="0">
                  <c:v>Mean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1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yVal>
            <c:numRef>
              <c:f>'Exhibit 10'!$C$3</c:f>
              <c:numCache>
                <c:formatCode>0.00000000%</c:formatCode>
                <c:ptCount val="1"/>
                <c:pt idx="0">
                  <c:v>1.28790407121069E-3</c:v>
                </c:pt>
              </c:numCache>
            </c:numRef>
          </c:yVal>
          <c:bubbleSize>
            <c:numRef>
              <c:f>'Exhibit 10'!$C$4</c:f>
              <c:numCache>
                <c:formatCode>0.00000000</c:formatCode>
                <c:ptCount val="1"/>
                <c:pt idx="0">
                  <c:v>2.2067284508833333E-2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0-74D6-4FE9-AB97-315C897A3E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572549304"/>
        <c:axId val="572551600"/>
      </c:bubbleChart>
      <c:valAx>
        <c:axId val="572549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Standard</a:t>
                </a:r>
                <a:r>
                  <a:rPr lang="en-US" baseline="0"/>
                  <a:t> Deviation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51600"/>
        <c:crosses val="autoZero"/>
        <c:crossBetween val="midCat"/>
      </c:valAx>
      <c:valAx>
        <c:axId val="5725516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Mean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49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Bajaj Finserv</a:t>
            </a:r>
            <a:r>
              <a:rPr lang="en-US" baseline="0"/>
              <a:t> vs Nifty 50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'[1]Bajaj Finserv Monthly Data'!$I$1</c:f>
              <c:strCache>
                <c:ptCount val="1"/>
                <c:pt idx="0">
                  <c:v>Bajaj Finserv Return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'[1]Bajaj Finserv Monthly Data'!$A$2:$A$121</c:f>
              <c:numCache>
                <c:formatCode>General</c:formatCode>
                <c:ptCount val="120"/>
                <c:pt idx="0">
                  <c:v>40269</c:v>
                </c:pt>
                <c:pt idx="1">
                  <c:v>40299</c:v>
                </c:pt>
                <c:pt idx="2">
                  <c:v>40330</c:v>
                </c:pt>
                <c:pt idx="3">
                  <c:v>40360</c:v>
                </c:pt>
                <c:pt idx="4">
                  <c:v>40391</c:v>
                </c:pt>
                <c:pt idx="5">
                  <c:v>40422</c:v>
                </c:pt>
                <c:pt idx="6">
                  <c:v>40452</c:v>
                </c:pt>
                <c:pt idx="7">
                  <c:v>40483</c:v>
                </c:pt>
                <c:pt idx="8">
                  <c:v>40513</c:v>
                </c:pt>
                <c:pt idx="9">
                  <c:v>40544</c:v>
                </c:pt>
                <c:pt idx="10">
                  <c:v>40575</c:v>
                </c:pt>
                <c:pt idx="11">
                  <c:v>40603</c:v>
                </c:pt>
                <c:pt idx="12">
                  <c:v>40634</c:v>
                </c:pt>
                <c:pt idx="13">
                  <c:v>40664</c:v>
                </c:pt>
                <c:pt idx="14">
                  <c:v>40695</c:v>
                </c:pt>
                <c:pt idx="15">
                  <c:v>40725</c:v>
                </c:pt>
                <c:pt idx="16">
                  <c:v>40756</c:v>
                </c:pt>
                <c:pt idx="17">
                  <c:v>40787</c:v>
                </c:pt>
                <c:pt idx="18">
                  <c:v>40817</c:v>
                </c:pt>
                <c:pt idx="19">
                  <c:v>40848</c:v>
                </c:pt>
                <c:pt idx="20">
                  <c:v>40878</c:v>
                </c:pt>
                <c:pt idx="21">
                  <c:v>40909</c:v>
                </c:pt>
                <c:pt idx="22">
                  <c:v>40940</c:v>
                </c:pt>
                <c:pt idx="23">
                  <c:v>40969</c:v>
                </c:pt>
                <c:pt idx="24">
                  <c:v>41000</c:v>
                </c:pt>
                <c:pt idx="25">
                  <c:v>41030</c:v>
                </c:pt>
                <c:pt idx="26">
                  <c:v>41061</c:v>
                </c:pt>
                <c:pt idx="27">
                  <c:v>41091</c:v>
                </c:pt>
                <c:pt idx="28">
                  <c:v>41122</c:v>
                </c:pt>
                <c:pt idx="29">
                  <c:v>41153</c:v>
                </c:pt>
                <c:pt idx="30">
                  <c:v>41183</c:v>
                </c:pt>
                <c:pt idx="31">
                  <c:v>41214</c:v>
                </c:pt>
                <c:pt idx="32">
                  <c:v>41244</c:v>
                </c:pt>
                <c:pt idx="33">
                  <c:v>41275</c:v>
                </c:pt>
                <c:pt idx="34">
                  <c:v>41306</c:v>
                </c:pt>
                <c:pt idx="35">
                  <c:v>41334</c:v>
                </c:pt>
                <c:pt idx="36">
                  <c:v>41365</c:v>
                </c:pt>
                <c:pt idx="37">
                  <c:v>41395</c:v>
                </c:pt>
                <c:pt idx="38">
                  <c:v>41426</c:v>
                </c:pt>
                <c:pt idx="39">
                  <c:v>41456</c:v>
                </c:pt>
                <c:pt idx="40">
                  <c:v>41487</c:v>
                </c:pt>
                <c:pt idx="41">
                  <c:v>41518</c:v>
                </c:pt>
                <c:pt idx="42">
                  <c:v>41548</c:v>
                </c:pt>
                <c:pt idx="43">
                  <c:v>41579</c:v>
                </c:pt>
                <c:pt idx="44">
                  <c:v>41609</c:v>
                </c:pt>
                <c:pt idx="45">
                  <c:v>41640</c:v>
                </c:pt>
                <c:pt idx="46">
                  <c:v>41671</c:v>
                </c:pt>
                <c:pt idx="47">
                  <c:v>41699</c:v>
                </c:pt>
                <c:pt idx="48">
                  <c:v>41730</c:v>
                </c:pt>
                <c:pt idx="49">
                  <c:v>41760</c:v>
                </c:pt>
                <c:pt idx="50">
                  <c:v>41791</c:v>
                </c:pt>
                <c:pt idx="51">
                  <c:v>41821</c:v>
                </c:pt>
                <c:pt idx="52">
                  <c:v>41852</c:v>
                </c:pt>
                <c:pt idx="53">
                  <c:v>41883</c:v>
                </c:pt>
                <c:pt idx="54">
                  <c:v>41913</c:v>
                </c:pt>
                <c:pt idx="55">
                  <c:v>41944</c:v>
                </c:pt>
                <c:pt idx="56">
                  <c:v>41974</c:v>
                </c:pt>
                <c:pt idx="57">
                  <c:v>42005</c:v>
                </c:pt>
                <c:pt idx="58">
                  <c:v>42036</c:v>
                </c:pt>
                <c:pt idx="59">
                  <c:v>42064</c:v>
                </c:pt>
                <c:pt idx="60">
                  <c:v>42095</c:v>
                </c:pt>
                <c:pt idx="61">
                  <c:v>42125</c:v>
                </c:pt>
                <c:pt idx="62">
                  <c:v>42156</c:v>
                </c:pt>
                <c:pt idx="63">
                  <c:v>42186</c:v>
                </c:pt>
                <c:pt idx="64">
                  <c:v>42217</c:v>
                </c:pt>
                <c:pt idx="65">
                  <c:v>42248</c:v>
                </c:pt>
                <c:pt idx="66">
                  <c:v>42278</c:v>
                </c:pt>
                <c:pt idx="67">
                  <c:v>42309</c:v>
                </c:pt>
                <c:pt idx="68">
                  <c:v>42339</c:v>
                </c:pt>
                <c:pt idx="69">
                  <c:v>42370</c:v>
                </c:pt>
                <c:pt idx="70">
                  <c:v>42401</c:v>
                </c:pt>
                <c:pt idx="71">
                  <c:v>42430</c:v>
                </c:pt>
                <c:pt idx="72">
                  <c:v>42461</c:v>
                </c:pt>
                <c:pt idx="73">
                  <c:v>42491</c:v>
                </c:pt>
                <c:pt idx="74">
                  <c:v>42522</c:v>
                </c:pt>
                <c:pt idx="75">
                  <c:v>42552</c:v>
                </c:pt>
                <c:pt idx="76">
                  <c:v>42583</c:v>
                </c:pt>
                <c:pt idx="77">
                  <c:v>42614</c:v>
                </c:pt>
                <c:pt idx="78">
                  <c:v>42644</c:v>
                </c:pt>
                <c:pt idx="79">
                  <c:v>42675</c:v>
                </c:pt>
                <c:pt idx="80">
                  <c:v>42705</c:v>
                </c:pt>
                <c:pt idx="81">
                  <c:v>42736</c:v>
                </c:pt>
                <c:pt idx="82">
                  <c:v>42767</c:v>
                </c:pt>
                <c:pt idx="83">
                  <c:v>42795</c:v>
                </c:pt>
                <c:pt idx="84">
                  <c:v>42826</c:v>
                </c:pt>
                <c:pt idx="85">
                  <c:v>42856</c:v>
                </c:pt>
                <c:pt idx="86">
                  <c:v>42887</c:v>
                </c:pt>
                <c:pt idx="87">
                  <c:v>42917</c:v>
                </c:pt>
                <c:pt idx="88">
                  <c:v>42948</c:v>
                </c:pt>
                <c:pt idx="89">
                  <c:v>42979</c:v>
                </c:pt>
                <c:pt idx="90">
                  <c:v>43009</c:v>
                </c:pt>
                <c:pt idx="91">
                  <c:v>43040</c:v>
                </c:pt>
                <c:pt idx="92">
                  <c:v>43070</c:v>
                </c:pt>
                <c:pt idx="93">
                  <c:v>43101</c:v>
                </c:pt>
                <c:pt idx="94">
                  <c:v>43132</c:v>
                </c:pt>
                <c:pt idx="95">
                  <c:v>43160</c:v>
                </c:pt>
                <c:pt idx="96">
                  <c:v>43191</c:v>
                </c:pt>
                <c:pt idx="97">
                  <c:v>43221</c:v>
                </c:pt>
                <c:pt idx="98">
                  <c:v>43252</c:v>
                </c:pt>
                <c:pt idx="99">
                  <c:v>43282</c:v>
                </c:pt>
                <c:pt idx="100">
                  <c:v>43313</c:v>
                </c:pt>
                <c:pt idx="101">
                  <c:v>43344</c:v>
                </c:pt>
                <c:pt idx="102">
                  <c:v>43374</c:v>
                </c:pt>
                <c:pt idx="103">
                  <c:v>43405</c:v>
                </c:pt>
                <c:pt idx="104">
                  <c:v>43435</c:v>
                </c:pt>
                <c:pt idx="105">
                  <c:v>43466</c:v>
                </c:pt>
                <c:pt idx="106">
                  <c:v>43497</c:v>
                </c:pt>
                <c:pt idx="107">
                  <c:v>43525</c:v>
                </c:pt>
                <c:pt idx="108">
                  <c:v>43556</c:v>
                </c:pt>
                <c:pt idx="109">
                  <c:v>43586</c:v>
                </c:pt>
                <c:pt idx="110">
                  <c:v>43617</c:v>
                </c:pt>
                <c:pt idx="111">
                  <c:v>43647</c:v>
                </c:pt>
                <c:pt idx="112">
                  <c:v>43678</c:v>
                </c:pt>
                <c:pt idx="113">
                  <c:v>43709</c:v>
                </c:pt>
                <c:pt idx="114">
                  <c:v>43739</c:v>
                </c:pt>
                <c:pt idx="115">
                  <c:v>43770</c:v>
                </c:pt>
                <c:pt idx="116">
                  <c:v>43800</c:v>
                </c:pt>
                <c:pt idx="117">
                  <c:v>43831</c:v>
                </c:pt>
                <c:pt idx="118">
                  <c:v>43862</c:v>
                </c:pt>
                <c:pt idx="119">
                  <c:v>43891</c:v>
                </c:pt>
              </c:numCache>
            </c:numRef>
          </c:cat>
          <c:val>
            <c:numRef>
              <c:f>'[1]Bajaj Finserv Monthly Data'!$I$3:$I$121</c:f>
              <c:numCache>
                <c:formatCode>General</c:formatCode>
                <c:ptCount val="119"/>
                <c:pt idx="0">
                  <c:v>0.28216310549353119</c:v>
                </c:pt>
                <c:pt idx="1">
                  <c:v>-8.7290073039680855E-3</c:v>
                </c:pt>
                <c:pt idx="2">
                  <c:v>-1.578410804114478E-2</c:v>
                </c:pt>
                <c:pt idx="3">
                  <c:v>0.11481534756532211</c:v>
                </c:pt>
                <c:pt idx="4">
                  <c:v>0.1140421532255569</c:v>
                </c:pt>
                <c:pt idx="5">
                  <c:v>-0.12005240880071472</c:v>
                </c:pt>
                <c:pt idx="6">
                  <c:v>-2.6052385604359098E-2</c:v>
                </c:pt>
                <c:pt idx="7">
                  <c:v>3.4939421963427093E-3</c:v>
                </c:pt>
                <c:pt idx="8">
                  <c:v>-9.4440436870992558E-2</c:v>
                </c:pt>
                <c:pt idx="9">
                  <c:v>4.0009591245966543E-2</c:v>
                </c:pt>
                <c:pt idx="10">
                  <c:v>0.21141316267895491</c:v>
                </c:pt>
                <c:pt idx="11">
                  <c:v>8.0119881582197648E-3</c:v>
                </c:pt>
                <c:pt idx="12">
                  <c:v>-1.9110927476647485E-2</c:v>
                </c:pt>
                <c:pt idx="13">
                  <c:v>-8.0049539278700156E-3</c:v>
                </c:pt>
                <c:pt idx="14">
                  <c:v>4.1709547709859476E-2</c:v>
                </c:pt>
                <c:pt idx="15">
                  <c:v>2.4282783120014636E-3</c:v>
                </c:pt>
                <c:pt idx="16">
                  <c:v>-2.3463661286073769E-2</c:v>
                </c:pt>
                <c:pt idx="17">
                  <c:v>3.3371236832004353E-2</c:v>
                </c:pt>
                <c:pt idx="18">
                  <c:v>-0.21756881401352374</c:v>
                </c:pt>
                <c:pt idx="19">
                  <c:v>1.2382227129351496E-2</c:v>
                </c:pt>
                <c:pt idx="20">
                  <c:v>-2.0266899293855958E-2</c:v>
                </c:pt>
                <c:pt idx="21">
                  <c:v>0.39103538377787778</c:v>
                </c:pt>
                <c:pt idx="22">
                  <c:v>4.5298615779348753E-2</c:v>
                </c:pt>
                <c:pt idx="23">
                  <c:v>0.19656574131362489</c:v>
                </c:pt>
                <c:pt idx="24">
                  <c:v>-0.10386746102689465</c:v>
                </c:pt>
                <c:pt idx="25">
                  <c:v>3.7898111640433982E-2</c:v>
                </c:pt>
                <c:pt idx="26">
                  <c:v>9.411545200325229E-2</c:v>
                </c:pt>
                <c:pt idx="27">
                  <c:v>2.7463910779847615E-2</c:v>
                </c:pt>
                <c:pt idx="28">
                  <c:v>0.16226932645197487</c:v>
                </c:pt>
                <c:pt idx="29">
                  <c:v>-2.5240371572537664E-2</c:v>
                </c:pt>
                <c:pt idx="30">
                  <c:v>3.599321758196071E-2</c:v>
                </c:pt>
                <c:pt idx="31">
                  <c:v>2.4200833948753074E-2</c:v>
                </c:pt>
                <c:pt idx="32">
                  <c:v>-5.7052723905298738E-2</c:v>
                </c:pt>
                <c:pt idx="33">
                  <c:v>-4.9061018779342706E-2</c:v>
                </c:pt>
                <c:pt idx="34">
                  <c:v>-4.7704299466240975E-2</c:v>
                </c:pt>
                <c:pt idx="35">
                  <c:v>-2.7477172353996611E-2</c:v>
                </c:pt>
                <c:pt idx="36">
                  <c:v>-0.11647893222562049</c:v>
                </c:pt>
                <c:pt idx="37">
                  <c:v>-3.0846989410718971E-2</c:v>
                </c:pt>
                <c:pt idx="38">
                  <c:v>-8.2334667704280204E-2</c:v>
                </c:pt>
                <c:pt idx="39">
                  <c:v>8.4803259897011935E-4</c:v>
                </c:pt>
                <c:pt idx="40">
                  <c:v>2.601260231198526E-2</c:v>
                </c:pt>
                <c:pt idx="41">
                  <c:v>5.3926770753784298E-2</c:v>
                </c:pt>
                <c:pt idx="42">
                  <c:v>0.14778256001689627</c:v>
                </c:pt>
                <c:pt idx="43">
                  <c:v>1.4063336513489771E-2</c:v>
                </c:pt>
                <c:pt idx="44">
                  <c:v>-8.4219721272873749E-2</c:v>
                </c:pt>
                <c:pt idx="45">
                  <c:v>6.1677498374976075E-2</c:v>
                </c:pt>
                <c:pt idx="46">
                  <c:v>9.1330860257499882E-2</c:v>
                </c:pt>
                <c:pt idx="47">
                  <c:v>5.5960962720045172E-2</c:v>
                </c:pt>
                <c:pt idx="48">
                  <c:v>2.3853842970026722E-2</c:v>
                </c:pt>
                <c:pt idx="49">
                  <c:v>8.2159624413145546E-2</c:v>
                </c:pt>
                <c:pt idx="50">
                  <c:v>8.5140737527114631E-3</c:v>
                </c:pt>
                <c:pt idx="51">
                  <c:v>0.13276343086123818</c:v>
                </c:pt>
                <c:pt idx="52">
                  <c:v>4.462119796217778E-3</c:v>
                </c:pt>
                <c:pt idx="53">
                  <c:v>9.7825860113421263E-3</c:v>
                </c:pt>
                <c:pt idx="54">
                  <c:v>7.6987880233733444E-2</c:v>
                </c:pt>
                <c:pt idx="55">
                  <c:v>0.14396838819332639</c:v>
                </c:pt>
                <c:pt idx="56">
                  <c:v>9.9753123646723604E-2</c:v>
                </c:pt>
                <c:pt idx="57">
                  <c:v>-1.7546906248628032E-2</c:v>
                </c:pt>
                <c:pt idx="58">
                  <c:v>-5.3440037068832377E-3</c:v>
                </c:pt>
                <c:pt idx="59">
                  <c:v>-6.2564064143622256E-2</c:v>
                </c:pt>
                <c:pt idx="60">
                  <c:v>0.15161564011223835</c:v>
                </c:pt>
                <c:pt idx="61">
                  <c:v>3.2741798694128198E-3</c:v>
                </c:pt>
                <c:pt idx="62">
                  <c:v>0.11174210278820602</c:v>
                </c:pt>
                <c:pt idx="63">
                  <c:v>6.281894376907903E-3</c:v>
                </c:pt>
                <c:pt idx="64">
                  <c:v>9.0431738623103844E-3</c:v>
                </c:pt>
                <c:pt idx="65">
                  <c:v>2.3590661462850503E-2</c:v>
                </c:pt>
                <c:pt idx="66">
                  <c:v>8.5776405579255616E-2</c:v>
                </c:pt>
                <c:pt idx="67">
                  <c:v>3.4206487099885184E-2</c:v>
                </c:pt>
                <c:pt idx="68">
                  <c:v>-6.350923007987247E-2</c:v>
                </c:pt>
                <c:pt idx="69">
                  <c:v>-0.13415518318710584</c:v>
                </c:pt>
                <c:pt idx="70">
                  <c:v>6.1542248602882293E-2</c:v>
                </c:pt>
                <c:pt idx="71">
                  <c:v>9.5990884404056592E-2</c:v>
                </c:pt>
                <c:pt idx="72">
                  <c:v>-2.9167863438840036E-2</c:v>
                </c:pt>
                <c:pt idx="73">
                  <c:v>0.27514902227030091</c:v>
                </c:pt>
                <c:pt idx="74">
                  <c:v>0.17328557331926864</c:v>
                </c:pt>
                <c:pt idx="75">
                  <c:v>8.9357228883956183E-2</c:v>
                </c:pt>
                <c:pt idx="76">
                  <c:v>3.4458935163789367E-2</c:v>
                </c:pt>
                <c:pt idx="77">
                  <c:v>0.10218106790673805</c:v>
                </c:pt>
                <c:pt idx="78">
                  <c:v>-0.11622131611930851</c:v>
                </c:pt>
                <c:pt idx="79">
                  <c:v>-3.1822709698996691E-2</c:v>
                </c:pt>
                <c:pt idx="80">
                  <c:v>0.1212498015847175</c:v>
                </c:pt>
                <c:pt idx="81">
                  <c:v>0.20589361302044956</c:v>
                </c:pt>
                <c:pt idx="82">
                  <c:v>4.7072801147920881E-2</c:v>
                </c:pt>
                <c:pt idx="83">
                  <c:v>0.11644788488480692</c:v>
                </c:pt>
                <c:pt idx="84">
                  <c:v>-8.3845991327332128E-2</c:v>
                </c:pt>
                <c:pt idx="85">
                  <c:v>-1.7485640505725108E-2</c:v>
                </c:pt>
                <c:pt idx="86">
                  <c:v>0.21199647016308248</c:v>
                </c:pt>
                <c:pt idx="87">
                  <c:v>0.10236685596883884</c:v>
                </c:pt>
                <c:pt idx="88">
                  <c:v>-6.3312628328113976E-2</c:v>
                </c:pt>
                <c:pt idx="89">
                  <c:v>-2.7956443761893882E-2</c:v>
                </c:pt>
                <c:pt idx="90">
                  <c:v>4.0665820953576008E-2</c:v>
                </c:pt>
                <c:pt idx="91">
                  <c:v>3.1261010900524187E-3</c:v>
                </c:pt>
                <c:pt idx="92">
                  <c:v>-7.9926929457180967E-2</c:v>
                </c:pt>
                <c:pt idx="93">
                  <c:v>4.9736634310848196E-2</c:v>
                </c:pt>
                <c:pt idx="94">
                  <c:v>2.3724608621592851E-2</c:v>
                </c:pt>
                <c:pt idx="95">
                  <c:v>6.0146436702450026E-2</c:v>
                </c:pt>
                <c:pt idx="96">
                  <c:v>0.10207746178754767</c:v>
                </c:pt>
                <c:pt idx="97">
                  <c:v>-3.6600587860482453E-2</c:v>
                </c:pt>
                <c:pt idx="98">
                  <c:v>0.19862219984797103</c:v>
                </c:pt>
                <c:pt idx="99">
                  <c:v>-3.2892380493029422E-2</c:v>
                </c:pt>
                <c:pt idx="100">
                  <c:v>-0.1099024321157968</c:v>
                </c:pt>
                <c:pt idx="101">
                  <c:v>-0.10015488552991868</c:v>
                </c:pt>
                <c:pt idx="102">
                  <c:v>0.10910978633080011</c:v>
                </c:pt>
                <c:pt idx="103">
                  <c:v>8.0509160978271654E-2</c:v>
                </c:pt>
                <c:pt idx="104">
                  <c:v>-5.9449321271182048E-2</c:v>
                </c:pt>
                <c:pt idx="105">
                  <c:v>6.0826720556972184E-2</c:v>
                </c:pt>
                <c:pt idx="106">
                  <c:v>8.8913584269410262E-2</c:v>
                </c:pt>
                <c:pt idx="107">
                  <c:v>6.8693614994245547E-2</c:v>
                </c:pt>
                <c:pt idx="108">
                  <c:v>8.875798425522316E-2</c:v>
                </c:pt>
                <c:pt idx="109">
                  <c:v>4.1121426972724626E-2</c:v>
                </c:pt>
                <c:pt idx="110">
                  <c:v>-0.16737346724580759</c:v>
                </c:pt>
                <c:pt idx="111">
                  <c:v>3.0572224970085247E-3</c:v>
                </c:pt>
                <c:pt idx="112">
                  <c:v>0.19572167246044014</c:v>
                </c:pt>
                <c:pt idx="113">
                  <c:v>-4.44790205567955E-2</c:v>
                </c:pt>
                <c:pt idx="114">
                  <c:v>0.11997269483642528</c:v>
                </c:pt>
                <c:pt idx="115">
                  <c:v>3.1074845256716423E-2</c:v>
                </c:pt>
                <c:pt idx="116">
                  <c:v>5.1154044084508249E-3</c:v>
                </c:pt>
                <c:pt idx="117">
                  <c:v>-4.1376318641500057E-2</c:v>
                </c:pt>
                <c:pt idx="118">
                  <c:v>-0.49272710051653174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74-434D-B1C1-854716ECBBDA}"/>
            </c:ext>
          </c:extLst>
        </c:ser>
        <c:ser>
          <c:idx val="1"/>
          <c:order val="1"/>
          <c:tx>
            <c:strRef>
              <c:f>'[1]Nifty 50 Monthly Data'!$I$1</c:f>
              <c:strCache>
                <c:ptCount val="1"/>
                <c:pt idx="0">
                  <c:v>Nifty 50 Return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'[1]Bajaj Finserv Monthly Data'!$A$2:$A$121</c:f>
              <c:numCache>
                <c:formatCode>General</c:formatCode>
                <c:ptCount val="120"/>
                <c:pt idx="0">
                  <c:v>40269</c:v>
                </c:pt>
                <c:pt idx="1">
                  <c:v>40299</c:v>
                </c:pt>
                <c:pt idx="2">
                  <c:v>40330</c:v>
                </c:pt>
                <c:pt idx="3">
                  <c:v>40360</c:v>
                </c:pt>
                <c:pt idx="4">
                  <c:v>40391</c:v>
                </c:pt>
                <c:pt idx="5">
                  <c:v>40422</c:v>
                </c:pt>
                <c:pt idx="6">
                  <c:v>40452</c:v>
                </c:pt>
                <c:pt idx="7">
                  <c:v>40483</c:v>
                </c:pt>
                <c:pt idx="8">
                  <c:v>40513</c:v>
                </c:pt>
                <c:pt idx="9">
                  <c:v>40544</c:v>
                </c:pt>
                <c:pt idx="10">
                  <c:v>40575</c:v>
                </c:pt>
                <c:pt idx="11">
                  <c:v>40603</c:v>
                </c:pt>
                <c:pt idx="12">
                  <c:v>40634</c:v>
                </c:pt>
                <c:pt idx="13">
                  <c:v>40664</c:v>
                </c:pt>
                <c:pt idx="14">
                  <c:v>40695</c:v>
                </c:pt>
                <c:pt idx="15">
                  <c:v>40725</c:v>
                </c:pt>
                <c:pt idx="16">
                  <c:v>40756</c:v>
                </c:pt>
                <c:pt idx="17">
                  <c:v>40787</c:v>
                </c:pt>
                <c:pt idx="18">
                  <c:v>40817</c:v>
                </c:pt>
                <c:pt idx="19">
                  <c:v>40848</c:v>
                </c:pt>
                <c:pt idx="20">
                  <c:v>40878</c:v>
                </c:pt>
                <c:pt idx="21">
                  <c:v>40909</c:v>
                </c:pt>
                <c:pt idx="22">
                  <c:v>40940</c:v>
                </c:pt>
                <c:pt idx="23">
                  <c:v>40969</c:v>
                </c:pt>
                <c:pt idx="24">
                  <c:v>41000</c:v>
                </c:pt>
                <c:pt idx="25">
                  <c:v>41030</c:v>
                </c:pt>
                <c:pt idx="26">
                  <c:v>41061</c:v>
                </c:pt>
                <c:pt idx="27">
                  <c:v>41091</c:v>
                </c:pt>
                <c:pt idx="28">
                  <c:v>41122</c:v>
                </c:pt>
                <c:pt idx="29">
                  <c:v>41153</c:v>
                </c:pt>
                <c:pt idx="30">
                  <c:v>41183</c:v>
                </c:pt>
                <c:pt idx="31">
                  <c:v>41214</c:v>
                </c:pt>
                <c:pt idx="32">
                  <c:v>41244</c:v>
                </c:pt>
                <c:pt idx="33">
                  <c:v>41275</c:v>
                </c:pt>
                <c:pt idx="34">
                  <c:v>41306</c:v>
                </c:pt>
                <c:pt idx="35">
                  <c:v>41334</c:v>
                </c:pt>
                <c:pt idx="36">
                  <c:v>41365</c:v>
                </c:pt>
                <c:pt idx="37">
                  <c:v>41395</c:v>
                </c:pt>
                <c:pt idx="38">
                  <c:v>41426</c:v>
                </c:pt>
                <c:pt idx="39">
                  <c:v>41456</c:v>
                </c:pt>
                <c:pt idx="40">
                  <c:v>41487</c:v>
                </c:pt>
                <c:pt idx="41">
                  <c:v>41518</c:v>
                </c:pt>
                <c:pt idx="42">
                  <c:v>41548</c:v>
                </c:pt>
                <c:pt idx="43">
                  <c:v>41579</c:v>
                </c:pt>
                <c:pt idx="44">
                  <c:v>41609</c:v>
                </c:pt>
                <c:pt idx="45">
                  <c:v>41640</c:v>
                </c:pt>
                <c:pt idx="46">
                  <c:v>41671</c:v>
                </c:pt>
                <c:pt idx="47">
                  <c:v>41699</c:v>
                </c:pt>
                <c:pt idx="48">
                  <c:v>41730</c:v>
                </c:pt>
                <c:pt idx="49">
                  <c:v>41760</c:v>
                </c:pt>
                <c:pt idx="50">
                  <c:v>41791</c:v>
                </c:pt>
                <c:pt idx="51">
                  <c:v>41821</c:v>
                </c:pt>
                <c:pt idx="52">
                  <c:v>41852</c:v>
                </c:pt>
                <c:pt idx="53">
                  <c:v>41883</c:v>
                </c:pt>
                <c:pt idx="54">
                  <c:v>41913</c:v>
                </c:pt>
                <c:pt idx="55">
                  <c:v>41944</c:v>
                </c:pt>
                <c:pt idx="56">
                  <c:v>41974</c:v>
                </c:pt>
                <c:pt idx="57">
                  <c:v>42005</c:v>
                </c:pt>
                <c:pt idx="58">
                  <c:v>42036</c:v>
                </c:pt>
                <c:pt idx="59">
                  <c:v>42064</c:v>
                </c:pt>
                <c:pt idx="60">
                  <c:v>42095</c:v>
                </c:pt>
                <c:pt idx="61">
                  <c:v>42125</c:v>
                </c:pt>
                <c:pt idx="62">
                  <c:v>42156</c:v>
                </c:pt>
                <c:pt idx="63">
                  <c:v>42186</c:v>
                </c:pt>
                <c:pt idx="64">
                  <c:v>42217</c:v>
                </c:pt>
                <c:pt idx="65">
                  <c:v>42248</c:v>
                </c:pt>
                <c:pt idx="66">
                  <c:v>42278</c:v>
                </c:pt>
                <c:pt idx="67">
                  <c:v>42309</c:v>
                </c:pt>
                <c:pt idx="68">
                  <c:v>42339</c:v>
                </c:pt>
                <c:pt idx="69">
                  <c:v>42370</c:v>
                </c:pt>
                <c:pt idx="70">
                  <c:v>42401</c:v>
                </c:pt>
                <c:pt idx="71">
                  <c:v>42430</c:v>
                </c:pt>
                <c:pt idx="72">
                  <c:v>42461</c:v>
                </c:pt>
                <c:pt idx="73">
                  <c:v>42491</c:v>
                </c:pt>
                <c:pt idx="74">
                  <c:v>42522</c:v>
                </c:pt>
                <c:pt idx="75">
                  <c:v>42552</c:v>
                </c:pt>
                <c:pt idx="76">
                  <c:v>42583</c:v>
                </c:pt>
                <c:pt idx="77">
                  <c:v>42614</c:v>
                </c:pt>
                <c:pt idx="78">
                  <c:v>42644</c:v>
                </c:pt>
                <c:pt idx="79">
                  <c:v>42675</c:v>
                </c:pt>
                <c:pt idx="80">
                  <c:v>42705</c:v>
                </c:pt>
                <c:pt idx="81">
                  <c:v>42736</c:v>
                </c:pt>
                <c:pt idx="82">
                  <c:v>42767</c:v>
                </c:pt>
                <c:pt idx="83">
                  <c:v>42795</c:v>
                </c:pt>
                <c:pt idx="84">
                  <c:v>42826</c:v>
                </c:pt>
                <c:pt idx="85">
                  <c:v>42856</c:v>
                </c:pt>
                <c:pt idx="86">
                  <c:v>42887</c:v>
                </c:pt>
                <c:pt idx="87">
                  <c:v>42917</c:v>
                </c:pt>
                <c:pt idx="88">
                  <c:v>42948</c:v>
                </c:pt>
                <c:pt idx="89">
                  <c:v>42979</c:v>
                </c:pt>
                <c:pt idx="90">
                  <c:v>43009</c:v>
                </c:pt>
                <c:pt idx="91">
                  <c:v>43040</c:v>
                </c:pt>
                <c:pt idx="92">
                  <c:v>43070</c:v>
                </c:pt>
                <c:pt idx="93">
                  <c:v>43101</c:v>
                </c:pt>
                <c:pt idx="94">
                  <c:v>43132</c:v>
                </c:pt>
                <c:pt idx="95">
                  <c:v>43160</c:v>
                </c:pt>
                <c:pt idx="96">
                  <c:v>43191</c:v>
                </c:pt>
                <c:pt idx="97">
                  <c:v>43221</c:v>
                </c:pt>
                <c:pt idx="98">
                  <c:v>43252</c:v>
                </c:pt>
                <c:pt idx="99">
                  <c:v>43282</c:v>
                </c:pt>
                <c:pt idx="100">
                  <c:v>43313</c:v>
                </c:pt>
                <c:pt idx="101">
                  <c:v>43344</c:v>
                </c:pt>
                <c:pt idx="102">
                  <c:v>43374</c:v>
                </c:pt>
                <c:pt idx="103">
                  <c:v>43405</c:v>
                </c:pt>
                <c:pt idx="104">
                  <c:v>43435</c:v>
                </c:pt>
                <c:pt idx="105">
                  <c:v>43466</c:v>
                </c:pt>
                <c:pt idx="106">
                  <c:v>43497</c:v>
                </c:pt>
                <c:pt idx="107">
                  <c:v>43525</c:v>
                </c:pt>
                <c:pt idx="108">
                  <c:v>43556</c:v>
                </c:pt>
                <c:pt idx="109">
                  <c:v>43586</c:v>
                </c:pt>
                <c:pt idx="110">
                  <c:v>43617</c:v>
                </c:pt>
                <c:pt idx="111">
                  <c:v>43647</c:v>
                </c:pt>
                <c:pt idx="112">
                  <c:v>43678</c:v>
                </c:pt>
                <c:pt idx="113">
                  <c:v>43709</c:v>
                </c:pt>
                <c:pt idx="114">
                  <c:v>43739</c:v>
                </c:pt>
                <c:pt idx="115">
                  <c:v>43770</c:v>
                </c:pt>
                <c:pt idx="116">
                  <c:v>43800</c:v>
                </c:pt>
                <c:pt idx="117">
                  <c:v>43831</c:v>
                </c:pt>
                <c:pt idx="118">
                  <c:v>43862</c:v>
                </c:pt>
                <c:pt idx="119">
                  <c:v>43891</c:v>
                </c:pt>
              </c:numCache>
            </c:numRef>
          </c:cat>
          <c:val>
            <c:numRef>
              <c:f>'[1]Nifty 50 Monthly Data'!$I$3:$I$121</c:f>
              <c:numCache>
                <c:formatCode>General</c:formatCode>
                <c:ptCount val="119"/>
                <c:pt idx="0">
                  <c:v>-3.6320612921561267E-2</c:v>
                </c:pt>
                <c:pt idx="1">
                  <c:v>4.447244631109596E-2</c:v>
                </c:pt>
                <c:pt idx="2">
                  <c:v>1.0371783152941155E-2</c:v>
                </c:pt>
                <c:pt idx="3">
                  <c:v>6.4833078777546856E-3</c:v>
                </c:pt>
                <c:pt idx="4">
                  <c:v>0.11616139204498309</c:v>
                </c:pt>
                <c:pt idx="5">
                  <c:v>-2.0315259005219692E-3</c:v>
                </c:pt>
                <c:pt idx="6">
                  <c:v>-2.5757348318679409E-2</c:v>
                </c:pt>
                <c:pt idx="7">
                  <c:v>4.6360856936161245E-2</c:v>
                </c:pt>
                <c:pt idx="8">
                  <c:v>-0.10246965490260003</c:v>
                </c:pt>
                <c:pt idx="9">
                  <c:v>-3.1357254049839446E-2</c:v>
                </c:pt>
                <c:pt idx="10">
                  <c:v>9.384521633150518E-2</c:v>
                </c:pt>
                <c:pt idx="11">
                  <c:v>-1.4441825583886866E-2</c:v>
                </c:pt>
                <c:pt idx="12">
                  <c:v>-4.807372849813029E-2</c:v>
                </c:pt>
                <c:pt idx="13">
                  <c:v>3.1846631868416492E-2</c:v>
                </c:pt>
                <c:pt idx="14">
                  <c:v>-2.928779701636226E-2</c:v>
                </c:pt>
                <c:pt idx="15">
                  <c:v>-8.7741700109449108E-2</c:v>
                </c:pt>
                <c:pt idx="16">
                  <c:v>-1.1547690461907619E-2</c:v>
                </c:pt>
                <c:pt idx="17">
                  <c:v>7.7550214534971906E-2</c:v>
                </c:pt>
                <c:pt idx="18">
                  <c:v>-9.2845395543339371E-2</c:v>
                </c:pt>
                <c:pt idx="19">
                  <c:v>-4.2994176050302528E-2</c:v>
                </c:pt>
                <c:pt idx="20">
                  <c:v>0.12433237879134447</c:v>
                </c:pt>
                <c:pt idx="21">
                  <c:v>3.5764811270856442E-2</c:v>
                </c:pt>
                <c:pt idx="22">
                  <c:v>-1.6647550091682468E-2</c:v>
                </c:pt>
                <c:pt idx="23">
                  <c:v>-8.9508936268043546E-3</c:v>
                </c:pt>
                <c:pt idx="24">
                  <c:v>-6.1716968464747196E-2</c:v>
                </c:pt>
                <c:pt idx="25">
                  <c:v>7.2021100065999918E-2</c:v>
                </c:pt>
                <c:pt idx="26">
                  <c:v>-9.4527085048713832E-3</c:v>
                </c:pt>
                <c:pt idx="27">
                  <c:v>5.6416140753490149E-3</c:v>
                </c:pt>
                <c:pt idx="28">
                  <c:v>8.4586822287724572E-2</c:v>
                </c:pt>
                <c:pt idx="29">
                  <c:v>-1.4658112471434299E-2</c:v>
                </c:pt>
                <c:pt idx="30">
                  <c:v>4.6292487850412727E-2</c:v>
                </c:pt>
                <c:pt idx="31">
                  <c:v>4.2943271646650747E-3</c:v>
                </c:pt>
                <c:pt idx="32">
                  <c:v>2.1955580743484988E-2</c:v>
                </c:pt>
                <c:pt idx="33">
                  <c:v>-5.6622096192882942E-2</c:v>
                </c:pt>
                <c:pt idx="34">
                  <c:v>-1.8443541440263231E-3</c:v>
                </c:pt>
                <c:pt idx="35">
                  <c:v>4.3580856921323671E-2</c:v>
                </c:pt>
                <c:pt idx="36">
                  <c:v>9.4010316965361732E-3</c:v>
                </c:pt>
                <c:pt idx="37">
                  <c:v>-2.401456666312941E-2</c:v>
                </c:pt>
                <c:pt idx="38">
                  <c:v>-1.7151106031209933E-2</c:v>
                </c:pt>
                <c:pt idx="39">
                  <c:v>-4.7056808603274179E-2</c:v>
                </c:pt>
                <c:pt idx="40">
                  <c:v>4.8156001569944137E-2</c:v>
                </c:pt>
                <c:pt idx="41">
                  <c:v>9.8312227114690565E-2</c:v>
                </c:pt>
                <c:pt idx="42">
                  <c:v>-1.9534350811516887E-2</c:v>
                </c:pt>
                <c:pt idx="43">
                  <c:v>2.0708845383095038E-2</c:v>
                </c:pt>
                <c:pt idx="44">
                  <c:v>-3.4026015228426396E-2</c:v>
                </c:pt>
                <c:pt idx="45">
                  <c:v>3.0782526480006626E-2</c:v>
                </c:pt>
                <c:pt idx="46">
                  <c:v>6.8066495149241818E-2</c:v>
                </c:pt>
                <c:pt idx="47">
                  <c:v>-1.1634934478564206E-3</c:v>
                </c:pt>
                <c:pt idx="48">
                  <c:v>7.9677184876704554E-2</c:v>
                </c:pt>
                <c:pt idx="49">
                  <c:v>5.2752770449755432E-2</c:v>
                </c:pt>
                <c:pt idx="50">
                  <c:v>1.4445493320415092E-2</c:v>
                </c:pt>
                <c:pt idx="51">
                  <c:v>3.0182779957473784E-2</c:v>
                </c:pt>
                <c:pt idx="52">
                  <c:v>1.3137097149680628E-3</c:v>
                </c:pt>
                <c:pt idx="53">
                  <c:v>4.4872488794462526E-2</c:v>
                </c:pt>
                <c:pt idx="54">
                  <c:v>3.1968686016450795E-2</c:v>
                </c:pt>
                <c:pt idx="55">
                  <c:v>-3.5577656099904001E-2</c:v>
                </c:pt>
                <c:pt idx="56">
                  <c:v>6.353003049870741E-2</c:v>
                </c:pt>
                <c:pt idx="57">
                  <c:v>4.0526304550424072E-3</c:v>
                </c:pt>
                <c:pt idx="58">
                  <c:v>-3.9979153905416856E-2</c:v>
                </c:pt>
                <c:pt idx="59">
                  <c:v>-3.6450359203862914E-2</c:v>
                </c:pt>
                <c:pt idx="60">
                  <c:v>3.0819579661431184E-2</c:v>
                </c:pt>
                <c:pt idx="61">
                  <c:v>-7.725052377025813E-3</c:v>
                </c:pt>
                <c:pt idx="62">
                  <c:v>1.9639076178526713E-2</c:v>
                </c:pt>
                <c:pt idx="63">
                  <c:v>-6.8429591608427515E-2</c:v>
                </c:pt>
                <c:pt idx="64">
                  <c:v>-6.3269990082304137E-6</c:v>
                </c:pt>
                <c:pt idx="65">
                  <c:v>1.4706425347057985E-2</c:v>
                </c:pt>
                <c:pt idx="66">
                  <c:v>-1.6185599463933095E-2</c:v>
                </c:pt>
                <c:pt idx="67">
                  <c:v>1.3988340631990032E-3</c:v>
                </c:pt>
                <c:pt idx="68">
                  <c:v>-4.8173096865735433E-2</c:v>
                </c:pt>
                <c:pt idx="69">
                  <c:v>-7.6220824198036732E-2</c:v>
                </c:pt>
                <c:pt idx="70">
                  <c:v>0.10753467027848107</c:v>
                </c:pt>
                <c:pt idx="71">
                  <c:v>1.4395728369014385E-2</c:v>
                </c:pt>
                <c:pt idx="72">
                  <c:v>3.9529707853485856E-2</c:v>
                </c:pt>
                <c:pt idx="73">
                  <c:v>1.5643178449647507E-2</c:v>
                </c:pt>
                <c:pt idx="74">
                  <c:v>4.2321498597327381E-2</c:v>
                </c:pt>
                <c:pt idx="75">
                  <c:v>1.7097898361984075E-2</c:v>
                </c:pt>
                <c:pt idx="76">
                  <c:v>-1.9923266043905596E-2</c:v>
                </c:pt>
                <c:pt idx="77">
                  <c:v>3.1180048867875806E-3</c:v>
                </c:pt>
                <c:pt idx="78">
                  <c:v>-4.7869877286408888E-2</c:v>
                </c:pt>
                <c:pt idx="79">
                  <c:v>-4.7054769286887163E-3</c:v>
                </c:pt>
                <c:pt idx="80">
                  <c:v>4.5872121105458789E-2</c:v>
                </c:pt>
                <c:pt idx="81">
                  <c:v>3.7178911059055034E-2</c:v>
                </c:pt>
                <c:pt idx="82">
                  <c:v>3.3126537676525451E-2</c:v>
                </c:pt>
                <c:pt idx="83">
                  <c:v>1.4203548712358693E-2</c:v>
                </c:pt>
                <c:pt idx="84">
                  <c:v>3.4092701742582665E-2</c:v>
                </c:pt>
                <c:pt idx="85">
                  <c:v>-1.042999703780702E-2</c:v>
                </c:pt>
                <c:pt idx="86">
                  <c:v>5.8418762423538266E-2</c:v>
                </c:pt>
                <c:pt idx="87">
                  <c:v>-1.5798118920827029E-2</c:v>
                </c:pt>
                <c:pt idx="88">
                  <c:v>-1.3037112382912462E-2</c:v>
                </c:pt>
                <c:pt idx="89">
                  <c:v>5.5850705702309385E-2</c:v>
                </c:pt>
                <c:pt idx="90">
                  <c:v>-1.0522191136379908E-2</c:v>
                </c:pt>
                <c:pt idx="91">
                  <c:v>2.9741251526618745E-2</c:v>
                </c:pt>
                <c:pt idx="92">
                  <c:v>4.719534226565264E-2</c:v>
                </c:pt>
                <c:pt idx="93">
                  <c:v>-4.8500646240138258E-2</c:v>
                </c:pt>
                <c:pt idx="94">
                  <c:v>-3.6134074929921288E-2</c:v>
                </c:pt>
                <c:pt idx="95">
                  <c:v>6.1861574096225364E-2</c:v>
                </c:pt>
                <c:pt idx="96">
                  <c:v>-2.9789681093168749E-4</c:v>
                </c:pt>
                <c:pt idx="97">
                  <c:v>-2.0352347167487306E-3</c:v>
                </c:pt>
                <c:pt idx="98">
                  <c:v>5.9938606039407857E-2</c:v>
                </c:pt>
                <c:pt idx="99">
                  <c:v>2.8529916787742703E-2</c:v>
                </c:pt>
                <c:pt idx="100">
                  <c:v>-6.4213844013526866E-2</c:v>
                </c:pt>
                <c:pt idx="101">
                  <c:v>-4.9755552268906218E-2</c:v>
                </c:pt>
                <c:pt idx="102">
                  <c:v>4.7190650400664655E-2</c:v>
                </c:pt>
                <c:pt idx="103">
                  <c:v>-1.3055549681659907E-3</c:v>
                </c:pt>
                <c:pt idx="104">
                  <c:v>-2.9090416676806315E-3</c:v>
                </c:pt>
                <c:pt idx="105">
                  <c:v>-3.5500297118667935E-3</c:v>
                </c:pt>
                <c:pt idx="106">
                  <c:v>7.7035014222839857E-2</c:v>
                </c:pt>
                <c:pt idx="107">
                  <c:v>1.0689183133073186E-2</c:v>
                </c:pt>
                <c:pt idx="108">
                  <c:v>1.4866120043355628E-2</c:v>
                </c:pt>
                <c:pt idx="109">
                  <c:v>-1.1234793688628892E-2</c:v>
                </c:pt>
                <c:pt idx="110">
                  <c:v>-5.6905434478343994E-2</c:v>
                </c:pt>
                <c:pt idx="111">
                  <c:v>-8.5222162259399169E-3</c:v>
                </c:pt>
                <c:pt idx="112">
                  <c:v>4.0931684847934996E-2</c:v>
                </c:pt>
                <c:pt idx="113">
                  <c:v>3.5121508495074352E-2</c:v>
                </c:pt>
                <c:pt idx="114">
                  <c:v>1.5036864568389052E-2</c:v>
                </c:pt>
                <c:pt idx="115">
                  <c:v>9.3231524270398353E-3</c:v>
                </c:pt>
                <c:pt idx="116">
                  <c:v>1.150034702509906E-4</c:v>
                </c:pt>
                <c:pt idx="117">
                  <c:v>-7.95490199224861E-2</c:v>
                </c:pt>
                <c:pt idx="118">
                  <c:v>-0.23246367755038275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74-434D-B1C1-854716ECBB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2323656"/>
        <c:axId val="603313824"/>
      </c:lineChart>
      <c:catAx>
        <c:axId val="5823236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313824"/>
        <c:crosses val="autoZero"/>
        <c:auto val="1"/>
        <c:lblAlgn val="ctr"/>
        <c:lblOffset val="100"/>
        <c:noMultiLvlLbl val="0"/>
      </c:catAx>
      <c:valAx>
        <c:axId val="60331382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Return</a:t>
                </a:r>
                <a:r>
                  <a:rPr lang="en-US" baseline="0"/>
                  <a:t>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323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Bajaj</a:t>
            </a:r>
            <a:r>
              <a:rPr lang="en-US" baseline="0"/>
              <a:t> Finserv Return vs Nifty 50 </a:t>
            </a:r>
            <a:r>
              <a:rPr lang="en-US"/>
              <a:t>Return</a:t>
            </a:r>
            <a:r>
              <a:rPr lang="en-US" baseline="0"/>
              <a:t> Scatter Plot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'Exhibit 13'!$D$2:$D$3</c:f>
              <c:strCache>
                <c:ptCount val="2"/>
                <c:pt idx="0">
                  <c:v>Nifty 50 Return</c:v>
                </c:pt>
                <c:pt idx="1">
                  <c:v>-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'Exhibit 13'!$C$4:$C$122</c:f>
              <c:numCache>
                <c:formatCode>0.00000000%</c:formatCode>
                <c:ptCount val="119"/>
                <c:pt idx="0">
                  <c:v>0.28216310549353119</c:v>
                </c:pt>
                <c:pt idx="1">
                  <c:v>-8.7290073039680855E-3</c:v>
                </c:pt>
                <c:pt idx="2">
                  <c:v>-1.578410804114478E-2</c:v>
                </c:pt>
                <c:pt idx="3">
                  <c:v>0.11481534756532211</c:v>
                </c:pt>
                <c:pt idx="4">
                  <c:v>0.1140421532255569</c:v>
                </c:pt>
                <c:pt idx="5">
                  <c:v>-0.12005240880071472</c:v>
                </c:pt>
                <c:pt idx="6">
                  <c:v>-2.6052385604359098E-2</c:v>
                </c:pt>
                <c:pt idx="7">
                  <c:v>3.4939421963427093E-3</c:v>
                </c:pt>
                <c:pt idx="8">
                  <c:v>-9.4440436870992558E-2</c:v>
                </c:pt>
                <c:pt idx="9">
                  <c:v>4.0009591245966543E-2</c:v>
                </c:pt>
                <c:pt idx="10">
                  <c:v>0.21141316267895491</c:v>
                </c:pt>
                <c:pt idx="11">
                  <c:v>8.0119881582197648E-3</c:v>
                </c:pt>
                <c:pt idx="12">
                  <c:v>-1.9110927476647485E-2</c:v>
                </c:pt>
                <c:pt idx="13">
                  <c:v>-8.0049539278700156E-3</c:v>
                </c:pt>
                <c:pt idx="14">
                  <c:v>4.1709547709859476E-2</c:v>
                </c:pt>
                <c:pt idx="15">
                  <c:v>2.4282783120014636E-3</c:v>
                </c:pt>
                <c:pt idx="16">
                  <c:v>-2.3463661286073769E-2</c:v>
                </c:pt>
                <c:pt idx="17">
                  <c:v>3.3371236832004353E-2</c:v>
                </c:pt>
                <c:pt idx="18">
                  <c:v>-0.21756881401352374</c:v>
                </c:pt>
                <c:pt idx="19">
                  <c:v>1.2382227129351496E-2</c:v>
                </c:pt>
                <c:pt idx="20">
                  <c:v>-2.0266899293855958E-2</c:v>
                </c:pt>
                <c:pt idx="21">
                  <c:v>0.39103538377787778</c:v>
                </c:pt>
                <c:pt idx="22">
                  <c:v>4.5298615779348753E-2</c:v>
                </c:pt>
                <c:pt idx="23">
                  <c:v>0.19656574131362489</c:v>
                </c:pt>
                <c:pt idx="24">
                  <c:v>-0.10386746102689465</c:v>
                </c:pt>
                <c:pt idx="25">
                  <c:v>3.7898111640433982E-2</c:v>
                </c:pt>
                <c:pt idx="26">
                  <c:v>9.411545200325229E-2</c:v>
                </c:pt>
                <c:pt idx="27">
                  <c:v>2.7463910779847615E-2</c:v>
                </c:pt>
                <c:pt idx="28">
                  <c:v>0.16226932645197487</c:v>
                </c:pt>
                <c:pt idx="29">
                  <c:v>-2.5240371572537664E-2</c:v>
                </c:pt>
                <c:pt idx="30">
                  <c:v>3.599321758196071E-2</c:v>
                </c:pt>
                <c:pt idx="31">
                  <c:v>2.4200833948753074E-2</c:v>
                </c:pt>
                <c:pt idx="32">
                  <c:v>-5.7052723905298738E-2</c:v>
                </c:pt>
                <c:pt idx="33">
                  <c:v>-4.9061018779342706E-2</c:v>
                </c:pt>
                <c:pt idx="34">
                  <c:v>-4.7704299466240975E-2</c:v>
                </c:pt>
                <c:pt idx="35">
                  <c:v>-2.7477172353996611E-2</c:v>
                </c:pt>
                <c:pt idx="36">
                  <c:v>-0.11647893222562049</c:v>
                </c:pt>
                <c:pt idx="37">
                  <c:v>-3.0846989410718971E-2</c:v>
                </c:pt>
                <c:pt idx="38">
                  <c:v>-8.2334667704280204E-2</c:v>
                </c:pt>
                <c:pt idx="39">
                  <c:v>8.4803259897011935E-4</c:v>
                </c:pt>
                <c:pt idx="40">
                  <c:v>2.601260231198526E-2</c:v>
                </c:pt>
                <c:pt idx="41">
                  <c:v>5.3926770753784298E-2</c:v>
                </c:pt>
                <c:pt idx="42">
                  <c:v>0.14778256001689627</c:v>
                </c:pt>
                <c:pt idx="43">
                  <c:v>1.4063336513489771E-2</c:v>
                </c:pt>
                <c:pt idx="44">
                  <c:v>-8.4219721272873749E-2</c:v>
                </c:pt>
                <c:pt idx="45">
                  <c:v>6.1677498374976075E-2</c:v>
                </c:pt>
                <c:pt idx="46">
                  <c:v>9.1330860257499882E-2</c:v>
                </c:pt>
                <c:pt idx="47">
                  <c:v>5.5960962720045172E-2</c:v>
                </c:pt>
                <c:pt idx="48">
                  <c:v>2.3853842970026722E-2</c:v>
                </c:pt>
                <c:pt idx="49">
                  <c:v>8.2159624413145546E-2</c:v>
                </c:pt>
                <c:pt idx="50">
                  <c:v>8.5140737527114631E-3</c:v>
                </c:pt>
                <c:pt idx="51">
                  <c:v>0.13276343086123818</c:v>
                </c:pt>
                <c:pt idx="52">
                  <c:v>4.462119796217778E-3</c:v>
                </c:pt>
                <c:pt idx="53">
                  <c:v>9.7825860113421263E-3</c:v>
                </c:pt>
                <c:pt idx="54">
                  <c:v>7.6987880233733444E-2</c:v>
                </c:pt>
                <c:pt idx="55">
                  <c:v>0.14396838819332639</c:v>
                </c:pt>
                <c:pt idx="56">
                  <c:v>9.9753123646723604E-2</c:v>
                </c:pt>
                <c:pt idx="57">
                  <c:v>-1.7546906248628032E-2</c:v>
                </c:pt>
                <c:pt idx="58">
                  <c:v>-5.3440037068832377E-3</c:v>
                </c:pt>
                <c:pt idx="59">
                  <c:v>-6.2564064143622256E-2</c:v>
                </c:pt>
                <c:pt idx="60">
                  <c:v>0.15161564011223835</c:v>
                </c:pt>
                <c:pt idx="61">
                  <c:v>3.2741798694128198E-3</c:v>
                </c:pt>
                <c:pt idx="62">
                  <c:v>0.11174210278820602</c:v>
                </c:pt>
                <c:pt idx="63">
                  <c:v>6.281894376907903E-3</c:v>
                </c:pt>
                <c:pt idx="64">
                  <c:v>9.0431738623103844E-3</c:v>
                </c:pt>
                <c:pt idx="65">
                  <c:v>2.3590661462850503E-2</c:v>
                </c:pt>
                <c:pt idx="66">
                  <c:v>8.5776405579255616E-2</c:v>
                </c:pt>
                <c:pt idx="67">
                  <c:v>3.4206487099885184E-2</c:v>
                </c:pt>
                <c:pt idx="68">
                  <c:v>-6.350923007987247E-2</c:v>
                </c:pt>
                <c:pt idx="69">
                  <c:v>-0.13415518318710584</c:v>
                </c:pt>
                <c:pt idx="70">
                  <c:v>6.1542248602882293E-2</c:v>
                </c:pt>
                <c:pt idx="71">
                  <c:v>9.5990884404056592E-2</c:v>
                </c:pt>
                <c:pt idx="72">
                  <c:v>-2.9167863438840036E-2</c:v>
                </c:pt>
                <c:pt idx="73">
                  <c:v>0.27514902227030091</c:v>
                </c:pt>
                <c:pt idx="74">
                  <c:v>0.17328557331926864</c:v>
                </c:pt>
                <c:pt idx="75">
                  <c:v>8.9357228883956183E-2</c:v>
                </c:pt>
                <c:pt idx="76">
                  <c:v>3.4458935163789367E-2</c:v>
                </c:pt>
                <c:pt idx="77">
                  <c:v>0.10218106790673805</c:v>
                </c:pt>
                <c:pt idx="78">
                  <c:v>-0.11622131611930851</c:v>
                </c:pt>
                <c:pt idx="79">
                  <c:v>-3.1822709698996691E-2</c:v>
                </c:pt>
                <c:pt idx="80">
                  <c:v>0.1212498015847175</c:v>
                </c:pt>
                <c:pt idx="81">
                  <c:v>0.20589361302044956</c:v>
                </c:pt>
                <c:pt idx="82">
                  <c:v>4.7072801147920881E-2</c:v>
                </c:pt>
                <c:pt idx="83">
                  <c:v>0.11644788488480692</c:v>
                </c:pt>
                <c:pt idx="84">
                  <c:v>-8.3845991327332128E-2</c:v>
                </c:pt>
                <c:pt idx="85">
                  <c:v>-1.7485640505725108E-2</c:v>
                </c:pt>
                <c:pt idx="86">
                  <c:v>0.21199647016308248</c:v>
                </c:pt>
                <c:pt idx="87">
                  <c:v>0.10236685596883884</c:v>
                </c:pt>
                <c:pt idx="88">
                  <c:v>-6.3312628328113976E-2</c:v>
                </c:pt>
                <c:pt idx="89">
                  <c:v>-2.7956443761893882E-2</c:v>
                </c:pt>
                <c:pt idx="90">
                  <c:v>4.0665820953576008E-2</c:v>
                </c:pt>
                <c:pt idx="91">
                  <c:v>3.1261010900524187E-3</c:v>
                </c:pt>
                <c:pt idx="92">
                  <c:v>-7.9926929457180967E-2</c:v>
                </c:pt>
                <c:pt idx="93">
                  <c:v>4.9736634310848196E-2</c:v>
                </c:pt>
                <c:pt idx="94">
                  <c:v>2.3724608621592851E-2</c:v>
                </c:pt>
                <c:pt idx="95">
                  <c:v>6.0146436702450026E-2</c:v>
                </c:pt>
                <c:pt idx="96">
                  <c:v>0.10207746178754767</c:v>
                </c:pt>
                <c:pt idx="97">
                  <c:v>-3.6600587860482453E-2</c:v>
                </c:pt>
                <c:pt idx="98">
                  <c:v>0.19862219984797103</c:v>
                </c:pt>
                <c:pt idx="99">
                  <c:v>-3.2892380493029422E-2</c:v>
                </c:pt>
                <c:pt idx="100">
                  <c:v>-0.1099024321157968</c:v>
                </c:pt>
                <c:pt idx="101">
                  <c:v>-0.10015488552991868</c:v>
                </c:pt>
                <c:pt idx="102">
                  <c:v>0.10910978633080011</c:v>
                </c:pt>
                <c:pt idx="103">
                  <c:v>8.0509160978271654E-2</c:v>
                </c:pt>
                <c:pt idx="104">
                  <c:v>-5.9449321271182048E-2</c:v>
                </c:pt>
                <c:pt idx="105">
                  <c:v>6.0826720556972184E-2</c:v>
                </c:pt>
                <c:pt idx="106">
                  <c:v>8.8913584269410262E-2</c:v>
                </c:pt>
                <c:pt idx="107">
                  <c:v>6.8693614994245547E-2</c:v>
                </c:pt>
                <c:pt idx="108">
                  <c:v>8.875798425522316E-2</c:v>
                </c:pt>
                <c:pt idx="109">
                  <c:v>4.1121426972724626E-2</c:v>
                </c:pt>
                <c:pt idx="110">
                  <c:v>-0.16737346724580759</c:v>
                </c:pt>
                <c:pt idx="111">
                  <c:v>3.0572224970085247E-3</c:v>
                </c:pt>
                <c:pt idx="112">
                  <c:v>0.19572167246044014</c:v>
                </c:pt>
                <c:pt idx="113">
                  <c:v>-4.44790205567955E-2</c:v>
                </c:pt>
                <c:pt idx="114">
                  <c:v>0.11997269483642528</c:v>
                </c:pt>
                <c:pt idx="115">
                  <c:v>3.1074845256716423E-2</c:v>
                </c:pt>
                <c:pt idx="116">
                  <c:v>5.1154044084508249E-3</c:v>
                </c:pt>
                <c:pt idx="117">
                  <c:v>-4.1376318641500057E-2</c:v>
                </c:pt>
                <c:pt idx="118">
                  <c:v>-0.49272710051653174</c:v>
                </c:pt>
              </c:numCache>
            </c:numRef>
          </c:xVal>
          <c:yVal>
            <c:numRef>
              <c:f>'Exhibit 13'!$D$4:$D$122</c:f>
              <c:numCache>
                <c:formatCode>0.00000000%</c:formatCode>
                <c:ptCount val="119"/>
                <c:pt idx="0">
                  <c:v>-3.6320612921561267E-2</c:v>
                </c:pt>
                <c:pt idx="1">
                  <c:v>4.447244631109596E-2</c:v>
                </c:pt>
                <c:pt idx="2">
                  <c:v>1.0371783152941155E-2</c:v>
                </c:pt>
                <c:pt idx="3">
                  <c:v>6.4833078777546856E-3</c:v>
                </c:pt>
                <c:pt idx="4">
                  <c:v>0.11616139204498309</c:v>
                </c:pt>
                <c:pt idx="5">
                  <c:v>-2.0315259005219692E-3</c:v>
                </c:pt>
                <c:pt idx="6">
                  <c:v>-2.5757348318679409E-2</c:v>
                </c:pt>
                <c:pt idx="7">
                  <c:v>4.6360856936161245E-2</c:v>
                </c:pt>
                <c:pt idx="8">
                  <c:v>-0.10246965490260003</c:v>
                </c:pt>
                <c:pt idx="9">
                  <c:v>-3.1357254049839446E-2</c:v>
                </c:pt>
                <c:pt idx="10">
                  <c:v>9.384521633150518E-2</c:v>
                </c:pt>
                <c:pt idx="11">
                  <c:v>-1.4441825583886866E-2</c:v>
                </c:pt>
                <c:pt idx="12">
                  <c:v>-4.807372849813029E-2</c:v>
                </c:pt>
                <c:pt idx="13">
                  <c:v>3.1846631868416492E-2</c:v>
                </c:pt>
                <c:pt idx="14">
                  <c:v>-2.928779701636226E-2</c:v>
                </c:pt>
                <c:pt idx="15">
                  <c:v>-8.7741700109449108E-2</c:v>
                </c:pt>
                <c:pt idx="16">
                  <c:v>-1.1547690461907619E-2</c:v>
                </c:pt>
                <c:pt idx="17">
                  <c:v>7.7550214534971906E-2</c:v>
                </c:pt>
                <c:pt idx="18">
                  <c:v>-9.2845395543339371E-2</c:v>
                </c:pt>
                <c:pt idx="19">
                  <c:v>-4.2994176050302528E-2</c:v>
                </c:pt>
                <c:pt idx="20">
                  <c:v>0.12433237879134447</c:v>
                </c:pt>
                <c:pt idx="21">
                  <c:v>3.5764811270856442E-2</c:v>
                </c:pt>
                <c:pt idx="22">
                  <c:v>-1.6647550091682468E-2</c:v>
                </c:pt>
                <c:pt idx="23">
                  <c:v>-8.9508936268043546E-3</c:v>
                </c:pt>
                <c:pt idx="24">
                  <c:v>-6.1716968464747196E-2</c:v>
                </c:pt>
                <c:pt idx="25">
                  <c:v>7.2021100065999918E-2</c:v>
                </c:pt>
                <c:pt idx="26">
                  <c:v>-9.4527085048713832E-3</c:v>
                </c:pt>
                <c:pt idx="27">
                  <c:v>5.6416140753490149E-3</c:v>
                </c:pt>
                <c:pt idx="28">
                  <c:v>8.4586822287724572E-2</c:v>
                </c:pt>
                <c:pt idx="29">
                  <c:v>-1.4658112471434299E-2</c:v>
                </c:pt>
                <c:pt idx="30">
                  <c:v>4.6292487850412727E-2</c:v>
                </c:pt>
                <c:pt idx="31">
                  <c:v>4.2943271646650747E-3</c:v>
                </c:pt>
                <c:pt idx="32">
                  <c:v>2.1955580743484988E-2</c:v>
                </c:pt>
                <c:pt idx="33">
                  <c:v>-5.6622096192882942E-2</c:v>
                </c:pt>
                <c:pt idx="34">
                  <c:v>-1.8443541440263231E-3</c:v>
                </c:pt>
                <c:pt idx="35">
                  <c:v>4.3580856921323671E-2</c:v>
                </c:pt>
                <c:pt idx="36">
                  <c:v>9.4010316965361732E-3</c:v>
                </c:pt>
                <c:pt idx="37">
                  <c:v>-2.401456666312941E-2</c:v>
                </c:pt>
                <c:pt idx="38">
                  <c:v>-1.7151106031209933E-2</c:v>
                </c:pt>
                <c:pt idx="39">
                  <c:v>-4.7056808603274179E-2</c:v>
                </c:pt>
                <c:pt idx="40">
                  <c:v>4.8156001569944137E-2</c:v>
                </c:pt>
                <c:pt idx="41">
                  <c:v>9.8312227114690565E-2</c:v>
                </c:pt>
                <c:pt idx="42">
                  <c:v>-1.9534350811516887E-2</c:v>
                </c:pt>
                <c:pt idx="43">
                  <c:v>2.0708845383095038E-2</c:v>
                </c:pt>
                <c:pt idx="44">
                  <c:v>-3.4026015228426396E-2</c:v>
                </c:pt>
                <c:pt idx="45">
                  <c:v>3.0782526480006626E-2</c:v>
                </c:pt>
                <c:pt idx="46">
                  <c:v>6.8066495149241818E-2</c:v>
                </c:pt>
                <c:pt idx="47">
                  <c:v>-1.1634934478564206E-3</c:v>
                </c:pt>
                <c:pt idx="48">
                  <c:v>7.9677184876704554E-2</c:v>
                </c:pt>
                <c:pt idx="49">
                  <c:v>5.2752770449755432E-2</c:v>
                </c:pt>
                <c:pt idx="50">
                  <c:v>1.4445493320415092E-2</c:v>
                </c:pt>
                <c:pt idx="51">
                  <c:v>3.0182779957473784E-2</c:v>
                </c:pt>
                <c:pt idx="52">
                  <c:v>1.3137097149680628E-3</c:v>
                </c:pt>
                <c:pt idx="53">
                  <c:v>4.4872488794462526E-2</c:v>
                </c:pt>
                <c:pt idx="54">
                  <c:v>3.1968686016450795E-2</c:v>
                </c:pt>
                <c:pt idx="55">
                  <c:v>-3.5577656099904001E-2</c:v>
                </c:pt>
                <c:pt idx="56">
                  <c:v>6.353003049870741E-2</c:v>
                </c:pt>
                <c:pt idx="57">
                  <c:v>4.0526304550424072E-3</c:v>
                </c:pt>
                <c:pt idx="58">
                  <c:v>-3.9979153905416856E-2</c:v>
                </c:pt>
                <c:pt idx="59">
                  <c:v>-3.6450359203862914E-2</c:v>
                </c:pt>
                <c:pt idx="60">
                  <c:v>3.0819579661431184E-2</c:v>
                </c:pt>
                <c:pt idx="61">
                  <c:v>-7.725052377025813E-3</c:v>
                </c:pt>
                <c:pt idx="62">
                  <c:v>1.9639076178526713E-2</c:v>
                </c:pt>
                <c:pt idx="63">
                  <c:v>-6.8429591608427515E-2</c:v>
                </c:pt>
                <c:pt idx="64">
                  <c:v>-6.3269990082304137E-6</c:v>
                </c:pt>
                <c:pt idx="65">
                  <c:v>1.4706425347057985E-2</c:v>
                </c:pt>
                <c:pt idx="66">
                  <c:v>-1.6185599463933095E-2</c:v>
                </c:pt>
                <c:pt idx="67">
                  <c:v>1.3988340631990032E-3</c:v>
                </c:pt>
                <c:pt idx="68">
                  <c:v>-4.8173096865735433E-2</c:v>
                </c:pt>
                <c:pt idx="69">
                  <c:v>-7.6220824198036732E-2</c:v>
                </c:pt>
                <c:pt idx="70">
                  <c:v>0.10753467027848107</c:v>
                </c:pt>
                <c:pt idx="71">
                  <c:v>1.4395728369014385E-2</c:v>
                </c:pt>
                <c:pt idx="72">
                  <c:v>3.9529707853485856E-2</c:v>
                </c:pt>
                <c:pt idx="73">
                  <c:v>1.5643178449647507E-2</c:v>
                </c:pt>
                <c:pt idx="74">
                  <c:v>4.2321498597327381E-2</c:v>
                </c:pt>
                <c:pt idx="75">
                  <c:v>1.7097898361984075E-2</c:v>
                </c:pt>
                <c:pt idx="76">
                  <c:v>-1.9923266043905596E-2</c:v>
                </c:pt>
                <c:pt idx="77">
                  <c:v>3.1180048867875806E-3</c:v>
                </c:pt>
                <c:pt idx="78">
                  <c:v>-4.7869877286408888E-2</c:v>
                </c:pt>
                <c:pt idx="79">
                  <c:v>-4.7054769286887163E-3</c:v>
                </c:pt>
                <c:pt idx="80">
                  <c:v>4.5872121105458789E-2</c:v>
                </c:pt>
                <c:pt idx="81">
                  <c:v>3.7178911059055034E-2</c:v>
                </c:pt>
                <c:pt idx="82">
                  <c:v>3.3126537676525451E-2</c:v>
                </c:pt>
                <c:pt idx="83">
                  <c:v>1.4203548712358693E-2</c:v>
                </c:pt>
                <c:pt idx="84">
                  <c:v>3.4092701742582665E-2</c:v>
                </c:pt>
                <c:pt idx="85">
                  <c:v>-1.042999703780702E-2</c:v>
                </c:pt>
                <c:pt idx="86">
                  <c:v>5.8418762423538266E-2</c:v>
                </c:pt>
                <c:pt idx="87">
                  <c:v>-1.5798118920827029E-2</c:v>
                </c:pt>
                <c:pt idx="88">
                  <c:v>-1.3037112382912462E-2</c:v>
                </c:pt>
                <c:pt idx="89">
                  <c:v>5.5850705702309385E-2</c:v>
                </c:pt>
                <c:pt idx="90">
                  <c:v>-1.0522191136379908E-2</c:v>
                </c:pt>
                <c:pt idx="91">
                  <c:v>2.9741251526618745E-2</c:v>
                </c:pt>
                <c:pt idx="92">
                  <c:v>4.719534226565264E-2</c:v>
                </c:pt>
                <c:pt idx="93">
                  <c:v>-4.8500646240138258E-2</c:v>
                </c:pt>
                <c:pt idx="94">
                  <c:v>-3.6134074929921288E-2</c:v>
                </c:pt>
                <c:pt idx="95">
                  <c:v>6.1861574096225364E-2</c:v>
                </c:pt>
                <c:pt idx="96">
                  <c:v>-2.9789681093168749E-4</c:v>
                </c:pt>
                <c:pt idx="97">
                  <c:v>-2.0352347167487306E-3</c:v>
                </c:pt>
                <c:pt idx="98">
                  <c:v>5.9938606039407857E-2</c:v>
                </c:pt>
                <c:pt idx="99">
                  <c:v>2.8529916787742703E-2</c:v>
                </c:pt>
                <c:pt idx="100">
                  <c:v>-6.4213844013526866E-2</c:v>
                </c:pt>
                <c:pt idx="101">
                  <c:v>-4.9755552268906218E-2</c:v>
                </c:pt>
                <c:pt idx="102">
                  <c:v>4.7190650400664655E-2</c:v>
                </c:pt>
                <c:pt idx="103">
                  <c:v>-1.3055549681659907E-3</c:v>
                </c:pt>
                <c:pt idx="104">
                  <c:v>-2.9090416676806315E-3</c:v>
                </c:pt>
                <c:pt idx="105">
                  <c:v>-3.5500297118667935E-3</c:v>
                </c:pt>
                <c:pt idx="106">
                  <c:v>7.7035014222839857E-2</c:v>
                </c:pt>
                <c:pt idx="107">
                  <c:v>1.0689183133073186E-2</c:v>
                </c:pt>
                <c:pt idx="108">
                  <c:v>1.4866120043355628E-2</c:v>
                </c:pt>
                <c:pt idx="109">
                  <c:v>-1.1234793688628892E-2</c:v>
                </c:pt>
                <c:pt idx="110">
                  <c:v>-5.6905434478343994E-2</c:v>
                </c:pt>
                <c:pt idx="111">
                  <c:v>-8.5222162259399169E-3</c:v>
                </c:pt>
                <c:pt idx="112">
                  <c:v>4.0931684847934996E-2</c:v>
                </c:pt>
                <c:pt idx="113">
                  <c:v>3.5121508495074352E-2</c:v>
                </c:pt>
                <c:pt idx="114">
                  <c:v>1.5036864568389052E-2</c:v>
                </c:pt>
                <c:pt idx="115">
                  <c:v>9.3231524270398353E-3</c:v>
                </c:pt>
                <c:pt idx="116">
                  <c:v>1.150034702509906E-4</c:v>
                </c:pt>
                <c:pt idx="117">
                  <c:v>-7.95490199224861E-2</c:v>
                </c:pt>
                <c:pt idx="118">
                  <c:v>-0.23246367755038275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E2-46D9-8485-6CCD1F1421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607176"/>
        <c:axId val="454606520"/>
      </c:scatterChart>
      <c:valAx>
        <c:axId val="4546071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Bajaj</a:t>
                </a:r>
                <a:r>
                  <a:rPr lang="en-US" baseline="0"/>
                  <a:t> FinServ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000%" sourceLinked="1"/>
        <c:majorTickMark val="out"/>
        <c:minorTickMark val="none"/>
        <c:tickLblPos val="none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606520"/>
        <c:crosses val="autoZero"/>
        <c:crossBetween val="midCat"/>
      </c:valAx>
      <c:valAx>
        <c:axId val="4546065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Nifty</a:t>
                </a:r>
                <a:r>
                  <a:rPr lang="en-US" baseline="0"/>
                  <a:t> 50 Return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000%" sourceLinked="1"/>
        <c:majorTickMark val="out"/>
        <c:minorTickMark val="none"/>
        <c:tickLblPos val="none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607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525780</xdr:colOff>
      <xdr:row>1</xdr:row>
      <xdr:rowOff>186690</xdr:rowOff>
    </xdr:from>
    <xdr:to>
      <xdr:col>17</xdr:col>
      <xdr:colOff>350520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622B8A-9EC9-4317-B9AA-152E1A32E5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</xdr:colOff>
      <xdr:row>1</xdr:row>
      <xdr:rowOff>34290</xdr:rowOff>
    </xdr:from>
    <xdr:to>
      <xdr:col>17</xdr:col>
      <xdr:colOff>601980</xdr:colOff>
      <xdr:row>22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844295-6527-43DD-AD93-40F21D94CA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106680</xdr:colOff>
      <xdr:row>1</xdr:row>
      <xdr:rowOff>15240</xdr:rowOff>
    </xdr:from>
    <xdr:to>
      <xdr:col>20</xdr:col>
      <xdr:colOff>358140</xdr:colOff>
      <xdr:row>27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ABB6BA-B535-4B92-BEDF-52B0296659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99060</xdr:rowOff>
    </xdr:from>
    <xdr:to>
      <xdr:col>16</xdr:col>
      <xdr:colOff>403860</xdr:colOff>
      <xdr:row>24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E82935-6BDB-48CD-9720-7890CAEF4E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17</xdr:col>
      <xdr:colOff>495300</xdr:colOff>
      <xdr:row>23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EE564A-C77F-4D13-BFC9-82FD523335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220980</xdr:colOff>
      <xdr:row>1</xdr:row>
      <xdr:rowOff>68580</xdr:rowOff>
    </xdr:from>
    <xdr:to>
      <xdr:col>16</xdr:col>
      <xdr:colOff>441960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81215A-87FE-4EB0-AA7F-BD94C5ABCE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17</xdr:col>
      <xdr:colOff>403860</xdr:colOff>
      <xdr:row>25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7DCBF2-9D93-428B-B327-E4F1903EB3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83820</xdr:colOff>
      <xdr:row>1</xdr:row>
      <xdr:rowOff>0</xdr:rowOff>
    </xdr:from>
    <xdr:to>
      <xdr:col>20</xdr:col>
      <xdr:colOff>609600</xdr:colOff>
      <xdr:row>32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DB99B3-12A5-4BC5-BE80-3D8BD48CD3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MF%20Assignment%20Part-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jaj Finserv Daily Data"/>
      <sheetName val="Bajaj Finserv Monthly Data"/>
      <sheetName val="Nifty 50 Monthly Data"/>
      <sheetName val="Exhibit 5"/>
      <sheetName val="Exhibit 6"/>
      <sheetName val="Exhibit 7"/>
      <sheetName val="Exhibit 8"/>
      <sheetName val="Exhibit 9"/>
      <sheetName val="Exhibit 10"/>
      <sheetName val="Exhibit 12"/>
      <sheetName val="Exhibit 13"/>
    </sheetNames>
    <sheetDataSet>
      <sheetData sheetId="0">
        <row r="1">
          <cell r="G1" t="str">
            <v>Close Price</v>
          </cell>
        </row>
        <row r="2">
          <cell r="A2">
            <v>40269</v>
          </cell>
          <cell r="G2">
            <v>344.9</v>
          </cell>
        </row>
        <row r="3">
          <cell r="A3">
            <v>40273</v>
          </cell>
          <cell r="G3">
            <v>346.55</v>
          </cell>
        </row>
        <row r="4">
          <cell r="A4">
            <v>40274</v>
          </cell>
          <cell r="G4">
            <v>342.9</v>
          </cell>
        </row>
        <row r="5">
          <cell r="A5">
            <v>40275</v>
          </cell>
          <cell r="G5">
            <v>342.3</v>
          </cell>
        </row>
        <row r="6">
          <cell r="A6">
            <v>40276</v>
          </cell>
          <cell r="G6">
            <v>349.95</v>
          </cell>
        </row>
        <row r="7">
          <cell r="A7">
            <v>40277</v>
          </cell>
          <cell r="G7">
            <v>359.1</v>
          </cell>
        </row>
        <row r="8">
          <cell r="A8">
            <v>40280</v>
          </cell>
          <cell r="G8">
            <v>359.6</v>
          </cell>
        </row>
        <row r="9">
          <cell r="A9">
            <v>40281</v>
          </cell>
          <cell r="G9">
            <v>352.65</v>
          </cell>
        </row>
        <row r="10">
          <cell r="A10">
            <v>40283</v>
          </cell>
          <cell r="G10">
            <v>326.95</v>
          </cell>
        </row>
        <row r="11">
          <cell r="A11">
            <v>40284</v>
          </cell>
          <cell r="G11">
            <v>307.95</v>
          </cell>
        </row>
        <row r="12">
          <cell r="A12">
            <v>40287</v>
          </cell>
          <cell r="G12">
            <v>305.85000000000002</v>
          </cell>
        </row>
        <row r="13">
          <cell r="A13">
            <v>40288</v>
          </cell>
          <cell r="G13">
            <v>313.35000000000002</v>
          </cell>
        </row>
        <row r="14">
          <cell r="A14">
            <v>40289</v>
          </cell>
          <cell r="G14">
            <v>318.75</v>
          </cell>
        </row>
        <row r="15">
          <cell r="A15">
            <v>40290</v>
          </cell>
          <cell r="G15">
            <v>321.39999999999998</v>
          </cell>
        </row>
        <row r="16">
          <cell r="A16">
            <v>40291</v>
          </cell>
          <cell r="G16">
            <v>321.95</v>
          </cell>
        </row>
        <row r="17">
          <cell r="A17">
            <v>40294</v>
          </cell>
          <cell r="G17">
            <v>327</v>
          </cell>
        </row>
        <row r="18">
          <cell r="A18">
            <v>40295</v>
          </cell>
          <cell r="G18">
            <v>323.60000000000002</v>
          </cell>
        </row>
        <row r="19">
          <cell r="A19">
            <v>40296</v>
          </cell>
          <cell r="G19">
            <v>326.95</v>
          </cell>
        </row>
        <row r="20">
          <cell r="A20">
            <v>40297</v>
          </cell>
          <cell r="G20">
            <v>339.2</v>
          </cell>
        </row>
        <row r="21">
          <cell r="A21">
            <v>40298</v>
          </cell>
          <cell r="G21">
            <v>343.95</v>
          </cell>
        </row>
        <row r="22">
          <cell r="A22">
            <v>40301</v>
          </cell>
          <cell r="G22">
            <v>345.2</v>
          </cell>
        </row>
        <row r="23">
          <cell r="A23">
            <v>40302</v>
          </cell>
          <cell r="G23">
            <v>339.1</v>
          </cell>
        </row>
        <row r="24">
          <cell r="A24">
            <v>40303</v>
          </cell>
          <cell r="G24">
            <v>398.1</v>
          </cell>
        </row>
        <row r="25">
          <cell r="A25">
            <v>40304</v>
          </cell>
          <cell r="G25">
            <v>412.9</v>
          </cell>
        </row>
        <row r="26">
          <cell r="A26">
            <v>40305</v>
          </cell>
          <cell r="G26">
            <v>398</v>
          </cell>
        </row>
        <row r="27">
          <cell r="A27">
            <v>40308</v>
          </cell>
          <cell r="G27">
            <v>438.75</v>
          </cell>
        </row>
        <row r="28">
          <cell r="A28">
            <v>40309</v>
          </cell>
          <cell r="G28">
            <v>433.7</v>
          </cell>
        </row>
        <row r="29">
          <cell r="A29">
            <v>40310</v>
          </cell>
          <cell r="G29">
            <v>468.7</v>
          </cell>
        </row>
        <row r="30">
          <cell r="A30">
            <v>40311</v>
          </cell>
          <cell r="G30">
            <v>511.85</v>
          </cell>
        </row>
        <row r="31">
          <cell r="A31">
            <v>40312</v>
          </cell>
          <cell r="G31">
            <v>537.04999999999995</v>
          </cell>
        </row>
        <row r="32">
          <cell r="A32">
            <v>40315</v>
          </cell>
          <cell r="G32">
            <v>532</v>
          </cell>
        </row>
        <row r="33">
          <cell r="A33">
            <v>40316</v>
          </cell>
          <cell r="G33">
            <v>486.3</v>
          </cell>
        </row>
        <row r="34">
          <cell r="A34">
            <v>40317</v>
          </cell>
          <cell r="G34">
            <v>467.8</v>
          </cell>
        </row>
        <row r="35">
          <cell r="A35">
            <v>40318</v>
          </cell>
          <cell r="G35">
            <v>451.95</v>
          </cell>
        </row>
        <row r="36">
          <cell r="A36">
            <v>40319</v>
          </cell>
          <cell r="G36">
            <v>457.35</v>
          </cell>
        </row>
        <row r="37">
          <cell r="A37">
            <v>40322</v>
          </cell>
          <cell r="G37">
            <v>429</v>
          </cell>
        </row>
        <row r="38">
          <cell r="A38">
            <v>40323</v>
          </cell>
          <cell r="G38">
            <v>424.7</v>
          </cell>
        </row>
        <row r="39">
          <cell r="A39">
            <v>40324</v>
          </cell>
          <cell r="G39">
            <v>441.15</v>
          </cell>
        </row>
        <row r="40">
          <cell r="A40">
            <v>40325</v>
          </cell>
          <cell r="G40">
            <v>445.95</v>
          </cell>
        </row>
        <row r="41">
          <cell r="A41">
            <v>40326</v>
          </cell>
          <cell r="G41">
            <v>443.5</v>
          </cell>
        </row>
        <row r="42">
          <cell r="A42">
            <v>40329</v>
          </cell>
          <cell r="G42">
            <v>441</v>
          </cell>
        </row>
        <row r="43">
          <cell r="A43">
            <v>40330</v>
          </cell>
          <cell r="G43">
            <v>456.15</v>
          </cell>
        </row>
        <row r="44">
          <cell r="A44">
            <v>40331</v>
          </cell>
          <cell r="G44">
            <v>462.45</v>
          </cell>
        </row>
        <row r="45">
          <cell r="A45">
            <v>40332</v>
          </cell>
          <cell r="G45">
            <v>483.45</v>
          </cell>
        </row>
        <row r="46">
          <cell r="A46">
            <v>40333</v>
          </cell>
          <cell r="G46">
            <v>469.9</v>
          </cell>
        </row>
        <row r="47">
          <cell r="A47">
            <v>40336</v>
          </cell>
          <cell r="G47">
            <v>458.65</v>
          </cell>
        </row>
        <row r="48">
          <cell r="A48">
            <v>40337</v>
          </cell>
          <cell r="G48">
            <v>447.9</v>
          </cell>
        </row>
        <row r="49">
          <cell r="A49">
            <v>40338</v>
          </cell>
          <cell r="G49">
            <v>466.95</v>
          </cell>
        </row>
        <row r="50">
          <cell r="A50">
            <v>40339</v>
          </cell>
          <cell r="G50">
            <v>466.5</v>
          </cell>
        </row>
        <row r="51">
          <cell r="A51">
            <v>40340</v>
          </cell>
          <cell r="G51">
            <v>464.05</v>
          </cell>
        </row>
        <row r="52">
          <cell r="A52">
            <v>40343</v>
          </cell>
          <cell r="G52">
            <v>461.55</v>
          </cell>
        </row>
        <row r="53">
          <cell r="A53">
            <v>40344</v>
          </cell>
          <cell r="G53">
            <v>453.95</v>
          </cell>
        </row>
        <row r="54">
          <cell r="A54">
            <v>40345</v>
          </cell>
          <cell r="G54">
            <v>454.85</v>
          </cell>
        </row>
        <row r="55">
          <cell r="A55">
            <v>40346</v>
          </cell>
          <cell r="G55">
            <v>448.75</v>
          </cell>
        </row>
        <row r="56">
          <cell r="A56">
            <v>40347</v>
          </cell>
          <cell r="G56">
            <v>403.9</v>
          </cell>
        </row>
        <row r="57">
          <cell r="A57">
            <v>40350</v>
          </cell>
          <cell r="G57">
            <v>417.25</v>
          </cell>
        </row>
        <row r="58">
          <cell r="A58">
            <v>40351</v>
          </cell>
          <cell r="G58">
            <v>417.2</v>
          </cell>
        </row>
        <row r="59">
          <cell r="A59">
            <v>40352</v>
          </cell>
          <cell r="G59">
            <v>418.2</v>
          </cell>
        </row>
        <row r="60">
          <cell r="A60">
            <v>40353</v>
          </cell>
          <cell r="G60">
            <v>419.1</v>
          </cell>
        </row>
        <row r="61">
          <cell r="A61">
            <v>40354</v>
          </cell>
          <cell r="G61">
            <v>422.1</v>
          </cell>
        </row>
        <row r="62">
          <cell r="A62">
            <v>40357</v>
          </cell>
          <cell r="G62">
            <v>425.75</v>
          </cell>
        </row>
        <row r="63">
          <cell r="A63">
            <v>40358</v>
          </cell>
          <cell r="G63">
            <v>439.6</v>
          </cell>
        </row>
        <row r="64">
          <cell r="A64">
            <v>40359</v>
          </cell>
          <cell r="G64">
            <v>437.15</v>
          </cell>
        </row>
        <row r="65">
          <cell r="A65">
            <v>40360</v>
          </cell>
          <cell r="G65">
            <v>432.7</v>
          </cell>
        </row>
        <row r="66">
          <cell r="A66">
            <v>40361</v>
          </cell>
          <cell r="G66">
            <v>430.75</v>
          </cell>
        </row>
        <row r="67">
          <cell r="A67">
            <v>40364</v>
          </cell>
          <cell r="G67">
            <v>428.55</v>
          </cell>
        </row>
        <row r="68">
          <cell r="A68">
            <v>40365</v>
          </cell>
          <cell r="G68">
            <v>425.35</v>
          </cell>
        </row>
        <row r="69">
          <cell r="A69">
            <v>40366</v>
          </cell>
          <cell r="G69">
            <v>427.1</v>
          </cell>
        </row>
        <row r="70">
          <cell r="A70">
            <v>40367</v>
          </cell>
          <cell r="G70">
            <v>423.6</v>
          </cell>
        </row>
        <row r="71">
          <cell r="A71">
            <v>40368</v>
          </cell>
          <cell r="G71">
            <v>418.05</v>
          </cell>
        </row>
        <row r="72">
          <cell r="A72">
            <v>40371</v>
          </cell>
          <cell r="G72">
            <v>430.25</v>
          </cell>
        </row>
        <row r="73">
          <cell r="A73">
            <v>40372</v>
          </cell>
          <cell r="G73">
            <v>425.25</v>
          </cell>
        </row>
        <row r="74">
          <cell r="A74">
            <v>40373</v>
          </cell>
          <cell r="G74">
            <v>421.3</v>
          </cell>
        </row>
        <row r="75">
          <cell r="A75">
            <v>40374</v>
          </cell>
          <cell r="G75">
            <v>416.25</v>
          </cell>
        </row>
        <row r="76">
          <cell r="A76">
            <v>40375</v>
          </cell>
          <cell r="G76">
            <v>415.7</v>
          </cell>
        </row>
        <row r="77">
          <cell r="A77">
            <v>40378</v>
          </cell>
          <cell r="G77">
            <v>425.4</v>
          </cell>
        </row>
        <row r="78">
          <cell r="A78">
            <v>40379</v>
          </cell>
          <cell r="G78">
            <v>432.4</v>
          </cell>
        </row>
        <row r="79">
          <cell r="A79">
            <v>40380</v>
          </cell>
          <cell r="G79">
            <v>434.35</v>
          </cell>
        </row>
        <row r="80">
          <cell r="A80">
            <v>40381</v>
          </cell>
          <cell r="G80">
            <v>433.2</v>
          </cell>
        </row>
        <row r="81">
          <cell r="A81">
            <v>40382</v>
          </cell>
          <cell r="G81">
            <v>426.45</v>
          </cell>
        </row>
        <row r="82">
          <cell r="A82">
            <v>40385</v>
          </cell>
          <cell r="G82">
            <v>422.35</v>
          </cell>
        </row>
        <row r="83">
          <cell r="A83">
            <v>40386</v>
          </cell>
          <cell r="G83">
            <v>429.95</v>
          </cell>
        </row>
        <row r="84">
          <cell r="A84">
            <v>40387</v>
          </cell>
          <cell r="G84">
            <v>426.5</v>
          </cell>
        </row>
        <row r="85">
          <cell r="A85">
            <v>40388</v>
          </cell>
          <cell r="G85">
            <v>431.6</v>
          </cell>
        </row>
        <row r="86">
          <cell r="A86">
            <v>40389</v>
          </cell>
          <cell r="G86">
            <v>430.25</v>
          </cell>
        </row>
        <row r="87">
          <cell r="A87">
            <v>40392</v>
          </cell>
          <cell r="G87">
            <v>431.9</v>
          </cell>
        </row>
        <row r="88">
          <cell r="A88">
            <v>40393</v>
          </cell>
          <cell r="G88">
            <v>431.7</v>
          </cell>
        </row>
        <row r="89">
          <cell r="A89">
            <v>40394</v>
          </cell>
          <cell r="G89">
            <v>434.55</v>
          </cell>
        </row>
        <row r="90">
          <cell r="A90">
            <v>40395</v>
          </cell>
          <cell r="G90">
            <v>435.25</v>
          </cell>
        </row>
        <row r="91">
          <cell r="A91">
            <v>40396</v>
          </cell>
          <cell r="G91">
            <v>434.85</v>
          </cell>
        </row>
        <row r="92">
          <cell r="A92">
            <v>40399</v>
          </cell>
          <cell r="G92">
            <v>435.3</v>
          </cell>
        </row>
        <row r="93">
          <cell r="A93">
            <v>40400</v>
          </cell>
          <cell r="G93">
            <v>434.2</v>
          </cell>
        </row>
        <row r="94">
          <cell r="A94">
            <v>40401</v>
          </cell>
          <cell r="G94">
            <v>458</v>
          </cell>
        </row>
        <row r="95">
          <cell r="A95">
            <v>40402</v>
          </cell>
          <cell r="G95">
            <v>480.75</v>
          </cell>
        </row>
        <row r="96">
          <cell r="A96">
            <v>40403</v>
          </cell>
          <cell r="G96">
            <v>477.6</v>
          </cell>
        </row>
        <row r="97">
          <cell r="A97">
            <v>40406</v>
          </cell>
          <cell r="G97">
            <v>470.65</v>
          </cell>
        </row>
        <row r="98">
          <cell r="A98">
            <v>40407</v>
          </cell>
          <cell r="G98">
            <v>470.35</v>
          </cell>
        </row>
        <row r="99">
          <cell r="A99">
            <v>40408</v>
          </cell>
          <cell r="G99">
            <v>469.35</v>
          </cell>
        </row>
        <row r="100">
          <cell r="A100">
            <v>40409</v>
          </cell>
          <cell r="G100">
            <v>479.65</v>
          </cell>
        </row>
        <row r="101">
          <cell r="A101">
            <v>40410</v>
          </cell>
          <cell r="G101">
            <v>485.9</v>
          </cell>
        </row>
        <row r="102">
          <cell r="A102">
            <v>40413</v>
          </cell>
          <cell r="G102">
            <v>492.95</v>
          </cell>
        </row>
        <row r="103">
          <cell r="A103">
            <v>40414</v>
          </cell>
          <cell r="G103">
            <v>478.9</v>
          </cell>
        </row>
        <row r="104">
          <cell r="A104">
            <v>40415</v>
          </cell>
          <cell r="G104">
            <v>485.1</v>
          </cell>
        </row>
        <row r="105">
          <cell r="A105">
            <v>40416</v>
          </cell>
          <cell r="G105">
            <v>485.35</v>
          </cell>
        </row>
        <row r="106">
          <cell r="A106">
            <v>40417</v>
          </cell>
          <cell r="G106">
            <v>478.55</v>
          </cell>
        </row>
        <row r="107">
          <cell r="A107">
            <v>40420</v>
          </cell>
          <cell r="G107">
            <v>480.65</v>
          </cell>
        </row>
        <row r="108">
          <cell r="A108">
            <v>40421</v>
          </cell>
          <cell r="G108">
            <v>479.65</v>
          </cell>
        </row>
        <row r="109">
          <cell r="A109">
            <v>40422</v>
          </cell>
          <cell r="G109">
            <v>485.25</v>
          </cell>
        </row>
        <row r="110">
          <cell r="A110">
            <v>40423</v>
          </cell>
          <cell r="G110">
            <v>487.75</v>
          </cell>
        </row>
        <row r="111">
          <cell r="A111">
            <v>40424</v>
          </cell>
          <cell r="G111">
            <v>519.6</v>
          </cell>
        </row>
        <row r="112">
          <cell r="A112">
            <v>40427</v>
          </cell>
          <cell r="G112">
            <v>514.6</v>
          </cell>
        </row>
        <row r="113">
          <cell r="A113">
            <v>40428</v>
          </cell>
          <cell r="G113">
            <v>511.8</v>
          </cell>
        </row>
        <row r="114">
          <cell r="A114">
            <v>40429</v>
          </cell>
          <cell r="G114">
            <v>512.95000000000005</v>
          </cell>
        </row>
        <row r="115">
          <cell r="A115">
            <v>40430</v>
          </cell>
          <cell r="G115">
            <v>510.2</v>
          </cell>
        </row>
        <row r="116">
          <cell r="A116">
            <v>40434</v>
          </cell>
          <cell r="G116">
            <v>516.5</v>
          </cell>
        </row>
        <row r="117">
          <cell r="A117">
            <v>40435</v>
          </cell>
          <cell r="G117">
            <v>519</v>
          </cell>
        </row>
        <row r="118">
          <cell r="A118">
            <v>40436</v>
          </cell>
          <cell r="G118">
            <v>516.45000000000005</v>
          </cell>
        </row>
        <row r="119">
          <cell r="A119">
            <v>40437</v>
          </cell>
          <cell r="G119">
            <v>514.25</v>
          </cell>
        </row>
        <row r="120">
          <cell r="A120">
            <v>40438</v>
          </cell>
          <cell r="G120">
            <v>524.79999999999995</v>
          </cell>
        </row>
        <row r="121">
          <cell r="A121">
            <v>40441</v>
          </cell>
          <cell r="G121">
            <v>527.5</v>
          </cell>
        </row>
        <row r="122">
          <cell r="A122">
            <v>40442</v>
          </cell>
          <cell r="G122">
            <v>526.20000000000005</v>
          </cell>
        </row>
        <row r="123">
          <cell r="A123">
            <v>40443</v>
          </cell>
          <cell r="G123">
            <v>526.4</v>
          </cell>
        </row>
        <row r="124">
          <cell r="A124">
            <v>40444</v>
          </cell>
          <cell r="G124">
            <v>526.20000000000005</v>
          </cell>
        </row>
        <row r="125">
          <cell r="A125">
            <v>40445</v>
          </cell>
          <cell r="G125">
            <v>527.4</v>
          </cell>
        </row>
        <row r="126">
          <cell r="A126">
            <v>40448</v>
          </cell>
          <cell r="G126">
            <v>534.1</v>
          </cell>
        </row>
        <row r="127">
          <cell r="A127">
            <v>40449</v>
          </cell>
          <cell r="G127">
            <v>543.5</v>
          </cell>
        </row>
        <row r="128">
          <cell r="A128">
            <v>40450</v>
          </cell>
          <cell r="G128">
            <v>535.20000000000005</v>
          </cell>
        </row>
        <row r="129">
          <cell r="A129">
            <v>40451</v>
          </cell>
          <cell r="G129">
            <v>534.35</v>
          </cell>
        </row>
        <row r="130">
          <cell r="A130">
            <v>40452</v>
          </cell>
          <cell r="G130">
            <v>526.79999999999995</v>
          </cell>
        </row>
        <row r="131">
          <cell r="A131">
            <v>40455</v>
          </cell>
          <cell r="G131">
            <v>515.35</v>
          </cell>
        </row>
        <row r="132">
          <cell r="A132">
            <v>40456</v>
          </cell>
          <cell r="G132">
            <v>514.75</v>
          </cell>
        </row>
        <row r="133">
          <cell r="A133">
            <v>40457</v>
          </cell>
          <cell r="G133">
            <v>515.04999999999995</v>
          </cell>
        </row>
        <row r="134">
          <cell r="A134">
            <v>40458</v>
          </cell>
          <cell r="G134">
            <v>514.54999999999995</v>
          </cell>
        </row>
        <row r="135">
          <cell r="A135">
            <v>40459</v>
          </cell>
          <cell r="G135">
            <v>505.45</v>
          </cell>
        </row>
        <row r="136">
          <cell r="A136">
            <v>40462</v>
          </cell>
          <cell r="G136">
            <v>504.55</v>
          </cell>
        </row>
        <row r="137">
          <cell r="A137">
            <v>40463</v>
          </cell>
          <cell r="G137">
            <v>499.8</v>
          </cell>
        </row>
        <row r="138">
          <cell r="A138">
            <v>40464</v>
          </cell>
          <cell r="G138">
            <v>506.9</v>
          </cell>
        </row>
        <row r="139">
          <cell r="A139">
            <v>40465</v>
          </cell>
          <cell r="G139">
            <v>501.95</v>
          </cell>
        </row>
        <row r="140">
          <cell r="A140">
            <v>40466</v>
          </cell>
          <cell r="G140">
            <v>499.3</v>
          </cell>
        </row>
        <row r="141">
          <cell r="A141">
            <v>40469</v>
          </cell>
          <cell r="G141">
            <v>506.4</v>
          </cell>
        </row>
        <row r="142">
          <cell r="A142">
            <v>40470</v>
          </cell>
          <cell r="G142">
            <v>500.25</v>
          </cell>
        </row>
        <row r="143">
          <cell r="A143">
            <v>40471</v>
          </cell>
          <cell r="G143">
            <v>488.3</v>
          </cell>
        </row>
        <row r="144">
          <cell r="A144">
            <v>40472</v>
          </cell>
          <cell r="G144">
            <v>491</v>
          </cell>
        </row>
        <row r="145">
          <cell r="A145">
            <v>40473</v>
          </cell>
          <cell r="G145">
            <v>483.2</v>
          </cell>
        </row>
        <row r="146">
          <cell r="A146">
            <v>40476</v>
          </cell>
          <cell r="G146">
            <v>485.8</v>
          </cell>
        </row>
        <row r="147">
          <cell r="A147">
            <v>40477</v>
          </cell>
          <cell r="G147">
            <v>478.2</v>
          </cell>
        </row>
        <row r="148">
          <cell r="A148">
            <v>40478</v>
          </cell>
          <cell r="G148">
            <v>473.75</v>
          </cell>
        </row>
        <row r="149">
          <cell r="A149">
            <v>40479</v>
          </cell>
          <cell r="G149">
            <v>466.2</v>
          </cell>
        </row>
        <row r="150">
          <cell r="A150">
            <v>40480</v>
          </cell>
          <cell r="G150">
            <v>470.2</v>
          </cell>
        </row>
        <row r="151">
          <cell r="A151">
            <v>40483</v>
          </cell>
          <cell r="G151">
            <v>467.25</v>
          </cell>
        </row>
        <row r="152">
          <cell r="A152">
            <v>40484</v>
          </cell>
          <cell r="G152">
            <v>472.1</v>
          </cell>
        </row>
        <row r="153">
          <cell r="A153">
            <v>40485</v>
          </cell>
          <cell r="G153">
            <v>480.15</v>
          </cell>
        </row>
        <row r="154">
          <cell r="A154">
            <v>40486</v>
          </cell>
          <cell r="G154">
            <v>481.95</v>
          </cell>
        </row>
        <row r="155">
          <cell r="A155">
            <v>40487</v>
          </cell>
          <cell r="G155">
            <v>489.5</v>
          </cell>
        </row>
        <row r="156">
          <cell r="A156">
            <v>40490</v>
          </cell>
          <cell r="G156">
            <v>481.8</v>
          </cell>
        </row>
        <row r="157">
          <cell r="A157">
            <v>40491</v>
          </cell>
          <cell r="G157">
            <v>475.3</v>
          </cell>
        </row>
        <row r="158">
          <cell r="A158">
            <v>40492</v>
          </cell>
          <cell r="G158">
            <v>471.95</v>
          </cell>
        </row>
        <row r="159">
          <cell r="A159">
            <v>40493</v>
          </cell>
          <cell r="G159">
            <v>465.4</v>
          </cell>
        </row>
        <row r="160">
          <cell r="A160">
            <v>40494</v>
          </cell>
          <cell r="G160">
            <v>455.15</v>
          </cell>
        </row>
        <row r="161">
          <cell r="A161">
            <v>40497</v>
          </cell>
          <cell r="G161">
            <v>465.9</v>
          </cell>
        </row>
        <row r="162">
          <cell r="A162">
            <v>40498</v>
          </cell>
          <cell r="G162">
            <v>465.4</v>
          </cell>
        </row>
        <row r="163">
          <cell r="A163">
            <v>40500</v>
          </cell>
          <cell r="G163">
            <v>462.6</v>
          </cell>
        </row>
        <row r="164">
          <cell r="A164">
            <v>40501</v>
          </cell>
          <cell r="G164">
            <v>457</v>
          </cell>
        </row>
        <row r="165">
          <cell r="A165">
            <v>40504</v>
          </cell>
          <cell r="G165">
            <v>462.7</v>
          </cell>
        </row>
        <row r="166">
          <cell r="A166">
            <v>40505</v>
          </cell>
          <cell r="G166">
            <v>460</v>
          </cell>
        </row>
        <row r="167">
          <cell r="A167">
            <v>40506</v>
          </cell>
          <cell r="G167">
            <v>457.95</v>
          </cell>
        </row>
        <row r="168">
          <cell r="A168">
            <v>40507</v>
          </cell>
          <cell r="G168">
            <v>460.05</v>
          </cell>
        </row>
        <row r="169">
          <cell r="A169">
            <v>40508</v>
          </cell>
          <cell r="G169">
            <v>461.65</v>
          </cell>
        </row>
        <row r="170">
          <cell r="A170">
            <v>40511</v>
          </cell>
          <cell r="G170">
            <v>460.45</v>
          </cell>
        </row>
        <row r="171">
          <cell r="A171">
            <v>40512</v>
          </cell>
          <cell r="G171">
            <v>472.1</v>
          </cell>
        </row>
        <row r="172">
          <cell r="A172">
            <v>40513</v>
          </cell>
          <cell r="G172">
            <v>481.65</v>
          </cell>
        </row>
        <row r="173">
          <cell r="A173">
            <v>40514</v>
          </cell>
          <cell r="G173">
            <v>484.35</v>
          </cell>
        </row>
        <row r="174">
          <cell r="A174">
            <v>40515</v>
          </cell>
          <cell r="G174">
            <v>486.7</v>
          </cell>
        </row>
        <row r="175">
          <cell r="A175">
            <v>40518</v>
          </cell>
          <cell r="G175">
            <v>487.1</v>
          </cell>
        </row>
        <row r="176">
          <cell r="A176">
            <v>40519</v>
          </cell>
          <cell r="G176">
            <v>482.05</v>
          </cell>
        </row>
        <row r="177">
          <cell r="A177">
            <v>40520</v>
          </cell>
          <cell r="G177">
            <v>459.4</v>
          </cell>
        </row>
        <row r="178">
          <cell r="A178">
            <v>40521</v>
          </cell>
          <cell r="G178">
            <v>459</v>
          </cell>
        </row>
        <row r="179">
          <cell r="A179">
            <v>40522</v>
          </cell>
          <cell r="G179">
            <v>458.45</v>
          </cell>
        </row>
        <row r="180">
          <cell r="A180">
            <v>40525</v>
          </cell>
          <cell r="G180">
            <v>459.2</v>
          </cell>
        </row>
        <row r="181">
          <cell r="A181">
            <v>40526</v>
          </cell>
          <cell r="G181">
            <v>457.8</v>
          </cell>
        </row>
        <row r="182">
          <cell r="A182">
            <v>40527</v>
          </cell>
          <cell r="G182">
            <v>458.9</v>
          </cell>
        </row>
        <row r="183">
          <cell r="A183">
            <v>40528</v>
          </cell>
          <cell r="G183">
            <v>459.55</v>
          </cell>
        </row>
        <row r="184">
          <cell r="A184">
            <v>40532</v>
          </cell>
          <cell r="G184">
            <v>453.4</v>
          </cell>
        </row>
        <row r="185">
          <cell r="A185">
            <v>40533</v>
          </cell>
          <cell r="G185">
            <v>456.4</v>
          </cell>
        </row>
        <row r="186">
          <cell r="A186">
            <v>40534</v>
          </cell>
          <cell r="G186">
            <v>444.2</v>
          </cell>
        </row>
        <row r="187">
          <cell r="A187">
            <v>40535</v>
          </cell>
          <cell r="G187">
            <v>450</v>
          </cell>
        </row>
        <row r="188">
          <cell r="A188">
            <v>40536</v>
          </cell>
          <cell r="G188">
            <v>451.3</v>
          </cell>
        </row>
        <row r="189">
          <cell r="A189">
            <v>40539</v>
          </cell>
          <cell r="G189">
            <v>454.75</v>
          </cell>
        </row>
        <row r="190">
          <cell r="A190">
            <v>40540</v>
          </cell>
          <cell r="G190">
            <v>472.9</v>
          </cell>
        </row>
        <row r="191">
          <cell r="A191">
            <v>40541</v>
          </cell>
          <cell r="G191">
            <v>470.75</v>
          </cell>
        </row>
        <row r="192">
          <cell r="A192">
            <v>40542</v>
          </cell>
          <cell r="G192">
            <v>465.75</v>
          </cell>
        </row>
        <row r="193">
          <cell r="A193">
            <v>40543</v>
          </cell>
          <cell r="G193">
            <v>462.85</v>
          </cell>
        </row>
        <row r="194">
          <cell r="A194">
            <v>40546</v>
          </cell>
          <cell r="G194">
            <v>470.4</v>
          </cell>
        </row>
        <row r="195">
          <cell r="A195">
            <v>40547</v>
          </cell>
          <cell r="G195">
            <v>468.2</v>
          </cell>
        </row>
        <row r="196">
          <cell r="A196">
            <v>40548</v>
          </cell>
          <cell r="G196">
            <v>464.75</v>
          </cell>
        </row>
        <row r="197">
          <cell r="A197">
            <v>40549</v>
          </cell>
          <cell r="G197">
            <v>454.5</v>
          </cell>
        </row>
        <row r="198">
          <cell r="A198">
            <v>40550</v>
          </cell>
          <cell r="G198">
            <v>445.85</v>
          </cell>
        </row>
        <row r="199">
          <cell r="A199">
            <v>40553</v>
          </cell>
          <cell r="G199">
            <v>438.25</v>
          </cell>
        </row>
        <row r="200">
          <cell r="A200">
            <v>40554</v>
          </cell>
          <cell r="G200">
            <v>432.4</v>
          </cell>
        </row>
        <row r="201">
          <cell r="A201">
            <v>40555</v>
          </cell>
          <cell r="G201">
            <v>432.75</v>
          </cell>
        </row>
        <row r="202">
          <cell r="A202">
            <v>40556</v>
          </cell>
          <cell r="G202">
            <v>432.75</v>
          </cell>
        </row>
        <row r="203">
          <cell r="A203">
            <v>40557</v>
          </cell>
          <cell r="G203">
            <v>423.9</v>
          </cell>
        </row>
        <row r="204">
          <cell r="A204">
            <v>40560</v>
          </cell>
          <cell r="G204">
            <v>413.45</v>
          </cell>
        </row>
        <row r="205">
          <cell r="A205">
            <v>40561</v>
          </cell>
          <cell r="G205">
            <v>433.8</v>
          </cell>
        </row>
        <row r="206">
          <cell r="A206">
            <v>40562</v>
          </cell>
          <cell r="G206">
            <v>435.45</v>
          </cell>
        </row>
        <row r="207">
          <cell r="A207">
            <v>40563</v>
          </cell>
          <cell r="G207">
            <v>429.6</v>
          </cell>
        </row>
        <row r="208">
          <cell r="A208">
            <v>40564</v>
          </cell>
          <cell r="G208">
            <v>424.7</v>
          </cell>
        </row>
        <row r="209">
          <cell r="A209">
            <v>40567</v>
          </cell>
          <cell r="G209">
            <v>422.7</v>
          </cell>
        </row>
        <row r="210">
          <cell r="A210">
            <v>40568</v>
          </cell>
          <cell r="G210">
            <v>423.9</v>
          </cell>
        </row>
        <row r="211">
          <cell r="A211">
            <v>40570</v>
          </cell>
          <cell r="G211">
            <v>416.15</v>
          </cell>
        </row>
        <row r="212">
          <cell r="A212">
            <v>40571</v>
          </cell>
          <cell r="G212">
            <v>415.25</v>
          </cell>
        </row>
        <row r="213">
          <cell r="A213">
            <v>40574</v>
          </cell>
          <cell r="G213">
            <v>408.8</v>
          </cell>
        </row>
        <row r="214">
          <cell r="A214">
            <v>40575</v>
          </cell>
          <cell r="G214">
            <v>414</v>
          </cell>
        </row>
        <row r="215">
          <cell r="A215">
            <v>40576</v>
          </cell>
          <cell r="G215">
            <v>405.05</v>
          </cell>
        </row>
        <row r="216">
          <cell r="A216">
            <v>40577</v>
          </cell>
          <cell r="G216">
            <v>408.55</v>
          </cell>
        </row>
        <row r="217">
          <cell r="A217">
            <v>40578</v>
          </cell>
          <cell r="G217">
            <v>410.3</v>
          </cell>
        </row>
        <row r="218">
          <cell r="A218">
            <v>40581</v>
          </cell>
          <cell r="G218">
            <v>415.05</v>
          </cell>
        </row>
        <row r="219">
          <cell r="A219">
            <v>40582</v>
          </cell>
          <cell r="G219">
            <v>415.3</v>
          </cell>
        </row>
        <row r="220">
          <cell r="A220">
            <v>40583</v>
          </cell>
          <cell r="G220">
            <v>409.8</v>
          </cell>
        </row>
        <row r="221">
          <cell r="A221">
            <v>40584</v>
          </cell>
          <cell r="G221">
            <v>408.85</v>
          </cell>
        </row>
        <row r="222">
          <cell r="A222">
            <v>40585</v>
          </cell>
          <cell r="G222">
            <v>417.15</v>
          </cell>
        </row>
        <row r="223">
          <cell r="A223">
            <v>40588</v>
          </cell>
          <cell r="G223">
            <v>427.4</v>
          </cell>
        </row>
        <row r="224">
          <cell r="A224">
            <v>40589</v>
          </cell>
          <cell r="G224">
            <v>415.85</v>
          </cell>
        </row>
        <row r="225">
          <cell r="A225">
            <v>40590</v>
          </cell>
          <cell r="G225">
            <v>428.95</v>
          </cell>
        </row>
        <row r="226">
          <cell r="A226">
            <v>40591</v>
          </cell>
          <cell r="G226">
            <v>431</v>
          </cell>
        </row>
        <row r="227">
          <cell r="A227">
            <v>40592</v>
          </cell>
          <cell r="G227">
            <v>430.5</v>
          </cell>
        </row>
        <row r="228">
          <cell r="A228">
            <v>40595</v>
          </cell>
          <cell r="G228">
            <v>426.05</v>
          </cell>
        </row>
        <row r="229">
          <cell r="A229">
            <v>40596</v>
          </cell>
          <cell r="G229">
            <v>425.4</v>
          </cell>
        </row>
        <row r="230">
          <cell r="A230">
            <v>40597</v>
          </cell>
          <cell r="G230">
            <v>448.15</v>
          </cell>
        </row>
        <row r="231">
          <cell r="A231">
            <v>40598</v>
          </cell>
          <cell r="G231">
            <v>429.6</v>
          </cell>
        </row>
        <row r="232">
          <cell r="A232">
            <v>40599</v>
          </cell>
          <cell r="G232">
            <v>426.45</v>
          </cell>
        </row>
        <row r="233">
          <cell r="A233">
            <v>40602</v>
          </cell>
          <cell r="G233">
            <v>432.8</v>
          </cell>
        </row>
        <row r="234">
          <cell r="A234">
            <v>40603</v>
          </cell>
          <cell r="G234">
            <v>441.85</v>
          </cell>
        </row>
        <row r="235">
          <cell r="A235">
            <v>40605</v>
          </cell>
          <cell r="G235">
            <v>530.25</v>
          </cell>
        </row>
        <row r="236">
          <cell r="A236">
            <v>40606</v>
          </cell>
          <cell r="G236">
            <v>547.04999999999995</v>
          </cell>
        </row>
        <row r="237">
          <cell r="A237">
            <v>40609</v>
          </cell>
          <cell r="G237">
            <v>515.20000000000005</v>
          </cell>
        </row>
        <row r="238">
          <cell r="A238">
            <v>40610</v>
          </cell>
          <cell r="G238">
            <v>541</v>
          </cell>
        </row>
        <row r="239">
          <cell r="A239">
            <v>40611</v>
          </cell>
          <cell r="G239">
            <v>578.54999999999995</v>
          </cell>
        </row>
        <row r="240">
          <cell r="A240">
            <v>40612</v>
          </cell>
          <cell r="G240">
            <v>564.04999999999995</v>
          </cell>
        </row>
        <row r="241">
          <cell r="A241">
            <v>40613</v>
          </cell>
          <cell r="G241">
            <v>550.15</v>
          </cell>
        </row>
        <row r="242">
          <cell r="A242">
            <v>40616</v>
          </cell>
          <cell r="G242">
            <v>558.65</v>
          </cell>
        </row>
        <row r="243">
          <cell r="A243">
            <v>40617</v>
          </cell>
          <cell r="G243">
            <v>522.04999999999995</v>
          </cell>
        </row>
        <row r="244">
          <cell r="A244">
            <v>40618</v>
          </cell>
          <cell r="G244">
            <v>540.4</v>
          </cell>
        </row>
        <row r="245">
          <cell r="A245">
            <v>40619</v>
          </cell>
          <cell r="G245">
            <v>527.9</v>
          </cell>
        </row>
        <row r="246">
          <cell r="A246">
            <v>40620</v>
          </cell>
          <cell r="G246">
            <v>513.70000000000005</v>
          </cell>
        </row>
        <row r="247">
          <cell r="A247">
            <v>40623</v>
          </cell>
          <cell r="G247">
            <v>504.3</v>
          </cell>
        </row>
        <row r="248">
          <cell r="A248">
            <v>40624</v>
          </cell>
          <cell r="G248">
            <v>528.95000000000005</v>
          </cell>
        </row>
        <row r="249">
          <cell r="A249">
            <v>40625</v>
          </cell>
          <cell r="G249">
            <v>532.15</v>
          </cell>
        </row>
        <row r="250">
          <cell r="A250">
            <v>40626</v>
          </cell>
          <cell r="G250">
            <v>518.65</v>
          </cell>
        </row>
        <row r="251">
          <cell r="A251">
            <v>40627</v>
          </cell>
          <cell r="G251">
            <v>517.9</v>
          </cell>
        </row>
        <row r="252">
          <cell r="A252">
            <v>40630</v>
          </cell>
          <cell r="G252">
            <v>516.6</v>
          </cell>
        </row>
        <row r="253">
          <cell r="A253">
            <v>40631</v>
          </cell>
          <cell r="G253">
            <v>515.75</v>
          </cell>
        </row>
        <row r="254">
          <cell r="A254">
            <v>40632</v>
          </cell>
          <cell r="G254">
            <v>516.25</v>
          </cell>
        </row>
        <row r="255">
          <cell r="A255">
            <v>40633</v>
          </cell>
          <cell r="G255">
            <v>524.29999999999995</v>
          </cell>
        </row>
        <row r="256">
          <cell r="A256">
            <v>40634</v>
          </cell>
          <cell r="G256">
            <v>523.70000000000005</v>
          </cell>
        </row>
        <row r="257">
          <cell r="A257">
            <v>40637</v>
          </cell>
          <cell r="G257">
            <v>527.20000000000005</v>
          </cell>
        </row>
        <row r="258">
          <cell r="A258">
            <v>40638</v>
          </cell>
          <cell r="G258">
            <v>524.75</v>
          </cell>
        </row>
        <row r="259">
          <cell r="A259">
            <v>40639</v>
          </cell>
          <cell r="G259">
            <v>522.04999999999995</v>
          </cell>
        </row>
        <row r="260">
          <cell r="A260">
            <v>40640</v>
          </cell>
          <cell r="G260">
            <v>528.79999999999995</v>
          </cell>
        </row>
        <row r="261">
          <cell r="A261">
            <v>40641</v>
          </cell>
          <cell r="G261">
            <v>530.9</v>
          </cell>
        </row>
        <row r="262">
          <cell r="A262">
            <v>40644</v>
          </cell>
          <cell r="G262">
            <v>530.04999999999995</v>
          </cell>
        </row>
        <row r="263">
          <cell r="A263">
            <v>40646</v>
          </cell>
          <cell r="G263">
            <v>525.45000000000005</v>
          </cell>
        </row>
        <row r="264">
          <cell r="A264">
            <v>40648</v>
          </cell>
          <cell r="G264">
            <v>516.54999999999995</v>
          </cell>
        </row>
        <row r="265">
          <cell r="A265">
            <v>40651</v>
          </cell>
          <cell r="G265">
            <v>516.4</v>
          </cell>
        </row>
        <row r="266">
          <cell r="A266">
            <v>40652</v>
          </cell>
          <cell r="G266">
            <v>533.45000000000005</v>
          </cell>
        </row>
        <row r="267">
          <cell r="A267">
            <v>40653</v>
          </cell>
          <cell r="G267">
            <v>546</v>
          </cell>
        </row>
        <row r="268">
          <cell r="A268">
            <v>40654</v>
          </cell>
          <cell r="G268">
            <v>537.95000000000005</v>
          </cell>
        </row>
        <row r="269">
          <cell r="A269">
            <v>40658</v>
          </cell>
          <cell r="G269">
            <v>540.45000000000005</v>
          </cell>
        </row>
        <row r="270">
          <cell r="A270">
            <v>40659</v>
          </cell>
          <cell r="G270">
            <v>536.95000000000005</v>
          </cell>
        </row>
        <row r="271">
          <cell r="A271">
            <v>40660</v>
          </cell>
          <cell r="G271">
            <v>540</v>
          </cell>
        </row>
        <row r="272">
          <cell r="A272">
            <v>40661</v>
          </cell>
          <cell r="G272">
            <v>548.25</v>
          </cell>
        </row>
        <row r="273">
          <cell r="A273">
            <v>40662</v>
          </cell>
          <cell r="G273">
            <v>528.5</v>
          </cell>
        </row>
        <row r="274">
          <cell r="A274">
            <v>40665</v>
          </cell>
          <cell r="G274">
            <v>521.6</v>
          </cell>
        </row>
        <row r="275">
          <cell r="A275">
            <v>40666</v>
          </cell>
          <cell r="G275">
            <v>506.3</v>
          </cell>
        </row>
        <row r="276">
          <cell r="A276">
            <v>40667</v>
          </cell>
          <cell r="G276">
            <v>495.85</v>
          </cell>
        </row>
        <row r="277">
          <cell r="A277">
            <v>40668</v>
          </cell>
          <cell r="G277">
            <v>483.55</v>
          </cell>
        </row>
        <row r="278">
          <cell r="A278">
            <v>40669</v>
          </cell>
          <cell r="G278">
            <v>485.7</v>
          </cell>
        </row>
        <row r="279">
          <cell r="A279">
            <v>40672</v>
          </cell>
          <cell r="G279">
            <v>488.45</v>
          </cell>
        </row>
        <row r="280">
          <cell r="A280">
            <v>40673</v>
          </cell>
          <cell r="G280">
            <v>487.8</v>
          </cell>
        </row>
        <row r="281">
          <cell r="A281">
            <v>40674</v>
          </cell>
          <cell r="G281">
            <v>488.7</v>
          </cell>
        </row>
        <row r="282">
          <cell r="A282">
            <v>40675</v>
          </cell>
          <cell r="G282">
            <v>484.3</v>
          </cell>
        </row>
        <row r="283">
          <cell r="A283">
            <v>40676</v>
          </cell>
          <cell r="G283">
            <v>482</v>
          </cell>
        </row>
        <row r="284">
          <cell r="A284">
            <v>40679</v>
          </cell>
          <cell r="G284">
            <v>495.95</v>
          </cell>
        </row>
        <row r="285">
          <cell r="A285">
            <v>40680</v>
          </cell>
          <cell r="G285">
            <v>496.8</v>
          </cell>
        </row>
        <row r="286">
          <cell r="A286">
            <v>40681</v>
          </cell>
          <cell r="G286">
            <v>521.54999999999995</v>
          </cell>
        </row>
        <row r="287">
          <cell r="A287">
            <v>40682</v>
          </cell>
          <cell r="G287">
            <v>506.35</v>
          </cell>
        </row>
        <row r="288">
          <cell r="A288">
            <v>40683</v>
          </cell>
          <cell r="G288">
            <v>495.8</v>
          </cell>
        </row>
        <row r="289">
          <cell r="A289">
            <v>40686</v>
          </cell>
          <cell r="G289">
            <v>484.05</v>
          </cell>
        </row>
        <row r="290">
          <cell r="A290">
            <v>40687</v>
          </cell>
          <cell r="G290">
            <v>490.5</v>
          </cell>
        </row>
        <row r="291">
          <cell r="A291">
            <v>40688</v>
          </cell>
          <cell r="G291">
            <v>485.95</v>
          </cell>
        </row>
        <row r="292">
          <cell r="A292">
            <v>40689</v>
          </cell>
          <cell r="G292">
            <v>484.7</v>
          </cell>
        </row>
        <row r="293">
          <cell r="A293">
            <v>40690</v>
          </cell>
          <cell r="G293">
            <v>486.9</v>
          </cell>
        </row>
        <row r="294">
          <cell r="A294">
            <v>40693</v>
          </cell>
          <cell r="G294">
            <v>493.7</v>
          </cell>
        </row>
        <row r="295">
          <cell r="A295">
            <v>40694</v>
          </cell>
          <cell r="G295">
            <v>518.4</v>
          </cell>
        </row>
        <row r="296">
          <cell r="A296">
            <v>40695</v>
          </cell>
          <cell r="G296">
            <v>521.04999999999995</v>
          </cell>
        </row>
        <row r="297">
          <cell r="A297">
            <v>40696</v>
          </cell>
          <cell r="G297">
            <v>512.45000000000005</v>
          </cell>
        </row>
        <row r="298">
          <cell r="A298">
            <v>40697</v>
          </cell>
          <cell r="G298">
            <v>508.4</v>
          </cell>
        </row>
        <row r="299">
          <cell r="A299">
            <v>40700</v>
          </cell>
          <cell r="G299">
            <v>502.25</v>
          </cell>
        </row>
        <row r="300">
          <cell r="A300">
            <v>40701</v>
          </cell>
          <cell r="G300">
            <v>545.5</v>
          </cell>
        </row>
        <row r="301">
          <cell r="A301">
            <v>40702</v>
          </cell>
          <cell r="G301">
            <v>560.75</v>
          </cell>
        </row>
        <row r="302">
          <cell r="A302">
            <v>40703</v>
          </cell>
          <cell r="G302">
            <v>564.20000000000005</v>
          </cell>
        </row>
        <row r="303">
          <cell r="A303">
            <v>40704</v>
          </cell>
          <cell r="G303">
            <v>560.9</v>
          </cell>
        </row>
        <row r="304">
          <cell r="A304">
            <v>40707</v>
          </cell>
          <cell r="G304">
            <v>550.65</v>
          </cell>
        </row>
        <row r="305">
          <cell r="A305">
            <v>40708</v>
          </cell>
          <cell r="G305">
            <v>552.5</v>
          </cell>
        </row>
        <row r="306">
          <cell r="A306">
            <v>40709</v>
          </cell>
          <cell r="G306">
            <v>548.15</v>
          </cell>
        </row>
        <row r="307">
          <cell r="A307">
            <v>40710</v>
          </cell>
          <cell r="G307">
            <v>537.79999999999995</v>
          </cell>
        </row>
        <row r="308">
          <cell r="A308">
            <v>40711</v>
          </cell>
          <cell r="G308">
            <v>534.29999999999995</v>
          </cell>
        </row>
        <row r="309">
          <cell r="A309">
            <v>40714</v>
          </cell>
          <cell r="G309">
            <v>513.4</v>
          </cell>
        </row>
        <row r="310">
          <cell r="A310">
            <v>40715</v>
          </cell>
          <cell r="G310">
            <v>497.95</v>
          </cell>
        </row>
        <row r="311">
          <cell r="A311">
            <v>40716</v>
          </cell>
          <cell r="G311">
            <v>487.05</v>
          </cell>
        </row>
        <row r="312">
          <cell r="A312">
            <v>40717</v>
          </cell>
          <cell r="G312">
            <v>484.55</v>
          </cell>
        </row>
        <row r="313">
          <cell r="A313">
            <v>40718</v>
          </cell>
          <cell r="G313">
            <v>506.3</v>
          </cell>
        </row>
        <row r="314">
          <cell r="A314">
            <v>40721</v>
          </cell>
          <cell r="G314">
            <v>522.25</v>
          </cell>
        </row>
        <row r="315">
          <cell r="A315">
            <v>40722</v>
          </cell>
          <cell r="G315">
            <v>518.35</v>
          </cell>
        </row>
        <row r="316">
          <cell r="A316">
            <v>40723</v>
          </cell>
          <cell r="G316">
            <v>518.04999999999995</v>
          </cell>
        </row>
        <row r="317">
          <cell r="A317">
            <v>40724</v>
          </cell>
          <cell r="G317">
            <v>514.25</v>
          </cell>
        </row>
        <row r="318">
          <cell r="A318">
            <v>40725</v>
          </cell>
          <cell r="G318">
            <v>515.25</v>
          </cell>
        </row>
        <row r="319">
          <cell r="A319">
            <v>40728</v>
          </cell>
          <cell r="G319">
            <v>517.25</v>
          </cell>
        </row>
        <row r="320">
          <cell r="A320">
            <v>40729</v>
          </cell>
          <cell r="G320">
            <v>519.95000000000005</v>
          </cell>
        </row>
        <row r="321">
          <cell r="A321">
            <v>40730</v>
          </cell>
          <cell r="G321">
            <v>518.85</v>
          </cell>
        </row>
        <row r="322">
          <cell r="A322">
            <v>40731</v>
          </cell>
          <cell r="G322">
            <v>526.04999999999995</v>
          </cell>
        </row>
        <row r="323">
          <cell r="A323">
            <v>40732</v>
          </cell>
          <cell r="G323">
            <v>517.20000000000005</v>
          </cell>
        </row>
        <row r="324">
          <cell r="A324">
            <v>40735</v>
          </cell>
          <cell r="G324">
            <v>514.20000000000005</v>
          </cell>
        </row>
        <row r="325">
          <cell r="A325">
            <v>40736</v>
          </cell>
          <cell r="G325">
            <v>516.70000000000005</v>
          </cell>
        </row>
        <row r="326">
          <cell r="A326">
            <v>40737</v>
          </cell>
          <cell r="G326">
            <v>539.65</v>
          </cell>
        </row>
        <row r="327">
          <cell r="A327">
            <v>40738</v>
          </cell>
          <cell r="G327">
            <v>556.04999999999995</v>
          </cell>
        </row>
        <row r="328">
          <cell r="A328">
            <v>40739</v>
          </cell>
          <cell r="G328">
            <v>547.29999999999995</v>
          </cell>
        </row>
        <row r="329">
          <cell r="A329">
            <v>40742</v>
          </cell>
          <cell r="G329">
            <v>539.54999999999995</v>
          </cell>
        </row>
        <row r="330">
          <cell r="A330">
            <v>40743</v>
          </cell>
          <cell r="G330">
            <v>551.29999999999995</v>
          </cell>
        </row>
        <row r="331">
          <cell r="A331">
            <v>40744</v>
          </cell>
          <cell r="G331">
            <v>545.1</v>
          </cell>
        </row>
        <row r="332">
          <cell r="A332">
            <v>40745</v>
          </cell>
          <cell r="G332">
            <v>535.1</v>
          </cell>
        </row>
        <row r="333">
          <cell r="A333">
            <v>40746</v>
          </cell>
          <cell r="G333">
            <v>539.54999999999995</v>
          </cell>
        </row>
        <row r="334">
          <cell r="A334">
            <v>40749</v>
          </cell>
          <cell r="G334">
            <v>540.79999999999995</v>
          </cell>
        </row>
        <row r="335">
          <cell r="A335">
            <v>40750</v>
          </cell>
          <cell r="G335">
            <v>535.6</v>
          </cell>
        </row>
        <row r="336">
          <cell r="A336">
            <v>40751</v>
          </cell>
          <cell r="G336">
            <v>544.25</v>
          </cell>
        </row>
        <row r="337">
          <cell r="A337">
            <v>40752</v>
          </cell>
          <cell r="G337">
            <v>537.5</v>
          </cell>
        </row>
        <row r="338">
          <cell r="A338">
            <v>40753</v>
          </cell>
          <cell r="G338">
            <v>535.70000000000005</v>
          </cell>
        </row>
        <row r="339">
          <cell r="A339">
            <v>40756</v>
          </cell>
          <cell r="G339">
            <v>526.04999999999995</v>
          </cell>
        </row>
        <row r="340">
          <cell r="A340">
            <v>40757</v>
          </cell>
          <cell r="G340">
            <v>523.15</v>
          </cell>
        </row>
        <row r="341">
          <cell r="A341">
            <v>40758</v>
          </cell>
          <cell r="G341">
            <v>513.79999999999995</v>
          </cell>
        </row>
        <row r="342">
          <cell r="A342">
            <v>40759</v>
          </cell>
          <cell r="G342">
            <v>510.4</v>
          </cell>
        </row>
        <row r="343">
          <cell r="A343">
            <v>40760</v>
          </cell>
          <cell r="G343">
            <v>500.55</v>
          </cell>
        </row>
        <row r="344">
          <cell r="A344">
            <v>40763</v>
          </cell>
          <cell r="G344">
            <v>498.1</v>
          </cell>
        </row>
        <row r="345">
          <cell r="A345">
            <v>40764</v>
          </cell>
          <cell r="G345">
            <v>498.45</v>
          </cell>
        </row>
        <row r="346">
          <cell r="A346">
            <v>40765</v>
          </cell>
          <cell r="G346">
            <v>512.1</v>
          </cell>
        </row>
        <row r="347">
          <cell r="A347">
            <v>40766</v>
          </cell>
          <cell r="G347">
            <v>514.70000000000005</v>
          </cell>
        </row>
        <row r="348">
          <cell r="A348">
            <v>40767</v>
          </cell>
          <cell r="G348">
            <v>500.4</v>
          </cell>
        </row>
        <row r="349">
          <cell r="A349">
            <v>40771</v>
          </cell>
          <cell r="G349">
            <v>497.75</v>
          </cell>
        </row>
        <row r="350">
          <cell r="A350">
            <v>40772</v>
          </cell>
          <cell r="G350">
            <v>497.15</v>
          </cell>
        </row>
        <row r="351">
          <cell r="A351">
            <v>40773</v>
          </cell>
          <cell r="G351">
            <v>501.65</v>
          </cell>
        </row>
        <row r="352">
          <cell r="A352">
            <v>40774</v>
          </cell>
          <cell r="G352">
            <v>496.5</v>
          </cell>
        </row>
        <row r="353">
          <cell r="A353">
            <v>40777</v>
          </cell>
          <cell r="G353">
            <v>495.25</v>
          </cell>
        </row>
        <row r="354">
          <cell r="A354">
            <v>40778</v>
          </cell>
          <cell r="G354">
            <v>506.75</v>
          </cell>
        </row>
        <row r="355">
          <cell r="A355">
            <v>40779</v>
          </cell>
          <cell r="G355">
            <v>501.2</v>
          </cell>
        </row>
        <row r="356">
          <cell r="A356">
            <v>40780</v>
          </cell>
          <cell r="G356">
            <v>496.45</v>
          </cell>
        </row>
        <row r="357">
          <cell r="A357">
            <v>40781</v>
          </cell>
          <cell r="G357">
            <v>501.5</v>
          </cell>
        </row>
        <row r="358">
          <cell r="A358">
            <v>40784</v>
          </cell>
          <cell r="G358">
            <v>577.75</v>
          </cell>
        </row>
        <row r="359">
          <cell r="A359">
            <v>40785</v>
          </cell>
          <cell r="G359">
            <v>537</v>
          </cell>
        </row>
        <row r="360">
          <cell r="A360">
            <v>40788</v>
          </cell>
          <cell r="G360">
            <v>547.5</v>
          </cell>
        </row>
        <row r="361">
          <cell r="A361">
            <v>40791</v>
          </cell>
          <cell r="G361">
            <v>544.1</v>
          </cell>
        </row>
        <row r="362">
          <cell r="A362">
            <v>40792</v>
          </cell>
          <cell r="G362">
            <v>551.45000000000005</v>
          </cell>
        </row>
        <row r="363">
          <cell r="A363">
            <v>40793</v>
          </cell>
          <cell r="G363">
            <v>549.45000000000005</v>
          </cell>
        </row>
        <row r="364">
          <cell r="A364">
            <v>40794</v>
          </cell>
          <cell r="G364">
            <v>547.4</v>
          </cell>
        </row>
        <row r="365">
          <cell r="A365">
            <v>40795</v>
          </cell>
          <cell r="G365">
            <v>553.20000000000005</v>
          </cell>
        </row>
        <row r="366">
          <cell r="A366">
            <v>40798</v>
          </cell>
          <cell r="G366">
            <v>551.65</v>
          </cell>
        </row>
        <row r="367">
          <cell r="A367">
            <v>40799</v>
          </cell>
          <cell r="G367">
            <v>552.35</v>
          </cell>
        </row>
        <row r="368">
          <cell r="A368">
            <v>40800</v>
          </cell>
          <cell r="G368">
            <v>547.9</v>
          </cell>
        </row>
        <row r="369">
          <cell r="A369">
            <v>40801</v>
          </cell>
          <cell r="G369">
            <v>541.70000000000005</v>
          </cell>
        </row>
        <row r="370">
          <cell r="A370">
            <v>40802</v>
          </cell>
          <cell r="G370">
            <v>566.29999999999995</v>
          </cell>
        </row>
        <row r="371">
          <cell r="A371">
            <v>40805</v>
          </cell>
          <cell r="G371">
            <v>552.20000000000005</v>
          </cell>
        </row>
        <row r="372">
          <cell r="A372">
            <v>40806</v>
          </cell>
          <cell r="G372">
            <v>565.65</v>
          </cell>
        </row>
        <row r="373">
          <cell r="A373">
            <v>40807</v>
          </cell>
          <cell r="G373">
            <v>561.20000000000005</v>
          </cell>
        </row>
        <row r="374">
          <cell r="A374">
            <v>40808</v>
          </cell>
          <cell r="G374">
            <v>544</v>
          </cell>
        </row>
        <row r="375">
          <cell r="A375">
            <v>40809</v>
          </cell>
          <cell r="G375">
            <v>536.65</v>
          </cell>
        </row>
        <row r="376">
          <cell r="A376">
            <v>40812</v>
          </cell>
          <cell r="G376">
            <v>525.75</v>
          </cell>
        </row>
        <row r="377">
          <cell r="A377">
            <v>40813</v>
          </cell>
          <cell r="G377">
            <v>535.04999999999995</v>
          </cell>
        </row>
        <row r="378">
          <cell r="A378">
            <v>40814</v>
          </cell>
          <cell r="G378">
            <v>531.9</v>
          </cell>
        </row>
        <row r="379">
          <cell r="A379">
            <v>40815</v>
          </cell>
          <cell r="G379">
            <v>528.29999999999995</v>
          </cell>
        </row>
        <row r="380">
          <cell r="A380">
            <v>40816</v>
          </cell>
          <cell r="G380">
            <v>524.4</v>
          </cell>
        </row>
        <row r="381">
          <cell r="A381">
            <v>40819</v>
          </cell>
          <cell r="G381">
            <v>512.95000000000005</v>
          </cell>
        </row>
        <row r="382">
          <cell r="A382">
            <v>40820</v>
          </cell>
          <cell r="G382">
            <v>503.35</v>
          </cell>
        </row>
        <row r="383">
          <cell r="A383">
            <v>40821</v>
          </cell>
          <cell r="G383">
            <v>501</v>
          </cell>
        </row>
        <row r="384">
          <cell r="A384">
            <v>40823</v>
          </cell>
          <cell r="G384">
            <v>507.15</v>
          </cell>
        </row>
        <row r="385">
          <cell r="A385">
            <v>40826</v>
          </cell>
          <cell r="G385">
            <v>514.4</v>
          </cell>
        </row>
        <row r="386">
          <cell r="A386">
            <v>40827</v>
          </cell>
          <cell r="G386">
            <v>526.45000000000005</v>
          </cell>
        </row>
        <row r="387">
          <cell r="A387">
            <v>40828</v>
          </cell>
          <cell r="G387">
            <v>531.4</v>
          </cell>
        </row>
        <row r="388">
          <cell r="A388">
            <v>40829</v>
          </cell>
          <cell r="G388">
            <v>528.95000000000005</v>
          </cell>
        </row>
        <row r="389">
          <cell r="A389">
            <v>40830</v>
          </cell>
          <cell r="G389">
            <v>525.4</v>
          </cell>
        </row>
        <row r="390">
          <cell r="A390">
            <v>40833</v>
          </cell>
          <cell r="G390">
            <v>532.4</v>
          </cell>
        </row>
        <row r="391">
          <cell r="A391">
            <v>40834</v>
          </cell>
          <cell r="G391">
            <v>527.65</v>
          </cell>
        </row>
        <row r="392">
          <cell r="A392">
            <v>40835</v>
          </cell>
          <cell r="G392">
            <v>545.25</v>
          </cell>
        </row>
        <row r="393">
          <cell r="A393">
            <v>40836</v>
          </cell>
          <cell r="G393">
            <v>559.29999999999995</v>
          </cell>
        </row>
        <row r="394">
          <cell r="A394">
            <v>40837</v>
          </cell>
          <cell r="G394">
            <v>545.4</v>
          </cell>
        </row>
        <row r="395">
          <cell r="A395">
            <v>40840</v>
          </cell>
          <cell r="G395">
            <v>540.25</v>
          </cell>
        </row>
        <row r="396">
          <cell r="A396">
            <v>40841</v>
          </cell>
          <cell r="G396">
            <v>532.5</v>
          </cell>
        </row>
        <row r="397">
          <cell r="A397">
            <v>40842</v>
          </cell>
          <cell r="G397">
            <v>542.6</v>
          </cell>
        </row>
        <row r="398">
          <cell r="A398">
            <v>40844</v>
          </cell>
          <cell r="G398">
            <v>541.25</v>
          </cell>
        </row>
        <row r="399">
          <cell r="A399">
            <v>40847</v>
          </cell>
          <cell r="G399">
            <v>541.9</v>
          </cell>
        </row>
        <row r="400">
          <cell r="A400">
            <v>40848</v>
          </cell>
          <cell r="G400">
            <v>539.35</v>
          </cell>
        </row>
        <row r="401">
          <cell r="A401">
            <v>40849</v>
          </cell>
          <cell r="G401">
            <v>539.79999999999995</v>
          </cell>
        </row>
        <row r="402">
          <cell r="A402">
            <v>40850</v>
          </cell>
          <cell r="G402">
            <v>541.45000000000005</v>
          </cell>
        </row>
        <row r="403">
          <cell r="A403">
            <v>40851</v>
          </cell>
          <cell r="G403">
            <v>537.04999999999995</v>
          </cell>
        </row>
        <row r="404">
          <cell r="A404">
            <v>40855</v>
          </cell>
          <cell r="G404">
            <v>535.1</v>
          </cell>
        </row>
        <row r="405">
          <cell r="A405">
            <v>40856</v>
          </cell>
          <cell r="G405">
            <v>525.29999999999995</v>
          </cell>
        </row>
        <row r="406">
          <cell r="A406">
            <v>40858</v>
          </cell>
          <cell r="G406">
            <v>518.15</v>
          </cell>
        </row>
        <row r="407">
          <cell r="A407">
            <v>40861</v>
          </cell>
          <cell r="G407">
            <v>517.54999999999995</v>
          </cell>
        </row>
        <row r="408">
          <cell r="A408">
            <v>40862</v>
          </cell>
          <cell r="G408">
            <v>506.5</v>
          </cell>
        </row>
        <row r="409">
          <cell r="A409">
            <v>40863</v>
          </cell>
          <cell r="G409">
            <v>502</v>
          </cell>
        </row>
        <row r="410">
          <cell r="A410">
            <v>40864</v>
          </cell>
          <cell r="G410">
            <v>500.4</v>
          </cell>
        </row>
        <row r="411">
          <cell r="A411">
            <v>40865</v>
          </cell>
          <cell r="G411">
            <v>484.55</v>
          </cell>
        </row>
        <row r="412">
          <cell r="A412">
            <v>40868</v>
          </cell>
          <cell r="G412">
            <v>481.4</v>
          </cell>
        </row>
        <row r="413">
          <cell r="A413">
            <v>40869</v>
          </cell>
          <cell r="G413">
            <v>480.25</v>
          </cell>
        </row>
        <row r="414">
          <cell r="A414">
            <v>40870</v>
          </cell>
          <cell r="G414">
            <v>470.25</v>
          </cell>
        </row>
        <row r="415">
          <cell r="A415">
            <v>40871</v>
          </cell>
          <cell r="G415">
            <v>461.75</v>
          </cell>
        </row>
        <row r="416">
          <cell r="A416">
            <v>40872</v>
          </cell>
          <cell r="G416">
            <v>453.2</v>
          </cell>
        </row>
        <row r="417">
          <cell r="A417">
            <v>40875</v>
          </cell>
          <cell r="G417">
            <v>456.3</v>
          </cell>
        </row>
        <row r="418">
          <cell r="A418">
            <v>40876</v>
          </cell>
          <cell r="G418">
            <v>460.35</v>
          </cell>
        </row>
        <row r="419">
          <cell r="A419">
            <v>40877</v>
          </cell>
          <cell r="G419">
            <v>424</v>
          </cell>
        </row>
        <row r="420">
          <cell r="A420">
            <v>40878</v>
          </cell>
          <cell r="G420">
            <v>435.75</v>
          </cell>
        </row>
        <row r="421">
          <cell r="A421">
            <v>40879</v>
          </cell>
          <cell r="G421">
            <v>447.3</v>
          </cell>
        </row>
        <row r="422">
          <cell r="A422">
            <v>40882</v>
          </cell>
          <cell r="G422">
            <v>448.85</v>
          </cell>
        </row>
        <row r="423">
          <cell r="A423">
            <v>40884</v>
          </cell>
          <cell r="G423">
            <v>450.6</v>
          </cell>
        </row>
        <row r="424">
          <cell r="A424">
            <v>40885</v>
          </cell>
          <cell r="G424">
            <v>438.05</v>
          </cell>
        </row>
        <row r="425">
          <cell r="A425">
            <v>40886</v>
          </cell>
          <cell r="G425">
            <v>424.55</v>
          </cell>
        </row>
        <row r="426">
          <cell r="A426">
            <v>40889</v>
          </cell>
          <cell r="G426">
            <v>421.2</v>
          </cell>
        </row>
        <row r="427">
          <cell r="A427">
            <v>40890</v>
          </cell>
          <cell r="G427">
            <v>404.6</v>
          </cell>
        </row>
        <row r="428">
          <cell r="A428">
            <v>40891</v>
          </cell>
          <cell r="G428">
            <v>402.65</v>
          </cell>
        </row>
        <row r="429">
          <cell r="A429">
            <v>40892</v>
          </cell>
          <cell r="G429">
            <v>404.9</v>
          </cell>
        </row>
        <row r="430">
          <cell r="A430">
            <v>40893</v>
          </cell>
          <cell r="G430">
            <v>419.45</v>
          </cell>
        </row>
        <row r="431">
          <cell r="A431">
            <v>40896</v>
          </cell>
          <cell r="G431">
            <v>405.55</v>
          </cell>
        </row>
        <row r="432">
          <cell r="A432">
            <v>40897</v>
          </cell>
          <cell r="G432">
            <v>400.1</v>
          </cell>
        </row>
        <row r="433">
          <cell r="A433">
            <v>40898</v>
          </cell>
          <cell r="G433">
            <v>408.15</v>
          </cell>
        </row>
        <row r="434">
          <cell r="A434">
            <v>40899</v>
          </cell>
          <cell r="G434">
            <v>414.75</v>
          </cell>
        </row>
        <row r="435">
          <cell r="A435">
            <v>40900</v>
          </cell>
          <cell r="G435">
            <v>422.65</v>
          </cell>
        </row>
        <row r="436">
          <cell r="A436">
            <v>40903</v>
          </cell>
          <cell r="G436">
            <v>422.8</v>
          </cell>
        </row>
        <row r="437">
          <cell r="A437">
            <v>40904</v>
          </cell>
          <cell r="G437">
            <v>438.3</v>
          </cell>
        </row>
        <row r="438">
          <cell r="A438">
            <v>40905</v>
          </cell>
          <cell r="G438">
            <v>438.25</v>
          </cell>
        </row>
        <row r="439">
          <cell r="A439">
            <v>40906</v>
          </cell>
          <cell r="G439">
            <v>442.3</v>
          </cell>
        </row>
        <row r="440">
          <cell r="A440">
            <v>40907</v>
          </cell>
          <cell r="G440">
            <v>429.25</v>
          </cell>
        </row>
        <row r="441">
          <cell r="A441">
            <v>40910</v>
          </cell>
          <cell r="G441">
            <v>420.05</v>
          </cell>
        </row>
        <row r="442">
          <cell r="A442">
            <v>40911</v>
          </cell>
          <cell r="G442">
            <v>436.2</v>
          </cell>
        </row>
        <row r="443">
          <cell r="A443">
            <v>40912</v>
          </cell>
          <cell r="G443">
            <v>418.3</v>
          </cell>
        </row>
        <row r="444">
          <cell r="A444">
            <v>40913</v>
          </cell>
          <cell r="G444">
            <v>420.55</v>
          </cell>
        </row>
        <row r="445">
          <cell r="A445">
            <v>40914</v>
          </cell>
          <cell r="G445">
            <v>421.8</v>
          </cell>
        </row>
        <row r="446">
          <cell r="A446">
            <v>40915</v>
          </cell>
          <cell r="G446">
            <v>424.7</v>
          </cell>
        </row>
        <row r="447">
          <cell r="A447">
            <v>40917</v>
          </cell>
          <cell r="G447">
            <v>429.15</v>
          </cell>
        </row>
        <row r="448">
          <cell r="A448">
            <v>40918</v>
          </cell>
          <cell r="G448">
            <v>436.65</v>
          </cell>
        </row>
        <row r="449">
          <cell r="A449">
            <v>40919</v>
          </cell>
          <cell r="G449">
            <v>438.5</v>
          </cell>
        </row>
        <row r="450">
          <cell r="A450">
            <v>40920</v>
          </cell>
          <cell r="G450">
            <v>455.8</v>
          </cell>
        </row>
        <row r="451">
          <cell r="A451">
            <v>40921</v>
          </cell>
          <cell r="G451">
            <v>453.55</v>
          </cell>
        </row>
        <row r="452">
          <cell r="A452">
            <v>40924</v>
          </cell>
          <cell r="G452">
            <v>454.65</v>
          </cell>
        </row>
        <row r="453">
          <cell r="A453">
            <v>40925</v>
          </cell>
          <cell r="G453">
            <v>467.9</v>
          </cell>
        </row>
        <row r="454">
          <cell r="A454">
            <v>40926</v>
          </cell>
          <cell r="G454">
            <v>468.85</v>
          </cell>
        </row>
        <row r="455">
          <cell r="A455">
            <v>40927</v>
          </cell>
          <cell r="G455">
            <v>469.95</v>
          </cell>
        </row>
        <row r="456">
          <cell r="A456">
            <v>40928</v>
          </cell>
          <cell r="G456">
            <v>453.55</v>
          </cell>
        </row>
        <row r="457">
          <cell r="A457">
            <v>40931</v>
          </cell>
          <cell r="G457">
            <v>449.6</v>
          </cell>
        </row>
        <row r="458">
          <cell r="A458">
            <v>40932</v>
          </cell>
          <cell r="G458">
            <v>452</v>
          </cell>
        </row>
        <row r="459">
          <cell r="A459">
            <v>40933</v>
          </cell>
          <cell r="G459">
            <v>455.7</v>
          </cell>
        </row>
        <row r="460">
          <cell r="A460">
            <v>40935</v>
          </cell>
          <cell r="G460">
            <v>457.65</v>
          </cell>
        </row>
        <row r="461">
          <cell r="A461">
            <v>40938</v>
          </cell>
          <cell r="G461">
            <v>436.35</v>
          </cell>
        </row>
        <row r="462">
          <cell r="A462">
            <v>40939</v>
          </cell>
          <cell r="G462">
            <v>449.2</v>
          </cell>
        </row>
        <row r="463">
          <cell r="A463">
            <v>40940</v>
          </cell>
          <cell r="G463">
            <v>458.95</v>
          </cell>
        </row>
        <row r="464">
          <cell r="A464">
            <v>40941</v>
          </cell>
          <cell r="G464">
            <v>455.9</v>
          </cell>
        </row>
        <row r="465">
          <cell r="A465">
            <v>40942</v>
          </cell>
          <cell r="G465">
            <v>494.25</v>
          </cell>
        </row>
        <row r="466">
          <cell r="A466">
            <v>40945</v>
          </cell>
          <cell r="G466">
            <v>488.45</v>
          </cell>
        </row>
        <row r="467">
          <cell r="A467">
            <v>40946</v>
          </cell>
          <cell r="G467">
            <v>493.4</v>
          </cell>
        </row>
        <row r="468">
          <cell r="A468">
            <v>40947</v>
          </cell>
          <cell r="G468">
            <v>504.45</v>
          </cell>
        </row>
        <row r="469">
          <cell r="A469">
            <v>40948</v>
          </cell>
          <cell r="G469">
            <v>514.04999999999995</v>
          </cell>
        </row>
        <row r="470">
          <cell r="A470">
            <v>40949</v>
          </cell>
          <cell r="G470">
            <v>507.15</v>
          </cell>
        </row>
        <row r="471">
          <cell r="A471">
            <v>40952</v>
          </cell>
          <cell r="G471">
            <v>508.6</v>
          </cell>
        </row>
        <row r="472">
          <cell r="A472">
            <v>40953</v>
          </cell>
          <cell r="G472">
            <v>513.1</v>
          </cell>
        </row>
        <row r="473">
          <cell r="A473">
            <v>40954</v>
          </cell>
          <cell r="G473">
            <v>526.15</v>
          </cell>
        </row>
        <row r="474">
          <cell r="A474">
            <v>40955</v>
          </cell>
          <cell r="G474">
            <v>529.85</v>
          </cell>
        </row>
        <row r="475">
          <cell r="A475">
            <v>40956</v>
          </cell>
          <cell r="G475">
            <v>544.04999999999995</v>
          </cell>
        </row>
        <row r="476">
          <cell r="A476">
            <v>40960</v>
          </cell>
          <cell r="G476">
            <v>580.54999999999995</v>
          </cell>
        </row>
        <row r="477">
          <cell r="A477">
            <v>40961</v>
          </cell>
          <cell r="G477">
            <v>578.9</v>
          </cell>
        </row>
        <row r="478">
          <cell r="A478">
            <v>40962</v>
          </cell>
          <cell r="G478">
            <v>585</v>
          </cell>
        </row>
        <row r="479">
          <cell r="A479">
            <v>40963</v>
          </cell>
          <cell r="G479">
            <v>579.70000000000005</v>
          </cell>
        </row>
        <row r="480">
          <cell r="A480">
            <v>40966</v>
          </cell>
          <cell r="G480">
            <v>579.45000000000005</v>
          </cell>
        </row>
        <row r="481">
          <cell r="A481">
            <v>40967</v>
          </cell>
          <cell r="G481">
            <v>582.95000000000005</v>
          </cell>
        </row>
        <row r="482">
          <cell r="A482">
            <v>40968</v>
          </cell>
          <cell r="G482">
            <v>641.85</v>
          </cell>
        </row>
        <row r="483">
          <cell r="A483">
            <v>40969</v>
          </cell>
          <cell r="G483">
            <v>637.20000000000005</v>
          </cell>
        </row>
        <row r="484">
          <cell r="A484">
            <v>40970</v>
          </cell>
          <cell r="G484">
            <v>633.75</v>
          </cell>
        </row>
        <row r="485">
          <cell r="A485">
            <v>40971</v>
          </cell>
          <cell r="G485">
            <v>630.04999999999995</v>
          </cell>
        </row>
        <row r="486">
          <cell r="A486">
            <v>40973</v>
          </cell>
          <cell r="G486">
            <v>626.85</v>
          </cell>
        </row>
        <row r="487">
          <cell r="A487">
            <v>40974</v>
          </cell>
          <cell r="G487">
            <v>609.4</v>
          </cell>
        </row>
        <row r="488">
          <cell r="A488">
            <v>40975</v>
          </cell>
          <cell r="G488">
            <v>603.9</v>
          </cell>
        </row>
        <row r="489">
          <cell r="A489">
            <v>40977</v>
          </cell>
          <cell r="G489">
            <v>609.79999999999995</v>
          </cell>
        </row>
        <row r="490">
          <cell r="A490">
            <v>40980</v>
          </cell>
          <cell r="G490">
            <v>614.75</v>
          </cell>
        </row>
        <row r="491">
          <cell r="A491">
            <v>40981</v>
          </cell>
          <cell r="G491">
            <v>630.95000000000005</v>
          </cell>
        </row>
        <row r="492">
          <cell r="A492">
            <v>40982</v>
          </cell>
          <cell r="G492">
            <v>622.15</v>
          </cell>
        </row>
        <row r="493">
          <cell r="A493">
            <v>40983</v>
          </cell>
          <cell r="G493">
            <v>617.35</v>
          </cell>
        </row>
        <row r="494">
          <cell r="A494">
            <v>40984</v>
          </cell>
          <cell r="G494">
            <v>613.1</v>
          </cell>
        </row>
        <row r="495">
          <cell r="A495">
            <v>40987</v>
          </cell>
          <cell r="G495">
            <v>601.6</v>
          </cell>
        </row>
        <row r="496">
          <cell r="A496">
            <v>40988</v>
          </cell>
          <cell r="G496">
            <v>610.15</v>
          </cell>
        </row>
        <row r="497">
          <cell r="A497">
            <v>40989</v>
          </cell>
          <cell r="G497">
            <v>612.1</v>
          </cell>
        </row>
        <row r="498">
          <cell r="A498">
            <v>40990</v>
          </cell>
          <cell r="G498">
            <v>601.20000000000005</v>
          </cell>
        </row>
        <row r="499">
          <cell r="A499">
            <v>40991</v>
          </cell>
          <cell r="G499">
            <v>609.29999999999995</v>
          </cell>
        </row>
        <row r="500">
          <cell r="A500">
            <v>40994</v>
          </cell>
          <cell r="G500">
            <v>598.85</v>
          </cell>
        </row>
        <row r="501">
          <cell r="A501">
            <v>40995</v>
          </cell>
          <cell r="G501">
            <v>598.5</v>
          </cell>
        </row>
        <row r="502">
          <cell r="A502">
            <v>40996</v>
          </cell>
          <cell r="G502">
            <v>607</v>
          </cell>
        </row>
        <row r="503">
          <cell r="A503">
            <v>40997</v>
          </cell>
          <cell r="G503">
            <v>605.85</v>
          </cell>
        </row>
        <row r="504">
          <cell r="A504">
            <v>40998</v>
          </cell>
          <cell r="G504">
            <v>611.5</v>
          </cell>
        </row>
        <row r="505">
          <cell r="A505">
            <v>41001</v>
          </cell>
          <cell r="G505">
            <v>635.95000000000005</v>
          </cell>
        </row>
        <row r="506">
          <cell r="A506">
            <v>41002</v>
          </cell>
          <cell r="G506">
            <v>664.7</v>
          </cell>
        </row>
        <row r="507">
          <cell r="A507">
            <v>41003</v>
          </cell>
          <cell r="G507">
            <v>705.05</v>
          </cell>
        </row>
        <row r="508">
          <cell r="A508">
            <v>41008</v>
          </cell>
          <cell r="G508">
            <v>709.3</v>
          </cell>
        </row>
        <row r="509">
          <cell r="A509">
            <v>41009</v>
          </cell>
          <cell r="G509">
            <v>711.95</v>
          </cell>
        </row>
        <row r="510">
          <cell r="A510">
            <v>41010</v>
          </cell>
          <cell r="G510">
            <v>692.7</v>
          </cell>
        </row>
        <row r="511">
          <cell r="A511">
            <v>41011</v>
          </cell>
          <cell r="G511">
            <v>687.6</v>
          </cell>
        </row>
        <row r="512">
          <cell r="A512">
            <v>41012</v>
          </cell>
          <cell r="G512">
            <v>673.9</v>
          </cell>
        </row>
        <row r="513">
          <cell r="A513">
            <v>41015</v>
          </cell>
          <cell r="G513">
            <v>665.15</v>
          </cell>
        </row>
        <row r="514">
          <cell r="A514">
            <v>41016</v>
          </cell>
          <cell r="G514">
            <v>672.7</v>
          </cell>
        </row>
        <row r="515">
          <cell r="A515">
            <v>41017</v>
          </cell>
          <cell r="G515">
            <v>708.1</v>
          </cell>
        </row>
        <row r="516">
          <cell r="A516">
            <v>41018</v>
          </cell>
          <cell r="G516">
            <v>700.35</v>
          </cell>
        </row>
        <row r="517">
          <cell r="A517">
            <v>41019</v>
          </cell>
          <cell r="G517">
            <v>703.6</v>
          </cell>
        </row>
        <row r="518">
          <cell r="A518">
            <v>41022</v>
          </cell>
          <cell r="G518">
            <v>702.25</v>
          </cell>
        </row>
        <row r="519">
          <cell r="A519">
            <v>41023</v>
          </cell>
          <cell r="G519">
            <v>699.35</v>
          </cell>
        </row>
        <row r="520">
          <cell r="A520">
            <v>41024</v>
          </cell>
          <cell r="G520">
            <v>697.9</v>
          </cell>
        </row>
        <row r="521">
          <cell r="A521">
            <v>41025</v>
          </cell>
          <cell r="G521">
            <v>704.05</v>
          </cell>
        </row>
        <row r="522">
          <cell r="A522">
            <v>41026</v>
          </cell>
          <cell r="G522">
            <v>737.9</v>
          </cell>
        </row>
        <row r="523">
          <cell r="A523">
            <v>41027</v>
          </cell>
          <cell r="G523">
            <v>738.05</v>
          </cell>
        </row>
        <row r="524">
          <cell r="A524">
            <v>41029</v>
          </cell>
          <cell r="G524">
            <v>731.7</v>
          </cell>
        </row>
        <row r="525">
          <cell r="A525">
            <v>41031</v>
          </cell>
          <cell r="G525">
            <v>734.75</v>
          </cell>
        </row>
        <row r="526">
          <cell r="A526">
            <v>41032</v>
          </cell>
          <cell r="G526">
            <v>748.55</v>
          </cell>
        </row>
        <row r="527">
          <cell r="A527">
            <v>41033</v>
          </cell>
          <cell r="G527">
            <v>702.75</v>
          </cell>
        </row>
        <row r="528">
          <cell r="A528">
            <v>41036</v>
          </cell>
          <cell r="G528">
            <v>720.3</v>
          </cell>
        </row>
        <row r="529">
          <cell r="A529">
            <v>41037</v>
          </cell>
          <cell r="G529">
            <v>717.25</v>
          </cell>
        </row>
        <row r="530">
          <cell r="A530">
            <v>41038</v>
          </cell>
          <cell r="G530">
            <v>725.5</v>
          </cell>
        </row>
        <row r="531">
          <cell r="A531">
            <v>41039</v>
          </cell>
          <cell r="G531">
            <v>719.05</v>
          </cell>
        </row>
        <row r="532">
          <cell r="A532">
            <v>41040</v>
          </cell>
          <cell r="G532">
            <v>710</v>
          </cell>
        </row>
        <row r="533">
          <cell r="A533">
            <v>41043</v>
          </cell>
          <cell r="G533">
            <v>715.75</v>
          </cell>
        </row>
        <row r="534">
          <cell r="A534">
            <v>41044</v>
          </cell>
          <cell r="G534">
            <v>718</v>
          </cell>
        </row>
        <row r="535">
          <cell r="A535">
            <v>41045</v>
          </cell>
          <cell r="G535">
            <v>709.4</v>
          </cell>
        </row>
        <row r="536">
          <cell r="A536">
            <v>41046</v>
          </cell>
          <cell r="G536">
            <v>705.35</v>
          </cell>
        </row>
        <row r="537">
          <cell r="A537">
            <v>41047</v>
          </cell>
          <cell r="G537">
            <v>682.9</v>
          </cell>
        </row>
        <row r="538">
          <cell r="A538">
            <v>41050</v>
          </cell>
          <cell r="G538">
            <v>699.8</v>
          </cell>
        </row>
        <row r="539">
          <cell r="A539">
            <v>41051</v>
          </cell>
          <cell r="G539">
            <v>687.6</v>
          </cell>
        </row>
        <row r="540">
          <cell r="A540">
            <v>41052</v>
          </cell>
          <cell r="G540">
            <v>661.45</v>
          </cell>
        </row>
        <row r="541">
          <cell r="A541">
            <v>41053</v>
          </cell>
          <cell r="G541">
            <v>683.25</v>
          </cell>
        </row>
        <row r="542">
          <cell r="A542">
            <v>41054</v>
          </cell>
          <cell r="G542">
            <v>675.75</v>
          </cell>
        </row>
        <row r="543">
          <cell r="A543">
            <v>41057</v>
          </cell>
          <cell r="G543">
            <v>673.35</v>
          </cell>
        </row>
        <row r="544">
          <cell r="A544">
            <v>41058</v>
          </cell>
          <cell r="G544">
            <v>668.8</v>
          </cell>
        </row>
        <row r="545">
          <cell r="A545">
            <v>41059</v>
          </cell>
          <cell r="G545">
            <v>663.55</v>
          </cell>
        </row>
        <row r="546">
          <cell r="A546">
            <v>41060</v>
          </cell>
          <cell r="G546">
            <v>655.7</v>
          </cell>
        </row>
        <row r="547">
          <cell r="A547">
            <v>41061</v>
          </cell>
          <cell r="G547">
            <v>653.9</v>
          </cell>
        </row>
        <row r="548">
          <cell r="A548">
            <v>41064</v>
          </cell>
          <cell r="G548">
            <v>636.1</v>
          </cell>
        </row>
        <row r="549">
          <cell r="A549">
            <v>41065</v>
          </cell>
          <cell r="G549">
            <v>638.29999999999995</v>
          </cell>
        </row>
        <row r="550">
          <cell r="A550">
            <v>41066</v>
          </cell>
          <cell r="G550">
            <v>653.20000000000005</v>
          </cell>
        </row>
        <row r="551">
          <cell r="A551">
            <v>41067</v>
          </cell>
          <cell r="G551">
            <v>655.15</v>
          </cell>
        </row>
        <row r="552">
          <cell r="A552">
            <v>41068</v>
          </cell>
          <cell r="G552">
            <v>658.95</v>
          </cell>
        </row>
        <row r="553">
          <cell r="A553">
            <v>41071</v>
          </cell>
          <cell r="G553">
            <v>654.54999999999995</v>
          </cell>
        </row>
        <row r="554">
          <cell r="A554">
            <v>41072</v>
          </cell>
          <cell r="G554">
            <v>662.55</v>
          </cell>
        </row>
        <row r="555">
          <cell r="A555">
            <v>41073</v>
          </cell>
          <cell r="G555">
            <v>662.1</v>
          </cell>
        </row>
        <row r="556">
          <cell r="A556">
            <v>41074</v>
          </cell>
          <cell r="G556">
            <v>646.95000000000005</v>
          </cell>
        </row>
        <row r="557">
          <cell r="A557">
            <v>41075</v>
          </cell>
          <cell r="G557">
            <v>649.1</v>
          </cell>
        </row>
        <row r="558">
          <cell r="A558">
            <v>41078</v>
          </cell>
          <cell r="G558">
            <v>648.5</v>
          </cell>
        </row>
        <row r="559">
          <cell r="A559">
            <v>41079</v>
          </cell>
          <cell r="G559">
            <v>652.45000000000005</v>
          </cell>
        </row>
        <row r="560">
          <cell r="A560">
            <v>41080</v>
          </cell>
          <cell r="G560">
            <v>653.70000000000005</v>
          </cell>
        </row>
        <row r="561">
          <cell r="A561">
            <v>41081</v>
          </cell>
          <cell r="G561">
            <v>642.65</v>
          </cell>
        </row>
        <row r="562">
          <cell r="A562">
            <v>41082</v>
          </cell>
          <cell r="G562">
            <v>638.45000000000005</v>
          </cell>
        </row>
        <row r="563">
          <cell r="A563">
            <v>41085</v>
          </cell>
          <cell r="G563">
            <v>639.1</v>
          </cell>
        </row>
        <row r="564">
          <cell r="A564">
            <v>41086</v>
          </cell>
          <cell r="G564">
            <v>638.25</v>
          </cell>
        </row>
        <row r="565">
          <cell r="A565">
            <v>41087</v>
          </cell>
          <cell r="G565">
            <v>643.95000000000005</v>
          </cell>
        </row>
        <row r="566">
          <cell r="A566">
            <v>41088</v>
          </cell>
          <cell r="G566">
            <v>680.55</v>
          </cell>
        </row>
        <row r="567">
          <cell r="A567">
            <v>41089</v>
          </cell>
          <cell r="G567">
            <v>684.35</v>
          </cell>
        </row>
        <row r="568">
          <cell r="A568">
            <v>41092</v>
          </cell>
          <cell r="G568">
            <v>675</v>
          </cell>
        </row>
        <row r="569">
          <cell r="A569">
            <v>41093</v>
          </cell>
          <cell r="G569">
            <v>692.05</v>
          </cell>
        </row>
        <row r="570">
          <cell r="A570">
            <v>41094</v>
          </cell>
          <cell r="G570">
            <v>695.85</v>
          </cell>
        </row>
        <row r="571">
          <cell r="A571">
            <v>41095</v>
          </cell>
          <cell r="G571">
            <v>684.9</v>
          </cell>
        </row>
        <row r="572">
          <cell r="A572">
            <v>41096</v>
          </cell>
          <cell r="G572">
            <v>677.25</v>
          </cell>
        </row>
        <row r="573">
          <cell r="A573">
            <v>41099</v>
          </cell>
          <cell r="G573">
            <v>662.8</v>
          </cell>
        </row>
        <row r="574">
          <cell r="A574">
            <v>41100</v>
          </cell>
          <cell r="G574">
            <v>677.2</v>
          </cell>
        </row>
        <row r="575">
          <cell r="A575">
            <v>41101</v>
          </cell>
          <cell r="G575">
            <v>681.75</v>
          </cell>
        </row>
        <row r="576">
          <cell r="A576">
            <v>41102</v>
          </cell>
          <cell r="G576">
            <v>696.3</v>
          </cell>
        </row>
        <row r="577">
          <cell r="A577">
            <v>41103</v>
          </cell>
          <cell r="G577">
            <v>688.45</v>
          </cell>
        </row>
        <row r="578">
          <cell r="A578">
            <v>41106</v>
          </cell>
          <cell r="G578">
            <v>683.3</v>
          </cell>
        </row>
        <row r="579">
          <cell r="A579">
            <v>41107</v>
          </cell>
          <cell r="G579">
            <v>681</v>
          </cell>
        </row>
        <row r="580">
          <cell r="A580">
            <v>41108</v>
          </cell>
          <cell r="G580">
            <v>713.2</v>
          </cell>
        </row>
        <row r="581">
          <cell r="A581">
            <v>41109</v>
          </cell>
          <cell r="G581">
            <v>731.3</v>
          </cell>
        </row>
        <row r="582">
          <cell r="A582">
            <v>41110</v>
          </cell>
          <cell r="G582">
            <v>713.95</v>
          </cell>
        </row>
        <row r="583">
          <cell r="A583">
            <v>41113</v>
          </cell>
          <cell r="G583">
            <v>722.35</v>
          </cell>
        </row>
        <row r="584">
          <cell r="A584">
            <v>41114</v>
          </cell>
          <cell r="G584">
            <v>729.35</v>
          </cell>
        </row>
        <row r="585">
          <cell r="A585">
            <v>41115</v>
          </cell>
          <cell r="G585">
            <v>733.85</v>
          </cell>
        </row>
        <row r="586">
          <cell r="A586">
            <v>41116</v>
          </cell>
          <cell r="G586">
            <v>717.35</v>
          </cell>
        </row>
        <row r="587">
          <cell r="A587">
            <v>41117</v>
          </cell>
          <cell r="G587">
            <v>720.75</v>
          </cell>
        </row>
        <row r="588">
          <cell r="A588">
            <v>41120</v>
          </cell>
          <cell r="G588">
            <v>727.8</v>
          </cell>
        </row>
        <row r="589">
          <cell r="A589">
            <v>41121</v>
          </cell>
          <cell r="G589">
            <v>744.6</v>
          </cell>
        </row>
        <row r="590">
          <cell r="A590">
            <v>41122</v>
          </cell>
          <cell r="G590">
            <v>743.9</v>
          </cell>
        </row>
        <row r="591">
          <cell r="A591">
            <v>41123</v>
          </cell>
          <cell r="G591">
            <v>741.15</v>
          </cell>
        </row>
        <row r="592">
          <cell r="A592">
            <v>41124</v>
          </cell>
          <cell r="G592">
            <v>745.25</v>
          </cell>
        </row>
        <row r="593">
          <cell r="A593">
            <v>41127</v>
          </cell>
          <cell r="G593">
            <v>769.7</v>
          </cell>
        </row>
        <row r="594">
          <cell r="A594">
            <v>41128</v>
          </cell>
          <cell r="G594">
            <v>805.7</v>
          </cell>
        </row>
        <row r="595">
          <cell r="A595">
            <v>41129</v>
          </cell>
          <cell r="G595">
            <v>830.8</v>
          </cell>
        </row>
        <row r="596">
          <cell r="A596">
            <v>41130</v>
          </cell>
          <cell r="G596">
            <v>885.5</v>
          </cell>
        </row>
        <row r="597">
          <cell r="A597">
            <v>41131</v>
          </cell>
          <cell r="G597">
            <v>898.85</v>
          </cell>
        </row>
        <row r="598">
          <cell r="A598">
            <v>41134</v>
          </cell>
          <cell r="G598">
            <v>912.45</v>
          </cell>
        </row>
        <row r="599">
          <cell r="A599">
            <v>41135</v>
          </cell>
          <cell r="G599">
            <v>942.7</v>
          </cell>
        </row>
        <row r="600">
          <cell r="A600">
            <v>41137</v>
          </cell>
          <cell r="G600">
            <v>916.15</v>
          </cell>
        </row>
        <row r="601">
          <cell r="A601">
            <v>41138</v>
          </cell>
          <cell r="G601">
            <v>895</v>
          </cell>
        </row>
        <row r="602">
          <cell r="A602">
            <v>41142</v>
          </cell>
          <cell r="G602">
            <v>937</v>
          </cell>
        </row>
        <row r="603">
          <cell r="A603">
            <v>41143</v>
          </cell>
          <cell r="G603">
            <v>926.2</v>
          </cell>
        </row>
        <row r="604">
          <cell r="A604">
            <v>41144</v>
          </cell>
          <cell r="G604">
            <v>881.9</v>
          </cell>
        </row>
        <row r="605">
          <cell r="A605">
            <v>41145</v>
          </cell>
          <cell r="G605">
            <v>824.95</v>
          </cell>
        </row>
        <row r="606">
          <cell r="A606">
            <v>41148</v>
          </cell>
          <cell r="G606">
            <v>791.75</v>
          </cell>
        </row>
        <row r="607">
          <cell r="A607">
            <v>41149</v>
          </cell>
          <cell r="G607">
            <v>796.05</v>
          </cell>
        </row>
        <row r="608">
          <cell r="A608">
            <v>41150</v>
          </cell>
          <cell r="G608">
            <v>765.05</v>
          </cell>
        </row>
        <row r="609">
          <cell r="A609">
            <v>41151</v>
          </cell>
          <cell r="G609">
            <v>787.4</v>
          </cell>
        </row>
        <row r="610">
          <cell r="A610">
            <v>41152</v>
          </cell>
          <cell r="G610">
            <v>796.2</v>
          </cell>
        </row>
        <row r="611">
          <cell r="A611">
            <v>41155</v>
          </cell>
          <cell r="G611">
            <v>800.75</v>
          </cell>
        </row>
        <row r="612">
          <cell r="A612">
            <v>41156</v>
          </cell>
          <cell r="G612">
            <v>806.45</v>
          </cell>
        </row>
        <row r="613">
          <cell r="A613">
            <v>41157</v>
          </cell>
          <cell r="G613">
            <v>805.35</v>
          </cell>
        </row>
        <row r="614">
          <cell r="A614">
            <v>41158</v>
          </cell>
          <cell r="G614">
            <v>783.05</v>
          </cell>
        </row>
        <row r="615">
          <cell r="A615">
            <v>41159</v>
          </cell>
          <cell r="G615">
            <v>783.35</v>
          </cell>
        </row>
        <row r="616">
          <cell r="A616">
            <v>41160</v>
          </cell>
          <cell r="G616">
            <v>787.4</v>
          </cell>
        </row>
        <row r="617">
          <cell r="A617">
            <v>41162</v>
          </cell>
          <cell r="G617">
            <v>772.35</v>
          </cell>
        </row>
        <row r="618">
          <cell r="A618">
            <v>41163</v>
          </cell>
          <cell r="G618">
            <v>749.85</v>
          </cell>
        </row>
        <row r="619">
          <cell r="A619">
            <v>41164</v>
          </cell>
          <cell r="G619">
            <v>743.4</v>
          </cell>
        </row>
        <row r="620">
          <cell r="A620">
            <v>41165</v>
          </cell>
          <cell r="G620">
            <v>747.05</v>
          </cell>
        </row>
        <row r="621">
          <cell r="A621">
            <v>41166</v>
          </cell>
          <cell r="G621">
            <v>764.7</v>
          </cell>
        </row>
        <row r="622">
          <cell r="A622">
            <v>41169</v>
          </cell>
          <cell r="G622">
            <v>765.15</v>
          </cell>
        </row>
        <row r="623">
          <cell r="A623">
            <v>41170</v>
          </cell>
          <cell r="G623">
            <v>763</v>
          </cell>
        </row>
        <row r="624">
          <cell r="A624">
            <v>41172</v>
          </cell>
          <cell r="G624">
            <v>761.9</v>
          </cell>
        </row>
        <row r="625">
          <cell r="A625">
            <v>41173</v>
          </cell>
          <cell r="G625">
            <v>779.5</v>
          </cell>
        </row>
        <row r="626">
          <cell r="A626">
            <v>41176</v>
          </cell>
          <cell r="G626">
            <v>827.15</v>
          </cell>
        </row>
        <row r="627">
          <cell r="A627">
            <v>41177</v>
          </cell>
          <cell r="G627">
            <v>823.05</v>
          </cell>
        </row>
        <row r="628">
          <cell r="A628">
            <v>41178</v>
          </cell>
          <cell r="G628">
            <v>836.1</v>
          </cell>
        </row>
        <row r="629">
          <cell r="A629">
            <v>41179</v>
          </cell>
          <cell r="G629">
            <v>854.55</v>
          </cell>
        </row>
        <row r="630">
          <cell r="A630">
            <v>41180</v>
          </cell>
          <cell r="G630">
            <v>873.6</v>
          </cell>
        </row>
        <row r="631">
          <cell r="A631">
            <v>41183</v>
          </cell>
          <cell r="G631">
            <v>893.7</v>
          </cell>
        </row>
        <row r="632">
          <cell r="A632">
            <v>41185</v>
          </cell>
          <cell r="G632">
            <v>925.2</v>
          </cell>
        </row>
        <row r="633">
          <cell r="A633">
            <v>41186</v>
          </cell>
          <cell r="G633">
            <v>954</v>
          </cell>
        </row>
        <row r="634">
          <cell r="A634">
            <v>41187</v>
          </cell>
          <cell r="G634">
            <v>918.4</v>
          </cell>
        </row>
        <row r="635">
          <cell r="A635">
            <v>41190</v>
          </cell>
          <cell r="G635">
            <v>861.25</v>
          </cell>
        </row>
        <row r="636">
          <cell r="A636">
            <v>41191</v>
          </cell>
          <cell r="G636">
            <v>872.4</v>
          </cell>
        </row>
        <row r="637">
          <cell r="A637">
            <v>41192</v>
          </cell>
          <cell r="G637">
            <v>854.9</v>
          </cell>
        </row>
        <row r="638">
          <cell r="A638">
            <v>41193</v>
          </cell>
          <cell r="G638">
            <v>861.85</v>
          </cell>
        </row>
        <row r="639">
          <cell r="A639">
            <v>41194</v>
          </cell>
          <cell r="G639">
            <v>859.4</v>
          </cell>
        </row>
        <row r="640">
          <cell r="A640">
            <v>41197</v>
          </cell>
          <cell r="G640">
            <v>853.7</v>
          </cell>
        </row>
        <row r="641">
          <cell r="A641">
            <v>41198</v>
          </cell>
          <cell r="G641">
            <v>841.1</v>
          </cell>
        </row>
        <row r="642">
          <cell r="A642">
            <v>41199</v>
          </cell>
          <cell r="G642">
            <v>848.6</v>
          </cell>
        </row>
        <row r="643">
          <cell r="A643">
            <v>41200</v>
          </cell>
          <cell r="G643">
            <v>871.7</v>
          </cell>
        </row>
        <row r="644">
          <cell r="A644">
            <v>41201</v>
          </cell>
          <cell r="G644">
            <v>870.5</v>
          </cell>
        </row>
        <row r="645">
          <cell r="A645">
            <v>41204</v>
          </cell>
          <cell r="G645">
            <v>881.25</v>
          </cell>
        </row>
        <row r="646">
          <cell r="A646">
            <v>41205</v>
          </cell>
          <cell r="G646">
            <v>883.1</v>
          </cell>
        </row>
        <row r="647">
          <cell r="A647">
            <v>41207</v>
          </cell>
          <cell r="G647">
            <v>920.65</v>
          </cell>
        </row>
        <row r="648">
          <cell r="A648">
            <v>41208</v>
          </cell>
          <cell r="G648">
            <v>858.85</v>
          </cell>
        </row>
        <row r="649">
          <cell r="A649">
            <v>41211</v>
          </cell>
          <cell r="G649">
            <v>858.4</v>
          </cell>
        </row>
        <row r="650">
          <cell r="A650">
            <v>41212</v>
          </cell>
          <cell r="G650">
            <v>847.9</v>
          </cell>
        </row>
        <row r="651">
          <cell r="A651">
            <v>41213</v>
          </cell>
          <cell r="G651">
            <v>851.55</v>
          </cell>
        </row>
        <row r="652">
          <cell r="A652">
            <v>41214</v>
          </cell>
          <cell r="G652">
            <v>860.95</v>
          </cell>
        </row>
        <row r="653">
          <cell r="A653">
            <v>41215</v>
          </cell>
          <cell r="G653">
            <v>856.95</v>
          </cell>
        </row>
        <row r="654">
          <cell r="A654">
            <v>41218</v>
          </cell>
          <cell r="G654">
            <v>855.6</v>
          </cell>
        </row>
        <row r="655">
          <cell r="A655">
            <v>41219</v>
          </cell>
          <cell r="G655">
            <v>849.85</v>
          </cell>
        </row>
        <row r="656">
          <cell r="A656">
            <v>41220</v>
          </cell>
          <cell r="G656">
            <v>846.25</v>
          </cell>
        </row>
        <row r="657">
          <cell r="A657">
            <v>41221</v>
          </cell>
          <cell r="G657">
            <v>841.7</v>
          </cell>
        </row>
        <row r="658">
          <cell r="A658">
            <v>41222</v>
          </cell>
          <cell r="G658">
            <v>838.25</v>
          </cell>
        </row>
        <row r="659">
          <cell r="A659">
            <v>41225</v>
          </cell>
          <cell r="G659">
            <v>833.55</v>
          </cell>
        </row>
        <row r="660">
          <cell r="A660">
            <v>41226</v>
          </cell>
          <cell r="G660">
            <v>846.25</v>
          </cell>
        </row>
        <row r="661">
          <cell r="A661">
            <v>41228</v>
          </cell>
          <cell r="G661">
            <v>836.85</v>
          </cell>
        </row>
        <row r="662">
          <cell r="A662">
            <v>41229</v>
          </cell>
          <cell r="G662">
            <v>841.65</v>
          </cell>
        </row>
        <row r="663">
          <cell r="A663">
            <v>41232</v>
          </cell>
          <cell r="G663">
            <v>838.75</v>
          </cell>
        </row>
        <row r="664">
          <cell r="A664">
            <v>41233</v>
          </cell>
          <cell r="G664">
            <v>829</v>
          </cell>
        </row>
        <row r="665">
          <cell r="A665">
            <v>41234</v>
          </cell>
          <cell r="G665">
            <v>824.65</v>
          </cell>
        </row>
        <row r="666">
          <cell r="A666">
            <v>41235</v>
          </cell>
          <cell r="G666">
            <v>853.75</v>
          </cell>
        </row>
        <row r="667">
          <cell r="A667">
            <v>41236</v>
          </cell>
          <cell r="G667">
            <v>861.6</v>
          </cell>
        </row>
        <row r="668">
          <cell r="A668">
            <v>41239</v>
          </cell>
          <cell r="G668">
            <v>878.65</v>
          </cell>
        </row>
        <row r="669">
          <cell r="A669">
            <v>41240</v>
          </cell>
          <cell r="G669">
            <v>872.7</v>
          </cell>
        </row>
        <row r="670">
          <cell r="A670">
            <v>41242</v>
          </cell>
          <cell r="G670">
            <v>866.15</v>
          </cell>
        </row>
        <row r="671">
          <cell r="A671">
            <v>41243</v>
          </cell>
          <cell r="G671">
            <v>882.2</v>
          </cell>
        </row>
        <row r="672">
          <cell r="A672">
            <v>41246</v>
          </cell>
          <cell r="G672">
            <v>900.75</v>
          </cell>
        </row>
        <row r="673">
          <cell r="A673">
            <v>41247</v>
          </cell>
          <cell r="G673">
            <v>892.4</v>
          </cell>
        </row>
        <row r="674">
          <cell r="A674">
            <v>41248</v>
          </cell>
          <cell r="G674">
            <v>893.6</v>
          </cell>
        </row>
        <row r="675">
          <cell r="A675">
            <v>41249</v>
          </cell>
          <cell r="G675">
            <v>925.15</v>
          </cell>
        </row>
        <row r="676">
          <cell r="A676">
            <v>41250</v>
          </cell>
          <cell r="G676">
            <v>938.05</v>
          </cell>
        </row>
        <row r="677">
          <cell r="A677">
            <v>41253</v>
          </cell>
          <cell r="G677">
            <v>939.3</v>
          </cell>
        </row>
        <row r="678">
          <cell r="A678">
            <v>41254</v>
          </cell>
          <cell r="G678">
            <v>923.45</v>
          </cell>
        </row>
        <row r="679">
          <cell r="A679">
            <v>41255</v>
          </cell>
          <cell r="G679">
            <v>911.5</v>
          </cell>
        </row>
        <row r="680">
          <cell r="A680">
            <v>41256</v>
          </cell>
          <cell r="G680">
            <v>936.4</v>
          </cell>
        </row>
        <row r="681">
          <cell r="A681">
            <v>41257</v>
          </cell>
          <cell r="G681">
            <v>940.75</v>
          </cell>
        </row>
        <row r="682">
          <cell r="A682">
            <v>41260</v>
          </cell>
          <cell r="G682">
            <v>934.45</v>
          </cell>
        </row>
        <row r="683">
          <cell r="A683">
            <v>41261</v>
          </cell>
          <cell r="G683">
            <v>924.8</v>
          </cell>
        </row>
        <row r="684">
          <cell r="A684">
            <v>41262</v>
          </cell>
          <cell r="G684">
            <v>920.6</v>
          </cell>
        </row>
        <row r="685">
          <cell r="A685">
            <v>41263</v>
          </cell>
          <cell r="G685">
            <v>915.8</v>
          </cell>
        </row>
        <row r="686">
          <cell r="A686">
            <v>41264</v>
          </cell>
          <cell r="G686">
            <v>902.5</v>
          </cell>
        </row>
        <row r="687">
          <cell r="A687">
            <v>41267</v>
          </cell>
          <cell r="G687">
            <v>888.65</v>
          </cell>
        </row>
        <row r="688">
          <cell r="A688">
            <v>41269</v>
          </cell>
          <cell r="G688">
            <v>906.8</v>
          </cell>
        </row>
        <row r="689">
          <cell r="A689">
            <v>41270</v>
          </cell>
          <cell r="G689">
            <v>915.6</v>
          </cell>
        </row>
        <row r="690">
          <cell r="A690">
            <v>41271</v>
          </cell>
          <cell r="G690">
            <v>906.5</v>
          </cell>
        </row>
        <row r="691">
          <cell r="A691">
            <v>41274</v>
          </cell>
          <cell r="G691">
            <v>903.55</v>
          </cell>
        </row>
        <row r="692">
          <cell r="A692">
            <v>41275</v>
          </cell>
          <cell r="G692">
            <v>911.65</v>
          </cell>
        </row>
        <row r="693">
          <cell r="A693">
            <v>41276</v>
          </cell>
          <cell r="G693">
            <v>910.3</v>
          </cell>
        </row>
        <row r="694">
          <cell r="A694">
            <v>41277</v>
          </cell>
          <cell r="G694">
            <v>914.9</v>
          </cell>
        </row>
        <row r="695">
          <cell r="A695">
            <v>41278</v>
          </cell>
          <cell r="G695">
            <v>930.6</v>
          </cell>
        </row>
        <row r="696">
          <cell r="A696">
            <v>41281</v>
          </cell>
          <cell r="G696">
            <v>917.3</v>
          </cell>
        </row>
        <row r="697">
          <cell r="A697">
            <v>41282</v>
          </cell>
          <cell r="G697">
            <v>914.4</v>
          </cell>
        </row>
        <row r="698">
          <cell r="A698">
            <v>41283</v>
          </cell>
          <cell r="G698">
            <v>916.3</v>
          </cell>
        </row>
        <row r="699">
          <cell r="A699">
            <v>41284</v>
          </cell>
          <cell r="G699">
            <v>909.95</v>
          </cell>
        </row>
        <row r="700">
          <cell r="A700">
            <v>41285</v>
          </cell>
          <cell r="G700">
            <v>888.25</v>
          </cell>
        </row>
        <row r="701">
          <cell r="A701">
            <v>41288</v>
          </cell>
          <cell r="G701">
            <v>867</v>
          </cell>
        </row>
        <row r="702">
          <cell r="A702">
            <v>41289</v>
          </cell>
          <cell r="G702">
            <v>873.65</v>
          </cell>
        </row>
        <row r="703">
          <cell r="A703">
            <v>41290</v>
          </cell>
          <cell r="G703">
            <v>840.35</v>
          </cell>
        </row>
        <row r="704">
          <cell r="A704">
            <v>41291</v>
          </cell>
          <cell r="G704">
            <v>829</v>
          </cell>
        </row>
        <row r="705">
          <cell r="A705">
            <v>41292</v>
          </cell>
          <cell r="G705">
            <v>842.6</v>
          </cell>
        </row>
        <row r="706">
          <cell r="A706">
            <v>41295</v>
          </cell>
          <cell r="G706">
            <v>859.9</v>
          </cell>
        </row>
        <row r="707">
          <cell r="A707">
            <v>41296</v>
          </cell>
          <cell r="G707">
            <v>866.75</v>
          </cell>
        </row>
        <row r="708">
          <cell r="A708">
            <v>41297</v>
          </cell>
          <cell r="G708">
            <v>869.2</v>
          </cell>
        </row>
        <row r="709">
          <cell r="A709">
            <v>41298</v>
          </cell>
          <cell r="G709">
            <v>854.1</v>
          </cell>
        </row>
        <row r="710">
          <cell r="A710">
            <v>41299</v>
          </cell>
          <cell r="G710">
            <v>857</v>
          </cell>
        </row>
        <row r="711">
          <cell r="A711">
            <v>41302</v>
          </cell>
          <cell r="G711">
            <v>837.1</v>
          </cell>
        </row>
        <row r="712">
          <cell r="A712">
            <v>41303</v>
          </cell>
          <cell r="G712">
            <v>832.65</v>
          </cell>
        </row>
        <row r="713">
          <cell r="A713">
            <v>41304</v>
          </cell>
          <cell r="G713">
            <v>841.5</v>
          </cell>
        </row>
        <row r="714">
          <cell r="A714">
            <v>41305</v>
          </cell>
          <cell r="G714">
            <v>852</v>
          </cell>
        </row>
        <row r="715">
          <cell r="A715">
            <v>41306</v>
          </cell>
          <cell r="G715">
            <v>850.35</v>
          </cell>
        </row>
        <row r="716">
          <cell r="A716">
            <v>41309</v>
          </cell>
          <cell r="G716">
            <v>850.85</v>
          </cell>
        </row>
        <row r="717">
          <cell r="A717">
            <v>41310</v>
          </cell>
          <cell r="G717">
            <v>839.75</v>
          </cell>
        </row>
        <row r="718">
          <cell r="A718">
            <v>41311</v>
          </cell>
          <cell r="G718">
            <v>841.9</v>
          </cell>
        </row>
        <row r="719">
          <cell r="A719">
            <v>41312</v>
          </cell>
          <cell r="G719">
            <v>835.25</v>
          </cell>
        </row>
        <row r="720">
          <cell r="A720">
            <v>41313</v>
          </cell>
          <cell r="G720">
            <v>825.55</v>
          </cell>
        </row>
        <row r="721">
          <cell r="A721">
            <v>41316</v>
          </cell>
          <cell r="G721">
            <v>823.2</v>
          </cell>
        </row>
        <row r="722">
          <cell r="A722">
            <v>41317</v>
          </cell>
          <cell r="G722">
            <v>809.1</v>
          </cell>
        </row>
        <row r="723">
          <cell r="A723">
            <v>41318</v>
          </cell>
          <cell r="G723">
            <v>778.9</v>
          </cell>
        </row>
        <row r="724">
          <cell r="A724">
            <v>41319</v>
          </cell>
          <cell r="G724">
            <v>756.65</v>
          </cell>
        </row>
        <row r="725">
          <cell r="A725">
            <v>41320</v>
          </cell>
          <cell r="G725">
            <v>763.1</v>
          </cell>
        </row>
        <row r="726">
          <cell r="A726">
            <v>41323</v>
          </cell>
          <cell r="G726">
            <v>777.05</v>
          </cell>
        </row>
        <row r="727">
          <cell r="A727">
            <v>41324</v>
          </cell>
          <cell r="G727">
            <v>770.3</v>
          </cell>
        </row>
        <row r="728">
          <cell r="A728">
            <v>41325</v>
          </cell>
          <cell r="G728">
            <v>825</v>
          </cell>
        </row>
        <row r="729">
          <cell r="A729">
            <v>41326</v>
          </cell>
          <cell r="G729">
            <v>831.3</v>
          </cell>
        </row>
        <row r="730">
          <cell r="A730">
            <v>41327</v>
          </cell>
          <cell r="G730">
            <v>823.9</v>
          </cell>
        </row>
        <row r="731">
          <cell r="A731">
            <v>41330</v>
          </cell>
          <cell r="G731">
            <v>850.45</v>
          </cell>
        </row>
        <row r="732">
          <cell r="A732">
            <v>41331</v>
          </cell>
          <cell r="G732">
            <v>843.15</v>
          </cell>
        </row>
        <row r="733">
          <cell r="A733">
            <v>41332</v>
          </cell>
          <cell r="G733">
            <v>844.85</v>
          </cell>
        </row>
        <row r="734">
          <cell r="A734">
            <v>41333</v>
          </cell>
          <cell r="G734">
            <v>810.2</v>
          </cell>
        </row>
        <row r="735">
          <cell r="A735">
            <v>41334</v>
          </cell>
          <cell r="G735">
            <v>807.5</v>
          </cell>
        </row>
        <row r="736">
          <cell r="A736">
            <v>41337</v>
          </cell>
          <cell r="G736">
            <v>805.3</v>
          </cell>
        </row>
        <row r="737">
          <cell r="A737">
            <v>41338</v>
          </cell>
          <cell r="G737">
            <v>807.2</v>
          </cell>
        </row>
        <row r="738">
          <cell r="A738">
            <v>41339</v>
          </cell>
          <cell r="G738">
            <v>804.55</v>
          </cell>
        </row>
        <row r="739">
          <cell r="A739">
            <v>41340</v>
          </cell>
          <cell r="G739">
            <v>803.55</v>
          </cell>
        </row>
        <row r="740">
          <cell r="A740">
            <v>41341</v>
          </cell>
          <cell r="G740">
            <v>810.35</v>
          </cell>
        </row>
        <row r="741">
          <cell r="A741">
            <v>41344</v>
          </cell>
          <cell r="G741">
            <v>804.7</v>
          </cell>
        </row>
        <row r="742">
          <cell r="A742">
            <v>41345</v>
          </cell>
          <cell r="G742">
            <v>801.65</v>
          </cell>
        </row>
        <row r="743">
          <cell r="A743">
            <v>41346</v>
          </cell>
          <cell r="G743">
            <v>797.05</v>
          </cell>
        </row>
        <row r="744">
          <cell r="A744">
            <v>41347</v>
          </cell>
          <cell r="G744">
            <v>795.45</v>
          </cell>
        </row>
        <row r="745">
          <cell r="A745">
            <v>41348</v>
          </cell>
          <cell r="G745">
            <v>795.1</v>
          </cell>
        </row>
        <row r="746">
          <cell r="A746">
            <v>41351</v>
          </cell>
          <cell r="G746">
            <v>772.6</v>
          </cell>
        </row>
        <row r="747">
          <cell r="A747">
            <v>41352</v>
          </cell>
          <cell r="G747">
            <v>765.25</v>
          </cell>
        </row>
        <row r="748">
          <cell r="A748">
            <v>41353</v>
          </cell>
          <cell r="G748">
            <v>763.9</v>
          </cell>
        </row>
        <row r="749">
          <cell r="A749">
            <v>41354</v>
          </cell>
          <cell r="G749">
            <v>762.05</v>
          </cell>
        </row>
        <row r="750">
          <cell r="A750">
            <v>41355</v>
          </cell>
          <cell r="G750">
            <v>765.5</v>
          </cell>
        </row>
        <row r="751">
          <cell r="A751">
            <v>41358</v>
          </cell>
          <cell r="G751">
            <v>766.35</v>
          </cell>
        </row>
        <row r="752">
          <cell r="A752">
            <v>41359</v>
          </cell>
          <cell r="G752">
            <v>759.55</v>
          </cell>
        </row>
        <row r="753">
          <cell r="A753">
            <v>41361</v>
          </cell>
          <cell r="G753">
            <v>771.55</v>
          </cell>
        </row>
        <row r="754">
          <cell r="A754">
            <v>41365</v>
          </cell>
          <cell r="G754">
            <v>780.65</v>
          </cell>
        </row>
        <row r="755">
          <cell r="A755">
            <v>41366</v>
          </cell>
          <cell r="G755">
            <v>777.3</v>
          </cell>
        </row>
        <row r="756">
          <cell r="A756">
            <v>41367</v>
          </cell>
          <cell r="G756">
            <v>759.05</v>
          </cell>
        </row>
        <row r="757">
          <cell r="A757">
            <v>41368</v>
          </cell>
          <cell r="G757">
            <v>757.1</v>
          </cell>
        </row>
        <row r="758">
          <cell r="A758">
            <v>41369</v>
          </cell>
          <cell r="G758">
            <v>756.3</v>
          </cell>
        </row>
        <row r="759">
          <cell r="A759">
            <v>41372</v>
          </cell>
          <cell r="G759">
            <v>756.05</v>
          </cell>
        </row>
        <row r="760">
          <cell r="A760">
            <v>41373</v>
          </cell>
          <cell r="G760">
            <v>754.95</v>
          </cell>
        </row>
        <row r="761">
          <cell r="A761">
            <v>41374</v>
          </cell>
          <cell r="G761">
            <v>752.45</v>
          </cell>
        </row>
        <row r="762">
          <cell r="A762">
            <v>41375</v>
          </cell>
          <cell r="G762">
            <v>750.35</v>
          </cell>
        </row>
        <row r="763">
          <cell r="A763">
            <v>41376</v>
          </cell>
          <cell r="G763">
            <v>750.3</v>
          </cell>
        </row>
        <row r="764">
          <cell r="A764">
            <v>41379</v>
          </cell>
          <cell r="G764">
            <v>748.7</v>
          </cell>
        </row>
        <row r="765">
          <cell r="A765">
            <v>41380</v>
          </cell>
          <cell r="G765">
            <v>761.2</v>
          </cell>
        </row>
        <row r="766">
          <cell r="A766">
            <v>41381</v>
          </cell>
          <cell r="G766">
            <v>752.75</v>
          </cell>
        </row>
        <row r="767">
          <cell r="A767">
            <v>41382</v>
          </cell>
          <cell r="G767">
            <v>778.6</v>
          </cell>
        </row>
        <row r="768">
          <cell r="A768">
            <v>41386</v>
          </cell>
          <cell r="G768">
            <v>776.6</v>
          </cell>
        </row>
        <row r="769">
          <cell r="A769">
            <v>41387</v>
          </cell>
          <cell r="G769">
            <v>779.55</v>
          </cell>
        </row>
        <row r="770">
          <cell r="A770">
            <v>41389</v>
          </cell>
          <cell r="G770">
            <v>766.85</v>
          </cell>
        </row>
        <row r="771">
          <cell r="A771">
            <v>41390</v>
          </cell>
          <cell r="G771">
            <v>761.55</v>
          </cell>
        </row>
        <row r="772">
          <cell r="A772">
            <v>41393</v>
          </cell>
          <cell r="G772">
            <v>751.4</v>
          </cell>
        </row>
        <row r="773">
          <cell r="A773">
            <v>41394</v>
          </cell>
          <cell r="G773">
            <v>741.9</v>
          </cell>
        </row>
        <row r="774">
          <cell r="A774">
            <v>41396</v>
          </cell>
          <cell r="G774">
            <v>750.7</v>
          </cell>
        </row>
        <row r="775">
          <cell r="A775">
            <v>41397</v>
          </cell>
          <cell r="G775">
            <v>729.6</v>
          </cell>
        </row>
        <row r="776">
          <cell r="A776">
            <v>41400</v>
          </cell>
          <cell r="G776">
            <v>734.15</v>
          </cell>
        </row>
        <row r="777">
          <cell r="A777">
            <v>41401</v>
          </cell>
          <cell r="G777">
            <v>751.9</v>
          </cell>
        </row>
        <row r="778">
          <cell r="A778">
            <v>41402</v>
          </cell>
          <cell r="G778">
            <v>764.15</v>
          </cell>
        </row>
        <row r="779">
          <cell r="A779">
            <v>41403</v>
          </cell>
          <cell r="G779">
            <v>757</v>
          </cell>
        </row>
        <row r="780">
          <cell r="A780">
            <v>41404</v>
          </cell>
          <cell r="G780">
            <v>757</v>
          </cell>
        </row>
        <row r="781">
          <cell r="A781">
            <v>41405</v>
          </cell>
          <cell r="G781">
            <v>762.55</v>
          </cell>
        </row>
        <row r="782">
          <cell r="A782">
            <v>41407</v>
          </cell>
          <cell r="G782">
            <v>760.95</v>
          </cell>
        </row>
        <row r="783">
          <cell r="A783">
            <v>41408</v>
          </cell>
          <cell r="G783">
            <v>762.85</v>
          </cell>
        </row>
        <row r="784">
          <cell r="A784">
            <v>41409</v>
          </cell>
          <cell r="G784">
            <v>754.75</v>
          </cell>
        </row>
        <row r="785">
          <cell r="A785">
            <v>41410</v>
          </cell>
          <cell r="G785">
            <v>722.65</v>
          </cell>
        </row>
        <row r="786">
          <cell r="A786">
            <v>41411</v>
          </cell>
          <cell r="G786">
            <v>707.9</v>
          </cell>
        </row>
        <row r="787">
          <cell r="A787">
            <v>41414</v>
          </cell>
          <cell r="G787">
            <v>698.5</v>
          </cell>
        </row>
        <row r="788">
          <cell r="A788">
            <v>41415</v>
          </cell>
          <cell r="G788">
            <v>671.45</v>
          </cell>
        </row>
        <row r="789">
          <cell r="A789">
            <v>41416</v>
          </cell>
          <cell r="G789">
            <v>686.3</v>
          </cell>
        </row>
        <row r="790">
          <cell r="A790">
            <v>41417</v>
          </cell>
          <cell r="G790">
            <v>669.6</v>
          </cell>
        </row>
        <row r="791">
          <cell r="A791">
            <v>41418</v>
          </cell>
          <cell r="G791">
            <v>669.45</v>
          </cell>
        </row>
        <row r="792">
          <cell r="A792">
            <v>41421</v>
          </cell>
          <cell r="G792">
            <v>679.5</v>
          </cell>
        </row>
        <row r="793">
          <cell r="A793">
            <v>41422</v>
          </cell>
          <cell r="G793">
            <v>690.25</v>
          </cell>
        </row>
        <row r="794">
          <cell r="A794">
            <v>41423</v>
          </cell>
          <cell r="G794">
            <v>667.8</v>
          </cell>
        </row>
        <row r="795">
          <cell r="A795">
            <v>41424</v>
          </cell>
          <cell r="G795">
            <v>667.5</v>
          </cell>
        </row>
        <row r="796">
          <cell r="A796">
            <v>41425</v>
          </cell>
          <cell r="G796">
            <v>662.95</v>
          </cell>
        </row>
        <row r="797">
          <cell r="A797">
            <v>41428</v>
          </cell>
          <cell r="G797">
            <v>664.45</v>
          </cell>
        </row>
        <row r="798">
          <cell r="A798">
            <v>41429</v>
          </cell>
          <cell r="G798">
            <v>669.2</v>
          </cell>
        </row>
        <row r="799">
          <cell r="A799">
            <v>41430</v>
          </cell>
          <cell r="G799">
            <v>662.05</v>
          </cell>
        </row>
        <row r="800">
          <cell r="A800">
            <v>41431</v>
          </cell>
          <cell r="G800">
            <v>661.25</v>
          </cell>
        </row>
        <row r="801">
          <cell r="A801">
            <v>41432</v>
          </cell>
          <cell r="G801">
            <v>658</v>
          </cell>
        </row>
        <row r="802">
          <cell r="A802">
            <v>41435</v>
          </cell>
          <cell r="G802">
            <v>650.5</v>
          </cell>
        </row>
        <row r="803">
          <cell r="A803">
            <v>41436</v>
          </cell>
          <cell r="G803">
            <v>624.54999999999995</v>
          </cell>
        </row>
        <row r="804">
          <cell r="A804">
            <v>41437</v>
          </cell>
          <cell r="G804">
            <v>623.65</v>
          </cell>
        </row>
        <row r="805">
          <cell r="A805">
            <v>41438</v>
          </cell>
          <cell r="G805">
            <v>617.95000000000005</v>
          </cell>
        </row>
        <row r="806">
          <cell r="A806">
            <v>41439</v>
          </cell>
          <cell r="G806">
            <v>619.25</v>
          </cell>
        </row>
        <row r="807">
          <cell r="A807">
            <v>41442</v>
          </cell>
          <cell r="G807">
            <v>616.9</v>
          </cell>
        </row>
        <row r="808">
          <cell r="A808">
            <v>41443</v>
          </cell>
          <cell r="G808">
            <v>635.29999999999995</v>
          </cell>
        </row>
        <row r="809">
          <cell r="A809">
            <v>41444</v>
          </cell>
          <cell r="G809">
            <v>634.45000000000005</v>
          </cell>
        </row>
        <row r="810">
          <cell r="A810">
            <v>41445</v>
          </cell>
          <cell r="G810">
            <v>621.4</v>
          </cell>
        </row>
        <row r="811">
          <cell r="A811">
            <v>41446</v>
          </cell>
          <cell r="G811">
            <v>623.1</v>
          </cell>
        </row>
        <row r="812">
          <cell r="A812">
            <v>41449</v>
          </cell>
          <cell r="G812">
            <v>621.1</v>
          </cell>
        </row>
        <row r="813">
          <cell r="A813">
            <v>41450</v>
          </cell>
          <cell r="G813">
            <v>620.35</v>
          </cell>
        </row>
        <row r="814">
          <cell r="A814">
            <v>41451</v>
          </cell>
          <cell r="G814">
            <v>629.85</v>
          </cell>
        </row>
        <row r="815">
          <cell r="A815">
            <v>41452</v>
          </cell>
          <cell r="G815">
            <v>635.04999999999995</v>
          </cell>
        </row>
        <row r="816">
          <cell r="A816">
            <v>41453</v>
          </cell>
          <cell r="G816">
            <v>642.5</v>
          </cell>
        </row>
        <row r="817">
          <cell r="A817">
            <v>41456</v>
          </cell>
          <cell r="G817">
            <v>641.15</v>
          </cell>
        </row>
        <row r="818">
          <cell r="A818">
            <v>41457</v>
          </cell>
          <cell r="G818">
            <v>667.15</v>
          </cell>
        </row>
        <row r="819">
          <cell r="A819">
            <v>41458</v>
          </cell>
          <cell r="G819">
            <v>638.35</v>
          </cell>
        </row>
        <row r="820">
          <cell r="A820">
            <v>41459</v>
          </cell>
          <cell r="G820">
            <v>635.20000000000005</v>
          </cell>
        </row>
        <row r="821">
          <cell r="A821">
            <v>41460</v>
          </cell>
          <cell r="G821">
            <v>635.25</v>
          </cell>
        </row>
        <row r="822">
          <cell r="A822">
            <v>41463</v>
          </cell>
          <cell r="G822">
            <v>624.95000000000005</v>
          </cell>
        </row>
        <row r="823">
          <cell r="A823">
            <v>41464</v>
          </cell>
          <cell r="G823">
            <v>634.20000000000005</v>
          </cell>
        </row>
        <row r="824">
          <cell r="A824">
            <v>41465</v>
          </cell>
          <cell r="G824">
            <v>655.45</v>
          </cell>
        </row>
        <row r="825">
          <cell r="A825">
            <v>41466</v>
          </cell>
          <cell r="G825">
            <v>668.45</v>
          </cell>
        </row>
        <row r="826">
          <cell r="A826">
            <v>41467</v>
          </cell>
          <cell r="G826">
            <v>663.5</v>
          </cell>
        </row>
        <row r="827">
          <cell r="A827">
            <v>41470</v>
          </cell>
          <cell r="G827">
            <v>660.9</v>
          </cell>
        </row>
        <row r="828">
          <cell r="A828">
            <v>41471</v>
          </cell>
          <cell r="G828">
            <v>643.20000000000005</v>
          </cell>
        </row>
        <row r="829">
          <cell r="A829">
            <v>41472</v>
          </cell>
          <cell r="G829">
            <v>629.85</v>
          </cell>
        </row>
        <row r="830">
          <cell r="A830">
            <v>41473</v>
          </cell>
          <cell r="G830">
            <v>636.95000000000005</v>
          </cell>
        </row>
        <row r="831">
          <cell r="A831">
            <v>41474</v>
          </cell>
          <cell r="G831">
            <v>630.35</v>
          </cell>
        </row>
        <row r="832">
          <cell r="A832">
            <v>41477</v>
          </cell>
          <cell r="G832">
            <v>633.4</v>
          </cell>
        </row>
        <row r="833">
          <cell r="A833">
            <v>41478</v>
          </cell>
          <cell r="G833">
            <v>646.15</v>
          </cell>
        </row>
        <row r="834">
          <cell r="A834">
            <v>41479</v>
          </cell>
          <cell r="G834">
            <v>633.04999999999995</v>
          </cell>
        </row>
        <row r="835">
          <cell r="A835">
            <v>41480</v>
          </cell>
          <cell r="G835">
            <v>623.45000000000005</v>
          </cell>
        </row>
        <row r="836">
          <cell r="A836">
            <v>41481</v>
          </cell>
          <cell r="G836">
            <v>614.35</v>
          </cell>
        </row>
        <row r="837">
          <cell r="A837">
            <v>41484</v>
          </cell>
          <cell r="G837">
            <v>613.20000000000005</v>
          </cell>
        </row>
        <row r="838">
          <cell r="A838">
            <v>41485</v>
          </cell>
          <cell r="G838">
            <v>610.75</v>
          </cell>
        </row>
        <row r="839">
          <cell r="A839">
            <v>41486</v>
          </cell>
          <cell r="G839">
            <v>589.6</v>
          </cell>
        </row>
        <row r="840">
          <cell r="A840">
            <v>41487</v>
          </cell>
          <cell r="G840">
            <v>578.5</v>
          </cell>
        </row>
        <row r="841">
          <cell r="A841">
            <v>41488</v>
          </cell>
          <cell r="G841">
            <v>590.45000000000005</v>
          </cell>
        </row>
        <row r="842">
          <cell r="A842">
            <v>41491</v>
          </cell>
          <cell r="G842">
            <v>607.25</v>
          </cell>
        </row>
        <row r="843">
          <cell r="A843">
            <v>41492</v>
          </cell>
          <cell r="G843">
            <v>582.5</v>
          </cell>
        </row>
        <row r="844">
          <cell r="A844">
            <v>41493</v>
          </cell>
          <cell r="G844">
            <v>569</v>
          </cell>
        </row>
        <row r="845">
          <cell r="A845">
            <v>41494</v>
          </cell>
          <cell r="G845">
            <v>568.29999999999995</v>
          </cell>
        </row>
        <row r="846">
          <cell r="A846">
            <v>41498</v>
          </cell>
          <cell r="G846">
            <v>586.54999999999995</v>
          </cell>
        </row>
        <row r="847">
          <cell r="A847">
            <v>41499</v>
          </cell>
          <cell r="G847">
            <v>585.79999999999995</v>
          </cell>
        </row>
        <row r="848">
          <cell r="A848">
            <v>41500</v>
          </cell>
          <cell r="G848">
            <v>603.4</v>
          </cell>
        </row>
        <row r="849">
          <cell r="A849">
            <v>41502</v>
          </cell>
          <cell r="G849">
            <v>584.25</v>
          </cell>
        </row>
        <row r="850">
          <cell r="A850">
            <v>41505</v>
          </cell>
          <cell r="G850">
            <v>579.1</v>
          </cell>
        </row>
        <row r="851">
          <cell r="A851">
            <v>41506</v>
          </cell>
          <cell r="G851">
            <v>566.6</v>
          </cell>
        </row>
        <row r="852">
          <cell r="A852">
            <v>41507</v>
          </cell>
          <cell r="G852">
            <v>564.4</v>
          </cell>
        </row>
        <row r="853">
          <cell r="A853">
            <v>41508</v>
          </cell>
          <cell r="G853">
            <v>565.65</v>
          </cell>
        </row>
        <row r="854">
          <cell r="A854">
            <v>41509</v>
          </cell>
          <cell r="G854">
            <v>571.15</v>
          </cell>
        </row>
        <row r="855">
          <cell r="A855">
            <v>41512</v>
          </cell>
          <cell r="G855">
            <v>581.65</v>
          </cell>
        </row>
        <row r="856">
          <cell r="A856">
            <v>41513</v>
          </cell>
          <cell r="G856">
            <v>576.65</v>
          </cell>
        </row>
        <row r="857">
          <cell r="A857">
            <v>41514</v>
          </cell>
          <cell r="G857">
            <v>588.75</v>
          </cell>
        </row>
        <row r="858">
          <cell r="A858">
            <v>41515</v>
          </cell>
          <cell r="G858">
            <v>595.9</v>
          </cell>
        </row>
        <row r="859">
          <cell r="A859">
            <v>41516</v>
          </cell>
          <cell r="G859">
            <v>590.1</v>
          </cell>
        </row>
        <row r="860">
          <cell r="A860">
            <v>41519</v>
          </cell>
          <cell r="G860">
            <v>590.25</v>
          </cell>
        </row>
        <row r="861">
          <cell r="A861">
            <v>41520</v>
          </cell>
          <cell r="G861">
            <v>581.79999999999995</v>
          </cell>
        </row>
        <row r="862">
          <cell r="A862">
            <v>41521</v>
          </cell>
          <cell r="G862">
            <v>583.9</v>
          </cell>
        </row>
        <row r="863">
          <cell r="A863">
            <v>41522</v>
          </cell>
          <cell r="G863">
            <v>569</v>
          </cell>
        </row>
        <row r="864">
          <cell r="A864">
            <v>41523</v>
          </cell>
          <cell r="G864">
            <v>579.29999999999995</v>
          </cell>
        </row>
        <row r="865">
          <cell r="A865">
            <v>41527</v>
          </cell>
          <cell r="G865">
            <v>589.29999999999995</v>
          </cell>
        </row>
        <row r="866">
          <cell r="A866">
            <v>41528</v>
          </cell>
          <cell r="G866">
            <v>590.54999999999995</v>
          </cell>
        </row>
        <row r="867">
          <cell r="A867">
            <v>41529</v>
          </cell>
          <cell r="G867">
            <v>574.1</v>
          </cell>
        </row>
        <row r="868">
          <cell r="A868">
            <v>41530</v>
          </cell>
          <cell r="G868">
            <v>578.79999999999995</v>
          </cell>
        </row>
        <row r="869">
          <cell r="A869">
            <v>41533</v>
          </cell>
          <cell r="G869">
            <v>580.1</v>
          </cell>
        </row>
        <row r="870">
          <cell r="A870">
            <v>41534</v>
          </cell>
          <cell r="G870">
            <v>578.85</v>
          </cell>
        </row>
        <row r="871">
          <cell r="A871">
            <v>41535</v>
          </cell>
          <cell r="G871">
            <v>584.9</v>
          </cell>
        </row>
        <row r="872">
          <cell r="A872">
            <v>41536</v>
          </cell>
          <cell r="G872">
            <v>600.15</v>
          </cell>
        </row>
        <row r="873">
          <cell r="A873">
            <v>41537</v>
          </cell>
          <cell r="G873">
            <v>600.35</v>
          </cell>
        </row>
        <row r="874">
          <cell r="A874">
            <v>41540</v>
          </cell>
          <cell r="G874">
            <v>590</v>
          </cell>
        </row>
        <row r="875">
          <cell r="A875">
            <v>41541</v>
          </cell>
          <cell r="G875">
            <v>591.9</v>
          </cell>
        </row>
        <row r="876">
          <cell r="A876">
            <v>41542</v>
          </cell>
          <cell r="G876">
            <v>610.75</v>
          </cell>
        </row>
        <row r="877">
          <cell r="A877">
            <v>41543</v>
          </cell>
          <cell r="G877">
            <v>622.29999999999995</v>
          </cell>
        </row>
        <row r="878">
          <cell r="A878">
            <v>41544</v>
          </cell>
          <cell r="G878">
            <v>613.85</v>
          </cell>
        </row>
        <row r="879">
          <cell r="A879">
            <v>41547</v>
          </cell>
          <cell r="G879">
            <v>605.45000000000005</v>
          </cell>
        </row>
        <row r="880">
          <cell r="A880">
            <v>41548</v>
          </cell>
          <cell r="G880">
            <v>601.35</v>
          </cell>
        </row>
        <row r="881">
          <cell r="A881">
            <v>41550</v>
          </cell>
          <cell r="G881">
            <v>597.29999999999995</v>
          </cell>
        </row>
        <row r="882">
          <cell r="A882">
            <v>41551</v>
          </cell>
          <cell r="G882">
            <v>599</v>
          </cell>
        </row>
        <row r="883">
          <cell r="A883">
            <v>41554</v>
          </cell>
          <cell r="G883">
            <v>627.6</v>
          </cell>
        </row>
        <row r="884">
          <cell r="A884">
            <v>41555</v>
          </cell>
          <cell r="G884">
            <v>632.85</v>
          </cell>
        </row>
        <row r="885">
          <cell r="A885">
            <v>41556</v>
          </cell>
          <cell r="G885">
            <v>641</v>
          </cell>
        </row>
        <row r="886">
          <cell r="A886">
            <v>41557</v>
          </cell>
          <cell r="G886">
            <v>645.25</v>
          </cell>
        </row>
        <row r="887">
          <cell r="A887">
            <v>41558</v>
          </cell>
          <cell r="G887">
            <v>640.15</v>
          </cell>
        </row>
        <row r="888">
          <cell r="A888">
            <v>41561</v>
          </cell>
          <cell r="G888">
            <v>641.70000000000005</v>
          </cell>
        </row>
        <row r="889">
          <cell r="A889">
            <v>41562</v>
          </cell>
          <cell r="G889">
            <v>655.9</v>
          </cell>
        </row>
        <row r="890">
          <cell r="A890">
            <v>41564</v>
          </cell>
          <cell r="G890">
            <v>633.29999999999995</v>
          </cell>
        </row>
        <row r="891">
          <cell r="A891">
            <v>41565</v>
          </cell>
          <cell r="G891">
            <v>652.9</v>
          </cell>
        </row>
        <row r="892">
          <cell r="A892">
            <v>41568</v>
          </cell>
          <cell r="G892">
            <v>643.15</v>
          </cell>
        </row>
        <row r="893">
          <cell r="A893">
            <v>41569</v>
          </cell>
          <cell r="G893">
            <v>645.5</v>
          </cell>
        </row>
        <row r="894">
          <cell r="A894">
            <v>41570</v>
          </cell>
          <cell r="G894">
            <v>643.5</v>
          </cell>
        </row>
        <row r="895">
          <cell r="A895">
            <v>41571</v>
          </cell>
          <cell r="G895">
            <v>647.20000000000005</v>
          </cell>
        </row>
        <row r="896">
          <cell r="A896">
            <v>41572</v>
          </cell>
          <cell r="G896">
            <v>637.04999999999995</v>
          </cell>
        </row>
        <row r="897">
          <cell r="A897">
            <v>41575</v>
          </cell>
          <cell r="G897">
            <v>630.9</v>
          </cell>
        </row>
        <row r="898">
          <cell r="A898">
            <v>41576</v>
          </cell>
          <cell r="G898">
            <v>625.75</v>
          </cell>
        </row>
        <row r="899">
          <cell r="A899">
            <v>41577</v>
          </cell>
          <cell r="G899">
            <v>627.79999999999995</v>
          </cell>
        </row>
        <row r="900">
          <cell r="A900">
            <v>41578</v>
          </cell>
          <cell r="G900">
            <v>638.1</v>
          </cell>
        </row>
        <row r="901">
          <cell r="A901">
            <v>41579</v>
          </cell>
          <cell r="G901">
            <v>649</v>
          </cell>
        </row>
        <row r="902">
          <cell r="A902">
            <v>41581</v>
          </cell>
          <cell r="G902">
            <v>656.8</v>
          </cell>
        </row>
        <row r="903">
          <cell r="A903">
            <v>41583</v>
          </cell>
          <cell r="G903">
            <v>665.95</v>
          </cell>
        </row>
        <row r="904">
          <cell r="A904">
            <v>41584</v>
          </cell>
          <cell r="G904">
            <v>668.35</v>
          </cell>
        </row>
        <row r="905">
          <cell r="A905">
            <v>41585</v>
          </cell>
          <cell r="G905">
            <v>668.4</v>
          </cell>
        </row>
        <row r="906">
          <cell r="A906">
            <v>41586</v>
          </cell>
          <cell r="G906">
            <v>671.05</v>
          </cell>
        </row>
        <row r="907">
          <cell r="A907">
            <v>41589</v>
          </cell>
          <cell r="G907">
            <v>670.15</v>
          </cell>
        </row>
        <row r="908">
          <cell r="A908">
            <v>41590</v>
          </cell>
          <cell r="G908">
            <v>675.15</v>
          </cell>
        </row>
        <row r="909">
          <cell r="A909">
            <v>41591</v>
          </cell>
          <cell r="G909">
            <v>672.45</v>
          </cell>
        </row>
        <row r="910">
          <cell r="A910">
            <v>41592</v>
          </cell>
          <cell r="G910">
            <v>688.95</v>
          </cell>
        </row>
        <row r="911">
          <cell r="A911">
            <v>41596</v>
          </cell>
          <cell r="G911">
            <v>694.3</v>
          </cell>
        </row>
        <row r="912">
          <cell r="A912">
            <v>41597</v>
          </cell>
          <cell r="G912">
            <v>707.85</v>
          </cell>
        </row>
        <row r="913">
          <cell r="A913">
            <v>41598</v>
          </cell>
          <cell r="G913">
            <v>701.15</v>
          </cell>
        </row>
        <row r="914">
          <cell r="A914">
            <v>41599</v>
          </cell>
          <cell r="G914">
            <v>686.75</v>
          </cell>
        </row>
        <row r="915">
          <cell r="A915">
            <v>41600</v>
          </cell>
          <cell r="G915">
            <v>701</v>
          </cell>
        </row>
        <row r="916">
          <cell r="A916">
            <v>41603</v>
          </cell>
          <cell r="G916">
            <v>714.3</v>
          </cell>
        </row>
        <row r="917">
          <cell r="A917">
            <v>41604</v>
          </cell>
          <cell r="G917">
            <v>717.1</v>
          </cell>
        </row>
        <row r="918">
          <cell r="A918">
            <v>41605</v>
          </cell>
          <cell r="G918">
            <v>707.7</v>
          </cell>
        </row>
        <row r="919">
          <cell r="A919">
            <v>41606</v>
          </cell>
          <cell r="G919">
            <v>718.75</v>
          </cell>
        </row>
        <row r="920">
          <cell r="A920">
            <v>41607</v>
          </cell>
          <cell r="G920">
            <v>732.4</v>
          </cell>
        </row>
        <row r="921">
          <cell r="A921">
            <v>41610</v>
          </cell>
          <cell r="G921">
            <v>733.8</v>
          </cell>
        </row>
        <row r="922">
          <cell r="A922">
            <v>41611</v>
          </cell>
          <cell r="G922">
            <v>739.05</v>
          </cell>
        </row>
        <row r="923">
          <cell r="A923">
            <v>41612</v>
          </cell>
          <cell r="G923">
            <v>722.75</v>
          </cell>
        </row>
        <row r="924">
          <cell r="A924">
            <v>41613</v>
          </cell>
          <cell r="G924">
            <v>730.9</v>
          </cell>
        </row>
        <row r="925">
          <cell r="A925">
            <v>41614</v>
          </cell>
          <cell r="G925">
            <v>738.25</v>
          </cell>
        </row>
        <row r="926">
          <cell r="A926">
            <v>41617</v>
          </cell>
          <cell r="G926">
            <v>728.5</v>
          </cell>
        </row>
        <row r="927">
          <cell r="A927">
            <v>41618</v>
          </cell>
          <cell r="G927">
            <v>710.85</v>
          </cell>
        </row>
        <row r="928">
          <cell r="A928">
            <v>41619</v>
          </cell>
          <cell r="G928">
            <v>703</v>
          </cell>
        </row>
        <row r="929">
          <cell r="A929">
            <v>41620</v>
          </cell>
          <cell r="G929">
            <v>694.4</v>
          </cell>
        </row>
        <row r="930">
          <cell r="A930">
            <v>41621</v>
          </cell>
          <cell r="G930">
            <v>695.1</v>
          </cell>
        </row>
        <row r="931">
          <cell r="A931">
            <v>41624</v>
          </cell>
          <cell r="G931">
            <v>676</v>
          </cell>
        </row>
        <row r="932">
          <cell r="A932">
            <v>41625</v>
          </cell>
          <cell r="G932">
            <v>680.3</v>
          </cell>
        </row>
        <row r="933">
          <cell r="A933">
            <v>41626</v>
          </cell>
          <cell r="G933">
            <v>692.55</v>
          </cell>
        </row>
        <row r="934">
          <cell r="A934">
            <v>41627</v>
          </cell>
          <cell r="G934">
            <v>699.25</v>
          </cell>
        </row>
        <row r="935">
          <cell r="A935">
            <v>41628</v>
          </cell>
          <cell r="G935">
            <v>722.6</v>
          </cell>
        </row>
        <row r="936">
          <cell r="A936">
            <v>41631</v>
          </cell>
          <cell r="G936">
            <v>717</v>
          </cell>
        </row>
        <row r="937">
          <cell r="A937">
            <v>41632</v>
          </cell>
          <cell r="G937">
            <v>702.45</v>
          </cell>
        </row>
        <row r="938">
          <cell r="A938">
            <v>41634</v>
          </cell>
          <cell r="G938">
            <v>712.2</v>
          </cell>
        </row>
        <row r="939">
          <cell r="A939">
            <v>41635</v>
          </cell>
          <cell r="G939">
            <v>726.1</v>
          </cell>
        </row>
        <row r="940">
          <cell r="A940">
            <v>41638</v>
          </cell>
          <cell r="G940">
            <v>729.6</v>
          </cell>
        </row>
        <row r="941">
          <cell r="A941">
            <v>41639</v>
          </cell>
          <cell r="G941">
            <v>742.7</v>
          </cell>
        </row>
        <row r="942">
          <cell r="A942">
            <v>41640</v>
          </cell>
          <cell r="G942">
            <v>760.1</v>
          </cell>
        </row>
        <row r="943">
          <cell r="A943">
            <v>41641</v>
          </cell>
          <cell r="G943">
            <v>728.35</v>
          </cell>
        </row>
        <row r="944">
          <cell r="A944">
            <v>41642</v>
          </cell>
          <cell r="G944">
            <v>729.3</v>
          </cell>
        </row>
        <row r="945">
          <cell r="A945">
            <v>41645</v>
          </cell>
          <cell r="G945">
            <v>731.7</v>
          </cell>
        </row>
        <row r="946">
          <cell r="A946">
            <v>41646</v>
          </cell>
          <cell r="G946">
            <v>731.05</v>
          </cell>
        </row>
        <row r="947">
          <cell r="A947">
            <v>41647</v>
          </cell>
          <cell r="G947">
            <v>738.3</v>
          </cell>
        </row>
        <row r="948">
          <cell r="A948">
            <v>41648</v>
          </cell>
          <cell r="G948">
            <v>732.2</v>
          </cell>
        </row>
        <row r="949">
          <cell r="A949">
            <v>41649</v>
          </cell>
          <cell r="G949">
            <v>731.55</v>
          </cell>
        </row>
        <row r="950">
          <cell r="A950">
            <v>41652</v>
          </cell>
          <cell r="G950">
            <v>719.55</v>
          </cell>
        </row>
        <row r="951">
          <cell r="A951">
            <v>41653</v>
          </cell>
          <cell r="G951">
            <v>721.55</v>
          </cell>
        </row>
        <row r="952">
          <cell r="A952">
            <v>41654</v>
          </cell>
          <cell r="G952">
            <v>723.8</v>
          </cell>
        </row>
        <row r="953">
          <cell r="A953">
            <v>41655</v>
          </cell>
          <cell r="G953">
            <v>714</v>
          </cell>
        </row>
        <row r="954">
          <cell r="A954">
            <v>41656</v>
          </cell>
          <cell r="G954">
            <v>692</v>
          </cell>
        </row>
        <row r="955">
          <cell r="A955">
            <v>41659</v>
          </cell>
          <cell r="G955">
            <v>684.25</v>
          </cell>
        </row>
        <row r="956">
          <cell r="A956">
            <v>41660</v>
          </cell>
          <cell r="G956">
            <v>681.3</v>
          </cell>
        </row>
        <row r="957">
          <cell r="A957">
            <v>41661</v>
          </cell>
          <cell r="G957">
            <v>703.1</v>
          </cell>
        </row>
        <row r="958">
          <cell r="A958">
            <v>41662</v>
          </cell>
          <cell r="G958">
            <v>686.75</v>
          </cell>
        </row>
        <row r="959">
          <cell r="A959">
            <v>41663</v>
          </cell>
          <cell r="G959">
            <v>686.55</v>
          </cell>
        </row>
        <row r="960">
          <cell r="A960">
            <v>41666</v>
          </cell>
          <cell r="G960">
            <v>677.2</v>
          </cell>
        </row>
        <row r="961">
          <cell r="A961">
            <v>41667</v>
          </cell>
          <cell r="G961">
            <v>679</v>
          </cell>
        </row>
        <row r="962">
          <cell r="A962">
            <v>41668</v>
          </cell>
          <cell r="G962">
            <v>681.25</v>
          </cell>
        </row>
        <row r="963">
          <cell r="A963">
            <v>41669</v>
          </cell>
          <cell r="G963">
            <v>677.9</v>
          </cell>
        </row>
        <row r="964">
          <cell r="A964">
            <v>41670</v>
          </cell>
          <cell r="G964">
            <v>680.15</v>
          </cell>
        </row>
        <row r="965">
          <cell r="A965">
            <v>41673</v>
          </cell>
          <cell r="G965">
            <v>664.5</v>
          </cell>
        </row>
        <row r="966">
          <cell r="A966">
            <v>41674</v>
          </cell>
          <cell r="G966">
            <v>687.5</v>
          </cell>
        </row>
        <row r="967">
          <cell r="A967">
            <v>41675</v>
          </cell>
          <cell r="G967">
            <v>684.35</v>
          </cell>
        </row>
        <row r="968">
          <cell r="A968">
            <v>41676</v>
          </cell>
          <cell r="G968">
            <v>681.85</v>
          </cell>
        </row>
        <row r="969">
          <cell r="A969">
            <v>41677</v>
          </cell>
          <cell r="G969">
            <v>686.7</v>
          </cell>
        </row>
        <row r="970">
          <cell r="A970">
            <v>41680</v>
          </cell>
          <cell r="G970">
            <v>680.7</v>
          </cell>
        </row>
        <row r="971">
          <cell r="A971">
            <v>41681</v>
          </cell>
          <cell r="G971">
            <v>681.55</v>
          </cell>
        </row>
        <row r="972">
          <cell r="A972">
            <v>41682</v>
          </cell>
          <cell r="G972">
            <v>701.1</v>
          </cell>
        </row>
        <row r="973">
          <cell r="A973">
            <v>41683</v>
          </cell>
          <cell r="G973">
            <v>682.7</v>
          </cell>
        </row>
        <row r="974">
          <cell r="A974">
            <v>41684</v>
          </cell>
          <cell r="G974">
            <v>682.3</v>
          </cell>
        </row>
        <row r="975">
          <cell r="A975">
            <v>41687</v>
          </cell>
          <cell r="G975">
            <v>691.25</v>
          </cell>
        </row>
        <row r="976">
          <cell r="A976">
            <v>41688</v>
          </cell>
          <cell r="G976">
            <v>703.35</v>
          </cell>
        </row>
        <row r="977">
          <cell r="A977">
            <v>41689</v>
          </cell>
          <cell r="G977">
            <v>706.45</v>
          </cell>
        </row>
        <row r="978">
          <cell r="A978">
            <v>41690</v>
          </cell>
          <cell r="G978">
            <v>702.4</v>
          </cell>
        </row>
        <row r="979">
          <cell r="A979">
            <v>41691</v>
          </cell>
          <cell r="G979">
            <v>701.4</v>
          </cell>
        </row>
        <row r="980">
          <cell r="A980">
            <v>41694</v>
          </cell>
          <cell r="G980">
            <v>711.1</v>
          </cell>
        </row>
        <row r="981">
          <cell r="A981">
            <v>41695</v>
          </cell>
          <cell r="G981">
            <v>717.7</v>
          </cell>
        </row>
        <row r="982">
          <cell r="A982">
            <v>41696</v>
          </cell>
          <cell r="G982">
            <v>721.1</v>
          </cell>
        </row>
        <row r="983">
          <cell r="A983">
            <v>41698</v>
          </cell>
          <cell r="G983">
            <v>722.1</v>
          </cell>
        </row>
        <row r="984">
          <cell r="A984">
            <v>41701</v>
          </cell>
          <cell r="G984">
            <v>715.3</v>
          </cell>
        </row>
        <row r="985">
          <cell r="A985">
            <v>41702</v>
          </cell>
          <cell r="G985">
            <v>728.55</v>
          </cell>
        </row>
        <row r="986">
          <cell r="A986">
            <v>41703</v>
          </cell>
          <cell r="G986">
            <v>717.45</v>
          </cell>
        </row>
        <row r="987">
          <cell r="A987">
            <v>41704</v>
          </cell>
          <cell r="G987">
            <v>724.85</v>
          </cell>
        </row>
        <row r="988">
          <cell r="A988">
            <v>41705</v>
          </cell>
          <cell r="G988">
            <v>720.5</v>
          </cell>
        </row>
        <row r="989">
          <cell r="A989">
            <v>41708</v>
          </cell>
          <cell r="G989">
            <v>725.65</v>
          </cell>
        </row>
        <row r="990">
          <cell r="A990">
            <v>41709</v>
          </cell>
          <cell r="G990">
            <v>710.9</v>
          </cell>
        </row>
        <row r="991">
          <cell r="A991">
            <v>41710</v>
          </cell>
          <cell r="G991">
            <v>711.05</v>
          </cell>
        </row>
        <row r="992">
          <cell r="A992">
            <v>41711</v>
          </cell>
          <cell r="G992">
            <v>714</v>
          </cell>
        </row>
        <row r="993">
          <cell r="A993">
            <v>41712</v>
          </cell>
          <cell r="G993">
            <v>698.8</v>
          </cell>
        </row>
        <row r="994">
          <cell r="A994">
            <v>41716</v>
          </cell>
          <cell r="G994">
            <v>709.6</v>
          </cell>
        </row>
        <row r="995">
          <cell r="A995">
            <v>41717</v>
          </cell>
          <cell r="G995">
            <v>707.8</v>
          </cell>
        </row>
        <row r="996">
          <cell r="A996">
            <v>41718</v>
          </cell>
          <cell r="G996">
            <v>709.65</v>
          </cell>
        </row>
        <row r="997">
          <cell r="A997">
            <v>41719</v>
          </cell>
          <cell r="G997">
            <v>715.05</v>
          </cell>
        </row>
        <row r="998">
          <cell r="A998">
            <v>41720</v>
          </cell>
          <cell r="G998">
            <v>720.6</v>
          </cell>
        </row>
        <row r="999">
          <cell r="A999">
            <v>41722</v>
          </cell>
          <cell r="G999">
            <v>715.2</v>
          </cell>
        </row>
        <row r="1000">
          <cell r="A1000">
            <v>41723</v>
          </cell>
          <cell r="G1000">
            <v>715.25</v>
          </cell>
        </row>
        <row r="1001">
          <cell r="A1001">
            <v>41724</v>
          </cell>
          <cell r="G1001">
            <v>727.55</v>
          </cell>
        </row>
        <row r="1002">
          <cell r="A1002">
            <v>41725</v>
          </cell>
          <cell r="G1002">
            <v>742.55</v>
          </cell>
        </row>
        <row r="1003">
          <cell r="A1003">
            <v>41726</v>
          </cell>
          <cell r="G1003">
            <v>766.3</v>
          </cell>
        </row>
        <row r="1004">
          <cell r="A1004">
            <v>41729</v>
          </cell>
          <cell r="G1004">
            <v>788.05</v>
          </cell>
        </row>
        <row r="1005">
          <cell r="A1005">
            <v>41730</v>
          </cell>
          <cell r="G1005">
            <v>781.5</v>
          </cell>
        </row>
        <row r="1006">
          <cell r="A1006">
            <v>41731</v>
          </cell>
          <cell r="G1006">
            <v>788.4</v>
          </cell>
        </row>
        <row r="1007">
          <cell r="A1007">
            <v>41732</v>
          </cell>
          <cell r="G1007">
            <v>780.7</v>
          </cell>
        </row>
        <row r="1008">
          <cell r="A1008">
            <v>41733</v>
          </cell>
          <cell r="G1008">
            <v>782.65</v>
          </cell>
        </row>
        <row r="1009">
          <cell r="A1009">
            <v>41736</v>
          </cell>
          <cell r="G1009">
            <v>770.5</v>
          </cell>
        </row>
        <row r="1010">
          <cell r="A1010">
            <v>41738</v>
          </cell>
          <cell r="G1010">
            <v>785.35</v>
          </cell>
        </row>
        <row r="1011">
          <cell r="A1011">
            <v>41739</v>
          </cell>
          <cell r="G1011">
            <v>783.4</v>
          </cell>
        </row>
        <row r="1012">
          <cell r="A1012">
            <v>41740</v>
          </cell>
          <cell r="G1012">
            <v>780</v>
          </cell>
        </row>
        <row r="1013">
          <cell r="A1013">
            <v>41744</v>
          </cell>
          <cell r="G1013">
            <v>770.65</v>
          </cell>
        </row>
        <row r="1014">
          <cell r="A1014">
            <v>41745</v>
          </cell>
          <cell r="G1014">
            <v>779.9</v>
          </cell>
        </row>
        <row r="1015">
          <cell r="A1015">
            <v>41746</v>
          </cell>
          <cell r="G1015">
            <v>783.65</v>
          </cell>
        </row>
        <row r="1016">
          <cell r="A1016">
            <v>41750</v>
          </cell>
          <cell r="G1016">
            <v>793.05</v>
          </cell>
        </row>
        <row r="1017">
          <cell r="A1017">
            <v>41751</v>
          </cell>
          <cell r="G1017">
            <v>797.75</v>
          </cell>
        </row>
        <row r="1018">
          <cell r="A1018">
            <v>41752</v>
          </cell>
          <cell r="G1018">
            <v>799.7</v>
          </cell>
        </row>
        <row r="1019">
          <cell r="A1019">
            <v>41754</v>
          </cell>
          <cell r="G1019">
            <v>816.2</v>
          </cell>
        </row>
        <row r="1020">
          <cell r="A1020">
            <v>41757</v>
          </cell>
          <cell r="G1020">
            <v>831.05</v>
          </cell>
        </row>
        <row r="1021">
          <cell r="A1021">
            <v>41758</v>
          </cell>
          <cell r="G1021">
            <v>829.6</v>
          </cell>
        </row>
        <row r="1022">
          <cell r="A1022">
            <v>41759</v>
          </cell>
          <cell r="G1022">
            <v>832.15</v>
          </cell>
        </row>
        <row r="1023">
          <cell r="A1023">
            <v>41761</v>
          </cell>
          <cell r="G1023">
            <v>815.2</v>
          </cell>
        </row>
        <row r="1024">
          <cell r="A1024">
            <v>41764</v>
          </cell>
          <cell r="G1024">
            <v>811.2</v>
          </cell>
        </row>
        <row r="1025">
          <cell r="A1025">
            <v>41765</v>
          </cell>
          <cell r="G1025">
            <v>823.8</v>
          </cell>
        </row>
        <row r="1026">
          <cell r="A1026">
            <v>41766</v>
          </cell>
          <cell r="G1026">
            <v>820.85</v>
          </cell>
        </row>
        <row r="1027">
          <cell r="A1027">
            <v>41767</v>
          </cell>
          <cell r="G1027">
            <v>833</v>
          </cell>
        </row>
        <row r="1028">
          <cell r="A1028">
            <v>41768</v>
          </cell>
          <cell r="G1028">
            <v>838.05</v>
          </cell>
        </row>
        <row r="1029">
          <cell r="A1029">
            <v>41771</v>
          </cell>
          <cell r="G1029">
            <v>839.45</v>
          </cell>
        </row>
        <row r="1030">
          <cell r="A1030">
            <v>41772</v>
          </cell>
          <cell r="G1030">
            <v>848.05</v>
          </cell>
        </row>
        <row r="1031">
          <cell r="A1031">
            <v>41773</v>
          </cell>
          <cell r="G1031">
            <v>839.85</v>
          </cell>
        </row>
        <row r="1032">
          <cell r="A1032">
            <v>41774</v>
          </cell>
          <cell r="G1032">
            <v>818.9</v>
          </cell>
        </row>
        <row r="1033">
          <cell r="A1033">
            <v>41775</v>
          </cell>
          <cell r="G1033">
            <v>821.65</v>
          </cell>
        </row>
        <row r="1034">
          <cell r="A1034">
            <v>41778</v>
          </cell>
          <cell r="G1034">
            <v>873.8</v>
          </cell>
        </row>
        <row r="1035">
          <cell r="A1035">
            <v>41779</v>
          </cell>
          <cell r="G1035">
            <v>874.9</v>
          </cell>
        </row>
        <row r="1036">
          <cell r="A1036">
            <v>41780</v>
          </cell>
          <cell r="G1036">
            <v>880.5</v>
          </cell>
        </row>
        <row r="1037">
          <cell r="A1037">
            <v>41781</v>
          </cell>
          <cell r="G1037">
            <v>887.95</v>
          </cell>
        </row>
        <row r="1038">
          <cell r="A1038">
            <v>41782</v>
          </cell>
          <cell r="G1038">
            <v>889.95</v>
          </cell>
        </row>
        <row r="1039">
          <cell r="A1039">
            <v>41785</v>
          </cell>
          <cell r="G1039">
            <v>891.1</v>
          </cell>
        </row>
        <row r="1040">
          <cell r="A1040">
            <v>41786</v>
          </cell>
          <cell r="G1040">
            <v>907.1</v>
          </cell>
        </row>
        <row r="1041">
          <cell r="A1041">
            <v>41787</v>
          </cell>
          <cell r="G1041">
            <v>903.75</v>
          </cell>
        </row>
        <row r="1042">
          <cell r="A1042">
            <v>41788</v>
          </cell>
          <cell r="G1042">
            <v>885.9</v>
          </cell>
        </row>
        <row r="1043">
          <cell r="A1043">
            <v>41789</v>
          </cell>
          <cell r="G1043">
            <v>852</v>
          </cell>
        </row>
        <row r="1044">
          <cell r="A1044">
            <v>41792</v>
          </cell>
          <cell r="G1044">
            <v>879</v>
          </cell>
        </row>
        <row r="1045">
          <cell r="A1045">
            <v>41793</v>
          </cell>
          <cell r="G1045">
            <v>878.55</v>
          </cell>
        </row>
        <row r="1046">
          <cell r="A1046">
            <v>41794</v>
          </cell>
          <cell r="G1046">
            <v>916.85</v>
          </cell>
        </row>
        <row r="1047">
          <cell r="A1047">
            <v>41795</v>
          </cell>
          <cell r="G1047">
            <v>943.5</v>
          </cell>
        </row>
        <row r="1048">
          <cell r="A1048">
            <v>41796</v>
          </cell>
          <cell r="G1048">
            <v>944.8</v>
          </cell>
        </row>
        <row r="1049">
          <cell r="A1049">
            <v>41799</v>
          </cell>
          <cell r="G1049">
            <v>922</v>
          </cell>
        </row>
        <row r="1050">
          <cell r="A1050">
            <v>41800</v>
          </cell>
          <cell r="G1050">
            <v>931.75</v>
          </cell>
        </row>
        <row r="1051">
          <cell r="A1051">
            <v>41801</v>
          </cell>
          <cell r="G1051">
            <v>925.35</v>
          </cell>
        </row>
        <row r="1052">
          <cell r="A1052">
            <v>41802</v>
          </cell>
          <cell r="G1052">
            <v>925.55</v>
          </cell>
        </row>
        <row r="1053">
          <cell r="A1053">
            <v>41803</v>
          </cell>
          <cell r="G1053">
            <v>915.3</v>
          </cell>
        </row>
        <row r="1054">
          <cell r="A1054">
            <v>41806</v>
          </cell>
          <cell r="G1054">
            <v>917.8</v>
          </cell>
        </row>
        <row r="1055">
          <cell r="A1055">
            <v>41807</v>
          </cell>
          <cell r="G1055">
            <v>916.25</v>
          </cell>
        </row>
        <row r="1056">
          <cell r="A1056">
            <v>41808</v>
          </cell>
          <cell r="G1056">
            <v>928.8</v>
          </cell>
        </row>
        <row r="1057">
          <cell r="A1057">
            <v>41809</v>
          </cell>
          <cell r="G1057">
            <v>942.15</v>
          </cell>
        </row>
        <row r="1058">
          <cell r="A1058">
            <v>41810</v>
          </cell>
          <cell r="G1058">
            <v>929.95</v>
          </cell>
        </row>
        <row r="1059">
          <cell r="A1059">
            <v>41813</v>
          </cell>
          <cell r="G1059">
            <v>929.85</v>
          </cell>
        </row>
        <row r="1060">
          <cell r="A1060">
            <v>41814</v>
          </cell>
          <cell r="G1060">
            <v>929.95</v>
          </cell>
        </row>
        <row r="1061">
          <cell r="A1061">
            <v>41815</v>
          </cell>
          <cell r="G1061">
            <v>931.15</v>
          </cell>
        </row>
        <row r="1062">
          <cell r="A1062">
            <v>41816</v>
          </cell>
          <cell r="G1062">
            <v>904.45</v>
          </cell>
        </row>
        <row r="1063">
          <cell r="A1063">
            <v>41817</v>
          </cell>
          <cell r="G1063">
            <v>925.75</v>
          </cell>
        </row>
        <row r="1064">
          <cell r="A1064">
            <v>41820</v>
          </cell>
          <cell r="G1064">
            <v>934.75</v>
          </cell>
        </row>
        <row r="1065">
          <cell r="A1065">
            <v>41821</v>
          </cell>
          <cell r="G1065">
            <v>952.6</v>
          </cell>
        </row>
        <row r="1066">
          <cell r="A1066">
            <v>41822</v>
          </cell>
          <cell r="G1066">
            <v>958.7</v>
          </cell>
        </row>
        <row r="1067">
          <cell r="A1067">
            <v>41823</v>
          </cell>
          <cell r="G1067">
            <v>950.6</v>
          </cell>
        </row>
        <row r="1068">
          <cell r="A1068">
            <v>41824</v>
          </cell>
          <cell r="G1068">
            <v>947.4</v>
          </cell>
        </row>
        <row r="1069">
          <cell r="A1069">
            <v>41827</v>
          </cell>
          <cell r="G1069">
            <v>958</v>
          </cell>
        </row>
        <row r="1070">
          <cell r="A1070">
            <v>41828</v>
          </cell>
          <cell r="G1070">
            <v>945.3</v>
          </cell>
        </row>
        <row r="1071">
          <cell r="A1071">
            <v>41829</v>
          </cell>
          <cell r="G1071">
            <v>938.4</v>
          </cell>
        </row>
        <row r="1072">
          <cell r="A1072">
            <v>41830</v>
          </cell>
          <cell r="G1072">
            <v>953.5</v>
          </cell>
        </row>
        <row r="1073">
          <cell r="A1073">
            <v>41831</v>
          </cell>
          <cell r="G1073">
            <v>936.8</v>
          </cell>
        </row>
        <row r="1074">
          <cell r="A1074">
            <v>41834</v>
          </cell>
          <cell r="G1074">
            <v>928</v>
          </cell>
        </row>
        <row r="1075">
          <cell r="A1075">
            <v>41835</v>
          </cell>
          <cell r="G1075">
            <v>925.4</v>
          </cell>
        </row>
        <row r="1076">
          <cell r="A1076">
            <v>41836</v>
          </cell>
          <cell r="G1076">
            <v>947.6</v>
          </cell>
        </row>
        <row r="1077">
          <cell r="A1077">
            <v>41837</v>
          </cell>
          <cell r="G1077">
            <v>942.95</v>
          </cell>
        </row>
        <row r="1078">
          <cell r="A1078">
            <v>41838</v>
          </cell>
          <cell r="G1078">
            <v>964.35</v>
          </cell>
        </row>
        <row r="1079">
          <cell r="A1079">
            <v>41841</v>
          </cell>
          <cell r="G1079">
            <v>950.65</v>
          </cell>
        </row>
        <row r="1080">
          <cell r="A1080">
            <v>41842</v>
          </cell>
          <cell r="G1080">
            <v>938.85</v>
          </cell>
        </row>
        <row r="1081">
          <cell r="A1081">
            <v>41843</v>
          </cell>
          <cell r="G1081">
            <v>929.85</v>
          </cell>
        </row>
        <row r="1082">
          <cell r="A1082">
            <v>41844</v>
          </cell>
          <cell r="G1082">
            <v>930.2</v>
          </cell>
        </row>
        <row r="1083">
          <cell r="A1083">
            <v>41845</v>
          </cell>
          <cell r="G1083">
            <v>935.4</v>
          </cell>
        </row>
        <row r="1084">
          <cell r="A1084">
            <v>41848</v>
          </cell>
          <cell r="G1084">
            <v>935</v>
          </cell>
        </row>
        <row r="1085">
          <cell r="A1085">
            <v>41850</v>
          </cell>
          <cell r="G1085">
            <v>940.5</v>
          </cell>
        </row>
        <row r="1086">
          <cell r="A1086">
            <v>41851</v>
          </cell>
          <cell r="G1086">
            <v>944.25</v>
          </cell>
        </row>
        <row r="1087">
          <cell r="A1087">
            <v>41852</v>
          </cell>
          <cell r="G1087">
            <v>950.35</v>
          </cell>
        </row>
        <row r="1088">
          <cell r="A1088">
            <v>41855</v>
          </cell>
          <cell r="G1088">
            <v>950.7</v>
          </cell>
        </row>
        <row r="1089">
          <cell r="A1089">
            <v>41856</v>
          </cell>
          <cell r="G1089">
            <v>957.9</v>
          </cell>
        </row>
        <row r="1090">
          <cell r="A1090">
            <v>41857</v>
          </cell>
          <cell r="G1090">
            <v>949.6</v>
          </cell>
        </row>
        <row r="1091">
          <cell r="A1091">
            <v>41858</v>
          </cell>
          <cell r="G1091">
            <v>941.65</v>
          </cell>
        </row>
        <row r="1092">
          <cell r="A1092">
            <v>41859</v>
          </cell>
          <cell r="G1092">
            <v>928.65</v>
          </cell>
        </row>
        <row r="1093">
          <cell r="A1093">
            <v>41862</v>
          </cell>
          <cell r="G1093">
            <v>928.95</v>
          </cell>
        </row>
        <row r="1094">
          <cell r="A1094">
            <v>41863</v>
          </cell>
          <cell r="G1094">
            <v>930.25</v>
          </cell>
        </row>
        <row r="1095">
          <cell r="A1095">
            <v>41864</v>
          </cell>
          <cell r="G1095">
            <v>922.6</v>
          </cell>
        </row>
        <row r="1096">
          <cell r="A1096">
            <v>41865</v>
          </cell>
          <cell r="G1096">
            <v>940.3</v>
          </cell>
        </row>
        <row r="1097">
          <cell r="A1097">
            <v>41869</v>
          </cell>
          <cell r="G1097">
            <v>933</v>
          </cell>
        </row>
        <row r="1098">
          <cell r="A1098">
            <v>41870</v>
          </cell>
          <cell r="G1098">
            <v>929.9</v>
          </cell>
        </row>
        <row r="1099">
          <cell r="A1099">
            <v>41871</v>
          </cell>
          <cell r="G1099">
            <v>929.75</v>
          </cell>
        </row>
        <row r="1100">
          <cell r="A1100">
            <v>41872</v>
          </cell>
          <cell r="G1100">
            <v>942.4</v>
          </cell>
        </row>
        <row r="1101">
          <cell r="A1101">
            <v>41873</v>
          </cell>
          <cell r="G1101">
            <v>965.45</v>
          </cell>
        </row>
        <row r="1102">
          <cell r="A1102">
            <v>41876</v>
          </cell>
          <cell r="G1102">
            <v>972.75</v>
          </cell>
        </row>
        <row r="1103">
          <cell r="A1103">
            <v>41877</v>
          </cell>
          <cell r="G1103">
            <v>1018.7</v>
          </cell>
        </row>
        <row r="1104">
          <cell r="A1104">
            <v>41878</v>
          </cell>
          <cell r="G1104">
            <v>1034.45</v>
          </cell>
        </row>
        <row r="1105">
          <cell r="A1105">
            <v>41879</v>
          </cell>
          <cell r="G1105">
            <v>1053.3</v>
          </cell>
        </row>
        <row r="1106">
          <cell r="A1106">
            <v>41883</v>
          </cell>
          <cell r="G1106">
            <v>1067.5</v>
          </cell>
        </row>
        <row r="1107">
          <cell r="A1107">
            <v>41884</v>
          </cell>
          <cell r="G1107">
            <v>1101.95</v>
          </cell>
        </row>
        <row r="1108">
          <cell r="A1108">
            <v>41885</v>
          </cell>
          <cell r="G1108">
            <v>1098.3499999999999</v>
          </cell>
        </row>
        <row r="1109">
          <cell r="A1109">
            <v>41886</v>
          </cell>
          <cell r="G1109">
            <v>1098.7</v>
          </cell>
        </row>
        <row r="1110">
          <cell r="A1110">
            <v>41887</v>
          </cell>
          <cell r="G1110">
            <v>1098.5</v>
          </cell>
        </row>
        <row r="1111">
          <cell r="A1111">
            <v>41890</v>
          </cell>
          <cell r="G1111">
            <v>1102</v>
          </cell>
        </row>
        <row r="1112">
          <cell r="A1112">
            <v>41891</v>
          </cell>
          <cell r="G1112">
            <v>1098.0999999999999</v>
          </cell>
        </row>
        <row r="1113">
          <cell r="A1113">
            <v>41892</v>
          </cell>
          <cell r="G1113">
            <v>1075.8499999999999</v>
          </cell>
        </row>
        <row r="1114">
          <cell r="A1114">
            <v>41893</v>
          </cell>
          <cell r="G1114">
            <v>1092.25</v>
          </cell>
        </row>
        <row r="1115">
          <cell r="A1115">
            <v>41894</v>
          </cell>
          <cell r="G1115">
            <v>1079.55</v>
          </cell>
        </row>
        <row r="1116">
          <cell r="A1116">
            <v>41897</v>
          </cell>
          <cell r="G1116">
            <v>1074.8499999999999</v>
          </cell>
        </row>
        <row r="1117">
          <cell r="A1117">
            <v>41898</v>
          </cell>
          <cell r="G1117">
            <v>1028.2</v>
          </cell>
        </row>
        <row r="1118">
          <cell r="A1118">
            <v>41899</v>
          </cell>
          <cell r="G1118">
            <v>1068.75</v>
          </cell>
        </row>
        <row r="1119">
          <cell r="A1119">
            <v>41900</v>
          </cell>
          <cell r="G1119">
            <v>1068.95</v>
          </cell>
        </row>
        <row r="1120">
          <cell r="A1120">
            <v>41901</v>
          </cell>
          <cell r="G1120">
            <v>1085.6500000000001</v>
          </cell>
        </row>
        <row r="1121">
          <cell r="A1121">
            <v>41904</v>
          </cell>
          <cell r="G1121">
            <v>1059.2</v>
          </cell>
        </row>
        <row r="1122">
          <cell r="A1122">
            <v>41905</v>
          </cell>
          <cell r="G1122">
            <v>1062.1500000000001</v>
          </cell>
        </row>
        <row r="1123">
          <cell r="A1123">
            <v>41906</v>
          </cell>
          <cell r="G1123">
            <v>1043.75</v>
          </cell>
        </row>
        <row r="1124">
          <cell r="A1124">
            <v>41907</v>
          </cell>
          <cell r="G1124">
            <v>1052.6500000000001</v>
          </cell>
        </row>
        <row r="1125">
          <cell r="A1125">
            <v>41908</v>
          </cell>
          <cell r="G1125">
            <v>1058</v>
          </cell>
        </row>
        <row r="1126">
          <cell r="A1126">
            <v>41911</v>
          </cell>
          <cell r="G1126">
            <v>1088.95</v>
          </cell>
        </row>
        <row r="1127">
          <cell r="A1127">
            <v>41912</v>
          </cell>
          <cell r="G1127">
            <v>1129.6500000000001</v>
          </cell>
        </row>
        <row r="1128">
          <cell r="A1128">
            <v>41913</v>
          </cell>
          <cell r="G1128">
            <v>1125.95</v>
          </cell>
        </row>
        <row r="1129">
          <cell r="A1129">
            <v>41919</v>
          </cell>
          <cell r="G1129">
            <v>1114.95</v>
          </cell>
        </row>
        <row r="1130">
          <cell r="A1130">
            <v>41920</v>
          </cell>
          <cell r="G1130">
            <v>1115.25</v>
          </cell>
        </row>
        <row r="1131">
          <cell r="A1131">
            <v>41921</v>
          </cell>
          <cell r="G1131">
            <v>1112.5999999999999</v>
          </cell>
        </row>
        <row r="1132">
          <cell r="A1132">
            <v>41922</v>
          </cell>
          <cell r="G1132">
            <v>1093.8499999999999</v>
          </cell>
        </row>
        <row r="1133">
          <cell r="A1133">
            <v>41925</v>
          </cell>
          <cell r="G1133">
            <v>1110.45</v>
          </cell>
        </row>
        <row r="1134">
          <cell r="A1134">
            <v>41926</v>
          </cell>
          <cell r="G1134">
            <v>1105.0999999999999</v>
          </cell>
        </row>
        <row r="1135">
          <cell r="A1135">
            <v>41928</v>
          </cell>
          <cell r="G1135">
            <v>1020.6</v>
          </cell>
        </row>
        <row r="1136">
          <cell r="A1136">
            <v>41929</v>
          </cell>
          <cell r="G1136">
            <v>1010.5</v>
          </cell>
        </row>
        <row r="1137">
          <cell r="A1137">
            <v>41932</v>
          </cell>
          <cell r="G1137">
            <v>1015.6</v>
          </cell>
        </row>
        <row r="1138">
          <cell r="A1138">
            <v>41933</v>
          </cell>
          <cell r="G1138">
            <v>1016.1</v>
          </cell>
        </row>
        <row r="1139">
          <cell r="A1139">
            <v>41934</v>
          </cell>
          <cell r="G1139">
            <v>1011.25</v>
          </cell>
        </row>
        <row r="1140">
          <cell r="A1140">
            <v>41935</v>
          </cell>
          <cell r="G1140">
            <v>1035.25</v>
          </cell>
        </row>
        <row r="1141">
          <cell r="A1141">
            <v>41939</v>
          </cell>
          <cell r="G1141">
            <v>1067.5999999999999</v>
          </cell>
        </row>
        <row r="1142">
          <cell r="A1142">
            <v>41940</v>
          </cell>
          <cell r="G1142">
            <v>1054.8499999999999</v>
          </cell>
        </row>
        <row r="1143">
          <cell r="A1143">
            <v>41941</v>
          </cell>
          <cell r="G1143">
            <v>1069.45</v>
          </cell>
        </row>
        <row r="1144">
          <cell r="A1144">
            <v>41942</v>
          </cell>
          <cell r="G1144">
            <v>1073.45</v>
          </cell>
        </row>
        <row r="1145">
          <cell r="A1145">
            <v>41943</v>
          </cell>
          <cell r="G1145">
            <v>1068.3499999999999</v>
          </cell>
        </row>
        <row r="1146">
          <cell r="A1146">
            <v>41946</v>
          </cell>
          <cell r="G1146">
            <v>1051.25</v>
          </cell>
        </row>
        <row r="1147">
          <cell r="A1147">
            <v>41948</v>
          </cell>
          <cell r="G1147">
            <v>1041.6500000000001</v>
          </cell>
        </row>
        <row r="1148">
          <cell r="A1148">
            <v>41950</v>
          </cell>
          <cell r="G1148">
            <v>1039.6500000000001</v>
          </cell>
        </row>
        <row r="1149">
          <cell r="A1149">
            <v>41953</v>
          </cell>
          <cell r="G1149">
            <v>1040</v>
          </cell>
        </row>
        <row r="1150">
          <cell r="A1150">
            <v>41954</v>
          </cell>
          <cell r="G1150">
            <v>1060.4000000000001</v>
          </cell>
        </row>
        <row r="1151">
          <cell r="A1151">
            <v>41955</v>
          </cell>
          <cell r="G1151">
            <v>1053.1500000000001</v>
          </cell>
        </row>
        <row r="1152">
          <cell r="A1152">
            <v>41956</v>
          </cell>
          <cell r="G1152">
            <v>1032.7</v>
          </cell>
        </row>
        <row r="1153">
          <cell r="A1153">
            <v>41957</v>
          </cell>
          <cell r="G1153">
            <v>1033.55</v>
          </cell>
        </row>
        <row r="1154">
          <cell r="A1154">
            <v>41960</v>
          </cell>
          <cell r="G1154">
            <v>1049.25</v>
          </cell>
        </row>
        <row r="1155">
          <cell r="A1155">
            <v>41961</v>
          </cell>
          <cell r="G1155">
            <v>1042.05</v>
          </cell>
        </row>
        <row r="1156">
          <cell r="A1156">
            <v>41962</v>
          </cell>
          <cell r="G1156">
            <v>1048.75</v>
          </cell>
        </row>
        <row r="1157">
          <cell r="A1157">
            <v>41963</v>
          </cell>
          <cell r="G1157">
            <v>1041.5</v>
          </cell>
        </row>
        <row r="1158">
          <cell r="A1158">
            <v>41964</v>
          </cell>
          <cell r="G1158">
            <v>1073.5999999999999</v>
          </cell>
        </row>
        <row r="1159">
          <cell r="A1159">
            <v>41967</v>
          </cell>
          <cell r="G1159">
            <v>1065.1500000000001</v>
          </cell>
        </row>
        <row r="1160">
          <cell r="A1160">
            <v>41968</v>
          </cell>
          <cell r="G1160">
            <v>1076.25</v>
          </cell>
        </row>
        <row r="1161">
          <cell r="A1161">
            <v>41969</v>
          </cell>
          <cell r="G1161">
            <v>1117.1500000000001</v>
          </cell>
        </row>
        <row r="1162">
          <cell r="A1162">
            <v>41970</v>
          </cell>
          <cell r="G1162">
            <v>1140.0999999999999</v>
          </cell>
        </row>
        <row r="1163">
          <cell r="A1163">
            <v>41971</v>
          </cell>
          <cell r="G1163">
            <v>1150.5999999999999</v>
          </cell>
        </row>
        <row r="1164">
          <cell r="A1164">
            <v>41974</v>
          </cell>
          <cell r="G1164">
            <v>1149.75</v>
          </cell>
        </row>
        <row r="1165">
          <cell r="A1165">
            <v>41975</v>
          </cell>
          <cell r="G1165">
            <v>1150</v>
          </cell>
        </row>
        <row r="1166">
          <cell r="A1166">
            <v>41976</v>
          </cell>
          <cell r="G1166">
            <v>1244.75</v>
          </cell>
        </row>
        <row r="1167">
          <cell r="A1167">
            <v>41977</v>
          </cell>
          <cell r="G1167">
            <v>1261.05</v>
          </cell>
        </row>
        <row r="1168">
          <cell r="A1168">
            <v>41978</v>
          </cell>
          <cell r="G1168">
            <v>1270.05</v>
          </cell>
        </row>
        <row r="1169">
          <cell r="A1169">
            <v>41981</v>
          </cell>
          <cell r="G1169">
            <v>1359.5</v>
          </cell>
        </row>
        <row r="1170">
          <cell r="A1170">
            <v>41982</v>
          </cell>
          <cell r="G1170">
            <v>1347.55</v>
          </cell>
        </row>
        <row r="1171">
          <cell r="A1171">
            <v>41983</v>
          </cell>
          <cell r="G1171">
            <v>1318.5</v>
          </cell>
        </row>
        <row r="1172">
          <cell r="A1172">
            <v>41984</v>
          </cell>
          <cell r="G1172">
            <v>1303.7</v>
          </cell>
        </row>
        <row r="1173">
          <cell r="A1173">
            <v>41985</v>
          </cell>
          <cell r="G1173">
            <v>1290.0999999999999</v>
          </cell>
        </row>
        <row r="1174">
          <cell r="A1174">
            <v>41988</v>
          </cell>
          <cell r="G1174">
            <v>1323.4</v>
          </cell>
        </row>
        <row r="1175">
          <cell r="A1175">
            <v>41989</v>
          </cell>
          <cell r="G1175">
            <v>1316.5</v>
          </cell>
        </row>
        <row r="1176">
          <cell r="A1176">
            <v>41990</v>
          </cell>
          <cell r="G1176">
            <v>1293.1500000000001</v>
          </cell>
        </row>
        <row r="1177">
          <cell r="A1177">
            <v>41991</v>
          </cell>
          <cell r="G1177">
            <v>1269.5999999999999</v>
          </cell>
        </row>
        <row r="1178">
          <cell r="A1178">
            <v>41992</v>
          </cell>
          <cell r="G1178">
            <v>1299</v>
          </cell>
        </row>
        <row r="1179">
          <cell r="A1179">
            <v>41995</v>
          </cell>
          <cell r="G1179">
            <v>1309.6500000000001</v>
          </cell>
        </row>
        <row r="1180">
          <cell r="A1180">
            <v>41996</v>
          </cell>
          <cell r="G1180">
            <v>1314.2</v>
          </cell>
        </row>
        <row r="1181">
          <cell r="A1181">
            <v>41997</v>
          </cell>
          <cell r="G1181">
            <v>1309.05</v>
          </cell>
        </row>
        <row r="1182">
          <cell r="A1182">
            <v>41999</v>
          </cell>
          <cell r="G1182">
            <v>1309.55</v>
          </cell>
        </row>
        <row r="1183">
          <cell r="A1183">
            <v>42002</v>
          </cell>
          <cell r="G1183">
            <v>1325.65</v>
          </cell>
        </row>
        <row r="1184">
          <cell r="A1184">
            <v>42003</v>
          </cell>
          <cell r="G1184">
            <v>1316.25</v>
          </cell>
        </row>
        <row r="1185">
          <cell r="A1185">
            <v>42004</v>
          </cell>
          <cell r="G1185">
            <v>1307.6500000000001</v>
          </cell>
        </row>
        <row r="1186">
          <cell r="A1186">
            <v>42005</v>
          </cell>
          <cell r="G1186">
            <v>1286.5999999999999</v>
          </cell>
        </row>
        <row r="1187">
          <cell r="A1187">
            <v>42006</v>
          </cell>
          <cell r="G1187">
            <v>1275.6500000000001</v>
          </cell>
        </row>
        <row r="1188">
          <cell r="A1188">
            <v>42009</v>
          </cell>
          <cell r="G1188">
            <v>1258.7</v>
          </cell>
        </row>
        <row r="1189">
          <cell r="A1189">
            <v>42010</v>
          </cell>
          <cell r="G1189">
            <v>1229.5999999999999</v>
          </cell>
        </row>
        <row r="1190">
          <cell r="A1190">
            <v>42011</v>
          </cell>
          <cell r="G1190">
            <v>1228.55</v>
          </cell>
        </row>
        <row r="1191">
          <cell r="A1191">
            <v>42012</v>
          </cell>
          <cell r="G1191">
            <v>1289.8</v>
          </cell>
        </row>
        <row r="1192">
          <cell r="A1192">
            <v>42013</v>
          </cell>
          <cell r="G1192">
            <v>1279.2</v>
          </cell>
        </row>
        <row r="1193">
          <cell r="A1193">
            <v>42016</v>
          </cell>
          <cell r="G1193">
            <v>1267.7</v>
          </cell>
        </row>
        <row r="1194">
          <cell r="A1194">
            <v>42017</v>
          </cell>
          <cell r="G1194">
            <v>1286.45</v>
          </cell>
        </row>
        <row r="1195">
          <cell r="A1195">
            <v>42018</v>
          </cell>
          <cell r="G1195">
            <v>1254.2</v>
          </cell>
        </row>
        <row r="1196">
          <cell r="A1196">
            <v>42019</v>
          </cell>
          <cell r="G1196">
            <v>1289.05</v>
          </cell>
        </row>
        <row r="1197">
          <cell r="A1197">
            <v>42020</v>
          </cell>
          <cell r="G1197">
            <v>1267.6500000000001</v>
          </cell>
        </row>
        <row r="1198">
          <cell r="A1198">
            <v>42023</v>
          </cell>
          <cell r="G1198">
            <v>1257.95</v>
          </cell>
        </row>
        <row r="1199">
          <cell r="A1199">
            <v>42024</v>
          </cell>
          <cell r="G1199">
            <v>1321.95</v>
          </cell>
        </row>
        <row r="1200">
          <cell r="A1200">
            <v>42025</v>
          </cell>
          <cell r="G1200">
            <v>1292.6500000000001</v>
          </cell>
        </row>
        <row r="1201">
          <cell r="A1201">
            <v>42026</v>
          </cell>
          <cell r="G1201">
            <v>1298.2</v>
          </cell>
        </row>
        <row r="1202">
          <cell r="A1202">
            <v>42027</v>
          </cell>
          <cell r="G1202">
            <v>1312.2</v>
          </cell>
        </row>
        <row r="1203">
          <cell r="A1203">
            <v>42031</v>
          </cell>
          <cell r="G1203">
            <v>1375.4</v>
          </cell>
        </row>
        <row r="1204">
          <cell r="A1204">
            <v>42032</v>
          </cell>
          <cell r="G1204">
            <v>1450.4</v>
          </cell>
        </row>
        <row r="1205">
          <cell r="A1205">
            <v>42033</v>
          </cell>
          <cell r="G1205">
            <v>1460.25</v>
          </cell>
        </row>
        <row r="1206">
          <cell r="A1206">
            <v>42034</v>
          </cell>
          <cell r="G1206">
            <v>1447.55</v>
          </cell>
        </row>
        <row r="1207">
          <cell r="A1207">
            <v>42037</v>
          </cell>
          <cell r="G1207">
            <v>1509.3</v>
          </cell>
        </row>
        <row r="1208">
          <cell r="A1208">
            <v>42038</v>
          </cell>
          <cell r="G1208">
            <v>1468.45</v>
          </cell>
        </row>
        <row r="1209">
          <cell r="A1209">
            <v>42039</v>
          </cell>
          <cell r="G1209">
            <v>1471.35</v>
          </cell>
        </row>
        <row r="1210">
          <cell r="A1210">
            <v>42040</v>
          </cell>
          <cell r="G1210">
            <v>1476.2</v>
          </cell>
        </row>
        <row r="1211">
          <cell r="A1211">
            <v>42041</v>
          </cell>
          <cell r="G1211">
            <v>1469</v>
          </cell>
        </row>
        <row r="1212">
          <cell r="A1212">
            <v>42044</v>
          </cell>
          <cell r="G1212">
            <v>1449.55</v>
          </cell>
        </row>
        <row r="1213">
          <cell r="A1213">
            <v>42045</v>
          </cell>
          <cell r="G1213">
            <v>1436.5</v>
          </cell>
        </row>
        <row r="1214">
          <cell r="A1214">
            <v>42046</v>
          </cell>
          <cell r="G1214">
            <v>1410.3</v>
          </cell>
        </row>
        <row r="1215">
          <cell r="A1215">
            <v>42047</v>
          </cell>
          <cell r="G1215">
            <v>1499.05</v>
          </cell>
        </row>
        <row r="1216">
          <cell r="A1216">
            <v>42048</v>
          </cell>
          <cell r="G1216">
            <v>1510.85</v>
          </cell>
        </row>
        <row r="1217">
          <cell r="A1217">
            <v>42051</v>
          </cell>
          <cell r="G1217">
            <v>1483.5</v>
          </cell>
        </row>
        <row r="1218">
          <cell r="A1218">
            <v>42053</v>
          </cell>
          <cell r="G1218">
            <v>1484.1</v>
          </cell>
        </row>
        <row r="1219">
          <cell r="A1219">
            <v>42054</v>
          </cell>
          <cell r="G1219">
            <v>1467.25</v>
          </cell>
        </row>
        <row r="1220">
          <cell r="A1220">
            <v>42055</v>
          </cell>
          <cell r="G1220">
            <v>1471.35</v>
          </cell>
        </row>
        <row r="1221">
          <cell r="A1221">
            <v>42058</v>
          </cell>
          <cell r="G1221">
            <v>1435.65</v>
          </cell>
        </row>
        <row r="1222">
          <cell r="A1222">
            <v>42059</v>
          </cell>
          <cell r="G1222">
            <v>1429.85</v>
          </cell>
        </row>
        <row r="1223">
          <cell r="A1223">
            <v>42060</v>
          </cell>
          <cell r="G1223">
            <v>1431.25</v>
          </cell>
        </row>
        <row r="1224">
          <cell r="A1224">
            <v>42061</v>
          </cell>
          <cell r="G1224">
            <v>1399.65</v>
          </cell>
        </row>
        <row r="1225">
          <cell r="A1225">
            <v>42062</v>
          </cell>
          <cell r="G1225">
            <v>1422.15</v>
          </cell>
        </row>
        <row r="1226">
          <cell r="A1226">
            <v>42063</v>
          </cell>
          <cell r="G1226">
            <v>1407.4</v>
          </cell>
        </row>
        <row r="1227">
          <cell r="A1227">
            <v>42065</v>
          </cell>
          <cell r="G1227">
            <v>1451.4</v>
          </cell>
        </row>
        <row r="1228">
          <cell r="A1228">
            <v>42066</v>
          </cell>
          <cell r="G1228">
            <v>1485.05</v>
          </cell>
        </row>
        <row r="1229">
          <cell r="A1229">
            <v>42067</v>
          </cell>
          <cell r="G1229">
            <v>1470.2</v>
          </cell>
        </row>
        <row r="1230">
          <cell r="A1230">
            <v>42068</v>
          </cell>
          <cell r="G1230">
            <v>1529.1</v>
          </cell>
        </row>
        <row r="1231">
          <cell r="A1231">
            <v>42072</v>
          </cell>
          <cell r="G1231">
            <v>1470.7</v>
          </cell>
        </row>
        <row r="1232">
          <cell r="A1232">
            <v>42073</v>
          </cell>
          <cell r="G1232">
            <v>1457.1</v>
          </cell>
        </row>
        <row r="1233">
          <cell r="A1233">
            <v>42074</v>
          </cell>
          <cell r="G1233">
            <v>1458.35</v>
          </cell>
        </row>
        <row r="1234">
          <cell r="A1234">
            <v>42075</v>
          </cell>
          <cell r="G1234">
            <v>1479.6</v>
          </cell>
        </row>
        <row r="1235">
          <cell r="A1235">
            <v>42076</v>
          </cell>
          <cell r="G1235">
            <v>1500.95</v>
          </cell>
        </row>
        <row r="1236">
          <cell r="A1236">
            <v>42079</v>
          </cell>
          <cell r="G1236">
            <v>1452.15</v>
          </cell>
        </row>
        <row r="1237">
          <cell r="A1237">
            <v>42080</v>
          </cell>
          <cell r="G1237">
            <v>1469.7</v>
          </cell>
        </row>
        <row r="1238">
          <cell r="A1238">
            <v>42081</v>
          </cell>
          <cell r="G1238">
            <v>1434.75</v>
          </cell>
        </row>
        <row r="1239">
          <cell r="A1239">
            <v>42082</v>
          </cell>
          <cell r="G1239">
            <v>1409.75</v>
          </cell>
        </row>
        <row r="1240">
          <cell r="A1240">
            <v>42083</v>
          </cell>
          <cell r="G1240">
            <v>1379.8</v>
          </cell>
        </row>
        <row r="1241">
          <cell r="A1241">
            <v>42086</v>
          </cell>
          <cell r="G1241">
            <v>1335.3</v>
          </cell>
        </row>
        <row r="1242">
          <cell r="A1242">
            <v>42087</v>
          </cell>
          <cell r="G1242">
            <v>1341.35</v>
          </cell>
        </row>
        <row r="1243">
          <cell r="A1243">
            <v>42088</v>
          </cell>
          <cell r="G1243">
            <v>1374.85</v>
          </cell>
        </row>
        <row r="1244">
          <cell r="A1244">
            <v>42089</v>
          </cell>
          <cell r="G1244">
            <v>1379.2</v>
          </cell>
        </row>
        <row r="1245">
          <cell r="A1245">
            <v>42090</v>
          </cell>
          <cell r="G1245">
            <v>1356.35</v>
          </cell>
        </row>
        <row r="1246">
          <cell r="A1246">
            <v>42093</v>
          </cell>
          <cell r="G1246">
            <v>1399.45</v>
          </cell>
        </row>
        <row r="1247">
          <cell r="A1247">
            <v>42094</v>
          </cell>
          <cell r="G1247">
            <v>1414.55</v>
          </cell>
        </row>
        <row r="1248">
          <cell r="A1248">
            <v>42095</v>
          </cell>
          <cell r="G1248">
            <v>1427.55</v>
          </cell>
        </row>
        <row r="1249">
          <cell r="A1249">
            <v>42100</v>
          </cell>
          <cell r="G1249">
            <v>1426.6</v>
          </cell>
        </row>
        <row r="1250">
          <cell r="A1250">
            <v>42101</v>
          </cell>
          <cell r="G1250">
            <v>1431.2</v>
          </cell>
        </row>
        <row r="1251">
          <cell r="A1251">
            <v>42102</v>
          </cell>
          <cell r="G1251">
            <v>1455.6</v>
          </cell>
        </row>
        <row r="1252">
          <cell r="A1252">
            <v>42103</v>
          </cell>
          <cell r="G1252">
            <v>1464.65</v>
          </cell>
        </row>
        <row r="1253">
          <cell r="A1253">
            <v>42104</v>
          </cell>
          <cell r="G1253">
            <v>1454.85</v>
          </cell>
        </row>
        <row r="1254">
          <cell r="A1254">
            <v>42107</v>
          </cell>
          <cell r="G1254">
            <v>1438.4</v>
          </cell>
        </row>
        <row r="1255">
          <cell r="A1255">
            <v>42109</v>
          </cell>
          <cell r="G1255">
            <v>1421.7</v>
          </cell>
        </row>
        <row r="1256">
          <cell r="A1256">
            <v>42110</v>
          </cell>
          <cell r="G1256">
            <v>1434.6</v>
          </cell>
        </row>
        <row r="1257">
          <cell r="A1257">
            <v>42111</v>
          </cell>
          <cell r="G1257">
            <v>1422.15</v>
          </cell>
        </row>
        <row r="1258">
          <cell r="A1258">
            <v>42114</v>
          </cell>
          <cell r="G1258">
            <v>1338.9</v>
          </cell>
        </row>
        <row r="1259">
          <cell r="A1259">
            <v>42115</v>
          </cell>
          <cell r="G1259">
            <v>1345.55</v>
          </cell>
        </row>
        <row r="1260">
          <cell r="A1260">
            <v>42116</v>
          </cell>
          <cell r="G1260">
            <v>1324.6</v>
          </cell>
        </row>
        <row r="1261">
          <cell r="A1261">
            <v>42117</v>
          </cell>
          <cell r="G1261">
            <v>1361.6</v>
          </cell>
        </row>
        <row r="1262">
          <cell r="A1262">
            <v>42118</v>
          </cell>
          <cell r="G1262">
            <v>1360.25</v>
          </cell>
        </row>
        <row r="1263">
          <cell r="A1263">
            <v>42121</v>
          </cell>
          <cell r="G1263">
            <v>1326.05</v>
          </cell>
        </row>
        <row r="1264">
          <cell r="A1264">
            <v>42122</v>
          </cell>
          <cell r="G1264">
            <v>1325.45</v>
          </cell>
        </row>
        <row r="1265">
          <cell r="A1265">
            <v>42123</v>
          </cell>
          <cell r="G1265">
            <v>1389.2</v>
          </cell>
        </row>
        <row r="1266">
          <cell r="A1266">
            <v>42124</v>
          </cell>
          <cell r="G1266">
            <v>1434.9</v>
          </cell>
        </row>
        <row r="1267">
          <cell r="A1267">
            <v>42128</v>
          </cell>
          <cell r="G1267">
            <v>1451.1</v>
          </cell>
        </row>
        <row r="1268">
          <cell r="A1268">
            <v>42129</v>
          </cell>
          <cell r="G1268">
            <v>1443.7</v>
          </cell>
        </row>
        <row r="1269">
          <cell r="A1269">
            <v>42130</v>
          </cell>
          <cell r="G1269">
            <v>1438.85</v>
          </cell>
        </row>
        <row r="1270">
          <cell r="A1270">
            <v>42131</v>
          </cell>
          <cell r="G1270">
            <v>1379.75</v>
          </cell>
        </row>
        <row r="1271">
          <cell r="A1271">
            <v>42132</v>
          </cell>
          <cell r="G1271">
            <v>1425.05</v>
          </cell>
        </row>
        <row r="1272">
          <cell r="A1272">
            <v>42135</v>
          </cell>
          <cell r="G1272">
            <v>1442.15</v>
          </cell>
        </row>
        <row r="1273">
          <cell r="A1273">
            <v>42136</v>
          </cell>
          <cell r="G1273">
            <v>1427.05</v>
          </cell>
        </row>
        <row r="1274">
          <cell r="A1274">
            <v>42137</v>
          </cell>
          <cell r="G1274">
            <v>1433.05</v>
          </cell>
        </row>
        <row r="1275">
          <cell r="A1275">
            <v>42138</v>
          </cell>
          <cell r="G1275">
            <v>1442.15</v>
          </cell>
        </row>
        <row r="1276">
          <cell r="A1276">
            <v>42139</v>
          </cell>
          <cell r="G1276">
            <v>1444.25</v>
          </cell>
        </row>
        <row r="1277">
          <cell r="A1277">
            <v>42142</v>
          </cell>
          <cell r="G1277">
            <v>1459.55</v>
          </cell>
        </row>
        <row r="1278">
          <cell r="A1278">
            <v>42143</v>
          </cell>
          <cell r="G1278">
            <v>1466.25</v>
          </cell>
        </row>
        <row r="1279">
          <cell r="A1279">
            <v>42144</v>
          </cell>
          <cell r="G1279">
            <v>1450.35</v>
          </cell>
        </row>
        <row r="1280">
          <cell r="A1280">
            <v>42145</v>
          </cell>
          <cell r="G1280">
            <v>1460.55</v>
          </cell>
        </row>
        <row r="1281">
          <cell r="A1281">
            <v>42146</v>
          </cell>
          <cell r="G1281">
            <v>1471.25</v>
          </cell>
        </row>
        <row r="1282">
          <cell r="A1282">
            <v>42149</v>
          </cell>
          <cell r="G1282">
            <v>1481.5</v>
          </cell>
        </row>
        <row r="1283">
          <cell r="A1283">
            <v>42150</v>
          </cell>
          <cell r="G1283">
            <v>1482</v>
          </cell>
        </row>
        <row r="1284">
          <cell r="A1284">
            <v>42151</v>
          </cell>
          <cell r="G1284">
            <v>1532.85</v>
          </cell>
        </row>
        <row r="1285">
          <cell r="A1285">
            <v>42152</v>
          </cell>
          <cell r="G1285">
            <v>1529.85</v>
          </cell>
        </row>
        <row r="1286">
          <cell r="A1286">
            <v>42153</v>
          </cell>
          <cell r="G1286">
            <v>1527.1</v>
          </cell>
        </row>
        <row r="1287">
          <cell r="A1287">
            <v>42156</v>
          </cell>
          <cell r="G1287">
            <v>1504.8</v>
          </cell>
        </row>
        <row r="1288">
          <cell r="A1288">
            <v>42157</v>
          </cell>
          <cell r="G1288">
            <v>1505.3</v>
          </cell>
        </row>
        <row r="1289">
          <cell r="A1289">
            <v>42158</v>
          </cell>
          <cell r="G1289">
            <v>1516.6</v>
          </cell>
        </row>
        <row r="1290">
          <cell r="A1290">
            <v>42159</v>
          </cell>
          <cell r="G1290">
            <v>1530.2</v>
          </cell>
        </row>
        <row r="1291">
          <cell r="A1291">
            <v>42160</v>
          </cell>
          <cell r="G1291">
            <v>1515.15</v>
          </cell>
        </row>
        <row r="1292">
          <cell r="A1292">
            <v>42163</v>
          </cell>
          <cell r="G1292">
            <v>1501.75</v>
          </cell>
        </row>
        <row r="1293">
          <cell r="A1293">
            <v>42164</v>
          </cell>
          <cell r="G1293">
            <v>1563.1</v>
          </cell>
        </row>
        <row r="1294">
          <cell r="A1294">
            <v>42165</v>
          </cell>
          <cell r="G1294">
            <v>1551.2</v>
          </cell>
        </row>
        <row r="1295">
          <cell r="A1295">
            <v>42166</v>
          </cell>
          <cell r="G1295">
            <v>1539.85</v>
          </cell>
        </row>
        <row r="1296">
          <cell r="A1296">
            <v>42167</v>
          </cell>
          <cell r="G1296">
            <v>1501.2</v>
          </cell>
        </row>
        <row r="1297">
          <cell r="A1297">
            <v>42170</v>
          </cell>
          <cell r="G1297">
            <v>1499.25</v>
          </cell>
        </row>
        <row r="1298">
          <cell r="A1298">
            <v>42171</v>
          </cell>
          <cell r="G1298">
            <v>1495</v>
          </cell>
        </row>
        <row r="1299">
          <cell r="A1299">
            <v>42172</v>
          </cell>
          <cell r="G1299">
            <v>1500.3</v>
          </cell>
        </row>
        <row r="1300">
          <cell r="A1300">
            <v>42173</v>
          </cell>
          <cell r="G1300">
            <v>1517.45</v>
          </cell>
        </row>
        <row r="1301">
          <cell r="A1301">
            <v>42174</v>
          </cell>
          <cell r="G1301">
            <v>1517.65</v>
          </cell>
        </row>
        <row r="1302">
          <cell r="A1302">
            <v>42177</v>
          </cell>
          <cell r="G1302">
            <v>1517</v>
          </cell>
        </row>
        <row r="1303">
          <cell r="A1303">
            <v>42178</v>
          </cell>
          <cell r="G1303">
            <v>1525.6</v>
          </cell>
        </row>
        <row r="1304">
          <cell r="A1304">
            <v>42179</v>
          </cell>
          <cell r="G1304">
            <v>1501.9</v>
          </cell>
        </row>
        <row r="1305">
          <cell r="A1305">
            <v>42180</v>
          </cell>
          <cell r="G1305">
            <v>1511.2</v>
          </cell>
        </row>
        <row r="1306">
          <cell r="A1306">
            <v>42181</v>
          </cell>
          <cell r="G1306">
            <v>1500.6</v>
          </cell>
        </row>
        <row r="1307">
          <cell r="A1307">
            <v>42184</v>
          </cell>
          <cell r="G1307">
            <v>1514.55</v>
          </cell>
        </row>
        <row r="1308">
          <cell r="A1308">
            <v>42185</v>
          </cell>
          <cell r="G1308">
            <v>1532.1</v>
          </cell>
        </row>
        <row r="1309">
          <cell r="A1309">
            <v>42186</v>
          </cell>
          <cell r="G1309">
            <v>1557.6</v>
          </cell>
        </row>
        <row r="1310">
          <cell r="A1310">
            <v>42187</v>
          </cell>
          <cell r="G1310">
            <v>1602.3</v>
          </cell>
        </row>
        <row r="1311">
          <cell r="A1311">
            <v>42188</v>
          </cell>
          <cell r="G1311">
            <v>1682</v>
          </cell>
        </row>
        <row r="1312">
          <cell r="A1312">
            <v>42191</v>
          </cell>
          <cell r="G1312">
            <v>1719.25</v>
          </cell>
        </row>
        <row r="1313">
          <cell r="A1313">
            <v>42192</v>
          </cell>
          <cell r="G1313">
            <v>1766</v>
          </cell>
        </row>
        <row r="1314">
          <cell r="A1314">
            <v>42193</v>
          </cell>
          <cell r="G1314">
            <v>1759.15</v>
          </cell>
        </row>
        <row r="1315">
          <cell r="A1315">
            <v>42194</v>
          </cell>
          <cell r="G1315">
            <v>1708.75</v>
          </cell>
        </row>
        <row r="1316">
          <cell r="A1316">
            <v>42195</v>
          </cell>
          <cell r="G1316">
            <v>1725.2</v>
          </cell>
        </row>
        <row r="1317">
          <cell r="A1317">
            <v>42198</v>
          </cell>
          <cell r="G1317">
            <v>1728.65</v>
          </cell>
        </row>
        <row r="1318">
          <cell r="A1318">
            <v>42199</v>
          </cell>
          <cell r="G1318">
            <v>1738.45</v>
          </cell>
        </row>
        <row r="1319">
          <cell r="A1319">
            <v>42200</v>
          </cell>
          <cell r="G1319">
            <v>1767.9</v>
          </cell>
        </row>
        <row r="1320">
          <cell r="A1320">
            <v>42201</v>
          </cell>
          <cell r="G1320">
            <v>1740.8</v>
          </cell>
        </row>
        <row r="1321">
          <cell r="A1321">
            <v>42202</v>
          </cell>
          <cell r="G1321">
            <v>1719.85</v>
          </cell>
        </row>
        <row r="1322">
          <cell r="A1322">
            <v>42205</v>
          </cell>
          <cell r="G1322">
            <v>1703.3</v>
          </cell>
        </row>
        <row r="1323">
          <cell r="A1323">
            <v>42206</v>
          </cell>
          <cell r="G1323">
            <v>1686.2</v>
          </cell>
        </row>
        <row r="1324">
          <cell r="A1324">
            <v>42207</v>
          </cell>
          <cell r="G1324">
            <v>1677</v>
          </cell>
        </row>
        <row r="1325">
          <cell r="A1325">
            <v>42208</v>
          </cell>
          <cell r="G1325">
            <v>1729.6</v>
          </cell>
        </row>
        <row r="1326">
          <cell r="A1326">
            <v>42209</v>
          </cell>
          <cell r="G1326">
            <v>1726.9</v>
          </cell>
        </row>
        <row r="1327">
          <cell r="A1327">
            <v>42212</v>
          </cell>
          <cell r="G1327">
            <v>1716.55</v>
          </cell>
        </row>
        <row r="1328">
          <cell r="A1328">
            <v>42213</v>
          </cell>
          <cell r="G1328">
            <v>1730.25</v>
          </cell>
        </row>
        <row r="1329">
          <cell r="A1329">
            <v>42214</v>
          </cell>
          <cell r="G1329">
            <v>1813.65</v>
          </cell>
        </row>
        <row r="1330">
          <cell r="A1330">
            <v>42215</v>
          </cell>
          <cell r="G1330">
            <v>1833.15</v>
          </cell>
        </row>
        <row r="1331">
          <cell r="A1331">
            <v>42216</v>
          </cell>
          <cell r="G1331">
            <v>1845.7</v>
          </cell>
        </row>
        <row r="1332">
          <cell r="A1332">
            <v>42219</v>
          </cell>
          <cell r="G1332">
            <v>1905.05</v>
          </cell>
        </row>
        <row r="1333">
          <cell r="A1333">
            <v>42220</v>
          </cell>
          <cell r="G1333">
            <v>2026.65</v>
          </cell>
        </row>
        <row r="1334">
          <cell r="A1334">
            <v>42221</v>
          </cell>
          <cell r="G1334">
            <v>1991.05</v>
          </cell>
        </row>
        <row r="1335">
          <cell r="A1335">
            <v>42222</v>
          </cell>
          <cell r="G1335">
            <v>1925.9</v>
          </cell>
        </row>
        <row r="1336">
          <cell r="A1336">
            <v>42223</v>
          </cell>
          <cell r="G1336">
            <v>2010.05</v>
          </cell>
        </row>
        <row r="1337">
          <cell r="A1337">
            <v>42226</v>
          </cell>
          <cell r="G1337">
            <v>2003.35</v>
          </cell>
        </row>
        <row r="1338">
          <cell r="A1338">
            <v>42227</v>
          </cell>
          <cell r="G1338">
            <v>2005.85</v>
          </cell>
        </row>
        <row r="1339">
          <cell r="A1339">
            <v>42228</v>
          </cell>
          <cell r="G1339">
            <v>1986.85</v>
          </cell>
        </row>
        <row r="1340">
          <cell r="A1340">
            <v>42229</v>
          </cell>
          <cell r="G1340">
            <v>1935.35</v>
          </cell>
        </row>
        <row r="1341">
          <cell r="A1341">
            <v>42230</v>
          </cell>
          <cell r="G1341">
            <v>1972.35</v>
          </cell>
        </row>
        <row r="1342">
          <cell r="A1342">
            <v>42233</v>
          </cell>
          <cell r="G1342">
            <v>1942.8</v>
          </cell>
        </row>
        <row r="1343">
          <cell r="A1343">
            <v>42234</v>
          </cell>
          <cell r="G1343">
            <v>1920.6</v>
          </cell>
        </row>
        <row r="1344">
          <cell r="A1344">
            <v>42235</v>
          </cell>
          <cell r="G1344">
            <v>1883.95</v>
          </cell>
        </row>
        <row r="1345">
          <cell r="A1345">
            <v>42236</v>
          </cell>
          <cell r="G1345">
            <v>1879.35</v>
          </cell>
        </row>
        <row r="1346">
          <cell r="A1346">
            <v>42237</v>
          </cell>
          <cell r="G1346">
            <v>1878</v>
          </cell>
        </row>
        <row r="1347">
          <cell r="A1347">
            <v>42240</v>
          </cell>
          <cell r="G1347">
            <v>1714.7</v>
          </cell>
        </row>
        <row r="1348">
          <cell r="A1348">
            <v>42241</v>
          </cell>
          <cell r="G1348">
            <v>1708.25</v>
          </cell>
        </row>
        <row r="1349">
          <cell r="A1349">
            <v>42242</v>
          </cell>
          <cell r="G1349">
            <v>1714</v>
          </cell>
        </row>
        <row r="1350">
          <cell r="A1350">
            <v>42243</v>
          </cell>
          <cell r="G1350">
            <v>1744.65</v>
          </cell>
        </row>
        <row r="1351">
          <cell r="A1351">
            <v>42244</v>
          </cell>
          <cell r="G1351">
            <v>1815.05</v>
          </cell>
        </row>
        <row r="1352">
          <cell r="A1352">
            <v>42247</v>
          </cell>
          <cell r="G1352">
            <v>1809.8</v>
          </cell>
        </row>
        <row r="1353">
          <cell r="A1353">
            <v>42248</v>
          </cell>
          <cell r="G1353">
            <v>1772.6</v>
          </cell>
        </row>
        <row r="1354">
          <cell r="A1354">
            <v>42249</v>
          </cell>
          <cell r="G1354">
            <v>1785.25</v>
          </cell>
        </row>
        <row r="1355">
          <cell r="A1355">
            <v>42250</v>
          </cell>
          <cell r="G1355">
            <v>1850.2</v>
          </cell>
        </row>
        <row r="1356">
          <cell r="A1356">
            <v>42251</v>
          </cell>
          <cell r="G1356">
            <v>1828.75</v>
          </cell>
        </row>
        <row r="1357">
          <cell r="A1357">
            <v>42254</v>
          </cell>
          <cell r="G1357">
            <v>1750.5</v>
          </cell>
        </row>
        <row r="1358">
          <cell r="A1358">
            <v>42255</v>
          </cell>
          <cell r="G1358">
            <v>1750</v>
          </cell>
        </row>
        <row r="1359">
          <cell r="A1359">
            <v>42256</v>
          </cell>
          <cell r="G1359">
            <v>1811.15</v>
          </cell>
        </row>
        <row r="1360">
          <cell r="A1360">
            <v>42257</v>
          </cell>
          <cell r="G1360">
            <v>1805.25</v>
          </cell>
        </row>
        <row r="1361">
          <cell r="A1361">
            <v>42258</v>
          </cell>
          <cell r="G1361">
            <v>1790.25</v>
          </cell>
        </row>
        <row r="1362">
          <cell r="A1362">
            <v>42261</v>
          </cell>
          <cell r="G1362">
            <v>1881.55</v>
          </cell>
        </row>
        <row r="1363">
          <cell r="A1363">
            <v>42262</v>
          </cell>
          <cell r="G1363">
            <v>1874.35</v>
          </cell>
        </row>
        <row r="1364">
          <cell r="A1364">
            <v>42263</v>
          </cell>
          <cell r="G1364">
            <v>1842.45</v>
          </cell>
        </row>
        <row r="1365">
          <cell r="A1365">
            <v>42265</v>
          </cell>
          <cell r="G1365">
            <v>1834.5</v>
          </cell>
        </row>
        <row r="1366">
          <cell r="A1366">
            <v>42268</v>
          </cell>
          <cell r="G1366">
            <v>1785.95</v>
          </cell>
        </row>
        <row r="1367">
          <cell r="A1367">
            <v>42269</v>
          </cell>
          <cell r="G1367">
            <v>1784.75</v>
          </cell>
        </row>
        <row r="1368">
          <cell r="A1368">
            <v>42270</v>
          </cell>
          <cell r="G1368">
            <v>1763.65</v>
          </cell>
        </row>
        <row r="1369">
          <cell r="A1369">
            <v>42271</v>
          </cell>
          <cell r="G1369">
            <v>1744.9</v>
          </cell>
        </row>
        <row r="1370">
          <cell r="A1370">
            <v>42275</v>
          </cell>
          <cell r="G1370">
            <v>1730.8</v>
          </cell>
        </row>
        <row r="1371">
          <cell r="A1371">
            <v>42276</v>
          </cell>
          <cell r="G1371">
            <v>1723.95</v>
          </cell>
        </row>
        <row r="1372">
          <cell r="A1372">
            <v>42277</v>
          </cell>
          <cell r="G1372">
            <v>1729.5</v>
          </cell>
        </row>
        <row r="1373">
          <cell r="A1373">
            <v>42278</v>
          </cell>
          <cell r="G1373">
            <v>1762.6</v>
          </cell>
        </row>
        <row r="1374">
          <cell r="A1374">
            <v>42282</v>
          </cell>
          <cell r="G1374">
            <v>1799.4</v>
          </cell>
        </row>
        <row r="1375">
          <cell r="A1375">
            <v>42283</v>
          </cell>
          <cell r="G1375">
            <v>1781.95</v>
          </cell>
        </row>
        <row r="1376">
          <cell r="A1376">
            <v>42284</v>
          </cell>
          <cell r="G1376">
            <v>1773.25</v>
          </cell>
        </row>
        <row r="1377">
          <cell r="A1377">
            <v>42285</v>
          </cell>
          <cell r="G1377">
            <v>1770.6</v>
          </cell>
        </row>
        <row r="1378">
          <cell r="A1378">
            <v>42286</v>
          </cell>
          <cell r="G1378">
            <v>1794.45</v>
          </cell>
        </row>
        <row r="1379">
          <cell r="A1379">
            <v>42289</v>
          </cell>
          <cell r="G1379">
            <v>1791.45</v>
          </cell>
        </row>
        <row r="1380">
          <cell r="A1380">
            <v>42290</v>
          </cell>
          <cell r="G1380">
            <v>1758.2</v>
          </cell>
        </row>
        <row r="1381">
          <cell r="A1381">
            <v>42291</v>
          </cell>
          <cell r="G1381">
            <v>1756.05</v>
          </cell>
        </row>
        <row r="1382">
          <cell r="A1382">
            <v>42292</v>
          </cell>
          <cell r="G1382">
            <v>1746.7</v>
          </cell>
        </row>
        <row r="1383">
          <cell r="A1383">
            <v>42293</v>
          </cell>
          <cell r="G1383">
            <v>1770</v>
          </cell>
        </row>
        <row r="1384">
          <cell r="A1384">
            <v>42296</v>
          </cell>
          <cell r="G1384">
            <v>1788.5</v>
          </cell>
        </row>
        <row r="1385">
          <cell r="A1385">
            <v>42297</v>
          </cell>
          <cell r="G1385">
            <v>1824.15</v>
          </cell>
        </row>
        <row r="1386">
          <cell r="A1386">
            <v>42298</v>
          </cell>
          <cell r="G1386">
            <v>1849.3</v>
          </cell>
        </row>
        <row r="1387">
          <cell r="A1387">
            <v>42300</v>
          </cell>
          <cell r="G1387">
            <v>1829.35</v>
          </cell>
        </row>
        <row r="1388">
          <cell r="A1388">
            <v>42303</v>
          </cell>
          <cell r="G1388">
            <v>1905.55</v>
          </cell>
        </row>
        <row r="1389">
          <cell r="A1389">
            <v>42304</v>
          </cell>
          <cell r="G1389">
            <v>1984.85</v>
          </cell>
        </row>
        <row r="1390">
          <cell r="A1390">
            <v>42305</v>
          </cell>
          <cell r="G1390">
            <v>1978.85</v>
          </cell>
        </row>
        <row r="1391">
          <cell r="A1391">
            <v>42306</v>
          </cell>
          <cell r="G1391">
            <v>1964.1</v>
          </cell>
        </row>
        <row r="1392">
          <cell r="A1392">
            <v>42307</v>
          </cell>
          <cell r="G1392">
            <v>1968</v>
          </cell>
        </row>
        <row r="1393">
          <cell r="A1393">
            <v>42310</v>
          </cell>
          <cell r="G1393">
            <v>1975.4</v>
          </cell>
        </row>
        <row r="1394">
          <cell r="A1394">
            <v>42311</v>
          </cell>
          <cell r="G1394">
            <v>1979.4</v>
          </cell>
        </row>
        <row r="1395">
          <cell r="A1395">
            <v>42312</v>
          </cell>
          <cell r="G1395">
            <v>1954.25</v>
          </cell>
        </row>
        <row r="1396">
          <cell r="A1396">
            <v>42313</v>
          </cell>
          <cell r="G1396">
            <v>1958.95</v>
          </cell>
        </row>
        <row r="1397">
          <cell r="A1397">
            <v>42314</v>
          </cell>
          <cell r="G1397">
            <v>1978.05</v>
          </cell>
        </row>
        <row r="1398">
          <cell r="A1398">
            <v>42317</v>
          </cell>
          <cell r="G1398">
            <v>1961.1</v>
          </cell>
        </row>
        <row r="1399">
          <cell r="A1399">
            <v>42318</v>
          </cell>
          <cell r="G1399">
            <v>1911.45</v>
          </cell>
        </row>
        <row r="1400">
          <cell r="A1400">
            <v>42319</v>
          </cell>
          <cell r="G1400">
            <v>1948.8</v>
          </cell>
        </row>
        <row r="1401">
          <cell r="A1401">
            <v>42321</v>
          </cell>
          <cell r="G1401">
            <v>1927.35</v>
          </cell>
        </row>
        <row r="1402">
          <cell r="A1402">
            <v>42324</v>
          </cell>
          <cell r="G1402">
            <v>1913.1</v>
          </cell>
        </row>
        <row r="1403">
          <cell r="A1403">
            <v>42325</v>
          </cell>
          <cell r="G1403">
            <v>1922.7</v>
          </cell>
        </row>
        <row r="1404">
          <cell r="A1404">
            <v>42326</v>
          </cell>
          <cell r="G1404">
            <v>1931.25</v>
          </cell>
        </row>
        <row r="1405">
          <cell r="A1405">
            <v>42327</v>
          </cell>
          <cell r="G1405">
            <v>1932.4</v>
          </cell>
        </row>
        <row r="1406">
          <cell r="A1406">
            <v>42328</v>
          </cell>
          <cell r="G1406">
            <v>1934.7</v>
          </cell>
        </row>
        <row r="1407">
          <cell r="A1407">
            <v>42331</v>
          </cell>
          <cell r="G1407">
            <v>1959.8</v>
          </cell>
        </row>
        <row r="1408">
          <cell r="A1408">
            <v>42332</v>
          </cell>
          <cell r="G1408">
            <v>1972.8</v>
          </cell>
        </row>
        <row r="1409">
          <cell r="A1409">
            <v>42334</v>
          </cell>
          <cell r="G1409">
            <v>1975.2</v>
          </cell>
        </row>
        <row r="1410">
          <cell r="A1410">
            <v>42335</v>
          </cell>
          <cell r="G1410">
            <v>1968.5</v>
          </cell>
        </row>
        <row r="1411">
          <cell r="A1411">
            <v>42338</v>
          </cell>
          <cell r="G1411">
            <v>1928.7</v>
          </cell>
        </row>
        <row r="1412">
          <cell r="A1412">
            <v>42339</v>
          </cell>
          <cell r="G1412">
            <v>1991.15</v>
          </cell>
        </row>
        <row r="1413">
          <cell r="A1413">
            <v>42340</v>
          </cell>
          <cell r="G1413">
            <v>2039.85</v>
          </cell>
        </row>
        <row r="1414">
          <cell r="A1414">
            <v>42341</v>
          </cell>
          <cell r="G1414">
            <v>2026.55</v>
          </cell>
        </row>
        <row r="1415">
          <cell r="A1415">
            <v>42342</v>
          </cell>
          <cell r="G1415">
            <v>2009.65</v>
          </cell>
        </row>
        <row r="1416">
          <cell r="A1416">
            <v>42345</v>
          </cell>
          <cell r="G1416">
            <v>1932.1</v>
          </cell>
        </row>
        <row r="1417">
          <cell r="A1417">
            <v>42346</v>
          </cell>
          <cell r="G1417">
            <v>1910.2</v>
          </cell>
        </row>
        <row r="1418">
          <cell r="A1418">
            <v>42347</v>
          </cell>
          <cell r="G1418">
            <v>1874.05</v>
          </cell>
        </row>
        <row r="1419">
          <cell r="A1419">
            <v>42348</v>
          </cell>
          <cell r="G1419">
            <v>1922.7</v>
          </cell>
        </row>
        <row r="1420">
          <cell r="A1420">
            <v>42349</v>
          </cell>
          <cell r="G1420">
            <v>1900.65</v>
          </cell>
        </row>
        <row r="1421">
          <cell r="A1421">
            <v>42352</v>
          </cell>
          <cell r="G1421">
            <v>1905.5</v>
          </cell>
        </row>
        <row r="1422">
          <cell r="A1422">
            <v>42353</v>
          </cell>
          <cell r="G1422">
            <v>1891.55</v>
          </cell>
        </row>
        <row r="1423">
          <cell r="A1423">
            <v>42354</v>
          </cell>
          <cell r="G1423">
            <v>1926.55</v>
          </cell>
        </row>
        <row r="1424">
          <cell r="A1424">
            <v>42355</v>
          </cell>
          <cell r="G1424">
            <v>1956.1</v>
          </cell>
        </row>
        <row r="1425">
          <cell r="A1425">
            <v>42356</v>
          </cell>
          <cell r="G1425">
            <v>1921.05</v>
          </cell>
        </row>
        <row r="1426">
          <cell r="A1426">
            <v>42359</v>
          </cell>
          <cell r="G1426">
            <v>1939.45</v>
          </cell>
        </row>
        <row r="1427">
          <cell r="A1427">
            <v>42360</v>
          </cell>
          <cell r="G1427">
            <v>1931.05</v>
          </cell>
        </row>
        <row r="1428">
          <cell r="A1428">
            <v>42361</v>
          </cell>
          <cell r="G1428">
            <v>1936</v>
          </cell>
        </row>
        <row r="1429">
          <cell r="A1429">
            <v>42362</v>
          </cell>
          <cell r="G1429">
            <v>1926.8</v>
          </cell>
        </row>
        <row r="1430">
          <cell r="A1430">
            <v>42366</v>
          </cell>
          <cell r="G1430">
            <v>1922</v>
          </cell>
        </row>
        <row r="1431">
          <cell r="A1431">
            <v>42367</v>
          </cell>
          <cell r="G1431">
            <v>1925.05</v>
          </cell>
        </row>
        <row r="1432">
          <cell r="A1432">
            <v>42368</v>
          </cell>
          <cell r="G1432">
            <v>1946.3</v>
          </cell>
        </row>
        <row r="1433">
          <cell r="A1433">
            <v>42369</v>
          </cell>
          <cell r="G1433">
            <v>1987.9</v>
          </cell>
        </row>
        <row r="1434">
          <cell r="A1434">
            <v>42370</v>
          </cell>
          <cell r="G1434">
            <v>1983.8</v>
          </cell>
        </row>
        <row r="1435">
          <cell r="A1435">
            <v>42373</v>
          </cell>
          <cell r="G1435">
            <v>1959.5</v>
          </cell>
        </row>
        <row r="1436">
          <cell r="A1436">
            <v>42374</v>
          </cell>
          <cell r="G1436">
            <v>1946</v>
          </cell>
        </row>
        <row r="1437">
          <cell r="A1437">
            <v>42375</v>
          </cell>
          <cell r="G1437">
            <v>1938.55</v>
          </cell>
        </row>
        <row r="1438">
          <cell r="A1438">
            <v>42376</v>
          </cell>
          <cell r="G1438">
            <v>1927.05</v>
          </cell>
        </row>
        <row r="1439">
          <cell r="A1439">
            <v>42377</v>
          </cell>
          <cell r="G1439">
            <v>2000.4</v>
          </cell>
        </row>
        <row r="1440">
          <cell r="A1440">
            <v>42380</v>
          </cell>
          <cell r="G1440">
            <v>1943.4</v>
          </cell>
        </row>
        <row r="1441">
          <cell r="A1441">
            <v>42381</v>
          </cell>
          <cell r="G1441">
            <v>1957.5</v>
          </cell>
        </row>
        <row r="1442">
          <cell r="A1442">
            <v>42382</v>
          </cell>
          <cell r="G1442">
            <v>1987.45</v>
          </cell>
        </row>
        <row r="1443">
          <cell r="A1443">
            <v>42383</v>
          </cell>
          <cell r="G1443">
            <v>1948.9</v>
          </cell>
        </row>
        <row r="1444">
          <cell r="A1444">
            <v>42384</v>
          </cell>
          <cell r="G1444">
            <v>1905.5</v>
          </cell>
        </row>
        <row r="1445">
          <cell r="A1445">
            <v>42387</v>
          </cell>
          <cell r="G1445">
            <v>1831.9</v>
          </cell>
        </row>
        <row r="1446">
          <cell r="A1446">
            <v>42388</v>
          </cell>
          <cell r="G1446">
            <v>1848.8</v>
          </cell>
        </row>
        <row r="1447">
          <cell r="A1447">
            <v>42389</v>
          </cell>
          <cell r="G1447">
            <v>1852.25</v>
          </cell>
        </row>
        <row r="1448">
          <cell r="A1448">
            <v>42390</v>
          </cell>
          <cell r="G1448">
            <v>1846.75</v>
          </cell>
        </row>
        <row r="1449">
          <cell r="A1449">
            <v>42391</v>
          </cell>
          <cell r="G1449">
            <v>1891.8</v>
          </cell>
        </row>
        <row r="1450">
          <cell r="A1450">
            <v>42394</v>
          </cell>
          <cell r="G1450">
            <v>1924.45</v>
          </cell>
        </row>
        <row r="1451">
          <cell r="A1451">
            <v>42396</v>
          </cell>
          <cell r="G1451">
            <v>1892.55</v>
          </cell>
        </row>
        <row r="1452">
          <cell r="A1452">
            <v>42397</v>
          </cell>
          <cell r="G1452">
            <v>1874.15</v>
          </cell>
        </row>
        <row r="1453">
          <cell r="A1453">
            <v>42398</v>
          </cell>
          <cell r="G1453">
            <v>1861.65</v>
          </cell>
        </row>
        <row r="1454">
          <cell r="A1454">
            <v>42401</v>
          </cell>
          <cell r="G1454">
            <v>1863.55</v>
          </cell>
        </row>
        <row r="1455">
          <cell r="A1455">
            <v>42402</v>
          </cell>
          <cell r="G1455">
            <v>1818.1</v>
          </cell>
        </row>
        <row r="1456">
          <cell r="A1456">
            <v>42403</v>
          </cell>
          <cell r="G1456">
            <v>1878.55</v>
          </cell>
        </row>
        <row r="1457">
          <cell r="A1457">
            <v>42404</v>
          </cell>
          <cell r="G1457">
            <v>1880.8</v>
          </cell>
        </row>
        <row r="1458">
          <cell r="A1458">
            <v>42405</v>
          </cell>
          <cell r="G1458">
            <v>1908.6</v>
          </cell>
        </row>
        <row r="1459">
          <cell r="A1459">
            <v>42408</v>
          </cell>
          <cell r="G1459">
            <v>1835.6</v>
          </cell>
        </row>
        <row r="1460">
          <cell r="A1460">
            <v>42409</v>
          </cell>
          <cell r="G1460">
            <v>1784.2</v>
          </cell>
        </row>
        <row r="1461">
          <cell r="A1461">
            <v>42410</v>
          </cell>
          <cell r="G1461">
            <v>1789.6</v>
          </cell>
        </row>
        <row r="1462">
          <cell r="A1462">
            <v>42411</v>
          </cell>
          <cell r="G1462">
            <v>1696.55</v>
          </cell>
        </row>
        <row r="1463">
          <cell r="A1463">
            <v>42412</v>
          </cell>
          <cell r="G1463">
            <v>1701.05</v>
          </cell>
        </row>
        <row r="1464">
          <cell r="A1464">
            <v>42415</v>
          </cell>
          <cell r="G1464">
            <v>1723.45</v>
          </cell>
        </row>
        <row r="1465">
          <cell r="A1465">
            <v>42416</v>
          </cell>
          <cell r="G1465">
            <v>1703.8</v>
          </cell>
        </row>
        <row r="1466">
          <cell r="A1466">
            <v>42417</v>
          </cell>
          <cell r="G1466">
            <v>1701.15</v>
          </cell>
        </row>
        <row r="1467">
          <cell r="A1467">
            <v>42418</v>
          </cell>
          <cell r="G1467">
            <v>1720.95</v>
          </cell>
        </row>
        <row r="1468">
          <cell r="A1468">
            <v>42419</v>
          </cell>
          <cell r="G1468">
            <v>1673.1</v>
          </cell>
        </row>
        <row r="1469">
          <cell r="A1469">
            <v>42422</v>
          </cell>
          <cell r="G1469">
            <v>1630.3</v>
          </cell>
        </row>
        <row r="1470">
          <cell r="A1470">
            <v>42423</v>
          </cell>
          <cell r="G1470">
            <v>1615.85</v>
          </cell>
        </row>
        <row r="1471">
          <cell r="A1471">
            <v>42424</v>
          </cell>
          <cell r="G1471">
            <v>1615.95</v>
          </cell>
        </row>
        <row r="1472">
          <cell r="A1472">
            <v>42425</v>
          </cell>
          <cell r="G1472">
            <v>1600.35</v>
          </cell>
        </row>
        <row r="1473">
          <cell r="A1473">
            <v>42426</v>
          </cell>
          <cell r="G1473">
            <v>1601.65</v>
          </cell>
        </row>
        <row r="1474">
          <cell r="A1474">
            <v>42429</v>
          </cell>
          <cell r="G1474">
            <v>1611.9</v>
          </cell>
        </row>
        <row r="1475">
          <cell r="A1475">
            <v>42430</v>
          </cell>
          <cell r="G1475">
            <v>1690.3</v>
          </cell>
        </row>
        <row r="1476">
          <cell r="A1476">
            <v>42431</v>
          </cell>
          <cell r="G1476">
            <v>1718</v>
          </cell>
        </row>
        <row r="1477">
          <cell r="A1477">
            <v>42432</v>
          </cell>
          <cell r="G1477">
            <v>1675.2</v>
          </cell>
        </row>
        <row r="1478">
          <cell r="A1478">
            <v>42433</v>
          </cell>
          <cell r="G1478">
            <v>1670.5</v>
          </cell>
        </row>
        <row r="1479">
          <cell r="A1479">
            <v>42437</v>
          </cell>
          <cell r="G1479">
            <v>1669.75</v>
          </cell>
        </row>
        <row r="1480">
          <cell r="A1480">
            <v>42438</v>
          </cell>
          <cell r="G1480">
            <v>1678.2</v>
          </cell>
        </row>
        <row r="1481">
          <cell r="A1481">
            <v>42439</v>
          </cell>
          <cell r="G1481">
            <v>1687.85</v>
          </cell>
        </row>
        <row r="1482">
          <cell r="A1482">
            <v>42440</v>
          </cell>
          <cell r="G1482">
            <v>1646</v>
          </cell>
        </row>
        <row r="1483">
          <cell r="A1483">
            <v>42443</v>
          </cell>
          <cell r="G1483">
            <v>1644.95</v>
          </cell>
        </row>
        <row r="1484">
          <cell r="A1484">
            <v>42444</v>
          </cell>
          <cell r="G1484">
            <v>1661.55</v>
          </cell>
        </row>
        <row r="1485">
          <cell r="A1485">
            <v>42445</v>
          </cell>
          <cell r="G1485">
            <v>1644.95</v>
          </cell>
        </row>
        <row r="1486">
          <cell r="A1486">
            <v>42446</v>
          </cell>
          <cell r="G1486">
            <v>1651.75</v>
          </cell>
        </row>
        <row r="1487">
          <cell r="A1487">
            <v>42447</v>
          </cell>
          <cell r="G1487">
            <v>1649.4</v>
          </cell>
        </row>
        <row r="1488">
          <cell r="A1488">
            <v>42450</v>
          </cell>
          <cell r="G1488">
            <v>1649.55</v>
          </cell>
        </row>
        <row r="1489">
          <cell r="A1489">
            <v>42451</v>
          </cell>
          <cell r="G1489">
            <v>1664.55</v>
          </cell>
        </row>
        <row r="1490">
          <cell r="A1490">
            <v>42452</v>
          </cell>
          <cell r="G1490">
            <v>1724.8</v>
          </cell>
        </row>
        <row r="1491">
          <cell r="A1491">
            <v>42457</v>
          </cell>
          <cell r="G1491">
            <v>1684.85</v>
          </cell>
        </row>
        <row r="1492">
          <cell r="A1492">
            <v>42458</v>
          </cell>
          <cell r="G1492">
            <v>1666.9</v>
          </cell>
        </row>
        <row r="1493">
          <cell r="A1493">
            <v>42459</v>
          </cell>
          <cell r="G1493">
            <v>1696.55</v>
          </cell>
        </row>
        <row r="1494">
          <cell r="A1494">
            <v>42460</v>
          </cell>
          <cell r="G1494">
            <v>1711.1</v>
          </cell>
        </row>
        <row r="1495">
          <cell r="A1495">
            <v>42461</v>
          </cell>
          <cell r="G1495">
            <v>1746.75</v>
          </cell>
        </row>
        <row r="1496">
          <cell r="A1496">
            <v>42464</v>
          </cell>
          <cell r="G1496">
            <v>1751.3</v>
          </cell>
        </row>
        <row r="1497">
          <cell r="A1497">
            <v>42465</v>
          </cell>
          <cell r="G1497">
            <v>1748.8</v>
          </cell>
        </row>
        <row r="1498">
          <cell r="A1498">
            <v>42466</v>
          </cell>
          <cell r="G1498">
            <v>1765.45</v>
          </cell>
        </row>
        <row r="1499">
          <cell r="A1499">
            <v>42467</v>
          </cell>
          <cell r="G1499">
            <v>1763.85</v>
          </cell>
        </row>
        <row r="1500">
          <cell r="A1500">
            <v>42468</v>
          </cell>
          <cell r="G1500">
            <v>1749.9</v>
          </cell>
        </row>
        <row r="1501">
          <cell r="A1501">
            <v>42471</v>
          </cell>
          <cell r="G1501">
            <v>1778</v>
          </cell>
        </row>
        <row r="1502">
          <cell r="A1502">
            <v>42472</v>
          </cell>
          <cell r="G1502">
            <v>1778.55</v>
          </cell>
        </row>
        <row r="1503">
          <cell r="A1503">
            <v>42473</v>
          </cell>
          <cell r="G1503">
            <v>1821.2</v>
          </cell>
        </row>
        <row r="1504">
          <cell r="A1504">
            <v>42478</v>
          </cell>
          <cell r="G1504">
            <v>1871.6</v>
          </cell>
        </row>
        <row r="1505">
          <cell r="A1505">
            <v>42480</v>
          </cell>
          <cell r="G1505">
            <v>1881.75</v>
          </cell>
        </row>
        <row r="1506">
          <cell r="A1506">
            <v>42481</v>
          </cell>
          <cell r="G1506">
            <v>1846.4</v>
          </cell>
        </row>
        <row r="1507">
          <cell r="A1507">
            <v>42482</v>
          </cell>
          <cell r="G1507">
            <v>1847.5</v>
          </cell>
        </row>
        <row r="1508">
          <cell r="A1508">
            <v>42485</v>
          </cell>
          <cell r="G1508">
            <v>1841.15</v>
          </cell>
        </row>
        <row r="1509">
          <cell r="A1509">
            <v>42486</v>
          </cell>
          <cell r="G1509">
            <v>1869</v>
          </cell>
        </row>
        <row r="1510">
          <cell r="A1510">
            <v>42487</v>
          </cell>
          <cell r="G1510">
            <v>1879.6</v>
          </cell>
        </row>
        <row r="1511">
          <cell r="A1511">
            <v>42488</v>
          </cell>
          <cell r="G1511">
            <v>1842.4</v>
          </cell>
        </row>
        <row r="1512">
          <cell r="A1512">
            <v>42489</v>
          </cell>
          <cell r="G1512">
            <v>1875.35</v>
          </cell>
        </row>
        <row r="1513">
          <cell r="A1513">
            <v>42492</v>
          </cell>
          <cell r="G1513">
            <v>1940.9</v>
          </cell>
        </row>
        <row r="1514">
          <cell r="A1514">
            <v>42493</v>
          </cell>
          <cell r="G1514">
            <v>1947.8</v>
          </cell>
        </row>
        <row r="1515">
          <cell r="A1515">
            <v>42494</v>
          </cell>
          <cell r="G1515">
            <v>1893.45</v>
          </cell>
        </row>
        <row r="1516">
          <cell r="A1516">
            <v>42495</v>
          </cell>
          <cell r="G1516">
            <v>1888.05</v>
          </cell>
        </row>
        <row r="1517">
          <cell r="A1517">
            <v>42496</v>
          </cell>
          <cell r="G1517">
            <v>1873.15</v>
          </cell>
        </row>
        <row r="1518">
          <cell r="A1518">
            <v>42499</v>
          </cell>
          <cell r="G1518">
            <v>1880.15</v>
          </cell>
        </row>
        <row r="1519">
          <cell r="A1519">
            <v>42500</v>
          </cell>
          <cell r="G1519">
            <v>1858.8</v>
          </cell>
        </row>
        <row r="1520">
          <cell r="A1520">
            <v>42501</v>
          </cell>
          <cell r="G1520">
            <v>1873.1</v>
          </cell>
        </row>
        <row r="1521">
          <cell r="A1521">
            <v>42502</v>
          </cell>
          <cell r="G1521">
            <v>1893.05</v>
          </cell>
        </row>
        <row r="1522">
          <cell r="A1522">
            <v>42503</v>
          </cell>
          <cell r="G1522">
            <v>1867.25</v>
          </cell>
        </row>
        <row r="1523">
          <cell r="A1523">
            <v>42506</v>
          </cell>
          <cell r="G1523">
            <v>1857.9</v>
          </cell>
        </row>
        <row r="1524">
          <cell r="A1524">
            <v>42507</v>
          </cell>
          <cell r="G1524">
            <v>1857.05</v>
          </cell>
        </row>
        <row r="1525">
          <cell r="A1525">
            <v>42508</v>
          </cell>
          <cell r="G1525">
            <v>1859.05</v>
          </cell>
        </row>
        <row r="1526">
          <cell r="A1526">
            <v>42509</v>
          </cell>
          <cell r="G1526">
            <v>1853.45</v>
          </cell>
        </row>
        <row r="1527">
          <cell r="A1527">
            <v>42510</v>
          </cell>
          <cell r="G1527">
            <v>1804.8</v>
          </cell>
        </row>
        <row r="1528">
          <cell r="A1528">
            <v>42513</v>
          </cell>
          <cell r="G1528">
            <v>1806.15</v>
          </cell>
        </row>
        <row r="1529">
          <cell r="A1529">
            <v>42514</v>
          </cell>
          <cell r="G1529">
            <v>1762.25</v>
          </cell>
        </row>
        <row r="1530">
          <cell r="A1530">
            <v>42515</v>
          </cell>
          <cell r="G1530">
            <v>1789.35</v>
          </cell>
        </row>
        <row r="1531">
          <cell r="A1531">
            <v>42516</v>
          </cell>
          <cell r="G1531">
            <v>1792.15</v>
          </cell>
        </row>
        <row r="1532">
          <cell r="A1532">
            <v>42517</v>
          </cell>
          <cell r="G1532">
            <v>1835.7</v>
          </cell>
        </row>
        <row r="1533">
          <cell r="A1533">
            <v>42520</v>
          </cell>
          <cell r="G1533">
            <v>1839.15</v>
          </cell>
        </row>
        <row r="1534">
          <cell r="A1534">
            <v>42521</v>
          </cell>
          <cell r="G1534">
            <v>1820.65</v>
          </cell>
        </row>
        <row r="1535">
          <cell r="A1535">
            <v>42522</v>
          </cell>
          <cell r="G1535">
            <v>1798.55</v>
          </cell>
        </row>
        <row r="1536">
          <cell r="A1536">
            <v>42523</v>
          </cell>
          <cell r="G1536">
            <v>1851.4</v>
          </cell>
        </row>
        <row r="1537">
          <cell r="A1537">
            <v>42524</v>
          </cell>
          <cell r="G1537">
            <v>1855.8</v>
          </cell>
        </row>
        <row r="1538">
          <cell r="A1538">
            <v>42527</v>
          </cell>
          <cell r="G1538">
            <v>1866</v>
          </cell>
        </row>
        <row r="1539">
          <cell r="A1539">
            <v>42528</v>
          </cell>
          <cell r="G1539">
            <v>1876.75</v>
          </cell>
        </row>
        <row r="1540">
          <cell r="A1540">
            <v>42529</v>
          </cell>
          <cell r="G1540">
            <v>1860.2</v>
          </cell>
        </row>
        <row r="1541">
          <cell r="A1541">
            <v>42530</v>
          </cell>
          <cell r="G1541">
            <v>1840.35</v>
          </cell>
        </row>
        <row r="1542">
          <cell r="A1542">
            <v>42531</v>
          </cell>
          <cell r="G1542">
            <v>1812.15</v>
          </cell>
        </row>
        <row r="1543">
          <cell r="A1543">
            <v>42534</v>
          </cell>
          <cell r="G1543">
            <v>1771.85</v>
          </cell>
        </row>
        <row r="1544">
          <cell r="A1544">
            <v>42535</v>
          </cell>
          <cell r="G1544">
            <v>1873.9</v>
          </cell>
        </row>
        <row r="1545">
          <cell r="A1545">
            <v>42536</v>
          </cell>
          <cell r="G1545">
            <v>1946.9</v>
          </cell>
        </row>
        <row r="1546">
          <cell r="A1546">
            <v>42537</v>
          </cell>
          <cell r="G1546">
            <v>2043.95</v>
          </cell>
        </row>
        <row r="1547">
          <cell r="A1547">
            <v>42538</v>
          </cell>
          <cell r="G1547">
            <v>2056.15</v>
          </cell>
        </row>
        <row r="1548">
          <cell r="A1548">
            <v>42541</v>
          </cell>
          <cell r="G1548">
            <v>2007.85</v>
          </cell>
        </row>
        <row r="1549">
          <cell r="A1549">
            <v>42542</v>
          </cell>
          <cell r="G1549">
            <v>2013.05</v>
          </cell>
        </row>
        <row r="1550">
          <cell r="A1550">
            <v>42543</v>
          </cell>
          <cell r="G1550">
            <v>2025.6</v>
          </cell>
        </row>
        <row r="1551">
          <cell r="A1551">
            <v>42544</v>
          </cell>
          <cell r="G1551">
            <v>2002.9</v>
          </cell>
        </row>
        <row r="1552">
          <cell r="A1552">
            <v>42545</v>
          </cell>
          <cell r="G1552">
            <v>2077.65</v>
          </cell>
        </row>
        <row r="1553">
          <cell r="A1553">
            <v>42548</v>
          </cell>
          <cell r="G1553">
            <v>2181.9</v>
          </cell>
        </row>
        <row r="1554">
          <cell r="A1554">
            <v>42549</v>
          </cell>
          <cell r="G1554">
            <v>2196.1</v>
          </cell>
        </row>
        <row r="1555">
          <cell r="A1555">
            <v>42550</v>
          </cell>
          <cell r="G1555">
            <v>2298.1</v>
          </cell>
        </row>
        <row r="1556">
          <cell r="A1556">
            <v>42551</v>
          </cell>
          <cell r="G1556">
            <v>2321.6</v>
          </cell>
        </row>
        <row r="1557">
          <cell r="A1557">
            <v>42552</v>
          </cell>
          <cell r="G1557">
            <v>2354.8000000000002</v>
          </cell>
        </row>
        <row r="1558">
          <cell r="A1558">
            <v>42555</v>
          </cell>
          <cell r="G1558">
            <v>2351.75</v>
          </cell>
        </row>
        <row r="1559">
          <cell r="A1559">
            <v>42556</v>
          </cell>
          <cell r="G1559">
            <v>2314.65</v>
          </cell>
        </row>
        <row r="1560">
          <cell r="A1560">
            <v>42558</v>
          </cell>
          <cell r="G1560">
            <v>2323.8000000000002</v>
          </cell>
        </row>
        <row r="1561">
          <cell r="A1561">
            <v>42559</v>
          </cell>
          <cell r="G1561">
            <v>2306.0500000000002</v>
          </cell>
        </row>
        <row r="1562">
          <cell r="A1562">
            <v>42562</v>
          </cell>
          <cell r="G1562">
            <v>2359.15</v>
          </cell>
        </row>
        <row r="1563">
          <cell r="A1563">
            <v>42563</v>
          </cell>
          <cell r="G1563">
            <v>2429.1</v>
          </cell>
        </row>
        <row r="1564">
          <cell r="A1564">
            <v>42564</v>
          </cell>
          <cell r="G1564">
            <v>2361.85</v>
          </cell>
        </row>
        <row r="1565">
          <cell r="A1565">
            <v>42565</v>
          </cell>
          <cell r="G1565">
            <v>2397.3000000000002</v>
          </cell>
        </row>
        <row r="1566">
          <cell r="A1566">
            <v>42566</v>
          </cell>
          <cell r="G1566">
            <v>2430.1999999999998</v>
          </cell>
        </row>
        <row r="1567">
          <cell r="A1567">
            <v>42569</v>
          </cell>
          <cell r="G1567">
            <v>2460.5500000000002</v>
          </cell>
        </row>
        <row r="1568">
          <cell r="A1568">
            <v>42570</v>
          </cell>
          <cell r="G1568">
            <v>2498.35</v>
          </cell>
        </row>
        <row r="1569">
          <cell r="A1569">
            <v>42571</v>
          </cell>
          <cell r="G1569">
            <v>2554.1999999999998</v>
          </cell>
        </row>
        <row r="1570">
          <cell r="A1570">
            <v>42572</v>
          </cell>
          <cell r="G1570">
            <v>2608.6999999999998</v>
          </cell>
        </row>
        <row r="1571">
          <cell r="A1571">
            <v>42573</v>
          </cell>
          <cell r="G1571">
            <v>2599.85</v>
          </cell>
        </row>
        <row r="1572">
          <cell r="A1572">
            <v>42576</v>
          </cell>
          <cell r="G1572">
            <v>2599.9499999999998</v>
          </cell>
        </row>
        <row r="1573">
          <cell r="A1573">
            <v>42577</v>
          </cell>
          <cell r="G1573">
            <v>2715.05</v>
          </cell>
        </row>
        <row r="1574">
          <cell r="A1574">
            <v>42578</v>
          </cell>
          <cell r="G1574">
            <v>2614.15</v>
          </cell>
        </row>
        <row r="1575">
          <cell r="A1575">
            <v>42579</v>
          </cell>
          <cell r="G1575">
            <v>2665.05</v>
          </cell>
        </row>
        <row r="1576">
          <cell r="A1576">
            <v>42580</v>
          </cell>
          <cell r="G1576">
            <v>2723.9</v>
          </cell>
        </row>
        <row r="1577">
          <cell r="A1577">
            <v>42583</v>
          </cell>
          <cell r="G1577">
            <v>2828.75</v>
          </cell>
        </row>
        <row r="1578">
          <cell r="A1578">
            <v>42584</v>
          </cell>
          <cell r="G1578">
            <v>2726.1</v>
          </cell>
        </row>
        <row r="1579">
          <cell r="A1579">
            <v>42585</v>
          </cell>
          <cell r="G1579">
            <v>2645.5</v>
          </cell>
        </row>
        <row r="1580">
          <cell r="A1580">
            <v>42586</v>
          </cell>
          <cell r="G1580">
            <v>2668.6</v>
          </cell>
        </row>
        <row r="1581">
          <cell r="A1581">
            <v>42587</v>
          </cell>
          <cell r="G1581">
            <v>2669.7</v>
          </cell>
        </row>
        <row r="1582">
          <cell r="A1582">
            <v>42590</v>
          </cell>
          <cell r="G1582">
            <v>2642.05</v>
          </cell>
        </row>
        <row r="1583">
          <cell r="A1583">
            <v>42591</v>
          </cell>
          <cell r="G1583">
            <v>2604.75</v>
          </cell>
        </row>
        <row r="1584">
          <cell r="A1584">
            <v>42592</v>
          </cell>
          <cell r="G1584">
            <v>2695.5</v>
          </cell>
        </row>
        <row r="1585">
          <cell r="A1585">
            <v>42593</v>
          </cell>
          <cell r="G1585">
            <v>2760.55</v>
          </cell>
        </row>
        <row r="1586">
          <cell r="A1586">
            <v>42594</v>
          </cell>
          <cell r="G1586">
            <v>2770.85</v>
          </cell>
        </row>
        <row r="1587">
          <cell r="A1587">
            <v>42598</v>
          </cell>
          <cell r="G1587">
            <v>2750.2</v>
          </cell>
        </row>
        <row r="1588">
          <cell r="A1588">
            <v>42599</v>
          </cell>
          <cell r="G1588">
            <v>2716.8</v>
          </cell>
        </row>
        <row r="1589">
          <cell r="A1589">
            <v>42600</v>
          </cell>
          <cell r="G1589">
            <v>2711.7</v>
          </cell>
        </row>
        <row r="1590">
          <cell r="A1590">
            <v>42601</v>
          </cell>
          <cell r="G1590">
            <v>2698.9</v>
          </cell>
        </row>
        <row r="1591">
          <cell r="A1591">
            <v>42604</v>
          </cell>
          <cell r="G1591">
            <v>2718</v>
          </cell>
        </row>
        <row r="1592">
          <cell r="A1592">
            <v>42605</v>
          </cell>
          <cell r="G1592">
            <v>2682.4</v>
          </cell>
        </row>
        <row r="1593">
          <cell r="A1593">
            <v>42606</v>
          </cell>
          <cell r="G1593">
            <v>2711.4</v>
          </cell>
        </row>
        <row r="1594">
          <cell r="A1594">
            <v>42607</v>
          </cell>
          <cell r="G1594">
            <v>2688.25</v>
          </cell>
        </row>
        <row r="1595">
          <cell r="A1595">
            <v>42608</v>
          </cell>
          <cell r="G1595">
            <v>2808</v>
          </cell>
        </row>
        <row r="1596">
          <cell r="A1596">
            <v>42611</v>
          </cell>
          <cell r="G1596">
            <v>2815.9</v>
          </cell>
        </row>
        <row r="1597">
          <cell r="A1597">
            <v>42612</v>
          </cell>
          <cell r="G1597">
            <v>2844.5</v>
          </cell>
        </row>
        <row r="1598">
          <cell r="A1598">
            <v>42613</v>
          </cell>
          <cell r="G1598">
            <v>2967.3</v>
          </cell>
        </row>
        <row r="1599">
          <cell r="A1599">
            <v>42614</v>
          </cell>
          <cell r="G1599">
            <v>3030.55</v>
          </cell>
        </row>
        <row r="1600">
          <cell r="A1600">
            <v>42615</v>
          </cell>
          <cell r="G1600">
            <v>3052.5</v>
          </cell>
        </row>
        <row r="1601">
          <cell r="A1601">
            <v>42619</v>
          </cell>
          <cell r="G1601">
            <v>3073.5</v>
          </cell>
        </row>
        <row r="1602">
          <cell r="A1602">
            <v>42620</v>
          </cell>
          <cell r="G1602">
            <v>3057.35</v>
          </cell>
        </row>
        <row r="1603">
          <cell r="A1603">
            <v>42621</v>
          </cell>
          <cell r="G1603">
            <v>3129.4</v>
          </cell>
        </row>
        <row r="1604">
          <cell r="A1604">
            <v>42622</v>
          </cell>
          <cell r="G1604">
            <v>3034.4</v>
          </cell>
        </row>
        <row r="1605">
          <cell r="A1605">
            <v>42625</v>
          </cell>
          <cell r="G1605">
            <v>2942.9</v>
          </cell>
        </row>
        <row r="1606">
          <cell r="A1606">
            <v>42627</v>
          </cell>
          <cell r="G1606">
            <v>2903.4</v>
          </cell>
        </row>
        <row r="1607">
          <cell r="A1607">
            <v>42628</v>
          </cell>
          <cell r="G1607">
            <v>2966.15</v>
          </cell>
        </row>
        <row r="1608">
          <cell r="A1608">
            <v>42629</v>
          </cell>
          <cell r="G1608">
            <v>2895.05</v>
          </cell>
        </row>
        <row r="1609">
          <cell r="A1609">
            <v>42632</v>
          </cell>
          <cell r="G1609">
            <v>2964</v>
          </cell>
        </row>
        <row r="1610">
          <cell r="A1610">
            <v>42633</v>
          </cell>
          <cell r="G1610">
            <v>3096.2</v>
          </cell>
        </row>
        <row r="1611">
          <cell r="A1611">
            <v>42634</v>
          </cell>
          <cell r="G1611">
            <v>3174.95</v>
          </cell>
        </row>
        <row r="1612">
          <cell r="A1612">
            <v>42635</v>
          </cell>
          <cell r="G1612">
            <v>3254.2</v>
          </cell>
        </row>
        <row r="1613">
          <cell r="A1613">
            <v>42636</v>
          </cell>
          <cell r="G1613">
            <v>3294.65</v>
          </cell>
        </row>
        <row r="1614">
          <cell r="A1614">
            <v>42639</v>
          </cell>
          <cell r="G1614">
            <v>3287</v>
          </cell>
        </row>
        <row r="1615">
          <cell r="A1615">
            <v>42640</v>
          </cell>
          <cell r="G1615">
            <v>3272.65</v>
          </cell>
        </row>
        <row r="1616">
          <cell r="A1616">
            <v>42641</v>
          </cell>
          <cell r="G1616">
            <v>3234.65</v>
          </cell>
        </row>
        <row r="1617">
          <cell r="A1617">
            <v>42642</v>
          </cell>
          <cell r="G1617">
            <v>3105.7</v>
          </cell>
        </row>
        <row r="1618">
          <cell r="A1618">
            <v>42643</v>
          </cell>
          <cell r="G1618">
            <v>3069.55</v>
          </cell>
        </row>
        <row r="1619">
          <cell r="A1619">
            <v>42646</v>
          </cell>
          <cell r="G1619">
            <v>3194.65</v>
          </cell>
        </row>
        <row r="1620">
          <cell r="A1620">
            <v>42647</v>
          </cell>
          <cell r="G1620">
            <v>3199.85</v>
          </cell>
        </row>
        <row r="1621">
          <cell r="A1621">
            <v>42648</v>
          </cell>
          <cell r="G1621">
            <v>3154.65</v>
          </cell>
        </row>
        <row r="1622">
          <cell r="A1622">
            <v>42649</v>
          </cell>
          <cell r="G1622">
            <v>3159.45</v>
          </cell>
        </row>
        <row r="1623">
          <cell r="A1623">
            <v>42650</v>
          </cell>
          <cell r="G1623">
            <v>3149.85</v>
          </cell>
        </row>
        <row r="1624">
          <cell r="A1624">
            <v>42653</v>
          </cell>
          <cell r="G1624">
            <v>3119.9</v>
          </cell>
        </row>
        <row r="1625">
          <cell r="A1625">
            <v>42656</v>
          </cell>
          <cell r="G1625">
            <v>3117.6</v>
          </cell>
        </row>
        <row r="1626">
          <cell r="A1626">
            <v>42657</v>
          </cell>
          <cell r="G1626">
            <v>3174.95</v>
          </cell>
        </row>
        <row r="1627">
          <cell r="A1627">
            <v>42660</v>
          </cell>
          <cell r="G1627">
            <v>3197</v>
          </cell>
        </row>
        <row r="1628">
          <cell r="A1628">
            <v>42661</v>
          </cell>
          <cell r="G1628">
            <v>3326</v>
          </cell>
        </row>
        <row r="1629">
          <cell r="A1629">
            <v>42662</v>
          </cell>
          <cell r="G1629">
            <v>3361.2</v>
          </cell>
        </row>
        <row r="1630">
          <cell r="A1630">
            <v>42663</v>
          </cell>
          <cell r="G1630">
            <v>3337.3</v>
          </cell>
        </row>
        <row r="1631">
          <cell r="A1631">
            <v>42664</v>
          </cell>
          <cell r="G1631">
            <v>3275.4</v>
          </cell>
        </row>
        <row r="1632">
          <cell r="A1632">
            <v>42667</v>
          </cell>
          <cell r="G1632">
            <v>3220.95</v>
          </cell>
        </row>
        <row r="1633">
          <cell r="A1633">
            <v>42668</v>
          </cell>
          <cell r="G1633">
            <v>3248.6</v>
          </cell>
        </row>
        <row r="1634">
          <cell r="A1634">
            <v>42669</v>
          </cell>
          <cell r="G1634">
            <v>3327.95</v>
          </cell>
        </row>
        <row r="1635">
          <cell r="A1635">
            <v>42670</v>
          </cell>
          <cell r="G1635">
            <v>3268.05</v>
          </cell>
        </row>
        <row r="1636">
          <cell r="A1636">
            <v>42671</v>
          </cell>
          <cell r="G1636">
            <v>3383.2</v>
          </cell>
        </row>
        <row r="1637">
          <cell r="A1637">
            <v>42673</v>
          </cell>
          <cell r="G1637">
            <v>3416.75</v>
          </cell>
        </row>
        <row r="1638">
          <cell r="A1638">
            <v>42675</v>
          </cell>
          <cell r="G1638">
            <v>3458.9</v>
          </cell>
        </row>
        <row r="1639">
          <cell r="A1639">
            <v>42676</v>
          </cell>
          <cell r="G1639">
            <v>3372.55</v>
          </cell>
        </row>
        <row r="1640">
          <cell r="A1640">
            <v>42677</v>
          </cell>
          <cell r="G1640">
            <v>3347.75</v>
          </cell>
        </row>
        <row r="1641">
          <cell r="A1641">
            <v>42678</v>
          </cell>
          <cell r="G1641">
            <v>3196.7</v>
          </cell>
        </row>
        <row r="1642">
          <cell r="A1642">
            <v>42681</v>
          </cell>
          <cell r="G1642">
            <v>3141.45</v>
          </cell>
        </row>
        <row r="1643">
          <cell r="A1643">
            <v>42682</v>
          </cell>
          <cell r="G1643">
            <v>3072.05</v>
          </cell>
        </row>
        <row r="1644">
          <cell r="A1644">
            <v>42683</v>
          </cell>
          <cell r="G1644">
            <v>3032.45</v>
          </cell>
        </row>
        <row r="1645">
          <cell r="A1645">
            <v>42684</v>
          </cell>
          <cell r="G1645">
            <v>3089.45</v>
          </cell>
        </row>
        <row r="1646">
          <cell r="A1646">
            <v>42685</v>
          </cell>
          <cell r="G1646">
            <v>3021.85</v>
          </cell>
        </row>
        <row r="1647">
          <cell r="A1647">
            <v>42689</v>
          </cell>
          <cell r="G1647">
            <v>2827.85</v>
          </cell>
        </row>
        <row r="1648">
          <cell r="A1648">
            <v>42690</v>
          </cell>
          <cell r="G1648">
            <v>2924.45</v>
          </cell>
        </row>
        <row r="1649">
          <cell r="A1649">
            <v>42691</v>
          </cell>
          <cell r="G1649">
            <v>2918.15</v>
          </cell>
        </row>
        <row r="1650">
          <cell r="A1650">
            <v>42692</v>
          </cell>
          <cell r="G1650">
            <v>2943.2</v>
          </cell>
        </row>
        <row r="1651">
          <cell r="A1651">
            <v>42695</v>
          </cell>
          <cell r="G1651">
            <v>2845.7</v>
          </cell>
        </row>
        <row r="1652">
          <cell r="A1652">
            <v>42696</v>
          </cell>
          <cell r="G1652">
            <v>2901.55</v>
          </cell>
        </row>
        <row r="1653">
          <cell r="A1653">
            <v>42697</v>
          </cell>
          <cell r="G1653">
            <v>2931.15</v>
          </cell>
        </row>
        <row r="1654">
          <cell r="A1654">
            <v>42698</v>
          </cell>
          <cell r="G1654">
            <v>2949.45</v>
          </cell>
        </row>
        <row r="1655">
          <cell r="A1655">
            <v>42699</v>
          </cell>
          <cell r="G1655">
            <v>2970.15</v>
          </cell>
        </row>
        <row r="1656">
          <cell r="A1656">
            <v>42702</v>
          </cell>
          <cell r="G1656">
            <v>2941.9</v>
          </cell>
        </row>
        <row r="1657">
          <cell r="A1657">
            <v>42703</v>
          </cell>
          <cell r="G1657">
            <v>2938.1</v>
          </cell>
        </row>
        <row r="1658">
          <cell r="A1658">
            <v>42704</v>
          </cell>
          <cell r="G1658">
            <v>2990</v>
          </cell>
        </row>
        <row r="1659">
          <cell r="A1659">
            <v>42705</v>
          </cell>
          <cell r="G1659">
            <v>2939.3</v>
          </cell>
        </row>
        <row r="1660">
          <cell r="A1660">
            <v>42706</v>
          </cell>
          <cell r="G1660">
            <v>2977.65</v>
          </cell>
        </row>
        <row r="1661">
          <cell r="A1661">
            <v>42709</v>
          </cell>
          <cell r="G1661">
            <v>3031.65</v>
          </cell>
        </row>
        <row r="1662">
          <cell r="A1662">
            <v>42710</v>
          </cell>
          <cell r="G1662">
            <v>2999</v>
          </cell>
        </row>
        <row r="1663">
          <cell r="A1663">
            <v>42711</v>
          </cell>
          <cell r="G1663">
            <v>2957.2</v>
          </cell>
        </row>
        <row r="1664">
          <cell r="A1664">
            <v>42712</v>
          </cell>
          <cell r="G1664">
            <v>2995.4</v>
          </cell>
        </row>
        <row r="1665">
          <cell r="A1665">
            <v>42713</v>
          </cell>
          <cell r="G1665">
            <v>2997.15</v>
          </cell>
        </row>
        <row r="1666">
          <cell r="A1666">
            <v>42716</v>
          </cell>
          <cell r="G1666">
            <v>2975.25</v>
          </cell>
        </row>
        <row r="1667">
          <cell r="A1667">
            <v>42717</v>
          </cell>
          <cell r="G1667">
            <v>2874.8</v>
          </cell>
        </row>
        <row r="1668">
          <cell r="A1668">
            <v>42718</v>
          </cell>
          <cell r="G1668">
            <v>2775.75</v>
          </cell>
        </row>
        <row r="1669">
          <cell r="A1669">
            <v>42719</v>
          </cell>
          <cell r="G1669">
            <v>2710.75</v>
          </cell>
        </row>
        <row r="1670">
          <cell r="A1670">
            <v>42720</v>
          </cell>
          <cell r="G1670">
            <v>2829.8</v>
          </cell>
        </row>
        <row r="1671">
          <cell r="A1671">
            <v>42723</v>
          </cell>
          <cell r="G1671">
            <v>2732.8</v>
          </cell>
        </row>
        <row r="1672">
          <cell r="A1672">
            <v>42724</v>
          </cell>
          <cell r="G1672">
            <v>2694.65</v>
          </cell>
        </row>
        <row r="1673">
          <cell r="A1673">
            <v>42725</v>
          </cell>
          <cell r="G1673">
            <v>2659.9</v>
          </cell>
        </row>
        <row r="1674">
          <cell r="A1674">
            <v>42726</v>
          </cell>
          <cell r="G1674">
            <v>2550.1</v>
          </cell>
        </row>
        <row r="1675">
          <cell r="A1675">
            <v>42727</v>
          </cell>
          <cell r="G1675">
            <v>2620.4</v>
          </cell>
        </row>
        <row r="1676">
          <cell r="A1676">
            <v>42730</v>
          </cell>
          <cell r="G1676">
            <v>2617.85</v>
          </cell>
        </row>
        <row r="1677">
          <cell r="A1677">
            <v>42731</v>
          </cell>
          <cell r="G1677">
            <v>2743.55</v>
          </cell>
        </row>
        <row r="1678">
          <cell r="A1678">
            <v>42732</v>
          </cell>
          <cell r="G1678">
            <v>2800.75</v>
          </cell>
        </row>
        <row r="1679">
          <cell r="A1679">
            <v>42733</v>
          </cell>
          <cell r="G1679">
            <v>2872.2</v>
          </cell>
        </row>
        <row r="1680">
          <cell r="A1680">
            <v>42734</v>
          </cell>
          <cell r="G1680">
            <v>2894.85</v>
          </cell>
        </row>
        <row r="1681">
          <cell r="A1681">
            <v>42737</v>
          </cell>
          <cell r="G1681">
            <v>2949.65</v>
          </cell>
        </row>
        <row r="1682">
          <cell r="A1682">
            <v>42738</v>
          </cell>
          <cell r="G1682">
            <v>3016.65</v>
          </cell>
        </row>
        <row r="1683">
          <cell r="A1683">
            <v>42739</v>
          </cell>
          <cell r="G1683">
            <v>2960.85</v>
          </cell>
        </row>
        <row r="1684">
          <cell r="A1684">
            <v>42740</v>
          </cell>
          <cell r="G1684">
            <v>3018.45</v>
          </cell>
        </row>
        <row r="1685">
          <cell r="A1685">
            <v>42741</v>
          </cell>
          <cell r="G1685">
            <v>2978.55</v>
          </cell>
        </row>
        <row r="1686">
          <cell r="A1686">
            <v>42744</v>
          </cell>
          <cell r="G1686">
            <v>2992.65</v>
          </cell>
        </row>
        <row r="1687">
          <cell r="A1687">
            <v>42745</v>
          </cell>
          <cell r="G1687">
            <v>3010.15</v>
          </cell>
        </row>
        <row r="1688">
          <cell r="A1688">
            <v>42746</v>
          </cell>
          <cell r="G1688">
            <v>3018.5</v>
          </cell>
        </row>
        <row r="1689">
          <cell r="A1689">
            <v>42747</v>
          </cell>
          <cell r="G1689">
            <v>3018.6</v>
          </cell>
        </row>
        <row r="1690">
          <cell r="A1690">
            <v>42748</v>
          </cell>
          <cell r="G1690">
            <v>3019.6</v>
          </cell>
        </row>
        <row r="1691">
          <cell r="A1691">
            <v>42751</v>
          </cell>
          <cell r="G1691">
            <v>3012.6</v>
          </cell>
        </row>
        <row r="1692">
          <cell r="A1692">
            <v>42752</v>
          </cell>
          <cell r="G1692">
            <v>3019.7</v>
          </cell>
        </row>
        <row r="1693">
          <cell r="A1693">
            <v>42753</v>
          </cell>
          <cell r="G1693">
            <v>3046.65</v>
          </cell>
        </row>
        <row r="1694">
          <cell r="A1694">
            <v>42754</v>
          </cell>
          <cell r="G1694">
            <v>3154.75</v>
          </cell>
        </row>
        <row r="1695">
          <cell r="A1695">
            <v>42755</v>
          </cell>
          <cell r="G1695">
            <v>3064</v>
          </cell>
        </row>
        <row r="1696">
          <cell r="A1696">
            <v>42758</v>
          </cell>
          <cell r="G1696">
            <v>3063.45</v>
          </cell>
        </row>
        <row r="1697">
          <cell r="A1697">
            <v>42759</v>
          </cell>
          <cell r="G1697">
            <v>3128.8</v>
          </cell>
        </row>
        <row r="1698">
          <cell r="A1698">
            <v>42760</v>
          </cell>
          <cell r="G1698">
            <v>3169.7</v>
          </cell>
        </row>
        <row r="1699">
          <cell r="A1699">
            <v>42762</v>
          </cell>
          <cell r="G1699">
            <v>3169.4</v>
          </cell>
        </row>
        <row r="1700">
          <cell r="A1700">
            <v>42765</v>
          </cell>
          <cell r="G1700">
            <v>3205.45</v>
          </cell>
        </row>
        <row r="1701">
          <cell r="A1701">
            <v>42766</v>
          </cell>
          <cell r="G1701">
            <v>3245.85</v>
          </cell>
        </row>
        <row r="1702">
          <cell r="A1702">
            <v>42767</v>
          </cell>
          <cell r="G1702">
            <v>3328.4</v>
          </cell>
        </row>
        <row r="1703">
          <cell r="A1703">
            <v>42768</v>
          </cell>
          <cell r="G1703">
            <v>3462.1</v>
          </cell>
        </row>
        <row r="1704">
          <cell r="A1704">
            <v>42769</v>
          </cell>
          <cell r="G1704">
            <v>3419.95</v>
          </cell>
        </row>
        <row r="1705">
          <cell r="A1705">
            <v>42772</v>
          </cell>
          <cell r="G1705">
            <v>3721.95</v>
          </cell>
        </row>
        <row r="1706">
          <cell r="A1706">
            <v>42773</v>
          </cell>
          <cell r="G1706">
            <v>3691.25</v>
          </cell>
        </row>
        <row r="1707">
          <cell r="A1707">
            <v>42774</v>
          </cell>
          <cell r="G1707">
            <v>3663</v>
          </cell>
        </row>
        <row r="1708">
          <cell r="A1708">
            <v>42775</v>
          </cell>
          <cell r="G1708">
            <v>3577</v>
          </cell>
        </row>
        <row r="1709">
          <cell r="A1709">
            <v>42776</v>
          </cell>
          <cell r="G1709">
            <v>3630.95</v>
          </cell>
        </row>
        <row r="1710">
          <cell r="A1710">
            <v>42779</v>
          </cell>
          <cell r="G1710">
            <v>3637.25</v>
          </cell>
        </row>
        <row r="1711">
          <cell r="A1711">
            <v>42780</v>
          </cell>
          <cell r="G1711">
            <v>3592.9</v>
          </cell>
        </row>
        <row r="1712">
          <cell r="A1712">
            <v>42781</v>
          </cell>
          <cell r="G1712">
            <v>3628.35</v>
          </cell>
        </row>
        <row r="1713">
          <cell r="A1713">
            <v>42782</v>
          </cell>
          <cell r="G1713">
            <v>3671.2</v>
          </cell>
        </row>
        <row r="1714">
          <cell r="A1714">
            <v>42783</v>
          </cell>
          <cell r="G1714">
            <v>3685.5</v>
          </cell>
        </row>
        <row r="1715">
          <cell r="A1715">
            <v>42786</v>
          </cell>
          <cell r="G1715">
            <v>3641.75</v>
          </cell>
        </row>
        <row r="1716">
          <cell r="A1716">
            <v>42787</v>
          </cell>
          <cell r="G1716">
            <v>3624.1</v>
          </cell>
        </row>
        <row r="1717">
          <cell r="A1717">
            <v>42788</v>
          </cell>
          <cell r="G1717">
            <v>3750.2</v>
          </cell>
        </row>
        <row r="1718">
          <cell r="A1718">
            <v>42789</v>
          </cell>
          <cell r="G1718">
            <v>3847.2</v>
          </cell>
        </row>
        <row r="1719">
          <cell r="A1719">
            <v>42793</v>
          </cell>
          <cell r="G1719">
            <v>3836.6</v>
          </cell>
        </row>
        <row r="1720">
          <cell r="A1720">
            <v>42794</v>
          </cell>
          <cell r="G1720">
            <v>3914.15</v>
          </cell>
        </row>
        <row r="1721">
          <cell r="A1721">
            <v>42795</v>
          </cell>
          <cell r="G1721">
            <v>3923.85</v>
          </cell>
        </row>
        <row r="1722">
          <cell r="A1722">
            <v>42796</v>
          </cell>
          <cell r="G1722">
            <v>3875.5</v>
          </cell>
        </row>
        <row r="1723">
          <cell r="A1723">
            <v>42797</v>
          </cell>
          <cell r="G1723">
            <v>3761.75</v>
          </cell>
        </row>
        <row r="1724">
          <cell r="A1724">
            <v>42800</v>
          </cell>
          <cell r="G1724">
            <v>3817.7</v>
          </cell>
        </row>
        <row r="1725">
          <cell r="A1725">
            <v>42801</v>
          </cell>
          <cell r="G1725">
            <v>3805.1</v>
          </cell>
        </row>
        <row r="1726">
          <cell r="A1726">
            <v>42802</v>
          </cell>
          <cell r="G1726">
            <v>3832.05</v>
          </cell>
        </row>
        <row r="1727">
          <cell r="A1727">
            <v>42803</v>
          </cell>
          <cell r="G1727">
            <v>3804.85</v>
          </cell>
        </row>
        <row r="1728">
          <cell r="A1728">
            <v>42804</v>
          </cell>
          <cell r="G1728">
            <v>3826.05</v>
          </cell>
        </row>
        <row r="1729">
          <cell r="A1729">
            <v>42808</v>
          </cell>
          <cell r="G1729">
            <v>3931.25</v>
          </cell>
        </row>
        <row r="1730">
          <cell r="A1730">
            <v>42809</v>
          </cell>
          <cell r="G1730">
            <v>3938.65</v>
          </cell>
        </row>
        <row r="1731">
          <cell r="A1731">
            <v>42810</v>
          </cell>
          <cell r="G1731">
            <v>4040.05</v>
          </cell>
        </row>
        <row r="1732">
          <cell r="A1732">
            <v>42811</v>
          </cell>
          <cell r="G1732">
            <v>3969.1</v>
          </cell>
        </row>
        <row r="1733">
          <cell r="A1733">
            <v>42814</v>
          </cell>
          <cell r="G1733">
            <v>3965.8</v>
          </cell>
        </row>
        <row r="1734">
          <cell r="A1734">
            <v>42815</v>
          </cell>
          <cell r="G1734">
            <v>4057.45</v>
          </cell>
        </row>
        <row r="1735">
          <cell r="A1735">
            <v>42816</v>
          </cell>
          <cell r="G1735">
            <v>4107.8500000000004</v>
          </cell>
        </row>
        <row r="1736">
          <cell r="A1736">
            <v>42817</v>
          </cell>
          <cell r="G1736">
            <v>4148.5</v>
          </cell>
        </row>
        <row r="1737">
          <cell r="A1737">
            <v>42818</v>
          </cell>
          <cell r="G1737">
            <v>4129.3500000000004</v>
          </cell>
        </row>
        <row r="1738">
          <cell r="A1738">
            <v>42821</v>
          </cell>
          <cell r="G1738">
            <v>4044.8</v>
          </cell>
        </row>
        <row r="1739">
          <cell r="A1739">
            <v>42822</v>
          </cell>
          <cell r="G1739">
            <v>4090.75</v>
          </cell>
        </row>
        <row r="1740">
          <cell r="A1740">
            <v>42823</v>
          </cell>
          <cell r="G1740">
            <v>4062.65</v>
          </cell>
        </row>
        <row r="1741">
          <cell r="A1741">
            <v>42824</v>
          </cell>
          <cell r="G1741">
            <v>4060.6</v>
          </cell>
        </row>
        <row r="1742">
          <cell r="A1742">
            <v>42825</v>
          </cell>
          <cell r="G1742">
            <v>4098.3999999999996</v>
          </cell>
        </row>
        <row r="1743">
          <cell r="A1743">
            <v>42828</v>
          </cell>
          <cell r="G1743">
            <v>4098.25</v>
          </cell>
        </row>
        <row r="1744">
          <cell r="A1744">
            <v>42830</v>
          </cell>
          <cell r="G1744">
            <v>4128.8</v>
          </cell>
        </row>
        <row r="1745">
          <cell r="A1745">
            <v>42831</v>
          </cell>
          <cell r="G1745">
            <v>4178.3500000000004</v>
          </cell>
        </row>
        <row r="1746">
          <cell r="A1746">
            <v>42832</v>
          </cell>
          <cell r="G1746">
            <v>4226.2</v>
          </cell>
        </row>
        <row r="1747">
          <cell r="A1747">
            <v>42835</v>
          </cell>
          <cell r="G1747">
            <v>4373</v>
          </cell>
        </row>
        <row r="1748">
          <cell r="A1748">
            <v>42836</v>
          </cell>
          <cell r="G1748">
            <v>4374.8500000000004</v>
          </cell>
        </row>
        <row r="1749">
          <cell r="A1749">
            <v>42837</v>
          </cell>
          <cell r="G1749">
            <v>4502.95</v>
          </cell>
        </row>
        <row r="1750">
          <cell r="A1750">
            <v>42838</v>
          </cell>
          <cell r="G1750">
            <v>4611.8999999999996</v>
          </cell>
        </row>
        <row r="1751">
          <cell r="A1751">
            <v>42842</v>
          </cell>
          <cell r="G1751">
            <v>4493.45</v>
          </cell>
        </row>
        <row r="1752">
          <cell r="A1752">
            <v>42843</v>
          </cell>
          <cell r="G1752">
            <v>4369.3999999999996</v>
          </cell>
        </row>
        <row r="1753">
          <cell r="A1753">
            <v>42844</v>
          </cell>
          <cell r="G1753">
            <v>4340.05</v>
          </cell>
        </row>
        <row r="1754">
          <cell r="A1754">
            <v>42845</v>
          </cell>
          <cell r="G1754">
            <v>4355.3999999999996</v>
          </cell>
        </row>
        <row r="1755">
          <cell r="A1755">
            <v>42846</v>
          </cell>
          <cell r="G1755">
            <v>4304.05</v>
          </cell>
        </row>
        <row r="1756">
          <cell r="A1756">
            <v>42849</v>
          </cell>
          <cell r="G1756">
            <v>4371.75</v>
          </cell>
        </row>
        <row r="1757">
          <cell r="A1757">
            <v>42850</v>
          </cell>
          <cell r="G1757">
            <v>4524.3500000000004</v>
          </cell>
        </row>
        <row r="1758">
          <cell r="A1758">
            <v>42851</v>
          </cell>
          <cell r="G1758">
            <v>4534.2</v>
          </cell>
        </row>
        <row r="1759">
          <cell r="A1759">
            <v>42852</v>
          </cell>
          <cell r="G1759">
            <v>4524.75</v>
          </cell>
        </row>
        <row r="1760">
          <cell r="A1760">
            <v>42853</v>
          </cell>
          <cell r="G1760">
            <v>4575.6499999999996</v>
          </cell>
        </row>
        <row r="1761">
          <cell r="A1761">
            <v>42857</v>
          </cell>
          <cell r="G1761">
            <v>4566.1499999999996</v>
          </cell>
        </row>
        <row r="1762">
          <cell r="A1762">
            <v>42858</v>
          </cell>
          <cell r="G1762">
            <v>4562.8999999999996</v>
          </cell>
        </row>
        <row r="1763">
          <cell r="A1763">
            <v>42859</v>
          </cell>
          <cell r="G1763">
            <v>4569.6000000000004</v>
          </cell>
        </row>
        <row r="1764">
          <cell r="A1764">
            <v>42860</v>
          </cell>
          <cell r="G1764">
            <v>4428.3999999999996</v>
          </cell>
        </row>
        <row r="1765">
          <cell r="A1765">
            <v>42863</v>
          </cell>
          <cell r="G1765">
            <v>4420.95</v>
          </cell>
        </row>
        <row r="1766">
          <cell r="A1766">
            <v>42864</v>
          </cell>
          <cell r="G1766">
            <v>4378.45</v>
          </cell>
        </row>
        <row r="1767">
          <cell r="A1767">
            <v>42865</v>
          </cell>
          <cell r="G1767">
            <v>4391.45</v>
          </cell>
        </row>
        <row r="1768">
          <cell r="A1768">
            <v>42866</v>
          </cell>
          <cell r="G1768">
            <v>4495.8</v>
          </cell>
        </row>
        <row r="1769">
          <cell r="A1769">
            <v>42867</v>
          </cell>
          <cell r="G1769">
            <v>4395.55</v>
          </cell>
        </row>
        <row r="1770">
          <cell r="A1770">
            <v>42870</v>
          </cell>
          <cell r="G1770">
            <v>4550.95</v>
          </cell>
        </row>
        <row r="1771">
          <cell r="A1771">
            <v>42871</v>
          </cell>
          <cell r="G1771">
            <v>4567.5</v>
          </cell>
        </row>
        <row r="1772">
          <cell r="A1772">
            <v>42872</v>
          </cell>
          <cell r="G1772">
            <v>4486.75</v>
          </cell>
        </row>
        <row r="1773">
          <cell r="A1773">
            <v>42873</v>
          </cell>
          <cell r="G1773">
            <v>4319</v>
          </cell>
        </row>
        <row r="1774">
          <cell r="A1774">
            <v>42874</v>
          </cell>
          <cell r="G1774">
            <v>4169.8999999999996</v>
          </cell>
        </row>
        <row r="1775">
          <cell r="A1775">
            <v>42877</v>
          </cell>
          <cell r="G1775">
            <v>3964.2</v>
          </cell>
        </row>
        <row r="1776">
          <cell r="A1776">
            <v>42878</v>
          </cell>
          <cell r="G1776">
            <v>3983.05</v>
          </cell>
        </row>
        <row r="1777">
          <cell r="A1777">
            <v>42879</v>
          </cell>
          <cell r="G1777">
            <v>3953.95</v>
          </cell>
        </row>
        <row r="1778">
          <cell r="A1778">
            <v>42880</v>
          </cell>
          <cell r="G1778">
            <v>3997.1</v>
          </cell>
        </row>
        <row r="1779">
          <cell r="A1779">
            <v>42881</v>
          </cell>
          <cell r="G1779">
            <v>4007.35</v>
          </cell>
        </row>
        <row r="1780">
          <cell r="A1780">
            <v>42884</v>
          </cell>
          <cell r="G1780">
            <v>3998.05</v>
          </cell>
        </row>
        <row r="1781">
          <cell r="A1781">
            <v>42885</v>
          </cell>
          <cell r="G1781">
            <v>4154.5</v>
          </cell>
        </row>
        <row r="1782">
          <cell r="A1782">
            <v>42886</v>
          </cell>
          <cell r="G1782">
            <v>4192</v>
          </cell>
        </row>
        <row r="1783">
          <cell r="A1783">
            <v>42887</v>
          </cell>
          <cell r="G1783">
            <v>4205.6000000000004</v>
          </cell>
        </row>
        <row r="1784">
          <cell r="A1784">
            <v>42888</v>
          </cell>
          <cell r="G1784">
            <v>4305.8</v>
          </cell>
        </row>
        <row r="1785">
          <cell r="A1785">
            <v>42891</v>
          </cell>
          <cell r="G1785">
            <v>4304.75</v>
          </cell>
        </row>
        <row r="1786">
          <cell r="A1786">
            <v>42892</v>
          </cell>
          <cell r="G1786">
            <v>4244.1000000000004</v>
          </cell>
        </row>
        <row r="1787">
          <cell r="A1787">
            <v>42893</v>
          </cell>
          <cell r="G1787">
            <v>4254.1499999999996</v>
          </cell>
        </row>
        <row r="1788">
          <cell r="A1788">
            <v>42894</v>
          </cell>
          <cell r="G1788">
            <v>4280</v>
          </cell>
        </row>
        <row r="1789">
          <cell r="A1789">
            <v>42895</v>
          </cell>
          <cell r="G1789">
            <v>4242.2</v>
          </cell>
        </row>
        <row r="1790">
          <cell r="A1790">
            <v>42898</v>
          </cell>
          <cell r="G1790">
            <v>4152.6499999999996</v>
          </cell>
        </row>
        <row r="1791">
          <cell r="A1791">
            <v>42899</v>
          </cell>
          <cell r="G1791">
            <v>4176.8500000000004</v>
          </cell>
        </row>
        <row r="1792">
          <cell r="A1792">
            <v>42900</v>
          </cell>
          <cell r="G1792">
            <v>4128.3999999999996</v>
          </cell>
        </row>
        <row r="1793">
          <cell r="A1793">
            <v>42901</v>
          </cell>
          <cell r="G1793">
            <v>4098.3999999999996</v>
          </cell>
        </row>
        <row r="1794">
          <cell r="A1794">
            <v>42902</v>
          </cell>
          <cell r="G1794">
            <v>4199.7</v>
          </cell>
        </row>
        <row r="1795">
          <cell r="A1795">
            <v>42905</v>
          </cell>
          <cell r="G1795">
            <v>4242.45</v>
          </cell>
        </row>
        <row r="1796">
          <cell r="A1796">
            <v>42906</v>
          </cell>
          <cell r="G1796">
            <v>4264.3999999999996</v>
          </cell>
        </row>
        <row r="1797">
          <cell r="A1797">
            <v>42907</v>
          </cell>
          <cell r="G1797">
            <v>4268.3999999999996</v>
          </cell>
        </row>
        <row r="1798">
          <cell r="A1798">
            <v>42908</v>
          </cell>
          <cell r="G1798">
            <v>4220</v>
          </cell>
        </row>
        <row r="1799">
          <cell r="A1799">
            <v>42909</v>
          </cell>
          <cell r="G1799">
            <v>4101.3</v>
          </cell>
        </row>
        <row r="1800">
          <cell r="A1800">
            <v>42913</v>
          </cell>
          <cell r="G1800">
            <v>4036.05</v>
          </cell>
        </row>
        <row r="1801">
          <cell r="A1801">
            <v>42914</v>
          </cell>
          <cell r="G1801">
            <v>4108.1499999999996</v>
          </cell>
        </row>
        <row r="1802">
          <cell r="A1802">
            <v>42915</v>
          </cell>
          <cell r="G1802">
            <v>4098.75</v>
          </cell>
        </row>
        <row r="1803">
          <cell r="A1803">
            <v>42916</v>
          </cell>
          <cell r="G1803">
            <v>4118.7</v>
          </cell>
        </row>
        <row r="1804">
          <cell r="A1804">
            <v>42919</v>
          </cell>
          <cell r="G1804">
            <v>4130.7</v>
          </cell>
        </row>
        <row r="1805">
          <cell r="A1805">
            <v>42920</v>
          </cell>
          <cell r="G1805">
            <v>4132.7</v>
          </cell>
        </row>
        <row r="1806">
          <cell r="A1806">
            <v>42921</v>
          </cell>
          <cell r="G1806">
            <v>4149.25</v>
          </cell>
        </row>
        <row r="1807">
          <cell r="A1807">
            <v>42922</v>
          </cell>
          <cell r="G1807">
            <v>4151.5</v>
          </cell>
        </row>
        <row r="1808">
          <cell r="A1808">
            <v>42923</v>
          </cell>
          <cell r="G1808">
            <v>4115.8999999999996</v>
          </cell>
        </row>
        <row r="1809">
          <cell r="A1809">
            <v>42926</v>
          </cell>
          <cell r="G1809">
            <v>4103</v>
          </cell>
        </row>
        <row r="1810">
          <cell r="A1810">
            <v>42927</v>
          </cell>
          <cell r="G1810">
            <v>4123.2</v>
          </cell>
        </row>
        <row r="1811">
          <cell r="A1811">
            <v>42928</v>
          </cell>
          <cell r="G1811">
            <v>4229.3</v>
          </cell>
        </row>
        <row r="1812">
          <cell r="A1812">
            <v>42929</v>
          </cell>
          <cell r="G1812">
            <v>4364.55</v>
          </cell>
        </row>
        <row r="1813">
          <cell r="A1813">
            <v>42930</v>
          </cell>
          <cell r="G1813">
            <v>4399.8999999999996</v>
          </cell>
        </row>
        <row r="1814">
          <cell r="A1814">
            <v>42933</v>
          </cell>
          <cell r="G1814">
            <v>4446.3</v>
          </cell>
        </row>
        <row r="1815">
          <cell r="A1815">
            <v>42934</v>
          </cell>
          <cell r="G1815">
            <v>4419.55</v>
          </cell>
        </row>
        <row r="1816">
          <cell r="A1816">
            <v>42935</v>
          </cell>
          <cell r="G1816">
            <v>4564.5</v>
          </cell>
        </row>
        <row r="1817">
          <cell r="A1817">
            <v>42936</v>
          </cell>
          <cell r="G1817">
            <v>4679.3</v>
          </cell>
        </row>
        <row r="1818">
          <cell r="A1818">
            <v>42937</v>
          </cell>
          <cell r="G1818">
            <v>4910.3999999999996</v>
          </cell>
        </row>
        <row r="1819">
          <cell r="A1819">
            <v>42940</v>
          </cell>
          <cell r="G1819">
            <v>4949.95</v>
          </cell>
        </row>
        <row r="1820">
          <cell r="A1820">
            <v>42941</v>
          </cell>
          <cell r="G1820">
            <v>4958.5</v>
          </cell>
        </row>
        <row r="1821">
          <cell r="A1821">
            <v>42942</v>
          </cell>
          <cell r="G1821">
            <v>4955.45</v>
          </cell>
        </row>
        <row r="1822">
          <cell r="A1822">
            <v>42943</v>
          </cell>
          <cell r="G1822">
            <v>4934.45</v>
          </cell>
        </row>
        <row r="1823">
          <cell r="A1823">
            <v>42944</v>
          </cell>
          <cell r="G1823">
            <v>4926.3</v>
          </cell>
        </row>
        <row r="1824">
          <cell r="A1824">
            <v>42947</v>
          </cell>
          <cell r="G1824">
            <v>4991.8500000000004</v>
          </cell>
        </row>
        <row r="1825">
          <cell r="A1825">
            <v>42948</v>
          </cell>
          <cell r="G1825">
            <v>5067.25</v>
          </cell>
        </row>
        <row r="1826">
          <cell r="A1826">
            <v>42949</v>
          </cell>
          <cell r="G1826">
            <v>5002.3500000000004</v>
          </cell>
        </row>
        <row r="1827">
          <cell r="A1827">
            <v>42950</v>
          </cell>
          <cell r="G1827">
            <v>5115.05</v>
          </cell>
        </row>
        <row r="1828">
          <cell r="A1828">
            <v>42951</v>
          </cell>
          <cell r="G1828">
            <v>5308.15</v>
          </cell>
        </row>
        <row r="1829">
          <cell r="A1829">
            <v>42954</v>
          </cell>
          <cell r="G1829">
            <v>5433.05</v>
          </cell>
        </row>
        <row r="1830">
          <cell r="A1830">
            <v>42955</v>
          </cell>
          <cell r="G1830">
            <v>5336.1</v>
          </cell>
        </row>
        <row r="1831">
          <cell r="A1831">
            <v>42956</v>
          </cell>
          <cell r="G1831">
            <v>5121.8999999999996</v>
          </cell>
        </row>
        <row r="1832">
          <cell r="A1832">
            <v>42957</v>
          </cell>
          <cell r="G1832">
            <v>5024.75</v>
          </cell>
        </row>
        <row r="1833">
          <cell r="A1833">
            <v>42958</v>
          </cell>
          <cell r="G1833">
            <v>4992</v>
          </cell>
        </row>
        <row r="1834">
          <cell r="A1834">
            <v>42961</v>
          </cell>
          <cell r="G1834">
            <v>5222.05</v>
          </cell>
        </row>
        <row r="1835">
          <cell r="A1835">
            <v>42963</v>
          </cell>
          <cell r="G1835">
            <v>5356.8</v>
          </cell>
        </row>
        <row r="1836">
          <cell r="A1836">
            <v>42964</v>
          </cell>
          <cell r="G1836">
            <v>5304.45</v>
          </cell>
        </row>
        <row r="1837">
          <cell r="A1837">
            <v>42965</v>
          </cell>
          <cell r="G1837">
            <v>5309.5</v>
          </cell>
        </row>
        <row r="1838">
          <cell r="A1838">
            <v>42968</v>
          </cell>
          <cell r="G1838">
            <v>5216.8500000000004</v>
          </cell>
        </row>
        <row r="1839">
          <cell r="A1839">
            <v>42969</v>
          </cell>
          <cell r="G1839">
            <v>5234.6000000000004</v>
          </cell>
        </row>
        <row r="1840">
          <cell r="A1840">
            <v>42970</v>
          </cell>
          <cell r="G1840">
            <v>5351.3</v>
          </cell>
        </row>
        <row r="1841">
          <cell r="A1841">
            <v>42971</v>
          </cell>
          <cell r="G1841">
            <v>5506.25</v>
          </cell>
        </row>
        <row r="1842">
          <cell r="A1842">
            <v>42975</v>
          </cell>
          <cell r="G1842">
            <v>5578</v>
          </cell>
        </row>
        <row r="1843">
          <cell r="A1843">
            <v>42976</v>
          </cell>
          <cell r="G1843">
            <v>5442.95</v>
          </cell>
        </row>
        <row r="1844">
          <cell r="A1844">
            <v>42977</v>
          </cell>
          <cell r="G1844">
            <v>5489.65</v>
          </cell>
        </row>
        <row r="1845">
          <cell r="A1845">
            <v>42978</v>
          </cell>
          <cell r="G1845">
            <v>5502.85</v>
          </cell>
        </row>
        <row r="1846">
          <cell r="A1846">
            <v>42979</v>
          </cell>
          <cell r="G1846">
            <v>5495.3</v>
          </cell>
        </row>
        <row r="1847">
          <cell r="A1847">
            <v>42982</v>
          </cell>
          <cell r="G1847">
            <v>5377.25</v>
          </cell>
        </row>
        <row r="1848">
          <cell r="A1848">
            <v>42983</v>
          </cell>
          <cell r="G1848">
            <v>5395.9</v>
          </cell>
        </row>
        <row r="1849">
          <cell r="A1849">
            <v>42984</v>
          </cell>
          <cell r="G1849">
            <v>5456.15</v>
          </cell>
        </row>
        <row r="1850">
          <cell r="A1850">
            <v>42985</v>
          </cell>
          <cell r="G1850">
            <v>5623.8</v>
          </cell>
        </row>
        <row r="1851">
          <cell r="A1851">
            <v>42986</v>
          </cell>
          <cell r="G1851">
            <v>5594.75</v>
          </cell>
        </row>
        <row r="1852">
          <cell r="A1852">
            <v>42989</v>
          </cell>
          <cell r="G1852">
            <v>5733.3</v>
          </cell>
        </row>
        <row r="1853">
          <cell r="A1853">
            <v>42990</v>
          </cell>
          <cell r="G1853">
            <v>5678.9</v>
          </cell>
        </row>
        <row r="1854">
          <cell r="A1854">
            <v>42991</v>
          </cell>
          <cell r="G1854">
            <v>5723.35</v>
          </cell>
        </row>
        <row r="1855">
          <cell r="A1855">
            <v>42992</v>
          </cell>
          <cell r="G1855">
            <v>5680.6</v>
          </cell>
        </row>
        <row r="1856">
          <cell r="A1856">
            <v>42993</v>
          </cell>
          <cell r="G1856">
            <v>5674.55</v>
          </cell>
        </row>
        <row r="1857">
          <cell r="A1857">
            <v>42996</v>
          </cell>
          <cell r="G1857">
            <v>5626.45</v>
          </cell>
        </row>
        <row r="1858">
          <cell r="A1858">
            <v>42997</v>
          </cell>
          <cell r="G1858">
            <v>5651.25</v>
          </cell>
        </row>
        <row r="1859">
          <cell r="A1859">
            <v>42998</v>
          </cell>
          <cell r="G1859">
            <v>5602.9</v>
          </cell>
        </row>
        <row r="1860">
          <cell r="A1860">
            <v>42999</v>
          </cell>
          <cell r="G1860">
            <v>5486.3</v>
          </cell>
        </row>
        <row r="1861">
          <cell r="A1861">
            <v>43000</v>
          </cell>
          <cell r="G1861">
            <v>5231.6499999999996</v>
          </cell>
        </row>
        <row r="1862">
          <cell r="A1862">
            <v>43003</v>
          </cell>
          <cell r="G1862">
            <v>5110.6000000000004</v>
          </cell>
        </row>
        <row r="1863">
          <cell r="A1863">
            <v>43004</v>
          </cell>
          <cell r="G1863">
            <v>5170.5</v>
          </cell>
        </row>
        <row r="1864">
          <cell r="A1864">
            <v>43005</v>
          </cell>
          <cell r="G1864">
            <v>5071.3500000000004</v>
          </cell>
        </row>
        <row r="1865">
          <cell r="A1865">
            <v>43006</v>
          </cell>
          <cell r="G1865">
            <v>5043.75</v>
          </cell>
        </row>
        <row r="1866">
          <cell r="A1866">
            <v>43007</v>
          </cell>
          <cell r="G1866">
            <v>5154.45</v>
          </cell>
        </row>
        <row r="1867">
          <cell r="A1867">
            <v>43011</v>
          </cell>
          <cell r="G1867">
            <v>5325.45</v>
          </cell>
        </row>
        <row r="1868">
          <cell r="A1868">
            <v>43012</v>
          </cell>
          <cell r="G1868">
            <v>5274.5</v>
          </cell>
        </row>
        <row r="1869">
          <cell r="A1869">
            <v>43013</v>
          </cell>
          <cell r="G1869">
            <v>5258.7</v>
          </cell>
        </row>
        <row r="1870">
          <cell r="A1870">
            <v>43014</v>
          </cell>
          <cell r="G1870">
            <v>5297.95</v>
          </cell>
        </row>
        <row r="1871">
          <cell r="A1871">
            <v>43017</v>
          </cell>
          <cell r="G1871">
            <v>5305.8</v>
          </cell>
        </row>
        <row r="1872">
          <cell r="A1872">
            <v>43018</v>
          </cell>
          <cell r="G1872">
            <v>5333.65</v>
          </cell>
        </row>
        <row r="1873">
          <cell r="A1873">
            <v>43019</v>
          </cell>
          <cell r="G1873">
            <v>5301.2</v>
          </cell>
        </row>
        <row r="1874">
          <cell r="A1874">
            <v>43020</v>
          </cell>
          <cell r="G1874">
            <v>5392.15</v>
          </cell>
        </row>
        <row r="1875">
          <cell r="A1875">
            <v>43021</v>
          </cell>
          <cell r="G1875">
            <v>5375.25</v>
          </cell>
        </row>
        <row r="1876">
          <cell r="A1876">
            <v>43024</v>
          </cell>
          <cell r="G1876">
            <v>5354.3</v>
          </cell>
        </row>
        <row r="1877">
          <cell r="A1877">
            <v>43025</v>
          </cell>
          <cell r="G1877">
            <v>5356.75</v>
          </cell>
        </row>
        <row r="1878">
          <cell r="A1878">
            <v>43026</v>
          </cell>
          <cell r="G1878">
            <v>5315.05</v>
          </cell>
        </row>
        <row r="1879">
          <cell r="A1879">
            <v>43027</v>
          </cell>
          <cell r="G1879">
            <v>5306.1</v>
          </cell>
        </row>
        <row r="1880">
          <cell r="A1880">
            <v>43031</v>
          </cell>
          <cell r="G1880">
            <v>5287.3</v>
          </cell>
        </row>
        <row r="1881">
          <cell r="A1881">
            <v>43032</v>
          </cell>
          <cell r="G1881">
            <v>5252.8</v>
          </cell>
        </row>
        <row r="1882">
          <cell r="A1882">
            <v>43033</v>
          </cell>
          <cell r="G1882">
            <v>4997</v>
          </cell>
        </row>
        <row r="1883">
          <cell r="A1883">
            <v>43034</v>
          </cell>
          <cell r="G1883">
            <v>4982</v>
          </cell>
        </row>
        <row r="1884">
          <cell r="A1884">
            <v>43035</v>
          </cell>
          <cell r="G1884">
            <v>5033.95</v>
          </cell>
        </row>
        <row r="1885">
          <cell r="A1885">
            <v>43038</v>
          </cell>
          <cell r="G1885">
            <v>4994.8500000000004</v>
          </cell>
        </row>
        <row r="1886">
          <cell r="A1886">
            <v>43039</v>
          </cell>
          <cell r="G1886">
            <v>5010.3500000000004</v>
          </cell>
        </row>
        <row r="1887">
          <cell r="A1887">
            <v>43040</v>
          </cell>
          <cell r="G1887">
            <v>5022.6000000000004</v>
          </cell>
        </row>
        <row r="1888">
          <cell r="A1888">
            <v>43041</v>
          </cell>
          <cell r="G1888">
            <v>4982.1499999999996</v>
          </cell>
        </row>
        <row r="1889">
          <cell r="A1889">
            <v>43042</v>
          </cell>
          <cell r="G1889">
            <v>5032.6000000000004</v>
          </cell>
        </row>
        <row r="1890">
          <cell r="A1890">
            <v>43045</v>
          </cell>
          <cell r="G1890">
            <v>5009.6000000000004</v>
          </cell>
        </row>
        <row r="1891">
          <cell r="A1891">
            <v>43046</v>
          </cell>
          <cell r="G1891">
            <v>4981</v>
          </cell>
        </row>
        <row r="1892">
          <cell r="A1892">
            <v>43047</v>
          </cell>
          <cell r="G1892">
            <v>5022.7</v>
          </cell>
        </row>
        <row r="1893">
          <cell r="A1893">
            <v>43048</v>
          </cell>
          <cell r="G1893">
            <v>5006.75</v>
          </cell>
        </row>
        <row r="1894">
          <cell r="A1894">
            <v>43049</v>
          </cell>
          <cell r="G1894">
            <v>5027.45</v>
          </cell>
        </row>
        <row r="1895">
          <cell r="A1895">
            <v>43052</v>
          </cell>
          <cell r="G1895">
            <v>4998.3500000000004</v>
          </cell>
        </row>
        <row r="1896">
          <cell r="A1896">
            <v>43053</v>
          </cell>
          <cell r="G1896">
            <v>5014.3999999999996</v>
          </cell>
        </row>
        <row r="1897">
          <cell r="A1897">
            <v>43054</v>
          </cell>
          <cell r="G1897">
            <v>4902.6499999999996</v>
          </cell>
        </row>
        <row r="1898">
          <cell r="A1898">
            <v>43055</v>
          </cell>
          <cell r="G1898">
            <v>4984.75</v>
          </cell>
        </row>
        <row r="1899">
          <cell r="A1899">
            <v>43056</v>
          </cell>
          <cell r="G1899">
            <v>5129.75</v>
          </cell>
        </row>
        <row r="1900">
          <cell r="A1900">
            <v>43059</v>
          </cell>
          <cell r="G1900">
            <v>5173.55</v>
          </cell>
        </row>
        <row r="1901">
          <cell r="A1901">
            <v>43060</v>
          </cell>
          <cell r="G1901">
            <v>5206.2</v>
          </cell>
        </row>
        <row r="1902">
          <cell r="A1902">
            <v>43061</v>
          </cell>
          <cell r="G1902">
            <v>5176.3500000000004</v>
          </cell>
        </row>
        <row r="1903">
          <cell r="A1903">
            <v>43062</v>
          </cell>
          <cell r="G1903">
            <v>5133.6000000000004</v>
          </cell>
        </row>
        <row r="1904">
          <cell r="A1904">
            <v>43063</v>
          </cell>
          <cell r="G1904">
            <v>5160.6000000000004</v>
          </cell>
        </row>
        <row r="1905">
          <cell r="A1905">
            <v>43066</v>
          </cell>
          <cell r="G1905">
            <v>5151.8500000000004</v>
          </cell>
        </row>
        <row r="1906">
          <cell r="A1906">
            <v>43067</v>
          </cell>
          <cell r="G1906">
            <v>5240.2</v>
          </cell>
        </row>
        <row r="1907">
          <cell r="A1907">
            <v>43068</v>
          </cell>
          <cell r="G1907">
            <v>5305.6</v>
          </cell>
        </row>
        <row r="1908">
          <cell r="A1908">
            <v>43069</v>
          </cell>
          <cell r="G1908">
            <v>5214.1000000000004</v>
          </cell>
        </row>
        <row r="1909">
          <cell r="A1909">
            <v>43070</v>
          </cell>
          <cell r="G1909">
            <v>5098.8500000000004</v>
          </cell>
        </row>
        <row r="1910">
          <cell r="A1910">
            <v>43073</v>
          </cell>
          <cell r="G1910">
            <v>5056.8</v>
          </cell>
        </row>
        <row r="1911">
          <cell r="A1911">
            <v>43074</v>
          </cell>
          <cell r="G1911">
            <v>5003.6499999999996</v>
          </cell>
        </row>
        <row r="1912">
          <cell r="A1912">
            <v>43075</v>
          </cell>
          <cell r="G1912">
            <v>4964.6499999999996</v>
          </cell>
        </row>
        <row r="1913">
          <cell r="A1913">
            <v>43076</v>
          </cell>
          <cell r="G1913">
            <v>5070.2</v>
          </cell>
        </row>
        <row r="1914">
          <cell r="A1914">
            <v>43077</v>
          </cell>
          <cell r="G1914">
            <v>5125.1000000000004</v>
          </cell>
        </row>
        <row r="1915">
          <cell r="A1915">
            <v>43080</v>
          </cell>
          <cell r="G1915">
            <v>5106.3</v>
          </cell>
        </row>
        <row r="1916">
          <cell r="A1916">
            <v>43081</v>
          </cell>
          <cell r="G1916">
            <v>5109.7</v>
          </cell>
        </row>
        <row r="1917">
          <cell r="A1917">
            <v>43082</v>
          </cell>
          <cell r="G1917">
            <v>5056.1499999999996</v>
          </cell>
        </row>
        <row r="1918">
          <cell r="A1918">
            <v>43083</v>
          </cell>
          <cell r="G1918">
            <v>5116.25</v>
          </cell>
        </row>
        <row r="1919">
          <cell r="A1919">
            <v>43084</v>
          </cell>
          <cell r="G1919">
            <v>5170.3500000000004</v>
          </cell>
        </row>
        <row r="1920">
          <cell r="A1920">
            <v>43087</v>
          </cell>
          <cell r="G1920">
            <v>5210.6000000000004</v>
          </cell>
        </row>
        <row r="1921">
          <cell r="A1921">
            <v>43088</v>
          </cell>
          <cell r="G1921">
            <v>5279.5</v>
          </cell>
        </row>
        <row r="1922">
          <cell r="A1922">
            <v>43089</v>
          </cell>
          <cell r="G1922">
            <v>5312.7</v>
          </cell>
        </row>
        <row r="1923">
          <cell r="A1923">
            <v>43090</v>
          </cell>
          <cell r="G1923">
            <v>5353.35</v>
          </cell>
        </row>
        <row r="1924">
          <cell r="A1924">
            <v>43091</v>
          </cell>
          <cell r="G1924">
            <v>5428.15</v>
          </cell>
        </row>
        <row r="1925">
          <cell r="A1925">
            <v>43095</v>
          </cell>
          <cell r="G1925">
            <v>5403.55</v>
          </cell>
        </row>
        <row r="1926">
          <cell r="A1926">
            <v>43096</v>
          </cell>
          <cell r="G1926">
            <v>5326.3</v>
          </cell>
        </row>
        <row r="1927">
          <cell r="A1927">
            <v>43097</v>
          </cell>
          <cell r="G1927">
            <v>5305.75</v>
          </cell>
        </row>
        <row r="1928">
          <cell r="A1928">
            <v>43098</v>
          </cell>
          <cell r="G1928">
            <v>5230.3999999999996</v>
          </cell>
        </row>
        <row r="1929">
          <cell r="A1929">
            <v>43101</v>
          </cell>
          <cell r="G1929">
            <v>5171.8500000000004</v>
          </cell>
        </row>
        <row r="1930">
          <cell r="A1930">
            <v>43102</v>
          </cell>
          <cell r="G1930">
            <v>5101.1000000000004</v>
          </cell>
        </row>
        <row r="1931">
          <cell r="A1931">
            <v>43103</v>
          </cell>
          <cell r="G1931">
            <v>5099.45</v>
          </cell>
        </row>
        <row r="1932">
          <cell r="A1932">
            <v>43104</v>
          </cell>
          <cell r="G1932">
            <v>5062.55</v>
          </cell>
        </row>
        <row r="1933">
          <cell r="A1933">
            <v>43105</v>
          </cell>
          <cell r="G1933">
            <v>5127.2</v>
          </cell>
        </row>
        <row r="1934">
          <cell r="A1934">
            <v>43108</v>
          </cell>
          <cell r="G1934">
            <v>5221.25</v>
          </cell>
        </row>
        <row r="1935">
          <cell r="A1935">
            <v>43109</v>
          </cell>
          <cell r="G1935">
            <v>5156.3999999999996</v>
          </cell>
        </row>
        <row r="1936">
          <cell r="A1936">
            <v>43110</v>
          </cell>
          <cell r="G1936">
            <v>5199.55</v>
          </cell>
        </row>
        <row r="1937">
          <cell r="A1937">
            <v>43111</v>
          </cell>
          <cell r="G1937">
            <v>5146.3999999999996</v>
          </cell>
        </row>
        <row r="1938">
          <cell r="A1938">
            <v>43112</v>
          </cell>
          <cell r="G1938">
            <v>5057.3</v>
          </cell>
        </row>
        <row r="1939">
          <cell r="A1939">
            <v>43115</v>
          </cell>
          <cell r="G1939">
            <v>5010.3500000000004</v>
          </cell>
        </row>
        <row r="1940">
          <cell r="A1940">
            <v>43116</v>
          </cell>
          <cell r="G1940">
            <v>4956.8</v>
          </cell>
        </row>
        <row r="1941">
          <cell r="A1941">
            <v>43117</v>
          </cell>
          <cell r="G1941">
            <v>4964.8999999999996</v>
          </cell>
        </row>
        <row r="1942">
          <cell r="A1942">
            <v>43118</v>
          </cell>
          <cell r="G1942">
            <v>4922.6000000000004</v>
          </cell>
        </row>
        <row r="1943">
          <cell r="A1943">
            <v>43119</v>
          </cell>
          <cell r="G1943">
            <v>4973.05</v>
          </cell>
        </row>
        <row r="1944">
          <cell r="A1944">
            <v>43122</v>
          </cell>
          <cell r="G1944">
            <v>5051.45</v>
          </cell>
        </row>
        <row r="1945">
          <cell r="A1945">
            <v>43123</v>
          </cell>
          <cell r="G1945">
            <v>5014.6000000000004</v>
          </cell>
        </row>
        <row r="1946">
          <cell r="A1946">
            <v>43124</v>
          </cell>
          <cell r="G1946">
            <v>5014.45</v>
          </cell>
        </row>
        <row r="1947">
          <cell r="A1947">
            <v>43125</v>
          </cell>
          <cell r="G1947">
            <v>4933.05</v>
          </cell>
        </row>
        <row r="1948">
          <cell r="A1948">
            <v>43129</v>
          </cell>
          <cell r="G1948">
            <v>4912.3999999999996</v>
          </cell>
        </row>
        <row r="1949">
          <cell r="A1949">
            <v>43130</v>
          </cell>
          <cell r="G1949">
            <v>4875.6499999999996</v>
          </cell>
        </row>
        <row r="1950">
          <cell r="A1950">
            <v>43131</v>
          </cell>
          <cell r="G1950">
            <v>4812.3500000000004</v>
          </cell>
        </row>
        <row r="1951">
          <cell r="A1951">
            <v>43132</v>
          </cell>
          <cell r="G1951">
            <v>5038.3999999999996</v>
          </cell>
        </row>
        <row r="1952">
          <cell r="A1952">
            <v>43133</v>
          </cell>
          <cell r="G1952">
            <v>4935.75</v>
          </cell>
        </row>
        <row r="1953">
          <cell r="A1953">
            <v>43136</v>
          </cell>
          <cell r="G1953">
            <v>4918</v>
          </cell>
        </row>
        <row r="1954">
          <cell r="A1954">
            <v>43137</v>
          </cell>
          <cell r="G1954">
            <v>4904.6000000000004</v>
          </cell>
        </row>
        <row r="1955">
          <cell r="A1955">
            <v>43138</v>
          </cell>
          <cell r="G1955">
            <v>5012.05</v>
          </cell>
        </row>
        <row r="1956">
          <cell r="A1956">
            <v>43139</v>
          </cell>
          <cell r="G1956">
            <v>5057.25</v>
          </cell>
        </row>
        <row r="1957">
          <cell r="A1957">
            <v>43140</v>
          </cell>
          <cell r="G1957">
            <v>5059.3500000000004</v>
          </cell>
        </row>
        <row r="1958">
          <cell r="A1958">
            <v>43143</v>
          </cell>
          <cell r="G1958">
            <v>5235.45</v>
          </cell>
        </row>
        <row r="1959">
          <cell r="A1959">
            <v>43145</v>
          </cell>
          <cell r="G1959">
            <v>5189</v>
          </cell>
        </row>
        <row r="1960">
          <cell r="A1960">
            <v>43146</v>
          </cell>
          <cell r="G1960">
            <v>5130.3500000000004</v>
          </cell>
        </row>
        <row r="1961">
          <cell r="A1961">
            <v>43147</v>
          </cell>
          <cell r="G1961">
            <v>5058.25</v>
          </cell>
        </row>
        <row r="1962">
          <cell r="A1962">
            <v>43150</v>
          </cell>
          <cell r="G1962">
            <v>5000.75</v>
          </cell>
        </row>
        <row r="1963">
          <cell r="A1963">
            <v>43151</v>
          </cell>
          <cell r="G1963">
            <v>5014.3</v>
          </cell>
        </row>
        <row r="1964">
          <cell r="A1964">
            <v>43152</v>
          </cell>
          <cell r="G1964">
            <v>4973.45</v>
          </cell>
        </row>
        <row r="1965">
          <cell r="A1965">
            <v>43153</v>
          </cell>
          <cell r="G1965">
            <v>4951.8500000000004</v>
          </cell>
        </row>
        <row r="1966">
          <cell r="A1966">
            <v>43154</v>
          </cell>
          <cell r="G1966">
            <v>5019.6499999999996</v>
          </cell>
        </row>
        <row r="1967">
          <cell r="A1967">
            <v>43157</v>
          </cell>
          <cell r="G1967">
            <v>5192.95</v>
          </cell>
        </row>
        <row r="1968">
          <cell r="A1968">
            <v>43158</v>
          </cell>
          <cell r="G1968">
            <v>5121.3500000000004</v>
          </cell>
        </row>
        <row r="1969">
          <cell r="A1969">
            <v>43159</v>
          </cell>
          <cell r="G1969">
            <v>5051.7</v>
          </cell>
        </row>
        <row r="1970">
          <cell r="A1970">
            <v>43160</v>
          </cell>
          <cell r="G1970">
            <v>4999.3999999999996</v>
          </cell>
        </row>
        <row r="1971">
          <cell r="A1971">
            <v>43164</v>
          </cell>
          <cell r="G1971">
            <v>5037.45</v>
          </cell>
        </row>
        <row r="1972">
          <cell r="A1972">
            <v>43165</v>
          </cell>
          <cell r="G1972">
            <v>4980.6499999999996</v>
          </cell>
        </row>
        <row r="1973">
          <cell r="A1973">
            <v>43166</v>
          </cell>
          <cell r="G1973">
            <v>4836.1499999999996</v>
          </cell>
        </row>
        <row r="1974">
          <cell r="A1974">
            <v>43167</v>
          </cell>
          <cell r="G1974">
            <v>4864.6000000000004</v>
          </cell>
        </row>
        <row r="1975">
          <cell r="A1975">
            <v>43168</v>
          </cell>
          <cell r="G1975">
            <v>4966.25</v>
          </cell>
        </row>
        <row r="1976">
          <cell r="A1976">
            <v>43171</v>
          </cell>
          <cell r="G1976">
            <v>5040.05</v>
          </cell>
        </row>
        <row r="1977">
          <cell r="A1977">
            <v>43172</v>
          </cell>
          <cell r="G1977">
            <v>5098.3999999999996</v>
          </cell>
        </row>
        <row r="1978">
          <cell r="A1978">
            <v>43173</v>
          </cell>
          <cell r="G1978">
            <v>5111.6000000000004</v>
          </cell>
        </row>
        <row r="1979">
          <cell r="A1979">
            <v>43174</v>
          </cell>
          <cell r="G1979">
            <v>5034.5</v>
          </cell>
        </row>
        <row r="1980">
          <cell r="A1980">
            <v>43175</v>
          </cell>
          <cell r="G1980">
            <v>5011.3500000000004</v>
          </cell>
        </row>
        <row r="1981">
          <cell r="A1981">
            <v>43178</v>
          </cell>
          <cell r="G1981">
            <v>4963.45</v>
          </cell>
        </row>
        <row r="1982">
          <cell r="A1982">
            <v>43179</v>
          </cell>
          <cell r="G1982">
            <v>5080.8500000000004</v>
          </cell>
        </row>
        <row r="1983">
          <cell r="A1983">
            <v>43180</v>
          </cell>
          <cell r="G1983">
            <v>5131.5</v>
          </cell>
        </row>
        <row r="1984">
          <cell r="A1984">
            <v>43181</v>
          </cell>
          <cell r="G1984">
            <v>5119.8500000000004</v>
          </cell>
        </row>
        <row r="1985">
          <cell r="A1985">
            <v>43182</v>
          </cell>
          <cell r="G1985">
            <v>5126.7</v>
          </cell>
        </row>
        <row r="1986">
          <cell r="A1986">
            <v>43185</v>
          </cell>
          <cell r="G1986">
            <v>5151.05</v>
          </cell>
        </row>
        <row r="1987">
          <cell r="A1987">
            <v>43186</v>
          </cell>
          <cell r="G1987">
            <v>5258.95</v>
          </cell>
        </row>
        <row r="1988">
          <cell r="A1988">
            <v>43187</v>
          </cell>
          <cell r="G1988">
            <v>5171.55</v>
          </cell>
        </row>
        <row r="1989">
          <cell r="A1989">
            <v>43192</v>
          </cell>
          <cell r="G1989">
            <v>5267.4</v>
          </cell>
        </row>
        <row r="1990">
          <cell r="A1990">
            <v>43193</v>
          </cell>
          <cell r="G1990">
            <v>5381.6</v>
          </cell>
        </row>
        <row r="1991">
          <cell r="A1991">
            <v>43194</v>
          </cell>
          <cell r="G1991">
            <v>5228.55</v>
          </cell>
        </row>
        <row r="1992">
          <cell r="A1992">
            <v>43195</v>
          </cell>
          <cell r="G1992">
            <v>5443.85</v>
          </cell>
        </row>
        <row r="1993">
          <cell r="A1993">
            <v>43196</v>
          </cell>
          <cell r="G1993">
            <v>5484.25</v>
          </cell>
        </row>
        <row r="1994">
          <cell r="A1994">
            <v>43199</v>
          </cell>
          <cell r="G1994">
            <v>5561.3</v>
          </cell>
        </row>
        <row r="1995">
          <cell r="A1995">
            <v>43200</v>
          </cell>
          <cell r="G1995">
            <v>5412.9</v>
          </cell>
        </row>
        <row r="1996">
          <cell r="A1996">
            <v>43201</v>
          </cell>
          <cell r="G1996">
            <v>5420.2</v>
          </cell>
        </row>
        <row r="1997">
          <cell r="A1997">
            <v>43202</v>
          </cell>
          <cell r="G1997">
            <v>5420.75</v>
          </cell>
        </row>
        <row r="1998">
          <cell r="A1998">
            <v>43203</v>
          </cell>
          <cell r="G1998">
            <v>5316.8</v>
          </cell>
        </row>
        <row r="1999">
          <cell r="A1999">
            <v>43206</v>
          </cell>
          <cell r="G1999">
            <v>5386.15</v>
          </cell>
        </row>
        <row r="2000">
          <cell r="A2000">
            <v>43207</v>
          </cell>
          <cell r="G2000">
            <v>5426.1</v>
          </cell>
        </row>
        <row r="2001">
          <cell r="A2001">
            <v>43208</v>
          </cell>
          <cell r="G2001">
            <v>5371.85</v>
          </cell>
        </row>
        <row r="2002">
          <cell r="A2002">
            <v>43209</v>
          </cell>
          <cell r="G2002">
            <v>5385.2</v>
          </cell>
        </row>
        <row r="2003">
          <cell r="A2003">
            <v>43210</v>
          </cell>
          <cell r="G2003">
            <v>5286.35</v>
          </cell>
        </row>
        <row r="2004">
          <cell r="A2004">
            <v>43213</v>
          </cell>
          <cell r="G2004">
            <v>5294</v>
          </cell>
        </row>
        <row r="2005">
          <cell r="A2005">
            <v>43214</v>
          </cell>
          <cell r="G2005">
            <v>5427.65</v>
          </cell>
        </row>
        <row r="2006">
          <cell r="A2006">
            <v>43215</v>
          </cell>
          <cell r="G2006">
            <v>5434.3</v>
          </cell>
        </row>
        <row r="2007">
          <cell r="A2007">
            <v>43216</v>
          </cell>
          <cell r="G2007">
            <v>5339.25</v>
          </cell>
        </row>
        <row r="2008">
          <cell r="A2008">
            <v>43217</v>
          </cell>
          <cell r="G2008">
            <v>5435.25</v>
          </cell>
        </row>
        <row r="2009">
          <cell r="A2009">
            <v>43220</v>
          </cell>
          <cell r="G2009">
            <v>5482.6</v>
          </cell>
        </row>
        <row r="2010">
          <cell r="A2010">
            <v>43222</v>
          </cell>
          <cell r="G2010">
            <v>5436.9</v>
          </cell>
        </row>
        <row r="2011">
          <cell r="A2011">
            <v>43223</v>
          </cell>
          <cell r="G2011">
            <v>5402.05</v>
          </cell>
        </row>
        <row r="2012">
          <cell r="A2012">
            <v>43224</v>
          </cell>
          <cell r="G2012">
            <v>5348.05</v>
          </cell>
        </row>
        <row r="2013">
          <cell r="A2013">
            <v>43227</v>
          </cell>
          <cell r="G2013">
            <v>5401.3</v>
          </cell>
        </row>
        <row r="2014">
          <cell r="A2014">
            <v>43228</v>
          </cell>
          <cell r="G2014">
            <v>5340.7</v>
          </cell>
        </row>
        <row r="2015">
          <cell r="A2015">
            <v>43229</v>
          </cell>
          <cell r="G2015">
            <v>5349.5</v>
          </cell>
        </row>
        <row r="2016">
          <cell r="A2016">
            <v>43230</v>
          </cell>
          <cell r="G2016">
            <v>5237.95</v>
          </cell>
        </row>
        <row r="2017">
          <cell r="A2017">
            <v>43231</v>
          </cell>
          <cell r="G2017">
            <v>5345.45</v>
          </cell>
        </row>
        <row r="2018">
          <cell r="A2018">
            <v>43234</v>
          </cell>
          <cell r="G2018">
            <v>5386.45</v>
          </cell>
        </row>
        <row r="2019">
          <cell r="A2019">
            <v>43235</v>
          </cell>
          <cell r="G2019">
            <v>5397.5</v>
          </cell>
        </row>
        <row r="2020">
          <cell r="A2020">
            <v>43236</v>
          </cell>
          <cell r="G2020">
            <v>5319.2</v>
          </cell>
        </row>
        <row r="2021">
          <cell r="A2021">
            <v>43237</v>
          </cell>
          <cell r="G2021">
            <v>5569.25</v>
          </cell>
        </row>
        <row r="2022">
          <cell r="A2022">
            <v>43238</v>
          </cell>
          <cell r="G2022">
            <v>5729.8</v>
          </cell>
        </row>
        <row r="2023">
          <cell r="A2023">
            <v>43241</v>
          </cell>
          <cell r="G2023">
            <v>5722.05</v>
          </cell>
        </row>
        <row r="2024">
          <cell r="A2024">
            <v>43242</v>
          </cell>
          <cell r="G2024">
            <v>5971.8</v>
          </cell>
        </row>
        <row r="2025">
          <cell r="A2025">
            <v>43243</v>
          </cell>
          <cell r="G2025">
            <v>5790.05</v>
          </cell>
        </row>
        <row r="2026">
          <cell r="A2026">
            <v>43244</v>
          </cell>
          <cell r="G2026">
            <v>5826.4</v>
          </cell>
        </row>
        <row r="2027">
          <cell r="A2027">
            <v>43245</v>
          </cell>
          <cell r="G2027">
            <v>6071.7</v>
          </cell>
        </row>
        <row r="2028">
          <cell r="A2028">
            <v>43248</v>
          </cell>
          <cell r="G2028">
            <v>6009.35</v>
          </cell>
        </row>
        <row r="2029">
          <cell r="A2029">
            <v>43249</v>
          </cell>
          <cell r="G2029">
            <v>5887.85</v>
          </cell>
        </row>
        <row r="2030">
          <cell r="A2030">
            <v>43250</v>
          </cell>
          <cell r="G2030">
            <v>5958.85</v>
          </cell>
        </row>
        <row r="2031">
          <cell r="A2031">
            <v>43251</v>
          </cell>
          <cell r="G2031">
            <v>6042.25</v>
          </cell>
        </row>
        <row r="2032">
          <cell r="A2032">
            <v>43252</v>
          </cell>
          <cell r="G2032">
            <v>5882.2</v>
          </cell>
        </row>
        <row r="2033">
          <cell r="A2033">
            <v>43255</v>
          </cell>
          <cell r="G2033">
            <v>5748.55</v>
          </cell>
        </row>
        <row r="2034">
          <cell r="A2034">
            <v>43256</v>
          </cell>
          <cell r="G2034">
            <v>5770.95</v>
          </cell>
        </row>
        <row r="2035">
          <cell r="A2035">
            <v>43257</v>
          </cell>
          <cell r="G2035">
            <v>5914.75</v>
          </cell>
        </row>
        <row r="2036">
          <cell r="A2036">
            <v>43258</v>
          </cell>
          <cell r="G2036">
            <v>6014.25</v>
          </cell>
        </row>
        <row r="2037">
          <cell r="A2037">
            <v>43259</v>
          </cell>
          <cell r="G2037">
            <v>6025.5</v>
          </cell>
        </row>
        <row r="2038">
          <cell r="A2038">
            <v>43262</v>
          </cell>
          <cell r="G2038">
            <v>6068.95</v>
          </cell>
        </row>
        <row r="2039">
          <cell r="A2039">
            <v>43263</v>
          </cell>
          <cell r="G2039">
            <v>6078.55</v>
          </cell>
        </row>
        <row r="2040">
          <cell r="A2040">
            <v>43264</v>
          </cell>
          <cell r="G2040">
            <v>6074.8</v>
          </cell>
        </row>
        <row r="2041">
          <cell r="A2041">
            <v>43265</v>
          </cell>
          <cell r="G2041">
            <v>6028</v>
          </cell>
        </row>
        <row r="2042">
          <cell r="A2042">
            <v>43266</v>
          </cell>
          <cell r="G2042">
            <v>5979.1</v>
          </cell>
        </row>
        <row r="2043">
          <cell r="A2043">
            <v>43269</v>
          </cell>
          <cell r="G2043">
            <v>5995.75</v>
          </cell>
        </row>
        <row r="2044">
          <cell r="A2044">
            <v>43270</v>
          </cell>
          <cell r="G2044">
            <v>5913.2</v>
          </cell>
        </row>
        <row r="2045">
          <cell r="A2045">
            <v>43271</v>
          </cell>
          <cell r="G2045">
            <v>5947.55</v>
          </cell>
        </row>
        <row r="2046">
          <cell r="A2046">
            <v>43272</v>
          </cell>
          <cell r="G2046">
            <v>5991.55</v>
          </cell>
        </row>
        <row r="2047">
          <cell r="A2047">
            <v>43273</v>
          </cell>
          <cell r="G2047">
            <v>6176.5</v>
          </cell>
        </row>
        <row r="2048">
          <cell r="A2048">
            <v>43276</v>
          </cell>
          <cell r="G2048">
            <v>6165.65</v>
          </cell>
        </row>
        <row r="2049">
          <cell r="A2049">
            <v>43277</v>
          </cell>
          <cell r="G2049">
            <v>6084.35</v>
          </cell>
        </row>
        <row r="2050">
          <cell r="A2050">
            <v>43278</v>
          </cell>
          <cell r="G2050">
            <v>5975.1</v>
          </cell>
        </row>
        <row r="2051">
          <cell r="A2051">
            <v>43279</v>
          </cell>
          <cell r="G2051">
            <v>5848</v>
          </cell>
        </row>
        <row r="2052">
          <cell r="A2052">
            <v>43280</v>
          </cell>
          <cell r="G2052">
            <v>5821.1</v>
          </cell>
        </row>
        <row r="2053">
          <cell r="A2053">
            <v>43283</v>
          </cell>
          <cell r="G2053">
            <v>5778.3</v>
          </cell>
        </row>
        <row r="2054">
          <cell r="A2054">
            <v>43284</v>
          </cell>
          <cell r="G2054">
            <v>5885.2</v>
          </cell>
        </row>
        <row r="2055">
          <cell r="A2055">
            <v>43285</v>
          </cell>
          <cell r="G2055">
            <v>6032.85</v>
          </cell>
        </row>
        <row r="2056">
          <cell r="A2056">
            <v>43286</v>
          </cell>
          <cell r="G2056">
            <v>6069</v>
          </cell>
        </row>
        <row r="2057">
          <cell r="A2057">
            <v>43287</v>
          </cell>
          <cell r="G2057">
            <v>6058.55</v>
          </cell>
        </row>
        <row r="2058">
          <cell r="A2058">
            <v>43290</v>
          </cell>
          <cell r="G2058">
            <v>6124.7</v>
          </cell>
        </row>
        <row r="2059">
          <cell r="A2059">
            <v>43291</v>
          </cell>
          <cell r="G2059">
            <v>6199.8</v>
          </cell>
        </row>
        <row r="2060">
          <cell r="A2060">
            <v>43292</v>
          </cell>
          <cell r="G2060">
            <v>6114.25</v>
          </cell>
        </row>
        <row r="2061">
          <cell r="A2061">
            <v>43293</v>
          </cell>
          <cell r="G2061">
            <v>6261.3</v>
          </cell>
        </row>
        <row r="2062">
          <cell r="A2062">
            <v>43294</v>
          </cell>
          <cell r="G2062">
            <v>6324.45</v>
          </cell>
        </row>
        <row r="2063">
          <cell r="A2063">
            <v>43297</v>
          </cell>
          <cell r="G2063">
            <v>6247.85</v>
          </cell>
        </row>
        <row r="2064">
          <cell r="A2064">
            <v>43298</v>
          </cell>
          <cell r="G2064">
            <v>6346.05</v>
          </cell>
        </row>
        <row r="2065">
          <cell r="A2065">
            <v>43299</v>
          </cell>
          <cell r="G2065">
            <v>6365.7</v>
          </cell>
        </row>
        <row r="2066">
          <cell r="A2066">
            <v>43300</v>
          </cell>
          <cell r="G2066">
            <v>6296.9</v>
          </cell>
        </row>
        <row r="2067">
          <cell r="A2067">
            <v>43301</v>
          </cell>
          <cell r="G2067">
            <v>6663.95</v>
          </cell>
        </row>
        <row r="2068">
          <cell r="A2068">
            <v>43304</v>
          </cell>
          <cell r="G2068">
            <v>6923.1</v>
          </cell>
        </row>
        <row r="2069">
          <cell r="A2069">
            <v>43305</v>
          </cell>
          <cell r="G2069">
            <v>6827.7</v>
          </cell>
        </row>
        <row r="2070">
          <cell r="A2070">
            <v>43306</v>
          </cell>
          <cell r="G2070">
            <v>6949.5</v>
          </cell>
        </row>
        <row r="2071">
          <cell r="A2071">
            <v>43307</v>
          </cell>
          <cell r="G2071">
            <v>7035.3</v>
          </cell>
        </row>
        <row r="2072">
          <cell r="A2072">
            <v>43308</v>
          </cell>
          <cell r="G2072">
            <v>6927.2</v>
          </cell>
        </row>
        <row r="2073">
          <cell r="A2073">
            <v>43311</v>
          </cell>
          <cell r="G2073">
            <v>6895.85</v>
          </cell>
        </row>
        <row r="2074">
          <cell r="A2074">
            <v>43312</v>
          </cell>
          <cell r="G2074">
            <v>6977.3</v>
          </cell>
        </row>
        <row r="2075">
          <cell r="A2075">
            <v>43313</v>
          </cell>
          <cell r="G2075">
            <v>6990.15</v>
          </cell>
        </row>
        <row r="2076">
          <cell r="A2076">
            <v>43314</v>
          </cell>
          <cell r="G2076">
            <v>6903.35</v>
          </cell>
        </row>
        <row r="2077">
          <cell r="A2077">
            <v>43315</v>
          </cell>
          <cell r="G2077">
            <v>6943.15</v>
          </cell>
        </row>
        <row r="2078">
          <cell r="A2078">
            <v>43318</v>
          </cell>
          <cell r="G2078">
            <v>6919.05</v>
          </cell>
        </row>
        <row r="2079">
          <cell r="A2079">
            <v>43319</v>
          </cell>
          <cell r="G2079">
            <v>6994.2</v>
          </cell>
        </row>
        <row r="2080">
          <cell r="A2080">
            <v>43320</v>
          </cell>
          <cell r="G2080">
            <v>7051.6</v>
          </cell>
        </row>
        <row r="2081">
          <cell r="A2081">
            <v>43321</v>
          </cell>
          <cell r="G2081">
            <v>7075.1</v>
          </cell>
        </row>
        <row r="2082">
          <cell r="A2082">
            <v>43322</v>
          </cell>
          <cell r="G2082">
            <v>7083.85</v>
          </cell>
        </row>
        <row r="2083">
          <cell r="A2083">
            <v>43325</v>
          </cell>
          <cell r="G2083">
            <v>6945.45</v>
          </cell>
        </row>
        <row r="2084">
          <cell r="A2084">
            <v>43326</v>
          </cell>
          <cell r="G2084">
            <v>7112.7</v>
          </cell>
        </row>
        <row r="2085">
          <cell r="A2085">
            <v>43328</v>
          </cell>
          <cell r="G2085">
            <v>7076</v>
          </cell>
        </row>
        <row r="2086">
          <cell r="A2086">
            <v>43329</v>
          </cell>
          <cell r="G2086">
            <v>7097.35</v>
          </cell>
        </row>
        <row r="2087">
          <cell r="A2087">
            <v>43332</v>
          </cell>
          <cell r="G2087">
            <v>7063.6</v>
          </cell>
        </row>
        <row r="2088">
          <cell r="A2088">
            <v>43333</v>
          </cell>
          <cell r="G2088">
            <v>7116.6</v>
          </cell>
        </row>
        <row r="2089">
          <cell r="A2089">
            <v>43335</v>
          </cell>
          <cell r="G2089">
            <v>7092.1</v>
          </cell>
        </row>
        <row r="2090">
          <cell r="A2090">
            <v>43336</v>
          </cell>
          <cell r="G2090">
            <v>7050.65</v>
          </cell>
        </row>
        <row r="2091">
          <cell r="A2091">
            <v>43339</v>
          </cell>
          <cell r="G2091">
            <v>7030.15</v>
          </cell>
        </row>
        <row r="2092">
          <cell r="A2092">
            <v>43340</v>
          </cell>
          <cell r="G2092">
            <v>6971.45</v>
          </cell>
        </row>
        <row r="2093">
          <cell r="A2093">
            <v>43341</v>
          </cell>
          <cell r="G2093">
            <v>6968.55</v>
          </cell>
        </row>
        <row r="2094">
          <cell r="A2094">
            <v>43342</v>
          </cell>
          <cell r="G2094">
            <v>6929.9</v>
          </cell>
        </row>
        <row r="2095">
          <cell r="A2095">
            <v>43343</v>
          </cell>
          <cell r="G2095">
            <v>6747.8</v>
          </cell>
        </row>
        <row r="2096">
          <cell r="A2096">
            <v>43346</v>
          </cell>
          <cell r="G2096">
            <v>6652.9</v>
          </cell>
        </row>
        <row r="2097">
          <cell r="A2097">
            <v>43347</v>
          </cell>
          <cell r="G2097">
            <v>6508.2</v>
          </cell>
        </row>
        <row r="2098">
          <cell r="A2098">
            <v>43348</v>
          </cell>
          <cell r="G2098">
            <v>6503.05</v>
          </cell>
        </row>
        <row r="2099">
          <cell r="A2099">
            <v>43349</v>
          </cell>
          <cell r="G2099">
            <v>6547.3</v>
          </cell>
        </row>
        <row r="2100">
          <cell r="A2100">
            <v>43350</v>
          </cell>
          <cell r="G2100">
            <v>6600.1</v>
          </cell>
        </row>
        <row r="2101">
          <cell r="A2101">
            <v>43353</v>
          </cell>
          <cell r="G2101">
            <v>6347.45</v>
          </cell>
        </row>
        <row r="2102">
          <cell r="A2102">
            <v>43354</v>
          </cell>
          <cell r="G2102">
            <v>6362.15</v>
          </cell>
        </row>
        <row r="2103">
          <cell r="A2103">
            <v>43355</v>
          </cell>
          <cell r="G2103">
            <v>6412.95</v>
          </cell>
        </row>
        <row r="2104">
          <cell r="A2104">
            <v>43357</v>
          </cell>
          <cell r="G2104">
            <v>6709.65</v>
          </cell>
        </row>
        <row r="2105">
          <cell r="A2105">
            <v>43360</v>
          </cell>
          <cell r="G2105">
            <v>6549.95</v>
          </cell>
        </row>
        <row r="2106">
          <cell r="A2106">
            <v>43361</v>
          </cell>
          <cell r="G2106">
            <v>6527.6</v>
          </cell>
        </row>
        <row r="2107">
          <cell r="A2107">
            <v>43362</v>
          </cell>
          <cell r="G2107">
            <v>6312.05</v>
          </cell>
        </row>
        <row r="2108">
          <cell r="A2108">
            <v>43364</v>
          </cell>
          <cell r="G2108">
            <v>6259.7</v>
          </cell>
        </row>
        <row r="2109">
          <cell r="A2109">
            <v>43367</v>
          </cell>
          <cell r="G2109">
            <v>6067.65</v>
          </cell>
        </row>
        <row r="2110">
          <cell r="A2110">
            <v>43368</v>
          </cell>
          <cell r="G2110">
            <v>6185.65</v>
          </cell>
        </row>
        <row r="2111">
          <cell r="A2111">
            <v>43369</v>
          </cell>
          <cell r="G2111">
            <v>6212.55</v>
          </cell>
        </row>
        <row r="2112">
          <cell r="A2112">
            <v>43370</v>
          </cell>
          <cell r="G2112">
            <v>5979.8</v>
          </cell>
        </row>
        <row r="2113">
          <cell r="A2113">
            <v>43371</v>
          </cell>
          <cell r="G2113">
            <v>6006.2</v>
          </cell>
        </row>
        <row r="2114">
          <cell r="A2114">
            <v>43374</v>
          </cell>
          <cell r="G2114">
            <v>5881.85</v>
          </cell>
        </row>
        <row r="2115">
          <cell r="A2115">
            <v>43376</v>
          </cell>
          <cell r="G2115">
            <v>5752.5</v>
          </cell>
        </row>
        <row r="2116">
          <cell r="A2116">
            <v>43377</v>
          </cell>
          <cell r="G2116">
            <v>5632.1</v>
          </cell>
        </row>
        <row r="2117">
          <cell r="A2117">
            <v>43378</v>
          </cell>
          <cell r="G2117">
            <v>5375.65</v>
          </cell>
        </row>
        <row r="2118">
          <cell r="A2118">
            <v>43381</v>
          </cell>
          <cell r="G2118">
            <v>5395.55</v>
          </cell>
        </row>
        <row r="2119">
          <cell r="A2119">
            <v>43382</v>
          </cell>
          <cell r="G2119">
            <v>5429.1</v>
          </cell>
        </row>
        <row r="2120">
          <cell r="A2120">
            <v>43383</v>
          </cell>
          <cell r="G2120">
            <v>5961.5</v>
          </cell>
        </row>
        <row r="2121">
          <cell r="A2121">
            <v>43384</v>
          </cell>
          <cell r="G2121">
            <v>5592</v>
          </cell>
        </row>
        <row r="2122">
          <cell r="A2122">
            <v>43385</v>
          </cell>
          <cell r="G2122">
            <v>5813.55</v>
          </cell>
        </row>
        <row r="2123">
          <cell r="A2123">
            <v>43388</v>
          </cell>
          <cell r="G2123">
            <v>5634.25</v>
          </cell>
        </row>
        <row r="2124">
          <cell r="A2124">
            <v>43389</v>
          </cell>
          <cell r="G2124">
            <v>5657.1</v>
          </cell>
        </row>
        <row r="2125">
          <cell r="A2125">
            <v>43390</v>
          </cell>
          <cell r="G2125">
            <v>5380.25</v>
          </cell>
        </row>
        <row r="2126">
          <cell r="A2126">
            <v>43392</v>
          </cell>
          <cell r="G2126">
            <v>5419.2</v>
          </cell>
        </row>
        <row r="2127">
          <cell r="A2127">
            <v>43395</v>
          </cell>
          <cell r="G2127">
            <v>5250.2</v>
          </cell>
        </row>
        <row r="2128">
          <cell r="A2128">
            <v>43396</v>
          </cell>
          <cell r="G2128">
            <v>5167.75</v>
          </cell>
        </row>
        <row r="2129">
          <cell r="A2129">
            <v>43397</v>
          </cell>
          <cell r="G2129">
            <v>5391.45</v>
          </cell>
        </row>
        <row r="2130">
          <cell r="A2130">
            <v>43398</v>
          </cell>
          <cell r="G2130">
            <v>5367.65</v>
          </cell>
        </row>
        <row r="2131">
          <cell r="A2131">
            <v>43399</v>
          </cell>
          <cell r="G2131">
            <v>5399.2</v>
          </cell>
        </row>
        <row r="2132">
          <cell r="A2132">
            <v>43402</v>
          </cell>
          <cell r="G2132">
            <v>5409.85</v>
          </cell>
        </row>
        <row r="2133">
          <cell r="A2133">
            <v>43403</v>
          </cell>
          <cell r="G2133">
            <v>5391.15</v>
          </cell>
        </row>
        <row r="2134">
          <cell r="A2134">
            <v>43404</v>
          </cell>
          <cell r="G2134">
            <v>5404.65</v>
          </cell>
        </row>
        <row r="2135">
          <cell r="A2135">
            <v>43405</v>
          </cell>
          <cell r="G2135">
            <v>5386.5</v>
          </cell>
        </row>
        <row r="2136">
          <cell r="A2136">
            <v>43406</v>
          </cell>
          <cell r="G2136">
            <v>5525.3</v>
          </cell>
        </row>
        <row r="2137">
          <cell r="A2137">
            <v>43409</v>
          </cell>
          <cell r="G2137">
            <v>5569.6</v>
          </cell>
        </row>
        <row r="2138">
          <cell r="A2138">
            <v>43410</v>
          </cell>
          <cell r="G2138">
            <v>5591</v>
          </cell>
        </row>
        <row r="2139">
          <cell r="A2139">
            <v>43411</v>
          </cell>
          <cell r="G2139">
            <v>5628.2</v>
          </cell>
        </row>
        <row r="2140">
          <cell r="A2140">
            <v>43413</v>
          </cell>
          <cell r="G2140">
            <v>5701.4</v>
          </cell>
        </row>
        <row r="2141">
          <cell r="A2141">
            <v>43416</v>
          </cell>
          <cell r="G2141">
            <v>5549.1</v>
          </cell>
        </row>
        <row r="2142">
          <cell r="A2142">
            <v>43417</v>
          </cell>
          <cell r="G2142">
            <v>5571.7</v>
          </cell>
        </row>
        <row r="2143">
          <cell r="A2143">
            <v>43418</v>
          </cell>
          <cell r="G2143">
            <v>5577.65</v>
          </cell>
        </row>
        <row r="2144">
          <cell r="A2144">
            <v>43419</v>
          </cell>
          <cell r="G2144">
            <v>5597.1</v>
          </cell>
        </row>
        <row r="2145">
          <cell r="A2145">
            <v>43420</v>
          </cell>
          <cell r="G2145">
            <v>5695.65</v>
          </cell>
        </row>
        <row r="2146">
          <cell r="A2146">
            <v>43423</v>
          </cell>
          <cell r="G2146">
            <v>5725.95</v>
          </cell>
        </row>
        <row r="2147">
          <cell r="A2147">
            <v>43424</v>
          </cell>
          <cell r="G2147">
            <v>5688.55</v>
          </cell>
        </row>
        <row r="2148">
          <cell r="A2148">
            <v>43425</v>
          </cell>
          <cell r="G2148">
            <v>5851.95</v>
          </cell>
        </row>
        <row r="2149">
          <cell r="A2149">
            <v>43426</v>
          </cell>
          <cell r="G2149">
            <v>5723.05</v>
          </cell>
        </row>
        <row r="2150">
          <cell r="A2150">
            <v>43430</v>
          </cell>
          <cell r="G2150">
            <v>5737.9</v>
          </cell>
        </row>
        <row r="2151">
          <cell r="A2151">
            <v>43431</v>
          </cell>
          <cell r="G2151">
            <v>5880.35</v>
          </cell>
        </row>
        <row r="2152">
          <cell r="A2152">
            <v>43432</v>
          </cell>
          <cell r="G2152">
            <v>5818.45</v>
          </cell>
        </row>
        <row r="2153">
          <cell r="A2153">
            <v>43433</v>
          </cell>
          <cell r="G2153">
            <v>6010.75</v>
          </cell>
        </row>
        <row r="2154">
          <cell r="A2154">
            <v>43434</v>
          </cell>
          <cell r="G2154">
            <v>5994.35</v>
          </cell>
        </row>
        <row r="2155">
          <cell r="A2155">
            <v>43437</v>
          </cell>
          <cell r="G2155">
            <v>5999.3</v>
          </cell>
        </row>
        <row r="2156">
          <cell r="A2156">
            <v>43438</v>
          </cell>
          <cell r="G2156">
            <v>6070.2</v>
          </cell>
        </row>
        <row r="2157">
          <cell r="A2157">
            <v>43439</v>
          </cell>
          <cell r="G2157">
            <v>5902.5</v>
          </cell>
        </row>
        <row r="2158">
          <cell r="A2158">
            <v>43440</v>
          </cell>
          <cell r="G2158">
            <v>5667.5</v>
          </cell>
        </row>
        <row r="2159">
          <cell r="A2159">
            <v>43441</v>
          </cell>
          <cell r="G2159">
            <v>5849.9</v>
          </cell>
        </row>
        <row r="2160">
          <cell r="A2160">
            <v>43444</v>
          </cell>
          <cell r="G2160">
            <v>5693.95</v>
          </cell>
        </row>
        <row r="2161">
          <cell r="A2161">
            <v>43445</v>
          </cell>
          <cell r="G2161">
            <v>5827.15</v>
          </cell>
        </row>
        <row r="2162">
          <cell r="A2162">
            <v>43446</v>
          </cell>
          <cell r="G2162">
            <v>5989</v>
          </cell>
        </row>
        <row r="2163">
          <cell r="A2163">
            <v>43447</v>
          </cell>
          <cell r="G2163">
            <v>6159.4</v>
          </cell>
        </row>
        <row r="2164">
          <cell r="A2164">
            <v>43448</v>
          </cell>
          <cell r="G2164">
            <v>6177.65</v>
          </cell>
        </row>
        <row r="2165">
          <cell r="A2165">
            <v>43451</v>
          </cell>
          <cell r="G2165">
            <v>6087.8</v>
          </cell>
        </row>
        <row r="2166">
          <cell r="A2166">
            <v>43452</v>
          </cell>
          <cell r="G2166">
            <v>6152.65</v>
          </cell>
        </row>
        <row r="2167">
          <cell r="A2167">
            <v>43453</v>
          </cell>
          <cell r="G2167">
            <v>6405.45</v>
          </cell>
        </row>
        <row r="2168">
          <cell r="A2168">
            <v>43454</v>
          </cell>
          <cell r="G2168">
            <v>6404.95</v>
          </cell>
        </row>
        <row r="2169">
          <cell r="A2169">
            <v>43455</v>
          </cell>
          <cell r="G2169">
            <v>6360.1</v>
          </cell>
        </row>
        <row r="2170">
          <cell r="A2170">
            <v>43458</v>
          </cell>
          <cell r="G2170">
            <v>6274.45</v>
          </cell>
        </row>
        <row r="2171">
          <cell r="A2171">
            <v>43460</v>
          </cell>
          <cell r="G2171">
            <v>6439.05</v>
          </cell>
        </row>
        <row r="2172">
          <cell r="A2172">
            <v>43461</v>
          </cell>
          <cell r="G2172">
            <v>6405.05</v>
          </cell>
        </row>
        <row r="2173">
          <cell r="A2173">
            <v>43462</v>
          </cell>
          <cell r="G2173">
            <v>6502.9</v>
          </cell>
        </row>
        <row r="2174">
          <cell r="A2174">
            <v>43465</v>
          </cell>
          <cell r="G2174">
            <v>6476.95</v>
          </cell>
        </row>
        <row r="2175">
          <cell r="A2175">
            <v>43466</v>
          </cell>
          <cell r="G2175">
            <v>6521.95</v>
          </cell>
        </row>
        <row r="2176">
          <cell r="A2176">
            <v>43467</v>
          </cell>
          <cell r="G2176">
            <v>6384</v>
          </cell>
        </row>
        <row r="2177">
          <cell r="A2177">
            <v>43468</v>
          </cell>
          <cell r="G2177">
            <v>6383.3</v>
          </cell>
        </row>
        <row r="2178">
          <cell r="A2178">
            <v>43469</v>
          </cell>
          <cell r="G2178">
            <v>6410.45</v>
          </cell>
        </row>
        <row r="2179">
          <cell r="A2179">
            <v>43472</v>
          </cell>
          <cell r="G2179">
            <v>6407.15</v>
          </cell>
        </row>
        <row r="2180">
          <cell r="A2180">
            <v>43473</v>
          </cell>
          <cell r="G2180">
            <v>6443.05</v>
          </cell>
        </row>
        <row r="2181">
          <cell r="A2181">
            <v>43474</v>
          </cell>
          <cell r="G2181">
            <v>6399.1</v>
          </cell>
        </row>
        <row r="2182">
          <cell r="A2182">
            <v>43475</v>
          </cell>
          <cell r="G2182">
            <v>6371.95</v>
          </cell>
        </row>
        <row r="2183">
          <cell r="A2183">
            <v>43476</v>
          </cell>
          <cell r="G2183">
            <v>6371.65</v>
          </cell>
        </row>
        <row r="2184">
          <cell r="A2184">
            <v>43479</v>
          </cell>
          <cell r="G2184">
            <v>6368.8</v>
          </cell>
        </row>
        <row r="2185">
          <cell r="A2185">
            <v>43480</v>
          </cell>
          <cell r="G2185">
            <v>6509.7</v>
          </cell>
        </row>
        <row r="2186">
          <cell r="A2186">
            <v>43481</v>
          </cell>
          <cell r="G2186">
            <v>6464.85</v>
          </cell>
        </row>
        <row r="2187">
          <cell r="A2187">
            <v>43482</v>
          </cell>
          <cell r="G2187">
            <v>6359</v>
          </cell>
        </row>
        <row r="2188">
          <cell r="A2188">
            <v>43483</v>
          </cell>
          <cell r="G2188">
            <v>6249.9</v>
          </cell>
        </row>
        <row r="2189">
          <cell r="A2189">
            <v>43486</v>
          </cell>
          <cell r="G2189">
            <v>6384.55</v>
          </cell>
        </row>
        <row r="2190">
          <cell r="A2190">
            <v>43487</v>
          </cell>
          <cell r="G2190">
            <v>6435.55</v>
          </cell>
        </row>
        <row r="2191">
          <cell r="A2191">
            <v>43488</v>
          </cell>
          <cell r="G2191">
            <v>6493.15</v>
          </cell>
        </row>
        <row r="2192">
          <cell r="A2192">
            <v>43489</v>
          </cell>
          <cell r="G2192">
            <v>6407.3</v>
          </cell>
        </row>
        <row r="2193">
          <cell r="A2193">
            <v>43490</v>
          </cell>
          <cell r="G2193">
            <v>6321.55</v>
          </cell>
        </row>
        <row r="2194">
          <cell r="A2194">
            <v>43493</v>
          </cell>
          <cell r="G2194">
            <v>6050.9</v>
          </cell>
        </row>
        <row r="2195">
          <cell r="A2195">
            <v>43494</v>
          </cell>
          <cell r="G2195">
            <v>6233.05</v>
          </cell>
        </row>
        <row r="2196">
          <cell r="A2196">
            <v>43495</v>
          </cell>
          <cell r="G2196">
            <v>6247.2</v>
          </cell>
        </row>
        <row r="2197">
          <cell r="A2197">
            <v>43496</v>
          </cell>
          <cell r="G2197">
            <v>6091.9</v>
          </cell>
        </row>
        <row r="2198">
          <cell r="A2198">
            <v>43497</v>
          </cell>
          <cell r="G2198">
            <v>6096.95</v>
          </cell>
        </row>
        <row r="2199">
          <cell r="A2199">
            <v>43500</v>
          </cell>
          <cell r="G2199">
            <v>6009.2</v>
          </cell>
        </row>
        <row r="2200">
          <cell r="A2200">
            <v>43501</v>
          </cell>
          <cell r="G2200">
            <v>6017.1</v>
          </cell>
        </row>
        <row r="2201">
          <cell r="A2201">
            <v>43502</v>
          </cell>
          <cell r="G2201">
            <v>6208.65</v>
          </cell>
        </row>
        <row r="2202">
          <cell r="A2202">
            <v>43503</v>
          </cell>
          <cell r="G2202">
            <v>6253.1</v>
          </cell>
        </row>
        <row r="2203">
          <cell r="A2203">
            <v>43504</v>
          </cell>
          <cell r="G2203">
            <v>6182.7</v>
          </cell>
        </row>
        <row r="2204">
          <cell r="A2204">
            <v>43507</v>
          </cell>
          <cell r="G2204">
            <v>6096.25</v>
          </cell>
        </row>
        <row r="2205">
          <cell r="A2205">
            <v>43508</v>
          </cell>
          <cell r="G2205">
            <v>6096.4</v>
          </cell>
        </row>
        <row r="2206">
          <cell r="A2206">
            <v>43509</v>
          </cell>
          <cell r="G2206">
            <v>6127.65</v>
          </cell>
        </row>
        <row r="2207">
          <cell r="A2207">
            <v>43510</v>
          </cell>
          <cell r="G2207">
            <v>6035.6</v>
          </cell>
        </row>
        <row r="2208">
          <cell r="A2208">
            <v>43511</v>
          </cell>
          <cell r="G2208">
            <v>6025.45</v>
          </cell>
        </row>
        <row r="2209">
          <cell r="A2209">
            <v>43514</v>
          </cell>
          <cell r="G2209">
            <v>5885.15</v>
          </cell>
        </row>
        <row r="2210">
          <cell r="A2210">
            <v>43515</v>
          </cell>
          <cell r="G2210">
            <v>5969.75</v>
          </cell>
        </row>
        <row r="2211">
          <cell r="A2211">
            <v>43516</v>
          </cell>
          <cell r="G2211">
            <v>5998.45</v>
          </cell>
        </row>
        <row r="2212">
          <cell r="A2212">
            <v>43517</v>
          </cell>
          <cell r="G2212">
            <v>6169.1</v>
          </cell>
        </row>
        <row r="2213">
          <cell r="A2213">
            <v>43518</v>
          </cell>
          <cell r="G2213">
            <v>6195.65</v>
          </cell>
        </row>
        <row r="2214">
          <cell r="A2214">
            <v>43521</v>
          </cell>
          <cell r="G2214">
            <v>6333.55</v>
          </cell>
        </row>
        <row r="2215">
          <cell r="A2215">
            <v>43522</v>
          </cell>
          <cell r="G2215">
            <v>6452.65</v>
          </cell>
        </row>
        <row r="2216">
          <cell r="A2216">
            <v>43523</v>
          </cell>
          <cell r="G2216">
            <v>6419.85</v>
          </cell>
        </row>
        <row r="2217">
          <cell r="A2217">
            <v>43524</v>
          </cell>
          <cell r="G2217">
            <v>6462.45</v>
          </cell>
        </row>
        <row r="2218">
          <cell r="A2218">
            <v>43525</v>
          </cell>
          <cell r="G2218">
            <v>6440.6</v>
          </cell>
        </row>
        <row r="2219">
          <cell r="A2219">
            <v>43529</v>
          </cell>
          <cell r="G2219">
            <v>6543.75</v>
          </cell>
        </row>
        <row r="2220">
          <cell r="A2220">
            <v>43530</v>
          </cell>
          <cell r="G2220">
            <v>6609.15</v>
          </cell>
        </row>
        <row r="2221">
          <cell r="A2221">
            <v>43531</v>
          </cell>
          <cell r="G2221">
            <v>6598.5</v>
          </cell>
        </row>
        <row r="2222">
          <cell r="A2222">
            <v>43532</v>
          </cell>
          <cell r="G2222">
            <v>6616.95</v>
          </cell>
        </row>
        <row r="2223">
          <cell r="A2223">
            <v>43535</v>
          </cell>
          <cell r="G2223">
            <v>6783.6</v>
          </cell>
        </row>
        <row r="2224">
          <cell r="A2224">
            <v>43536</v>
          </cell>
          <cell r="G2224">
            <v>6860.9</v>
          </cell>
        </row>
        <row r="2225">
          <cell r="A2225">
            <v>43537</v>
          </cell>
          <cell r="G2225">
            <v>6898.2</v>
          </cell>
        </row>
        <row r="2226">
          <cell r="A2226">
            <v>43538</v>
          </cell>
          <cell r="G2226">
            <v>6932.1</v>
          </cell>
        </row>
        <row r="2227">
          <cell r="A2227">
            <v>43539</v>
          </cell>
          <cell r="G2227">
            <v>6927.95</v>
          </cell>
        </row>
        <row r="2228">
          <cell r="A2228">
            <v>43542</v>
          </cell>
          <cell r="G2228">
            <v>7006.8</v>
          </cell>
        </row>
        <row r="2229">
          <cell r="A2229">
            <v>43543</v>
          </cell>
          <cell r="G2229">
            <v>6975.65</v>
          </cell>
        </row>
        <row r="2230">
          <cell r="A2230">
            <v>43544</v>
          </cell>
          <cell r="G2230">
            <v>6953.5</v>
          </cell>
        </row>
        <row r="2231">
          <cell r="A2231">
            <v>43546</v>
          </cell>
          <cell r="G2231">
            <v>6960.05</v>
          </cell>
        </row>
        <row r="2232">
          <cell r="A2232">
            <v>43549</v>
          </cell>
          <cell r="G2232">
            <v>6917.25</v>
          </cell>
        </row>
        <row r="2233">
          <cell r="A2233">
            <v>43550</v>
          </cell>
          <cell r="G2233">
            <v>6987.85</v>
          </cell>
        </row>
        <row r="2234">
          <cell r="A2234">
            <v>43551</v>
          </cell>
          <cell r="G2234">
            <v>6980.35</v>
          </cell>
        </row>
        <row r="2235">
          <cell r="A2235">
            <v>43552</v>
          </cell>
          <cell r="G2235">
            <v>6952.55</v>
          </cell>
        </row>
        <row r="2236">
          <cell r="A2236">
            <v>43553</v>
          </cell>
          <cell r="G2236">
            <v>7037.05</v>
          </cell>
        </row>
        <row r="2237">
          <cell r="A2237">
            <v>43556</v>
          </cell>
          <cell r="G2237">
            <v>7158.8</v>
          </cell>
        </row>
        <row r="2238">
          <cell r="A2238">
            <v>43557</v>
          </cell>
          <cell r="G2238">
            <v>7279.6</v>
          </cell>
        </row>
        <row r="2239">
          <cell r="A2239">
            <v>43558</v>
          </cell>
          <cell r="G2239">
            <v>7401.55</v>
          </cell>
        </row>
        <row r="2240">
          <cell r="A2240">
            <v>43559</v>
          </cell>
          <cell r="G2240">
            <v>7318.55</v>
          </cell>
        </row>
        <row r="2241">
          <cell r="A2241">
            <v>43560</v>
          </cell>
          <cell r="G2241">
            <v>7397.8</v>
          </cell>
        </row>
        <row r="2242">
          <cell r="A2242">
            <v>43563</v>
          </cell>
          <cell r="G2242">
            <v>7347.25</v>
          </cell>
        </row>
        <row r="2243">
          <cell r="A2243">
            <v>43564</v>
          </cell>
          <cell r="G2243">
            <v>7379.2</v>
          </cell>
        </row>
        <row r="2244">
          <cell r="A2244">
            <v>43565</v>
          </cell>
          <cell r="G2244">
            <v>7423.3</v>
          </cell>
        </row>
        <row r="2245">
          <cell r="A2245">
            <v>43566</v>
          </cell>
          <cell r="G2245">
            <v>7562.75</v>
          </cell>
        </row>
        <row r="2246">
          <cell r="A2246">
            <v>43567</v>
          </cell>
          <cell r="G2246">
            <v>7536.85</v>
          </cell>
        </row>
        <row r="2247">
          <cell r="A2247">
            <v>43570</v>
          </cell>
          <cell r="G2247">
            <v>7509.15</v>
          </cell>
        </row>
        <row r="2248">
          <cell r="A2248">
            <v>43571</v>
          </cell>
          <cell r="G2248">
            <v>7578.95</v>
          </cell>
        </row>
        <row r="2249">
          <cell r="A2249">
            <v>43573</v>
          </cell>
          <cell r="G2249">
            <v>7571.15</v>
          </cell>
        </row>
        <row r="2250">
          <cell r="A2250">
            <v>43577</v>
          </cell>
          <cell r="G2250">
            <v>7472.75</v>
          </cell>
        </row>
        <row r="2251">
          <cell r="A2251">
            <v>43578</v>
          </cell>
          <cell r="G2251">
            <v>7495.05</v>
          </cell>
        </row>
        <row r="2252">
          <cell r="A2252">
            <v>43579</v>
          </cell>
          <cell r="G2252">
            <v>7637.95</v>
          </cell>
        </row>
        <row r="2253">
          <cell r="A2253">
            <v>43580</v>
          </cell>
          <cell r="G2253">
            <v>7669.5</v>
          </cell>
        </row>
        <row r="2254">
          <cell r="A2254">
            <v>43581</v>
          </cell>
          <cell r="G2254">
            <v>7721.25</v>
          </cell>
        </row>
        <row r="2255">
          <cell r="A2255">
            <v>43585</v>
          </cell>
          <cell r="G2255">
            <v>7520.45</v>
          </cell>
        </row>
        <row r="2256">
          <cell r="A2256">
            <v>43587</v>
          </cell>
          <cell r="G2256">
            <v>7578.85</v>
          </cell>
        </row>
        <row r="2257">
          <cell r="A2257">
            <v>43588</v>
          </cell>
          <cell r="G2257">
            <v>7624.2</v>
          </cell>
        </row>
        <row r="2258">
          <cell r="A2258">
            <v>43591</v>
          </cell>
          <cell r="G2258">
            <v>7667.95</v>
          </cell>
        </row>
        <row r="2259">
          <cell r="A2259">
            <v>43592</v>
          </cell>
          <cell r="G2259">
            <v>7561.95</v>
          </cell>
        </row>
        <row r="2260">
          <cell r="A2260">
            <v>43593</v>
          </cell>
          <cell r="G2260">
            <v>7345.75</v>
          </cell>
        </row>
        <row r="2261">
          <cell r="A2261">
            <v>43594</v>
          </cell>
          <cell r="G2261">
            <v>7467.3</v>
          </cell>
        </row>
        <row r="2262">
          <cell r="A2262">
            <v>43595</v>
          </cell>
          <cell r="G2262">
            <v>7383.7</v>
          </cell>
        </row>
        <row r="2263">
          <cell r="A2263">
            <v>43598</v>
          </cell>
          <cell r="G2263">
            <v>7347.35</v>
          </cell>
        </row>
        <row r="2264">
          <cell r="A2264">
            <v>43599</v>
          </cell>
          <cell r="G2264">
            <v>7365.7</v>
          </cell>
        </row>
        <row r="2265">
          <cell r="A2265">
            <v>43600</v>
          </cell>
          <cell r="G2265">
            <v>7454.7</v>
          </cell>
        </row>
        <row r="2266">
          <cell r="A2266">
            <v>43601</v>
          </cell>
          <cell r="G2266">
            <v>7617.45</v>
          </cell>
        </row>
        <row r="2267">
          <cell r="A2267">
            <v>43602</v>
          </cell>
          <cell r="G2267">
            <v>7992.95</v>
          </cell>
        </row>
        <row r="2268">
          <cell r="A2268">
            <v>43605</v>
          </cell>
          <cell r="G2268">
            <v>8235</v>
          </cell>
        </row>
        <row r="2269">
          <cell r="A2269">
            <v>43606</v>
          </cell>
          <cell r="G2269">
            <v>8185.4</v>
          </cell>
        </row>
        <row r="2270">
          <cell r="A2270">
            <v>43607</v>
          </cell>
          <cell r="G2270">
            <v>8221.5499999999993</v>
          </cell>
        </row>
        <row r="2271">
          <cell r="A2271">
            <v>43608</v>
          </cell>
          <cell r="G2271">
            <v>8013.3</v>
          </cell>
        </row>
        <row r="2272">
          <cell r="A2272">
            <v>43609</v>
          </cell>
          <cell r="G2272">
            <v>8151.7</v>
          </cell>
        </row>
        <row r="2273">
          <cell r="A2273">
            <v>43612</v>
          </cell>
          <cell r="G2273">
            <v>8213.0499999999993</v>
          </cell>
        </row>
        <row r="2274">
          <cell r="A2274">
            <v>43613</v>
          </cell>
          <cell r="G2274">
            <v>8128.55</v>
          </cell>
        </row>
        <row r="2275">
          <cell r="A2275">
            <v>43614</v>
          </cell>
          <cell r="G2275">
            <v>8131.75</v>
          </cell>
        </row>
        <row r="2276">
          <cell r="A2276">
            <v>43615</v>
          </cell>
          <cell r="G2276">
            <v>8226.9</v>
          </cell>
        </row>
        <row r="2277">
          <cell r="A2277">
            <v>43616</v>
          </cell>
          <cell r="G2277">
            <v>8187.95</v>
          </cell>
        </row>
        <row r="2278">
          <cell r="A2278">
            <v>43619</v>
          </cell>
          <cell r="G2278">
            <v>8348.1</v>
          </cell>
        </row>
        <row r="2279">
          <cell r="A2279">
            <v>43620</v>
          </cell>
          <cell r="G2279">
            <v>8312.85</v>
          </cell>
        </row>
        <row r="2280">
          <cell r="A2280">
            <v>43622</v>
          </cell>
          <cell r="G2280">
            <v>8125.2</v>
          </cell>
        </row>
        <row r="2281">
          <cell r="A2281">
            <v>43623</v>
          </cell>
          <cell r="G2281">
            <v>8202.35</v>
          </cell>
        </row>
        <row r="2282">
          <cell r="A2282">
            <v>43626</v>
          </cell>
          <cell r="G2282">
            <v>8304.4500000000007</v>
          </cell>
        </row>
        <row r="2283">
          <cell r="A2283">
            <v>43627</v>
          </cell>
          <cell r="G2283">
            <v>8270.65</v>
          </cell>
        </row>
        <row r="2284">
          <cell r="A2284">
            <v>43628</v>
          </cell>
          <cell r="G2284">
            <v>8245.6</v>
          </cell>
        </row>
        <row r="2285">
          <cell r="A2285">
            <v>43629</v>
          </cell>
          <cell r="G2285">
            <v>8292.35</v>
          </cell>
        </row>
        <row r="2286">
          <cell r="A2286">
            <v>43630</v>
          </cell>
          <cell r="G2286">
            <v>8235.15</v>
          </cell>
        </row>
        <row r="2287">
          <cell r="A2287">
            <v>43633</v>
          </cell>
          <cell r="G2287">
            <v>8121.3</v>
          </cell>
        </row>
        <row r="2288">
          <cell r="A2288">
            <v>43634</v>
          </cell>
          <cell r="G2288">
            <v>8246.25</v>
          </cell>
        </row>
        <row r="2289">
          <cell r="A2289">
            <v>43635</v>
          </cell>
          <cell r="G2289">
            <v>8257</v>
          </cell>
        </row>
        <row r="2290">
          <cell r="A2290">
            <v>43636</v>
          </cell>
          <cell r="G2290">
            <v>8417.85</v>
          </cell>
        </row>
        <row r="2291">
          <cell r="A2291">
            <v>43637</v>
          </cell>
          <cell r="G2291">
            <v>8392.4500000000007</v>
          </cell>
        </row>
        <row r="2292">
          <cell r="A2292">
            <v>43640</v>
          </cell>
          <cell r="G2292">
            <v>8354.65</v>
          </cell>
        </row>
        <row r="2293">
          <cell r="A2293">
            <v>43641</v>
          </cell>
          <cell r="G2293">
            <v>8346.15</v>
          </cell>
        </row>
        <row r="2294">
          <cell r="A2294">
            <v>43642</v>
          </cell>
          <cell r="G2294">
            <v>8410.5</v>
          </cell>
        </row>
        <row r="2295">
          <cell r="A2295">
            <v>43643</v>
          </cell>
          <cell r="G2295">
            <v>8443.9</v>
          </cell>
        </row>
        <row r="2296">
          <cell r="A2296">
            <v>43644</v>
          </cell>
          <cell r="G2296">
            <v>8524.65</v>
          </cell>
        </row>
        <row r="2297">
          <cell r="A2297">
            <v>43647</v>
          </cell>
          <cell r="G2297">
            <v>8521.0499999999993</v>
          </cell>
        </row>
        <row r="2298">
          <cell r="A2298">
            <v>43648</v>
          </cell>
          <cell r="G2298">
            <v>8474.85</v>
          </cell>
        </row>
        <row r="2299">
          <cell r="A2299">
            <v>43649</v>
          </cell>
          <cell r="G2299">
            <v>8430.4500000000007</v>
          </cell>
        </row>
        <row r="2300">
          <cell r="A2300">
            <v>43650</v>
          </cell>
          <cell r="G2300">
            <v>8537.5499999999993</v>
          </cell>
        </row>
        <row r="2301">
          <cell r="A2301">
            <v>43651</v>
          </cell>
          <cell r="G2301">
            <v>8435.35</v>
          </cell>
        </row>
        <row r="2302">
          <cell r="A2302">
            <v>43654</v>
          </cell>
          <cell r="G2302">
            <v>7593.05</v>
          </cell>
        </row>
        <row r="2303">
          <cell r="A2303">
            <v>43655</v>
          </cell>
          <cell r="G2303">
            <v>7855.4</v>
          </cell>
        </row>
        <row r="2304">
          <cell r="A2304">
            <v>43656</v>
          </cell>
          <cell r="G2304">
            <v>7658.2</v>
          </cell>
        </row>
        <row r="2305">
          <cell r="A2305">
            <v>43657</v>
          </cell>
          <cell r="G2305">
            <v>7645.7</v>
          </cell>
        </row>
        <row r="2306">
          <cell r="A2306">
            <v>43658</v>
          </cell>
          <cell r="G2306">
            <v>7725.7</v>
          </cell>
        </row>
        <row r="2307">
          <cell r="A2307">
            <v>43661</v>
          </cell>
          <cell r="G2307">
            <v>7714.45</v>
          </cell>
        </row>
        <row r="2308">
          <cell r="A2308">
            <v>43662</v>
          </cell>
          <cell r="G2308">
            <v>7881.7</v>
          </cell>
        </row>
        <row r="2309">
          <cell r="A2309">
            <v>43663</v>
          </cell>
          <cell r="G2309">
            <v>7854.55</v>
          </cell>
        </row>
        <row r="2310">
          <cell r="A2310">
            <v>43664</v>
          </cell>
          <cell r="G2310">
            <v>7847.65</v>
          </cell>
        </row>
        <row r="2311">
          <cell r="A2311">
            <v>43665</v>
          </cell>
          <cell r="G2311">
            <v>7566.35</v>
          </cell>
        </row>
        <row r="2312">
          <cell r="A2312">
            <v>43668</v>
          </cell>
          <cell r="G2312">
            <v>7162.45</v>
          </cell>
        </row>
        <row r="2313">
          <cell r="A2313">
            <v>43669</v>
          </cell>
          <cell r="G2313">
            <v>7170.35</v>
          </cell>
        </row>
        <row r="2314">
          <cell r="A2314">
            <v>43670</v>
          </cell>
          <cell r="G2314">
            <v>7065.3</v>
          </cell>
        </row>
        <row r="2315">
          <cell r="A2315">
            <v>43671</v>
          </cell>
          <cell r="G2315">
            <v>6782.3</v>
          </cell>
        </row>
        <row r="2316">
          <cell r="A2316">
            <v>43672</v>
          </cell>
          <cell r="G2316">
            <v>7233</v>
          </cell>
        </row>
        <row r="2317">
          <cell r="A2317">
            <v>43675</v>
          </cell>
          <cell r="G2317">
            <v>7120.85</v>
          </cell>
        </row>
        <row r="2318">
          <cell r="A2318">
            <v>43676</v>
          </cell>
          <cell r="G2318">
            <v>7078.05</v>
          </cell>
        </row>
        <row r="2319">
          <cell r="A2319">
            <v>43677</v>
          </cell>
          <cell r="G2319">
            <v>7097.85</v>
          </cell>
        </row>
        <row r="2320">
          <cell r="A2320">
            <v>43678</v>
          </cell>
          <cell r="G2320">
            <v>7082</v>
          </cell>
        </row>
        <row r="2321">
          <cell r="A2321">
            <v>43679</v>
          </cell>
          <cell r="G2321">
            <v>7063.7</v>
          </cell>
        </row>
        <row r="2322">
          <cell r="A2322">
            <v>43682</v>
          </cell>
          <cell r="G2322">
            <v>6986.95</v>
          </cell>
        </row>
        <row r="2323">
          <cell r="A2323">
            <v>43683</v>
          </cell>
          <cell r="G2323">
            <v>7096.35</v>
          </cell>
        </row>
        <row r="2324">
          <cell r="A2324">
            <v>43684</v>
          </cell>
          <cell r="G2324">
            <v>7152.45</v>
          </cell>
        </row>
        <row r="2325">
          <cell r="A2325">
            <v>43685</v>
          </cell>
          <cell r="G2325">
            <v>7290.45</v>
          </cell>
        </row>
        <row r="2326">
          <cell r="A2326">
            <v>43686</v>
          </cell>
          <cell r="G2326">
            <v>7504</v>
          </cell>
        </row>
        <row r="2327">
          <cell r="A2327">
            <v>43690</v>
          </cell>
          <cell r="G2327">
            <v>7089.15</v>
          </cell>
        </row>
        <row r="2328">
          <cell r="A2328">
            <v>43691</v>
          </cell>
          <cell r="G2328">
            <v>7415.2</v>
          </cell>
        </row>
        <row r="2329">
          <cell r="A2329">
            <v>43693</v>
          </cell>
          <cell r="G2329">
            <v>7439.4</v>
          </cell>
        </row>
        <row r="2330">
          <cell r="A2330">
            <v>43696</v>
          </cell>
          <cell r="G2330">
            <v>7376.65</v>
          </cell>
        </row>
        <row r="2331">
          <cell r="A2331">
            <v>43697</v>
          </cell>
          <cell r="G2331">
            <v>7236.15</v>
          </cell>
        </row>
        <row r="2332">
          <cell r="A2332">
            <v>43698</v>
          </cell>
          <cell r="G2332">
            <v>7145.85</v>
          </cell>
        </row>
        <row r="2333">
          <cell r="A2333">
            <v>43699</v>
          </cell>
          <cell r="G2333">
            <v>6767.35</v>
          </cell>
        </row>
        <row r="2334">
          <cell r="A2334">
            <v>43700</v>
          </cell>
          <cell r="G2334">
            <v>6884.6</v>
          </cell>
        </row>
        <row r="2335">
          <cell r="A2335">
            <v>43703</v>
          </cell>
          <cell r="G2335">
            <v>7190.8</v>
          </cell>
        </row>
        <row r="2336">
          <cell r="A2336">
            <v>43704</v>
          </cell>
          <cell r="G2336">
            <v>7126.5</v>
          </cell>
        </row>
        <row r="2337">
          <cell r="A2337">
            <v>43705</v>
          </cell>
          <cell r="G2337">
            <v>7035.95</v>
          </cell>
        </row>
        <row r="2338">
          <cell r="A2338">
            <v>43706</v>
          </cell>
          <cell r="G2338">
            <v>6979.85</v>
          </cell>
        </row>
        <row r="2339">
          <cell r="A2339">
            <v>43707</v>
          </cell>
          <cell r="G2339">
            <v>7119.55</v>
          </cell>
        </row>
        <row r="2340">
          <cell r="A2340">
            <v>43711</v>
          </cell>
          <cell r="G2340">
            <v>7026.3</v>
          </cell>
        </row>
        <row r="2341">
          <cell r="A2341">
            <v>43712</v>
          </cell>
          <cell r="G2341">
            <v>7023.1</v>
          </cell>
        </row>
        <row r="2342">
          <cell r="A2342">
            <v>43713</v>
          </cell>
          <cell r="G2342">
            <v>7001.05</v>
          </cell>
        </row>
        <row r="2343">
          <cell r="A2343">
            <v>43714</v>
          </cell>
          <cell r="G2343">
            <v>7175.9</v>
          </cell>
        </row>
        <row r="2344">
          <cell r="A2344">
            <v>43717</v>
          </cell>
          <cell r="G2344">
            <v>7323.95</v>
          </cell>
        </row>
        <row r="2345">
          <cell r="A2345">
            <v>43719</v>
          </cell>
          <cell r="G2345">
            <v>7354.2</v>
          </cell>
        </row>
        <row r="2346">
          <cell r="A2346">
            <v>43720</v>
          </cell>
          <cell r="G2346">
            <v>7291.95</v>
          </cell>
        </row>
        <row r="2347">
          <cell r="A2347">
            <v>43721</v>
          </cell>
          <cell r="G2347">
            <v>7388.75</v>
          </cell>
        </row>
        <row r="2348">
          <cell r="A2348">
            <v>43724</v>
          </cell>
          <cell r="G2348">
            <v>7280.25</v>
          </cell>
        </row>
        <row r="2349">
          <cell r="A2349">
            <v>43725</v>
          </cell>
          <cell r="G2349">
            <v>7150.5</v>
          </cell>
        </row>
        <row r="2350">
          <cell r="A2350">
            <v>43726</v>
          </cell>
          <cell r="G2350">
            <v>7255.05</v>
          </cell>
        </row>
        <row r="2351">
          <cell r="A2351">
            <v>43727</v>
          </cell>
          <cell r="G2351">
            <v>7188.65</v>
          </cell>
        </row>
        <row r="2352">
          <cell r="A2352">
            <v>43728</v>
          </cell>
          <cell r="G2352">
            <v>7693.65</v>
          </cell>
        </row>
        <row r="2353">
          <cell r="A2353">
            <v>43731</v>
          </cell>
          <cell r="G2353">
            <v>8297.75</v>
          </cell>
        </row>
        <row r="2354">
          <cell r="A2354">
            <v>43732</v>
          </cell>
          <cell r="G2354">
            <v>8240.7000000000007</v>
          </cell>
        </row>
        <row r="2355">
          <cell r="A2355">
            <v>43733</v>
          </cell>
          <cell r="G2355">
            <v>8255.6</v>
          </cell>
        </row>
        <row r="2356">
          <cell r="A2356">
            <v>43734</v>
          </cell>
          <cell r="G2356">
            <v>8464.6</v>
          </cell>
        </row>
        <row r="2357">
          <cell r="A2357">
            <v>43735</v>
          </cell>
          <cell r="G2357">
            <v>8550.35</v>
          </cell>
        </row>
        <row r="2358">
          <cell r="A2358">
            <v>43738</v>
          </cell>
          <cell r="G2358">
            <v>8513</v>
          </cell>
        </row>
        <row r="2359">
          <cell r="A2359">
            <v>43739</v>
          </cell>
          <cell r="G2359">
            <v>8458.35</v>
          </cell>
        </row>
        <row r="2360">
          <cell r="A2360">
            <v>43741</v>
          </cell>
          <cell r="G2360">
            <v>8446.4500000000007</v>
          </cell>
        </row>
        <row r="2361">
          <cell r="A2361">
            <v>43742</v>
          </cell>
          <cell r="G2361">
            <v>8300.75</v>
          </cell>
        </row>
        <row r="2362">
          <cell r="A2362">
            <v>43745</v>
          </cell>
          <cell r="G2362">
            <v>8220</v>
          </cell>
        </row>
        <row r="2363">
          <cell r="A2363">
            <v>43747</v>
          </cell>
          <cell r="G2363">
            <v>8318.25</v>
          </cell>
        </row>
        <row r="2364">
          <cell r="A2364">
            <v>43748</v>
          </cell>
          <cell r="G2364">
            <v>8201.85</v>
          </cell>
        </row>
        <row r="2365">
          <cell r="A2365">
            <v>43749</v>
          </cell>
          <cell r="G2365">
            <v>8169.45</v>
          </cell>
        </row>
        <row r="2366">
          <cell r="A2366">
            <v>43752</v>
          </cell>
          <cell r="G2366">
            <v>8082.25</v>
          </cell>
        </row>
        <row r="2367">
          <cell r="A2367">
            <v>43753</v>
          </cell>
          <cell r="G2367">
            <v>8035.85</v>
          </cell>
        </row>
        <row r="2368">
          <cell r="A2368">
            <v>43754</v>
          </cell>
          <cell r="G2368">
            <v>8134.3</v>
          </cell>
        </row>
        <row r="2369">
          <cell r="A2369">
            <v>43755</v>
          </cell>
          <cell r="G2369">
            <v>8316.65</v>
          </cell>
        </row>
        <row r="2370">
          <cell r="A2370">
            <v>43756</v>
          </cell>
          <cell r="G2370">
            <v>8265.9500000000007</v>
          </cell>
        </row>
        <row r="2371">
          <cell r="A2371">
            <v>43760</v>
          </cell>
          <cell r="G2371">
            <v>8008.85</v>
          </cell>
        </row>
        <row r="2372">
          <cell r="A2372">
            <v>43761</v>
          </cell>
          <cell r="G2372">
            <v>8070.95</v>
          </cell>
        </row>
        <row r="2373">
          <cell r="A2373">
            <v>43762</v>
          </cell>
          <cell r="G2373">
            <v>8091</v>
          </cell>
        </row>
        <row r="2374">
          <cell r="A2374">
            <v>43763</v>
          </cell>
          <cell r="G2374">
            <v>7972.15</v>
          </cell>
        </row>
        <row r="2375">
          <cell r="A2375">
            <v>43765</v>
          </cell>
          <cell r="G2375">
            <v>8001.5</v>
          </cell>
        </row>
        <row r="2376">
          <cell r="A2376">
            <v>43767</v>
          </cell>
          <cell r="G2376">
            <v>8150.9</v>
          </cell>
        </row>
        <row r="2377">
          <cell r="A2377">
            <v>43768</v>
          </cell>
          <cell r="G2377">
            <v>8082.4</v>
          </cell>
        </row>
        <row r="2378">
          <cell r="A2378">
            <v>43769</v>
          </cell>
          <cell r="G2378">
            <v>8134.35</v>
          </cell>
        </row>
        <row r="2379">
          <cell r="A2379">
            <v>43770</v>
          </cell>
          <cell r="G2379">
            <v>8384.75</v>
          </cell>
        </row>
        <row r="2380">
          <cell r="A2380">
            <v>43773</v>
          </cell>
          <cell r="G2380">
            <v>8706.6</v>
          </cell>
        </row>
        <row r="2381">
          <cell r="A2381">
            <v>43774</v>
          </cell>
          <cell r="G2381">
            <v>8845.75</v>
          </cell>
        </row>
        <row r="2382">
          <cell r="A2382">
            <v>43775</v>
          </cell>
          <cell r="G2382">
            <v>8772.85</v>
          </cell>
        </row>
        <row r="2383">
          <cell r="A2383">
            <v>43776</v>
          </cell>
          <cell r="G2383">
            <v>8832.9</v>
          </cell>
        </row>
        <row r="2384">
          <cell r="A2384">
            <v>43777</v>
          </cell>
          <cell r="G2384">
            <v>8818.85</v>
          </cell>
        </row>
        <row r="2385">
          <cell r="A2385">
            <v>43780</v>
          </cell>
          <cell r="G2385">
            <v>8903.2999999999993</v>
          </cell>
        </row>
        <row r="2386">
          <cell r="A2386">
            <v>43782</v>
          </cell>
          <cell r="G2386">
            <v>8978.35</v>
          </cell>
        </row>
        <row r="2387">
          <cell r="A2387">
            <v>43783</v>
          </cell>
          <cell r="G2387">
            <v>9061.85</v>
          </cell>
        </row>
        <row r="2388">
          <cell r="A2388">
            <v>43784</v>
          </cell>
          <cell r="G2388">
            <v>9057.85</v>
          </cell>
        </row>
        <row r="2389">
          <cell r="A2389">
            <v>43787</v>
          </cell>
          <cell r="G2389">
            <v>9104.25</v>
          </cell>
        </row>
        <row r="2390">
          <cell r="A2390">
            <v>43788</v>
          </cell>
          <cell r="G2390">
            <v>9152.7999999999993</v>
          </cell>
        </row>
        <row r="2391">
          <cell r="A2391">
            <v>43789</v>
          </cell>
          <cell r="G2391">
            <v>9079.25</v>
          </cell>
        </row>
        <row r="2392">
          <cell r="A2392">
            <v>43790</v>
          </cell>
          <cell r="G2392">
            <v>9055.1</v>
          </cell>
        </row>
        <row r="2393">
          <cell r="A2393">
            <v>43791</v>
          </cell>
          <cell r="G2393">
            <v>9039.2999999999993</v>
          </cell>
        </row>
        <row r="2394">
          <cell r="A2394">
            <v>43794</v>
          </cell>
          <cell r="G2394">
            <v>9175</v>
          </cell>
        </row>
        <row r="2395">
          <cell r="A2395">
            <v>43795</v>
          </cell>
          <cell r="G2395">
            <v>9121.2999999999993</v>
          </cell>
        </row>
        <row r="2396">
          <cell r="A2396">
            <v>43796</v>
          </cell>
          <cell r="G2396">
            <v>9228.4500000000007</v>
          </cell>
        </row>
        <row r="2397">
          <cell r="A2397">
            <v>43797</v>
          </cell>
          <cell r="G2397">
            <v>9240.1</v>
          </cell>
        </row>
        <row r="2398">
          <cell r="A2398">
            <v>43798</v>
          </cell>
          <cell r="G2398">
            <v>9110.25</v>
          </cell>
        </row>
        <row r="2399">
          <cell r="A2399">
            <v>43801</v>
          </cell>
          <cell r="G2399">
            <v>8948.2999999999993</v>
          </cell>
        </row>
        <row r="2400">
          <cell r="A2400">
            <v>43802</v>
          </cell>
          <cell r="G2400">
            <v>9089.75</v>
          </cell>
        </row>
        <row r="2401">
          <cell r="A2401">
            <v>43803</v>
          </cell>
          <cell r="G2401">
            <v>9030.25</v>
          </cell>
        </row>
        <row r="2402">
          <cell r="A2402">
            <v>43804</v>
          </cell>
          <cell r="G2402">
            <v>8965.5</v>
          </cell>
        </row>
        <row r="2403">
          <cell r="A2403">
            <v>43805</v>
          </cell>
          <cell r="G2403">
            <v>8853.1</v>
          </cell>
        </row>
        <row r="2404">
          <cell r="A2404">
            <v>43808</v>
          </cell>
          <cell r="G2404">
            <v>8929</v>
          </cell>
        </row>
        <row r="2405">
          <cell r="A2405">
            <v>43809</v>
          </cell>
          <cell r="G2405">
            <v>8927.2000000000007</v>
          </cell>
        </row>
        <row r="2406">
          <cell r="A2406">
            <v>43810</v>
          </cell>
          <cell r="G2406">
            <v>9079.1</v>
          </cell>
        </row>
        <row r="2407">
          <cell r="A2407">
            <v>43811</v>
          </cell>
          <cell r="G2407">
            <v>9169.25</v>
          </cell>
        </row>
        <row r="2408">
          <cell r="A2408">
            <v>43812</v>
          </cell>
          <cell r="G2408">
            <v>9210.2999999999993</v>
          </cell>
        </row>
        <row r="2409">
          <cell r="A2409">
            <v>43815</v>
          </cell>
          <cell r="G2409">
            <v>9288.1</v>
          </cell>
        </row>
        <row r="2410">
          <cell r="A2410">
            <v>43816</v>
          </cell>
          <cell r="G2410">
            <v>9361.75</v>
          </cell>
        </row>
        <row r="2411">
          <cell r="A2411">
            <v>43817</v>
          </cell>
          <cell r="G2411">
            <v>9362.6</v>
          </cell>
        </row>
        <row r="2412">
          <cell r="A2412">
            <v>43818</v>
          </cell>
          <cell r="G2412">
            <v>9270.75</v>
          </cell>
        </row>
        <row r="2413">
          <cell r="A2413">
            <v>43819</v>
          </cell>
          <cell r="G2413">
            <v>9280.0499999999993</v>
          </cell>
        </row>
        <row r="2414">
          <cell r="A2414">
            <v>43822</v>
          </cell>
          <cell r="G2414">
            <v>9304.0499999999993</v>
          </cell>
        </row>
        <row r="2415">
          <cell r="A2415">
            <v>43823</v>
          </cell>
          <cell r="G2415">
            <v>9294.85</v>
          </cell>
        </row>
        <row r="2416">
          <cell r="A2416">
            <v>43825</v>
          </cell>
          <cell r="G2416">
            <v>9350.1</v>
          </cell>
        </row>
        <row r="2417">
          <cell r="A2417">
            <v>43826</v>
          </cell>
          <cell r="G2417">
            <v>9443.15</v>
          </cell>
        </row>
        <row r="2418">
          <cell r="A2418">
            <v>43829</v>
          </cell>
          <cell r="G2418">
            <v>9439.2000000000007</v>
          </cell>
        </row>
        <row r="2419">
          <cell r="A2419">
            <v>43830</v>
          </cell>
          <cell r="G2419">
            <v>9393.35</v>
          </cell>
        </row>
        <row r="2420">
          <cell r="A2420">
            <v>43831</v>
          </cell>
          <cell r="G2420">
            <v>9378.4500000000007</v>
          </cell>
        </row>
        <row r="2421">
          <cell r="A2421">
            <v>43832</v>
          </cell>
          <cell r="G2421">
            <v>9505.6</v>
          </cell>
        </row>
        <row r="2422">
          <cell r="A2422">
            <v>43833</v>
          </cell>
          <cell r="G2422">
            <v>9345.85</v>
          </cell>
        </row>
        <row r="2423">
          <cell r="A2423">
            <v>43836</v>
          </cell>
          <cell r="G2423">
            <v>9042.7000000000007</v>
          </cell>
        </row>
        <row r="2424">
          <cell r="A2424">
            <v>43837</v>
          </cell>
          <cell r="G2424">
            <v>9095.65</v>
          </cell>
        </row>
        <row r="2425">
          <cell r="A2425">
            <v>43838</v>
          </cell>
          <cell r="G2425">
            <v>9145.5</v>
          </cell>
        </row>
        <row r="2426">
          <cell r="A2426">
            <v>43839</v>
          </cell>
          <cell r="G2426">
            <v>9395.25</v>
          </cell>
        </row>
        <row r="2427">
          <cell r="A2427">
            <v>43840</v>
          </cell>
          <cell r="G2427">
            <v>9372.25</v>
          </cell>
        </row>
        <row r="2428">
          <cell r="A2428">
            <v>43843</v>
          </cell>
          <cell r="G2428">
            <v>9455.25</v>
          </cell>
        </row>
        <row r="2429">
          <cell r="A2429">
            <v>43844</v>
          </cell>
          <cell r="G2429">
            <v>9554.85</v>
          </cell>
        </row>
        <row r="2430">
          <cell r="A2430">
            <v>43845</v>
          </cell>
          <cell r="G2430">
            <v>9589.15</v>
          </cell>
        </row>
        <row r="2431">
          <cell r="A2431">
            <v>43846</v>
          </cell>
          <cell r="G2431">
            <v>9622.15</v>
          </cell>
        </row>
        <row r="2432">
          <cell r="A2432">
            <v>43847</v>
          </cell>
          <cell r="G2432">
            <v>9715</v>
          </cell>
        </row>
        <row r="2433">
          <cell r="A2433">
            <v>43850</v>
          </cell>
          <cell r="G2433">
            <v>9572.75</v>
          </cell>
        </row>
        <row r="2434">
          <cell r="A2434">
            <v>43851</v>
          </cell>
          <cell r="G2434">
            <v>9534.2999999999993</v>
          </cell>
        </row>
        <row r="2435">
          <cell r="A2435">
            <v>43852</v>
          </cell>
          <cell r="G2435">
            <v>9547.5</v>
          </cell>
        </row>
        <row r="2436">
          <cell r="A2436">
            <v>43853</v>
          </cell>
          <cell r="G2436">
            <v>9534.2000000000007</v>
          </cell>
        </row>
        <row r="2437">
          <cell r="A2437">
            <v>43854</v>
          </cell>
          <cell r="G2437">
            <v>9633.75</v>
          </cell>
        </row>
        <row r="2438">
          <cell r="A2438">
            <v>43857</v>
          </cell>
          <cell r="G2438">
            <v>9557.6</v>
          </cell>
        </row>
        <row r="2439">
          <cell r="A2439">
            <v>43858</v>
          </cell>
          <cell r="G2439">
            <v>9631.2999999999993</v>
          </cell>
        </row>
        <row r="2440">
          <cell r="A2440">
            <v>43859</v>
          </cell>
          <cell r="G2440">
            <v>9894.25</v>
          </cell>
        </row>
        <row r="2441">
          <cell r="A2441">
            <v>43860</v>
          </cell>
          <cell r="G2441">
            <v>9639.65</v>
          </cell>
        </row>
        <row r="2442">
          <cell r="A2442">
            <v>43861</v>
          </cell>
          <cell r="G2442">
            <v>9441.4</v>
          </cell>
        </row>
        <row r="2443">
          <cell r="A2443">
            <v>43862</v>
          </cell>
          <cell r="G2443">
            <v>8947.4</v>
          </cell>
        </row>
        <row r="2444">
          <cell r="A2444">
            <v>43864</v>
          </cell>
          <cell r="G2444">
            <v>9086.15</v>
          </cell>
        </row>
        <row r="2445">
          <cell r="A2445">
            <v>43865</v>
          </cell>
          <cell r="G2445">
            <v>9534.9</v>
          </cell>
        </row>
        <row r="2446">
          <cell r="A2446">
            <v>43866</v>
          </cell>
          <cell r="G2446">
            <v>9591.4</v>
          </cell>
        </row>
        <row r="2447">
          <cell r="A2447">
            <v>43867</v>
          </cell>
          <cell r="G2447">
            <v>9619.7000000000007</v>
          </cell>
        </row>
        <row r="2448">
          <cell r="A2448">
            <v>43868</v>
          </cell>
          <cell r="G2448">
            <v>9623.2999999999993</v>
          </cell>
        </row>
        <row r="2449">
          <cell r="A2449">
            <v>43871</v>
          </cell>
          <cell r="G2449">
            <v>9627</v>
          </cell>
        </row>
        <row r="2450">
          <cell r="A2450">
            <v>43872</v>
          </cell>
          <cell r="G2450">
            <v>9731.6</v>
          </cell>
        </row>
        <row r="2451">
          <cell r="A2451">
            <v>43873</v>
          </cell>
          <cell r="G2451">
            <v>9771.85</v>
          </cell>
        </row>
        <row r="2452">
          <cell r="A2452">
            <v>43874</v>
          </cell>
          <cell r="G2452">
            <v>9717.2000000000007</v>
          </cell>
        </row>
        <row r="2453">
          <cell r="A2453">
            <v>43875</v>
          </cell>
          <cell r="G2453">
            <v>9690.5</v>
          </cell>
        </row>
        <row r="2454">
          <cell r="A2454">
            <v>43878</v>
          </cell>
          <cell r="G2454">
            <v>9528.85</v>
          </cell>
        </row>
        <row r="2455">
          <cell r="A2455">
            <v>43879</v>
          </cell>
          <cell r="G2455">
            <v>9529.5</v>
          </cell>
        </row>
        <row r="2456">
          <cell r="A2456">
            <v>43880</v>
          </cell>
          <cell r="G2456">
            <v>9758.65</v>
          </cell>
        </row>
        <row r="2457">
          <cell r="A2457">
            <v>43881</v>
          </cell>
          <cell r="G2457">
            <v>9709.7000000000007</v>
          </cell>
        </row>
        <row r="2458">
          <cell r="A2458">
            <v>43885</v>
          </cell>
          <cell r="G2458">
            <v>9466.9</v>
          </cell>
        </row>
        <row r="2459">
          <cell r="A2459">
            <v>43886</v>
          </cell>
          <cell r="G2459">
            <v>9525</v>
          </cell>
        </row>
        <row r="2460">
          <cell r="A2460">
            <v>43887</v>
          </cell>
          <cell r="G2460">
            <v>9387</v>
          </cell>
        </row>
        <row r="2461">
          <cell r="A2461">
            <v>43888</v>
          </cell>
          <cell r="G2461">
            <v>9408</v>
          </cell>
        </row>
        <row r="2462">
          <cell r="A2462">
            <v>43889</v>
          </cell>
          <cell r="G2462">
            <v>9050.75</v>
          </cell>
        </row>
        <row r="2463">
          <cell r="A2463">
            <v>43892</v>
          </cell>
          <cell r="G2463">
            <v>8914.5</v>
          </cell>
        </row>
        <row r="2464">
          <cell r="A2464">
            <v>43893</v>
          </cell>
          <cell r="G2464">
            <v>8963.65</v>
          </cell>
        </row>
        <row r="2465">
          <cell r="A2465">
            <v>43894</v>
          </cell>
          <cell r="G2465">
            <v>8799.7000000000007</v>
          </cell>
        </row>
        <row r="2466">
          <cell r="A2466">
            <v>43895</v>
          </cell>
          <cell r="G2466">
            <v>8879.9</v>
          </cell>
        </row>
        <row r="2467">
          <cell r="A2467">
            <v>43896</v>
          </cell>
          <cell r="G2467">
            <v>8603.2000000000007</v>
          </cell>
        </row>
        <row r="2468">
          <cell r="A2468">
            <v>43899</v>
          </cell>
          <cell r="G2468">
            <v>8207.1</v>
          </cell>
        </row>
        <row r="2469">
          <cell r="A2469">
            <v>43901</v>
          </cell>
          <cell r="G2469">
            <v>8254</v>
          </cell>
        </row>
        <row r="2470">
          <cell r="A2470">
            <v>43902</v>
          </cell>
          <cell r="G2470">
            <v>7438.05</v>
          </cell>
        </row>
        <row r="2471">
          <cell r="A2471">
            <v>43903</v>
          </cell>
          <cell r="G2471">
            <v>7742</v>
          </cell>
        </row>
        <row r="2472">
          <cell r="A2472">
            <v>43906</v>
          </cell>
          <cell r="G2472">
            <v>7495.6</v>
          </cell>
        </row>
        <row r="2473">
          <cell r="A2473">
            <v>43907</v>
          </cell>
          <cell r="G2473">
            <v>7017.5</v>
          </cell>
        </row>
        <row r="2474">
          <cell r="A2474">
            <v>43908</v>
          </cell>
          <cell r="G2474">
            <v>6310.2</v>
          </cell>
        </row>
        <row r="2475">
          <cell r="A2475">
            <v>43909</v>
          </cell>
          <cell r="G2475">
            <v>5785.5</v>
          </cell>
        </row>
        <row r="2476">
          <cell r="A2476">
            <v>43910</v>
          </cell>
          <cell r="G2476">
            <v>6233.05</v>
          </cell>
        </row>
        <row r="2477">
          <cell r="A2477">
            <v>43913</v>
          </cell>
          <cell r="G2477">
            <v>4621.05</v>
          </cell>
        </row>
        <row r="2478">
          <cell r="A2478">
            <v>43914</v>
          </cell>
          <cell r="G2478">
            <v>4497.75</v>
          </cell>
        </row>
        <row r="2479">
          <cell r="A2479">
            <v>43915</v>
          </cell>
          <cell r="G2479">
            <v>4830.3</v>
          </cell>
        </row>
        <row r="2480">
          <cell r="A2480">
            <v>43916</v>
          </cell>
          <cell r="G2480">
            <v>5147.25</v>
          </cell>
        </row>
        <row r="2481">
          <cell r="A2481">
            <v>43917</v>
          </cell>
          <cell r="G2481">
            <v>4890.6000000000004</v>
          </cell>
        </row>
        <row r="2482">
          <cell r="A2482">
            <v>43920</v>
          </cell>
          <cell r="G2482">
            <v>4661.1499999999996</v>
          </cell>
        </row>
        <row r="2483">
          <cell r="A2483">
            <v>43921</v>
          </cell>
          <cell r="G2483">
            <v>4591.2</v>
          </cell>
        </row>
      </sheetData>
      <sheetData sheetId="1">
        <row r="1">
          <cell r="I1" t="str">
            <v>Bajaj Finserv Return</v>
          </cell>
        </row>
        <row r="2">
          <cell r="A2">
            <v>40269</v>
          </cell>
          <cell r="I2" t="str">
            <v>-</v>
          </cell>
        </row>
        <row r="3">
          <cell r="A3">
            <v>40299</v>
          </cell>
          <cell r="I3">
            <v>0.28216310549353119</v>
          </cell>
        </row>
        <row r="4">
          <cell r="A4">
            <v>40330</v>
          </cell>
          <cell r="I4">
            <v>-8.7290073039680855E-3</v>
          </cell>
        </row>
        <row r="5">
          <cell r="A5">
            <v>40360</v>
          </cell>
          <cell r="I5">
            <v>-1.578410804114478E-2</v>
          </cell>
        </row>
        <row r="6">
          <cell r="A6">
            <v>40391</v>
          </cell>
          <cell r="I6">
            <v>0.11481534756532211</v>
          </cell>
        </row>
        <row r="7">
          <cell r="A7">
            <v>40422</v>
          </cell>
          <cell r="I7">
            <v>0.1140421532255569</v>
          </cell>
        </row>
        <row r="8">
          <cell r="A8">
            <v>40452</v>
          </cell>
          <cell r="I8">
            <v>-0.12005240880071472</v>
          </cell>
        </row>
        <row r="9">
          <cell r="A9">
            <v>40483</v>
          </cell>
          <cell r="I9">
            <v>-2.6052385604359098E-2</v>
          </cell>
        </row>
        <row r="10">
          <cell r="A10">
            <v>40513</v>
          </cell>
          <cell r="I10">
            <v>3.4939421963427093E-3</v>
          </cell>
        </row>
        <row r="11">
          <cell r="A11">
            <v>40544</v>
          </cell>
          <cell r="I11">
            <v>-9.4440436870992558E-2</v>
          </cell>
        </row>
        <row r="12">
          <cell r="A12">
            <v>40575</v>
          </cell>
          <cell r="I12">
            <v>4.0009591245966543E-2</v>
          </cell>
        </row>
        <row r="13">
          <cell r="A13">
            <v>40603</v>
          </cell>
          <cell r="I13">
            <v>0.21141316267895491</v>
          </cell>
        </row>
        <row r="14">
          <cell r="A14">
            <v>40634</v>
          </cell>
          <cell r="I14">
            <v>8.0119881582197648E-3</v>
          </cell>
        </row>
        <row r="15">
          <cell r="A15">
            <v>40664</v>
          </cell>
          <cell r="I15">
            <v>-1.9110927476647485E-2</v>
          </cell>
        </row>
        <row r="16">
          <cell r="A16">
            <v>40695</v>
          </cell>
          <cell r="I16">
            <v>-8.0049539278700156E-3</v>
          </cell>
        </row>
        <row r="17">
          <cell r="A17">
            <v>40725</v>
          </cell>
          <cell r="I17">
            <v>4.1709547709859476E-2</v>
          </cell>
        </row>
        <row r="18">
          <cell r="A18">
            <v>40756</v>
          </cell>
          <cell r="I18">
            <v>2.4282783120014636E-3</v>
          </cell>
        </row>
        <row r="19">
          <cell r="A19">
            <v>40787</v>
          </cell>
          <cell r="I19">
            <v>-2.3463661286073769E-2</v>
          </cell>
        </row>
        <row r="20">
          <cell r="A20">
            <v>40817</v>
          </cell>
          <cell r="I20">
            <v>3.3371236832004353E-2</v>
          </cell>
        </row>
        <row r="21">
          <cell r="A21">
            <v>40848</v>
          </cell>
          <cell r="I21">
            <v>-0.21756881401352374</v>
          </cell>
        </row>
        <row r="22">
          <cell r="A22">
            <v>40878</v>
          </cell>
          <cell r="I22">
            <v>1.2382227129351496E-2</v>
          </cell>
        </row>
        <row r="23">
          <cell r="A23">
            <v>40909</v>
          </cell>
          <cell r="I23">
            <v>-2.0266899293855958E-2</v>
          </cell>
        </row>
        <row r="24">
          <cell r="A24">
            <v>40940</v>
          </cell>
          <cell r="I24">
            <v>0.39103538377787778</v>
          </cell>
        </row>
        <row r="25">
          <cell r="A25">
            <v>40969</v>
          </cell>
          <cell r="I25">
            <v>4.5298615779348753E-2</v>
          </cell>
        </row>
        <row r="26">
          <cell r="A26">
            <v>41000</v>
          </cell>
          <cell r="I26">
            <v>0.19656574131362489</v>
          </cell>
        </row>
        <row r="27">
          <cell r="A27">
            <v>41030</v>
          </cell>
          <cell r="I27">
            <v>-0.10386746102689465</v>
          </cell>
        </row>
        <row r="28">
          <cell r="A28">
            <v>41061</v>
          </cell>
          <cell r="I28">
            <v>3.7898111640433982E-2</v>
          </cell>
        </row>
        <row r="29">
          <cell r="A29">
            <v>41091</v>
          </cell>
          <cell r="I29">
            <v>9.411545200325229E-2</v>
          </cell>
        </row>
        <row r="30">
          <cell r="A30">
            <v>41122</v>
          </cell>
          <cell r="I30">
            <v>2.7463910779847615E-2</v>
          </cell>
        </row>
        <row r="31">
          <cell r="A31">
            <v>41153</v>
          </cell>
          <cell r="I31">
            <v>0.16226932645197487</v>
          </cell>
        </row>
        <row r="32">
          <cell r="A32">
            <v>41183</v>
          </cell>
          <cell r="I32">
            <v>-2.5240371572537664E-2</v>
          </cell>
        </row>
        <row r="33">
          <cell r="A33">
            <v>41214</v>
          </cell>
          <cell r="I33">
            <v>3.599321758196071E-2</v>
          </cell>
        </row>
        <row r="34">
          <cell r="A34">
            <v>41244</v>
          </cell>
          <cell r="I34">
            <v>2.4200833948753074E-2</v>
          </cell>
        </row>
        <row r="35">
          <cell r="A35">
            <v>41275</v>
          </cell>
          <cell r="I35">
            <v>-5.7052723905298738E-2</v>
          </cell>
        </row>
        <row r="36">
          <cell r="A36">
            <v>41306</v>
          </cell>
          <cell r="I36">
            <v>-4.9061018779342706E-2</v>
          </cell>
        </row>
        <row r="37">
          <cell r="A37">
            <v>41334</v>
          </cell>
          <cell r="I37">
            <v>-4.7704299466240975E-2</v>
          </cell>
        </row>
        <row r="38">
          <cell r="A38">
            <v>41365</v>
          </cell>
          <cell r="I38">
            <v>-2.7477172353996611E-2</v>
          </cell>
        </row>
        <row r="39">
          <cell r="A39">
            <v>41395</v>
          </cell>
          <cell r="I39">
            <v>-0.11647893222562049</v>
          </cell>
        </row>
        <row r="40">
          <cell r="A40">
            <v>41426</v>
          </cell>
          <cell r="I40">
            <v>-3.0846989410718971E-2</v>
          </cell>
        </row>
        <row r="41">
          <cell r="A41">
            <v>41456</v>
          </cell>
          <cell r="I41">
            <v>-8.2334667704280204E-2</v>
          </cell>
        </row>
        <row r="42">
          <cell r="A42">
            <v>41487</v>
          </cell>
          <cell r="I42">
            <v>8.4803259897011935E-4</v>
          </cell>
        </row>
        <row r="43">
          <cell r="A43">
            <v>41518</v>
          </cell>
          <cell r="I43">
            <v>2.601260231198526E-2</v>
          </cell>
        </row>
        <row r="44">
          <cell r="A44">
            <v>41548</v>
          </cell>
          <cell r="I44">
            <v>5.3926770753784298E-2</v>
          </cell>
        </row>
        <row r="45">
          <cell r="A45">
            <v>41579</v>
          </cell>
          <cell r="I45">
            <v>0.14778256001689627</v>
          </cell>
        </row>
        <row r="46">
          <cell r="A46">
            <v>41609</v>
          </cell>
          <cell r="I46">
            <v>1.4063336513489771E-2</v>
          </cell>
        </row>
        <row r="47">
          <cell r="A47">
            <v>41640</v>
          </cell>
          <cell r="I47">
            <v>-8.4219721272873749E-2</v>
          </cell>
        </row>
        <row r="48">
          <cell r="A48">
            <v>41671</v>
          </cell>
          <cell r="I48">
            <v>6.1677498374976075E-2</v>
          </cell>
        </row>
        <row r="49">
          <cell r="A49">
            <v>41699</v>
          </cell>
          <cell r="I49">
            <v>9.1330860257499882E-2</v>
          </cell>
        </row>
        <row r="50">
          <cell r="A50">
            <v>41730</v>
          </cell>
          <cell r="I50">
            <v>5.5960962720045172E-2</v>
          </cell>
        </row>
        <row r="51">
          <cell r="A51">
            <v>41760</v>
          </cell>
          <cell r="I51">
            <v>2.3853842970026722E-2</v>
          </cell>
        </row>
        <row r="52">
          <cell r="A52">
            <v>41791</v>
          </cell>
          <cell r="I52">
            <v>8.2159624413145546E-2</v>
          </cell>
        </row>
        <row r="53">
          <cell r="A53">
            <v>41821</v>
          </cell>
          <cell r="I53">
            <v>8.5140737527114631E-3</v>
          </cell>
        </row>
        <row r="54">
          <cell r="A54">
            <v>41852</v>
          </cell>
          <cell r="I54">
            <v>0.13276343086123818</v>
          </cell>
        </row>
        <row r="55">
          <cell r="A55">
            <v>41883</v>
          </cell>
          <cell r="I55">
            <v>4.462119796217778E-3</v>
          </cell>
        </row>
        <row r="56">
          <cell r="A56">
            <v>41913</v>
          </cell>
          <cell r="I56">
            <v>9.7825860113421263E-3</v>
          </cell>
        </row>
        <row r="57">
          <cell r="A57">
            <v>41944</v>
          </cell>
          <cell r="I57">
            <v>7.6987880233733444E-2</v>
          </cell>
        </row>
        <row r="58">
          <cell r="A58">
            <v>41974</v>
          </cell>
          <cell r="I58">
            <v>0.14396838819332639</v>
          </cell>
        </row>
        <row r="59">
          <cell r="A59">
            <v>42005</v>
          </cell>
          <cell r="I59">
            <v>9.9753123646723604E-2</v>
          </cell>
        </row>
        <row r="60">
          <cell r="A60">
            <v>42036</v>
          </cell>
          <cell r="I60">
            <v>-1.7546906248628032E-2</v>
          </cell>
        </row>
        <row r="61">
          <cell r="A61">
            <v>42064</v>
          </cell>
          <cell r="I61">
            <v>-5.3440037068832377E-3</v>
          </cell>
        </row>
        <row r="62">
          <cell r="A62">
            <v>42095</v>
          </cell>
          <cell r="I62">
            <v>-6.2564064143622256E-2</v>
          </cell>
        </row>
        <row r="63">
          <cell r="A63">
            <v>42125</v>
          </cell>
          <cell r="I63">
            <v>0.15161564011223835</v>
          </cell>
        </row>
        <row r="64">
          <cell r="A64">
            <v>42156</v>
          </cell>
          <cell r="I64">
            <v>3.2741798694128198E-3</v>
          </cell>
        </row>
        <row r="65">
          <cell r="A65">
            <v>42186</v>
          </cell>
          <cell r="I65">
            <v>0.11174210278820602</v>
          </cell>
        </row>
        <row r="66">
          <cell r="A66">
            <v>42217</v>
          </cell>
          <cell r="I66">
            <v>6.281894376907903E-3</v>
          </cell>
        </row>
        <row r="67">
          <cell r="A67">
            <v>42248</v>
          </cell>
          <cell r="I67">
            <v>9.0431738623103844E-3</v>
          </cell>
        </row>
        <row r="68">
          <cell r="A68">
            <v>42278</v>
          </cell>
          <cell r="I68">
            <v>2.3590661462850503E-2</v>
          </cell>
        </row>
        <row r="69">
          <cell r="A69">
            <v>42309</v>
          </cell>
          <cell r="I69">
            <v>8.5776405579255616E-2</v>
          </cell>
        </row>
        <row r="70">
          <cell r="A70">
            <v>42339</v>
          </cell>
          <cell r="I70">
            <v>3.4206487099885184E-2</v>
          </cell>
        </row>
        <row r="71">
          <cell r="A71">
            <v>42370</v>
          </cell>
          <cell r="I71">
            <v>-6.350923007987247E-2</v>
          </cell>
        </row>
        <row r="72">
          <cell r="A72">
            <v>42401</v>
          </cell>
          <cell r="I72">
            <v>-0.13415518318710584</v>
          </cell>
        </row>
        <row r="73">
          <cell r="A73">
            <v>42430</v>
          </cell>
          <cell r="I73">
            <v>6.1542248602882293E-2</v>
          </cell>
        </row>
        <row r="74">
          <cell r="A74">
            <v>42461</v>
          </cell>
          <cell r="I74">
            <v>9.5990884404056592E-2</v>
          </cell>
        </row>
        <row r="75">
          <cell r="A75">
            <v>42491</v>
          </cell>
          <cell r="I75">
            <v>-2.9167863438840036E-2</v>
          </cell>
        </row>
        <row r="76">
          <cell r="A76">
            <v>42522</v>
          </cell>
          <cell r="I76">
            <v>0.27514902227030091</v>
          </cell>
        </row>
        <row r="77">
          <cell r="A77">
            <v>42552</v>
          </cell>
          <cell r="I77">
            <v>0.17328557331926864</v>
          </cell>
        </row>
        <row r="78">
          <cell r="A78">
            <v>42583</v>
          </cell>
          <cell r="I78">
            <v>8.9357228883956183E-2</v>
          </cell>
        </row>
        <row r="79">
          <cell r="A79">
            <v>42614</v>
          </cell>
          <cell r="I79">
            <v>3.4458935163789367E-2</v>
          </cell>
        </row>
        <row r="80">
          <cell r="A80">
            <v>42644</v>
          </cell>
          <cell r="I80">
            <v>0.10218106790673805</v>
          </cell>
        </row>
        <row r="81">
          <cell r="A81">
            <v>42675</v>
          </cell>
          <cell r="I81">
            <v>-0.11622131611930851</v>
          </cell>
        </row>
        <row r="82">
          <cell r="A82">
            <v>42705</v>
          </cell>
          <cell r="I82">
            <v>-3.1822709698996691E-2</v>
          </cell>
        </row>
        <row r="83">
          <cell r="A83">
            <v>42736</v>
          </cell>
          <cell r="I83">
            <v>0.1212498015847175</v>
          </cell>
        </row>
        <row r="84">
          <cell r="A84">
            <v>42767</v>
          </cell>
          <cell r="I84">
            <v>0.20589361302044956</v>
          </cell>
        </row>
        <row r="85">
          <cell r="A85">
            <v>42795</v>
          </cell>
          <cell r="I85">
            <v>4.7072801147920881E-2</v>
          </cell>
        </row>
        <row r="86">
          <cell r="A86">
            <v>42826</v>
          </cell>
          <cell r="I86">
            <v>0.11644788488480692</v>
          </cell>
        </row>
        <row r="87">
          <cell r="A87">
            <v>42856</v>
          </cell>
          <cell r="I87">
            <v>-8.3845991327332128E-2</v>
          </cell>
        </row>
        <row r="88">
          <cell r="A88">
            <v>42887</v>
          </cell>
          <cell r="I88">
            <v>-1.7485640505725108E-2</v>
          </cell>
        </row>
        <row r="89">
          <cell r="A89">
            <v>42917</v>
          </cell>
          <cell r="I89">
            <v>0.21199647016308248</v>
          </cell>
        </row>
        <row r="90">
          <cell r="A90">
            <v>42948</v>
          </cell>
          <cell r="I90">
            <v>0.10236685596883884</v>
          </cell>
        </row>
        <row r="91">
          <cell r="A91">
            <v>42979</v>
          </cell>
          <cell r="I91">
            <v>-6.3312628328113976E-2</v>
          </cell>
        </row>
        <row r="92">
          <cell r="A92">
            <v>43009</v>
          </cell>
          <cell r="I92">
            <v>-2.7956443761893882E-2</v>
          </cell>
        </row>
        <row r="93">
          <cell r="A93">
            <v>43040</v>
          </cell>
          <cell r="I93">
            <v>4.0665820953576008E-2</v>
          </cell>
        </row>
        <row r="94">
          <cell r="A94">
            <v>43070</v>
          </cell>
          <cell r="I94">
            <v>3.1261010900524187E-3</v>
          </cell>
        </row>
        <row r="95">
          <cell r="A95">
            <v>43101</v>
          </cell>
          <cell r="I95">
            <v>-7.9926929457180967E-2</v>
          </cell>
        </row>
        <row r="96">
          <cell r="A96">
            <v>43132</v>
          </cell>
          <cell r="I96">
            <v>4.9736634310848196E-2</v>
          </cell>
        </row>
        <row r="97">
          <cell r="A97">
            <v>43160</v>
          </cell>
          <cell r="I97">
            <v>2.3724608621592851E-2</v>
          </cell>
        </row>
        <row r="98">
          <cell r="A98">
            <v>43191</v>
          </cell>
          <cell r="I98">
            <v>6.0146436702450026E-2</v>
          </cell>
        </row>
        <row r="99">
          <cell r="A99">
            <v>43221</v>
          </cell>
          <cell r="I99">
            <v>0.10207746178754767</v>
          </cell>
        </row>
        <row r="100">
          <cell r="A100">
            <v>43252</v>
          </cell>
          <cell r="I100">
            <v>-3.6600587860482453E-2</v>
          </cell>
        </row>
        <row r="101">
          <cell r="A101">
            <v>43282</v>
          </cell>
          <cell r="I101">
            <v>0.19862219984797103</v>
          </cell>
        </row>
        <row r="102">
          <cell r="A102">
            <v>43313</v>
          </cell>
          <cell r="I102">
            <v>-3.2892380493029422E-2</v>
          </cell>
        </row>
        <row r="103">
          <cell r="A103">
            <v>43344</v>
          </cell>
          <cell r="I103">
            <v>-0.1099024321157968</v>
          </cell>
        </row>
        <row r="104">
          <cell r="A104">
            <v>43374</v>
          </cell>
          <cell r="I104">
            <v>-0.10015488552991868</v>
          </cell>
        </row>
        <row r="105">
          <cell r="A105">
            <v>43405</v>
          </cell>
          <cell r="I105">
            <v>0.10910978633080011</v>
          </cell>
        </row>
        <row r="106">
          <cell r="A106">
            <v>43435</v>
          </cell>
          <cell r="I106">
            <v>8.0509160978271654E-2</v>
          </cell>
        </row>
        <row r="107">
          <cell r="A107">
            <v>43466</v>
          </cell>
          <cell r="I107">
            <v>-5.9449321271182048E-2</v>
          </cell>
        </row>
        <row r="108">
          <cell r="A108">
            <v>43497</v>
          </cell>
          <cell r="I108">
            <v>6.0826720556972184E-2</v>
          </cell>
        </row>
        <row r="109">
          <cell r="A109">
            <v>43525</v>
          </cell>
          <cell r="I109">
            <v>8.8913584269410262E-2</v>
          </cell>
        </row>
        <row r="110">
          <cell r="A110">
            <v>43556</v>
          </cell>
          <cell r="I110">
            <v>6.8693614994245547E-2</v>
          </cell>
        </row>
        <row r="111">
          <cell r="A111">
            <v>43586</v>
          </cell>
          <cell r="I111">
            <v>8.875798425522316E-2</v>
          </cell>
        </row>
        <row r="112">
          <cell r="A112">
            <v>43617</v>
          </cell>
          <cell r="I112">
            <v>4.1121426972724626E-2</v>
          </cell>
        </row>
        <row r="113">
          <cell r="A113">
            <v>43647</v>
          </cell>
          <cell r="I113">
            <v>-0.16737346724580759</v>
          </cell>
        </row>
        <row r="114">
          <cell r="A114">
            <v>43678</v>
          </cell>
          <cell r="I114">
            <v>3.0572224970085247E-3</v>
          </cell>
        </row>
        <row r="115">
          <cell r="A115">
            <v>43709</v>
          </cell>
          <cell r="I115">
            <v>0.19572167246044014</v>
          </cell>
        </row>
        <row r="116">
          <cell r="A116">
            <v>43739</v>
          </cell>
          <cell r="I116">
            <v>-4.44790205567955E-2</v>
          </cell>
        </row>
        <row r="117">
          <cell r="A117">
            <v>43770</v>
          </cell>
          <cell r="I117">
            <v>0.11997269483642528</v>
          </cell>
        </row>
        <row r="118">
          <cell r="A118">
            <v>43800</v>
          </cell>
          <cell r="I118">
            <v>3.1074845256716423E-2</v>
          </cell>
        </row>
        <row r="119">
          <cell r="A119">
            <v>43831</v>
          </cell>
          <cell r="I119">
            <v>5.1154044084508249E-3</v>
          </cell>
        </row>
        <row r="120">
          <cell r="A120">
            <v>43862</v>
          </cell>
          <cell r="I120">
            <v>-4.1376318641500057E-2</v>
          </cell>
        </row>
        <row r="121">
          <cell r="A121">
            <v>43891</v>
          </cell>
          <cell r="I121">
            <v>-0.49272710051653174</v>
          </cell>
        </row>
      </sheetData>
      <sheetData sheetId="2">
        <row r="1">
          <cell r="I1" t="str">
            <v>Nifty 50 Return</v>
          </cell>
        </row>
        <row r="3">
          <cell r="I3">
            <v>-3.6320612921561267E-2</v>
          </cell>
        </row>
        <row r="4">
          <cell r="I4">
            <v>4.447244631109596E-2</v>
          </cell>
        </row>
        <row r="5">
          <cell r="I5">
            <v>1.0371783152941155E-2</v>
          </cell>
        </row>
        <row r="6">
          <cell r="I6">
            <v>6.4833078777546856E-3</v>
          </cell>
        </row>
        <row r="7">
          <cell r="I7">
            <v>0.11616139204498309</v>
          </cell>
        </row>
        <row r="8">
          <cell r="I8">
            <v>-2.0315259005219692E-3</v>
          </cell>
        </row>
        <row r="9">
          <cell r="I9">
            <v>-2.5757348318679409E-2</v>
          </cell>
        </row>
        <row r="10">
          <cell r="I10">
            <v>4.6360856936161245E-2</v>
          </cell>
        </row>
        <row r="11">
          <cell r="I11">
            <v>-0.10246965490260003</v>
          </cell>
        </row>
        <row r="12">
          <cell r="I12">
            <v>-3.1357254049839446E-2</v>
          </cell>
        </row>
        <row r="13">
          <cell r="I13">
            <v>9.384521633150518E-2</v>
          </cell>
        </row>
        <row r="14">
          <cell r="I14">
            <v>-1.4441825583886866E-2</v>
          </cell>
        </row>
        <row r="15">
          <cell r="I15">
            <v>-4.807372849813029E-2</v>
          </cell>
        </row>
        <row r="16">
          <cell r="I16">
            <v>3.1846631868416492E-2</v>
          </cell>
        </row>
        <row r="17">
          <cell r="I17">
            <v>-2.928779701636226E-2</v>
          </cell>
        </row>
        <row r="18">
          <cell r="I18">
            <v>-8.7741700109449108E-2</v>
          </cell>
        </row>
        <row r="19">
          <cell r="I19">
            <v>-1.1547690461907619E-2</v>
          </cell>
        </row>
        <row r="20">
          <cell r="I20">
            <v>7.7550214534971906E-2</v>
          </cell>
        </row>
        <row r="21">
          <cell r="I21">
            <v>-9.2845395543339371E-2</v>
          </cell>
        </row>
        <row r="22">
          <cell r="I22">
            <v>-4.2994176050302528E-2</v>
          </cell>
        </row>
        <row r="23">
          <cell r="I23">
            <v>0.12433237879134447</v>
          </cell>
        </row>
        <row r="24">
          <cell r="I24">
            <v>3.5764811270856442E-2</v>
          </cell>
        </row>
        <row r="25">
          <cell r="I25">
            <v>-1.6647550091682468E-2</v>
          </cell>
        </row>
        <row r="26">
          <cell r="I26">
            <v>-8.9508936268043546E-3</v>
          </cell>
        </row>
        <row r="27">
          <cell r="I27">
            <v>-6.1716968464747196E-2</v>
          </cell>
        </row>
        <row r="28">
          <cell r="I28">
            <v>7.2021100065999918E-2</v>
          </cell>
        </row>
        <row r="29">
          <cell r="I29">
            <v>-9.4527085048713832E-3</v>
          </cell>
        </row>
        <row r="30">
          <cell r="I30">
            <v>5.6416140753490149E-3</v>
          </cell>
        </row>
        <row r="31">
          <cell r="I31">
            <v>8.4586822287724572E-2</v>
          </cell>
        </row>
        <row r="32">
          <cell r="I32">
            <v>-1.4658112471434299E-2</v>
          </cell>
        </row>
        <row r="33">
          <cell r="I33">
            <v>4.6292487850412727E-2</v>
          </cell>
        </row>
        <row r="34">
          <cell r="I34">
            <v>4.2943271646650747E-3</v>
          </cell>
        </row>
        <row r="35">
          <cell r="I35">
            <v>2.1955580743484988E-2</v>
          </cell>
        </row>
        <row r="36">
          <cell r="I36">
            <v>-5.6622096192882942E-2</v>
          </cell>
        </row>
        <row r="37">
          <cell r="I37">
            <v>-1.8443541440263231E-3</v>
          </cell>
        </row>
        <row r="38">
          <cell r="I38">
            <v>4.3580856921323671E-2</v>
          </cell>
        </row>
        <row r="39">
          <cell r="I39">
            <v>9.4010316965361732E-3</v>
          </cell>
        </row>
        <row r="40">
          <cell r="I40">
            <v>-2.401456666312941E-2</v>
          </cell>
        </row>
        <row r="41">
          <cell r="I41">
            <v>-1.7151106031209933E-2</v>
          </cell>
        </row>
        <row r="42">
          <cell r="I42">
            <v>-4.7056808603274179E-2</v>
          </cell>
        </row>
        <row r="43">
          <cell r="I43">
            <v>4.8156001569944137E-2</v>
          </cell>
        </row>
        <row r="44">
          <cell r="I44">
            <v>9.8312227114690565E-2</v>
          </cell>
        </row>
        <row r="45">
          <cell r="I45">
            <v>-1.9534350811516887E-2</v>
          </cell>
        </row>
        <row r="46">
          <cell r="I46">
            <v>2.0708845383095038E-2</v>
          </cell>
        </row>
        <row r="47">
          <cell r="I47">
            <v>-3.4026015228426396E-2</v>
          </cell>
        </row>
        <row r="48">
          <cell r="I48">
            <v>3.0782526480006626E-2</v>
          </cell>
        </row>
        <row r="49">
          <cell r="I49">
            <v>6.8066495149241818E-2</v>
          </cell>
        </row>
        <row r="50">
          <cell r="I50">
            <v>-1.1634934478564206E-3</v>
          </cell>
        </row>
        <row r="51">
          <cell r="I51">
            <v>7.9677184876704554E-2</v>
          </cell>
        </row>
        <row r="52">
          <cell r="I52">
            <v>5.2752770449755432E-2</v>
          </cell>
        </row>
        <row r="53">
          <cell r="I53">
            <v>1.4445493320415092E-2</v>
          </cell>
        </row>
        <row r="54">
          <cell r="I54">
            <v>3.0182779957473784E-2</v>
          </cell>
        </row>
        <row r="55">
          <cell r="I55">
            <v>1.3137097149680628E-3</v>
          </cell>
        </row>
        <row r="56">
          <cell r="I56">
            <v>4.4872488794462526E-2</v>
          </cell>
        </row>
        <row r="57">
          <cell r="I57">
            <v>3.1968686016450795E-2</v>
          </cell>
        </row>
        <row r="58">
          <cell r="I58">
            <v>-3.5577656099904001E-2</v>
          </cell>
        </row>
        <row r="59">
          <cell r="I59">
            <v>6.353003049870741E-2</v>
          </cell>
        </row>
        <row r="60">
          <cell r="I60">
            <v>4.0526304550424072E-3</v>
          </cell>
        </row>
        <row r="61">
          <cell r="I61">
            <v>-3.9979153905416856E-2</v>
          </cell>
        </row>
        <row r="62">
          <cell r="I62">
            <v>-3.6450359203862914E-2</v>
          </cell>
        </row>
        <row r="63">
          <cell r="I63">
            <v>3.0819579661431184E-2</v>
          </cell>
        </row>
        <row r="64">
          <cell r="I64">
            <v>-7.725052377025813E-3</v>
          </cell>
        </row>
        <row r="65">
          <cell r="I65">
            <v>1.9639076178526713E-2</v>
          </cell>
        </row>
        <row r="66">
          <cell r="I66">
            <v>-6.8429591608427515E-2</v>
          </cell>
        </row>
        <row r="67">
          <cell r="I67">
            <v>-6.3269990082304137E-6</v>
          </cell>
        </row>
        <row r="68">
          <cell r="I68">
            <v>1.4706425347057985E-2</v>
          </cell>
        </row>
        <row r="69">
          <cell r="I69">
            <v>-1.6185599463933095E-2</v>
          </cell>
        </row>
        <row r="70">
          <cell r="I70">
            <v>1.3988340631990032E-3</v>
          </cell>
        </row>
        <row r="71">
          <cell r="I71">
            <v>-4.8173096865735433E-2</v>
          </cell>
        </row>
        <row r="72">
          <cell r="I72">
            <v>-7.6220824198036732E-2</v>
          </cell>
        </row>
        <row r="73">
          <cell r="I73">
            <v>0.10753467027848107</v>
          </cell>
        </row>
        <row r="74">
          <cell r="I74">
            <v>1.4395728369014385E-2</v>
          </cell>
        </row>
        <row r="75">
          <cell r="I75">
            <v>3.9529707853485856E-2</v>
          </cell>
        </row>
        <row r="76">
          <cell r="I76">
            <v>1.5643178449647507E-2</v>
          </cell>
        </row>
        <row r="77">
          <cell r="I77">
            <v>4.2321498597327381E-2</v>
          </cell>
        </row>
        <row r="78">
          <cell r="I78">
            <v>1.7097898361984075E-2</v>
          </cell>
        </row>
        <row r="79">
          <cell r="I79">
            <v>-1.9923266043905596E-2</v>
          </cell>
        </row>
        <row r="80">
          <cell r="I80">
            <v>3.1180048867875806E-3</v>
          </cell>
        </row>
        <row r="81">
          <cell r="I81">
            <v>-4.7869877286408888E-2</v>
          </cell>
        </row>
        <row r="82">
          <cell r="I82">
            <v>-4.7054769286887163E-3</v>
          </cell>
        </row>
        <row r="83">
          <cell r="I83">
            <v>4.5872121105458789E-2</v>
          </cell>
        </row>
        <row r="84">
          <cell r="I84">
            <v>3.7178911059055034E-2</v>
          </cell>
        </row>
        <row r="85">
          <cell r="I85">
            <v>3.3126537676525451E-2</v>
          </cell>
        </row>
        <row r="86">
          <cell r="I86">
            <v>1.4203548712358693E-2</v>
          </cell>
        </row>
        <row r="87">
          <cell r="I87">
            <v>3.4092701742582665E-2</v>
          </cell>
        </row>
        <row r="88">
          <cell r="I88">
            <v>-1.042999703780702E-2</v>
          </cell>
        </row>
        <row r="89">
          <cell r="I89">
            <v>5.8418762423538266E-2</v>
          </cell>
        </row>
        <row r="90">
          <cell r="I90">
            <v>-1.5798118920827029E-2</v>
          </cell>
        </row>
        <row r="91">
          <cell r="I91">
            <v>-1.3037112382912462E-2</v>
          </cell>
        </row>
        <row r="92">
          <cell r="I92">
            <v>5.5850705702309385E-2</v>
          </cell>
        </row>
        <row r="93">
          <cell r="I93">
            <v>-1.0522191136379908E-2</v>
          </cell>
        </row>
        <row r="94">
          <cell r="I94">
            <v>2.9741251526618745E-2</v>
          </cell>
        </row>
        <row r="95">
          <cell r="I95">
            <v>4.719534226565264E-2</v>
          </cell>
        </row>
        <row r="96">
          <cell r="I96">
            <v>-4.8500646240138258E-2</v>
          </cell>
        </row>
        <row r="97">
          <cell r="I97">
            <v>-3.6134074929921288E-2</v>
          </cell>
        </row>
        <row r="98">
          <cell r="I98">
            <v>6.1861574096225364E-2</v>
          </cell>
        </row>
        <row r="99">
          <cell r="I99">
            <v>-2.9789681093168749E-4</v>
          </cell>
        </row>
        <row r="100">
          <cell r="I100">
            <v>-2.0352347167487306E-3</v>
          </cell>
        </row>
        <row r="101">
          <cell r="I101">
            <v>5.9938606039407857E-2</v>
          </cell>
        </row>
        <row r="102">
          <cell r="I102">
            <v>2.8529916787742703E-2</v>
          </cell>
        </row>
        <row r="103">
          <cell r="I103">
            <v>-6.4213844013526866E-2</v>
          </cell>
        </row>
        <row r="104">
          <cell r="I104">
            <v>-4.9755552268906218E-2</v>
          </cell>
        </row>
        <row r="105">
          <cell r="I105">
            <v>4.7190650400664655E-2</v>
          </cell>
        </row>
        <row r="106">
          <cell r="I106">
            <v>-1.3055549681659907E-3</v>
          </cell>
        </row>
        <row r="107">
          <cell r="I107">
            <v>-2.9090416676806315E-3</v>
          </cell>
        </row>
        <row r="108">
          <cell r="I108">
            <v>-3.5500297118667935E-3</v>
          </cell>
        </row>
        <row r="109">
          <cell r="I109">
            <v>7.7035014222839857E-2</v>
          </cell>
        </row>
        <row r="110">
          <cell r="I110">
            <v>1.0689183133073186E-2</v>
          </cell>
        </row>
        <row r="111">
          <cell r="I111">
            <v>1.4866120043355628E-2</v>
          </cell>
        </row>
        <row r="112">
          <cell r="I112">
            <v>-1.1234793688628892E-2</v>
          </cell>
        </row>
        <row r="113">
          <cell r="I113">
            <v>-5.6905434478343994E-2</v>
          </cell>
        </row>
        <row r="114">
          <cell r="I114">
            <v>-8.5222162259399169E-3</v>
          </cell>
        </row>
        <row r="115">
          <cell r="I115">
            <v>4.0931684847934996E-2</v>
          </cell>
        </row>
        <row r="116">
          <cell r="I116">
            <v>3.5121508495074352E-2</v>
          </cell>
        </row>
        <row r="117">
          <cell r="I117">
            <v>1.5036864568389052E-2</v>
          </cell>
        </row>
        <row r="118">
          <cell r="I118">
            <v>9.3231524270398353E-3</v>
          </cell>
        </row>
        <row r="119">
          <cell r="I119">
            <v>1.150034702509906E-4</v>
          </cell>
        </row>
        <row r="120">
          <cell r="I120">
            <v>-7.95490199224861E-2</v>
          </cell>
        </row>
        <row r="121">
          <cell r="I121">
            <v>-0.23246367755038275</v>
          </cell>
        </row>
      </sheetData>
      <sheetData sheetId="3">
        <row r="2">
          <cell r="C2" t="str">
            <v>Frequency</v>
          </cell>
        </row>
        <row r="3">
          <cell r="B3">
            <v>-0.5</v>
          </cell>
          <cell r="C3">
            <v>0</v>
          </cell>
        </row>
        <row r="4">
          <cell r="B4">
            <v>-0.495</v>
          </cell>
          <cell r="C4">
            <v>0</v>
          </cell>
        </row>
        <row r="5">
          <cell r="B5">
            <v>-0.49</v>
          </cell>
          <cell r="C5">
            <v>1</v>
          </cell>
        </row>
        <row r="6">
          <cell r="B6">
            <v>-0.48499999999999999</v>
          </cell>
          <cell r="C6">
            <v>0</v>
          </cell>
        </row>
        <row r="7">
          <cell r="B7">
            <v>-0.48</v>
          </cell>
          <cell r="C7">
            <v>0</v>
          </cell>
        </row>
        <row r="8">
          <cell r="B8">
            <v>-0.47499999999999998</v>
          </cell>
          <cell r="C8">
            <v>0</v>
          </cell>
        </row>
        <row r="9">
          <cell r="B9">
            <v>-0.47</v>
          </cell>
          <cell r="C9">
            <v>0</v>
          </cell>
        </row>
        <row r="10">
          <cell r="B10">
            <v>-0.46499999999999997</v>
          </cell>
          <cell r="C10">
            <v>0</v>
          </cell>
        </row>
        <row r="11">
          <cell r="B11">
            <v>-0.45999999999999996</v>
          </cell>
          <cell r="C11">
            <v>0</v>
          </cell>
        </row>
        <row r="12">
          <cell r="B12">
            <v>-0.45499999999999996</v>
          </cell>
          <cell r="C12">
            <v>0</v>
          </cell>
        </row>
        <row r="13">
          <cell r="B13">
            <v>-0.44999999999999996</v>
          </cell>
          <cell r="C13">
            <v>0</v>
          </cell>
        </row>
        <row r="14">
          <cell r="B14">
            <v>-0.44499999999999995</v>
          </cell>
          <cell r="C14">
            <v>0</v>
          </cell>
        </row>
        <row r="15">
          <cell r="B15">
            <v>-0.43999999999999995</v>
          </cell>
          <cell r="C15">
            <v>0</v>
          </cell>
        </row>
        <row r="16">
          <cell r="B16">
            <v>-0.43499999999999994</v>
          </cell>
          <cell r="C16">
            <v>0</v>
          </cell>
        </row>
        <row r="17">
          <cell r="B17">
            <v>-0.42999999999999994</v>
          </cell>
          <cell r="C17">
            <v>0</v>
          </cell>
        </row>
        <row r="18">
          <cell r="B18">
            <v>-0.42499999999999993</v>
          </cell>
          <cell r="C18">
            <v>0</v>
          </cell>
        </row>
        <row r="19">
          <cell r="B19">
            <v>-0.41999999999999993</v>
          </cell>
          <cell r="C19">
            <v>0</v>
          </cell>
        </row>
        <row r="20">
          <cell r="B20">
            <v>-0.41499999999999992</v>
          </cell>
          <cell r="C20">
            <v>0</v>
          </cell>
        </row>
        <row r="21">
          <cell r="B21">
            <v>-0.40999999999999992</v>
          </cell>
          <cell r="C21">
            <v>0</v>
          </cell>
        </row>
        <row r="22">
          <cell r="B22">
            <v>-0.40499999999999992</v>
          </cell>
          <cell r="C22">
            <v>0</v>
          </cell>
        </row>
        <row r="23">
          <cell r="B23">
            <v>-0.39999999999999991</v>
          </cell>
          <cell r="C23">
            <v>0</v>
          </cell>
        </row>
        <row r="24">
          <cell r="B24">
            <v>-0.39499999999999991</v>
          </cell>
          <cell r="C24">
            <v>0</v>
          </cell>
        </row>
        <row r="25">
          <cell r="B25">
            <v>-0.3899999999999999</v>
          </cell>
          <cell r="C25">
            <v>0</v>
          </cell>
        </row>
        <row r="26">
          <cell r="B26">
            <v>-0.3849999999999999</v>
          </cell>
          <cell r="C26">
            <v>0</v>
          </cell>
        </row>
        <row r="27">
          <cell r="B27">
            <v>-0.37999999999999989</v>
          </cell>
          <cell r="C27">
            <v>0</v>
          </cell>
        </row>
        <row r="28">
          <cell r="B28">
            <v>-0.37499999999999989</v>
          </cell>
          <cell r="C28">
            <v>0</v>
          </cell>
        </row>
        <row r="29">
          <cell r="B29">
            <v>-0.36999999999999988</v>
          </cell>
          <cell r="C29">
            <v>0</v>
          </cell>
        </row>
        <row r="30">
          <cell r="B30">
            <v>-0.36499999999999988</v>
          </cell>
          <cell r="C30">
            <v>0</v>
          </cell>
        </row>
        <row r="31">
          <cell r="B31">
            <v>-0.35999999999999988</v>
          </cell>
          <cell r="C31">
            <v>0</v>
          </cell>
        </row>
        <row r="32">
          <cell r="B32">
            <v>-0.35499999999999987</v>
          </cell>
          <cell r="C32">
            <v>0</v>
          </cell>
        </row>
        <row r="33">
          <cell r="B33">
            <v>-0.34999999999999987</v>
          </cell>
          <cell r="C33">
            <v>0</v>
          </cell>
        </row>
        <row r="34">
          <cell r="B34">
            <v>-0.34499999999999986</v>
          </cell>
          <cell r="C34">
            <v>0</v>
          </cell>
        </row>
        <row r="35">
          <cell r="B35">
            <v>-0.33999999999999986</v>
          </cell>
          <cell r="C35">
            <v>0</v>
          </cell>
        </row>
        <row r="36">
          <cell r="B36">
            <v>-0.33499999999999985</v>
          </cell>
          <cell r="C36">
            <v>0</v>
          </cell>
        </row>
        <row r="37">
          <cell r="B37">
            <v>-0.32999999999999985</v>
          </cell>
          <cell r="C37">
            <v>0</v>
          </cell>
        </row>
        <row r="38">
          <cell r="B38">
            <v>-0.32499999999999984</v>
          </cell>
          <cell r="C38">
            <v>0</v>
          </cell>
        </row>
        <row r="39">
          <cell r="B39">
            <v>-0.31999999999999984</v>
          </cell>
          <cell r="C39">
            <v>0</v>
          </cell>
        </row>
        <row r="40">
          <cell r="B40">
            <v>-0.31499999999999984</v>
          </cell>
          <cell r="C40">
            <v>0</v>
          </cell>
        </row>
        <row r="41">
          <cell r="B41">
            <v>-0.30999999999999983</v>
          </cell>
          <cell r="C41">
            <v>0</v>
          </cell>
        </row>
        <row r="42">
          <cell r="B42">
            <v>-0.30499999999999983</v>
          </cell>
          <cell r="C42">
            <v>0</v>
          </cell>
        </row>
        <row r="43">
          <cell r="B43">
            <v>-0.29999999999999982</v>
          </cell>
          <cell r="C43">
            <v>0</v>
          </cell>
        </row>
        <row r="44">
          <cell r="B44">
            <v>-0.29499999999999982</v>
          </cell>
          <cell r="C44">
            <v>0</v>
          </cell>
        </row>
        <row r="45">
          <cell r="B45">
            <v>-0.28999999999999981</v>
          </cell>
          <cell r="C45">
            <v>0</v>
          </cell>
        </row>
        <row r="46">
          <cell r="B46">
            <v>-0.28499999999999981</v>
          </cell>
          <cell r="C46">
            <v>0</v>
          </cell>
        </row>
        <row r="47">
          <cell r="B47">
            <v>-0.2799999999999998</v>
          </cell>
          <cell r="C47">
            <v>0</v>
          </cell>
        </row>
        <row r="48">
          <cell r="B48">
            <v>-0.2749999999999998</v>
          </cell>
          <cell r="C48">
            <v>0</v>
          </cell>
        </row>
        <row r="49">
          <cell r="B49">
            <v>-0.2699999999999998</v>
          </cell>
          <cell r="C49">
            <v>0</v>
          </cell>
        </row>
        <row r="50">
          <cell r="B50">
            <v>-0.26499999999999979</v>
          </cell>
          <cell r="C50">
            <v>0</v>
          </cell>
        </row>
        <row r="51">
          <cell r="B51">
            <v>-0.25999999999999979</v>
          </cell>
          <cell r="C51">
            <v>0</v>
          </cell>
        </row>
        <row r="52">
          <cell r="B52">
            <v>-0.25499999999999978</v>
          </cell>
          <cell r="C52">
            <v>0</v>
          </cell>
        </row>
        <row r="53">
          <cell r="B53">
            <v>-0.24999999999999978</v>
          </cell>
          <cell r="C53">
            <v>0</v>
          </cell>
        </row>
        <row r="54">
          <cell r="B54">
            <v>-0.24499999999999977</v>
          </cell>
          <cell r="C54">
            <v>0</v>
          </cell>
        </row>
        <row r="55">
          <cell r="B55">
            <v>-0.23999999999999977</v>
          </cell>
          <cell r="C55">
            <v>0</v>
          </cell>
        </row>
        <row r="56">
          <cell r="B56">
            <v>-0.23499999999999976</v>
          </cell>
          <cell r="C56">
            <v>0</v>
          </cell>
        </row>
        <row r="57">
          <cell r="B57">
            <v>-0.22999999999999976</v>
          </cell>
          <cell r="C57">
            <v>0</v>
          </cell>
        </row>
        <row r="58">
          <cell r="B58">
            <v>-0.22499999999999976</v>
          </cell>
          <cell r="C58">
            <v>0</v>
          </cell>
        </row>
        <row r="59">
          <cell r="B59">
            <v>-0.21999999999999975</v>
          </cell>
          <cell r="C59">
            <v>0</v>
          </cell>
        </row>
        <row r="60">
          <cell r="B60">
            <v>-0.21499999999999975</v>
          </cell>
          <cell r="C60">
            <v>1</v>
          </cell>
        </row>
        <row r="61">
          <cell r="B61">
            <v>-0.20999999999999974</v>
          </cell>
          <cell r="C61">
            <v>0</v>
          </cell>
        </row>
        <row r="62">
          <cell r="B62">
            <v>-0.20499999999999974</v>
          </cell>
          <cell r="C62">
            <v>0</v>
          </cell>
        </row>
        <row r="63">
          <cell r="B63">
            <v>-0.19999999999999973</v>
          </cell>
          <cell r="C63">
            <v>0</v>
          </cell>
        </row>
        <row r="64">
          <cell r="B64">
            <v>-0.19499999999999973</v>
          </cell>
          <cell r="C64">
            <v>0</v>
          </cell>
        </row>
        <row r="65">
          <cell r="B65">
            <v>-0.18999999999999972</v>
          </cell>
          <cell r="C65">
            <v>0</v>
          </cell>
        </row>
        <row r="66">
          <cell r="B66">
            <v>-0.18499999999999972</v>
          </cell>
          <cell r="C66">
            <v>0</v>
          </cell>
        </row>
        <row r="67">
          <cell r="B67">
            <v>-0.17999999999999972</v>
          </cell>
          <cell r="C67">
            <v>0</v>
          </cell>
        </row>
        <row r="68">
          <cell r="B68">
            <v>-0.17499999999999971</v>
          </cell>
          <cell r="C68">
            <v>0</v>
          </cell>
        </row>
        <row r="69">
          <cell r="B69">
            <v>-0.16999999999999971</v>
          </cell>
          <cell r="C69">
            <v>0</v>
          </cell>
        </row>
        <row r="70">
          <cell r="B70">
            <v>-0.1649999999999997</v>
          </cell>
          <cell r="C70">
            <v>1</v>
          </cell>
        </row>
        <row r="71">
          <cell r="B71">
            <v>-0.1599999999999997</v>
          </cell>
          <cell r="C71">
            <v>0</v>
          </cell>
        </row>
        <row r="72">
          <cell r="B72">
            <v>-0.15499999999999969</v>
          </cell>
          <cell r="C72">
            <v>0</v>
          </cell>
        </row>
        <row r="73">
          <cell r="B73">
            <v>-0.14999999999999969</v>
          </cell>
          <cell r="C73">
            <v>0</v>
          </cell>
        </row>
        <row r="74">
          <cell r="B74">
            <v>-0.14499999999999968</v>
          </cell>
          <cell r="C74">
            <v>0</v>
          </cell>
        </row>
        <row r="75">
          <cell r="B75">
            <v>-0.13999999999999968</v>
          </cell>
          <cell r="C75">
            <v>0</v>
          </cell>
        </row>
        <row r="76">
          <cell r="B76">
            <v>-0.13499999999999968</v>
          </cell>
          <cell r="C76">
            <v>0</v>
          </cell>
        </row>
        <row r="77">
          <cell r="B77">
            <v>-0.12999999999999967</v>
          </cell>
          <cell r="C77">
            <v>1</v>
          </cell>
        </row>
        <row r="78">
          <cell r="B78">
            <v>-0.12499999999999967</v>
          </cell>
          <cell r="C78">
            <v>0</v>
          </cell>
        </row>
        <row r="79">
          <cell r="B79">
            <v>-0.11999999999999966</v>
          </cell>
          <cell r="C79">
            <v>1</v>
          </cell>
        </row>
        <row r="80">
          <cell r="B80">
            <v>-0.11499999999999966</v>
          </cell>
          <cell r="C80">
            <v>2</v>
          </cell>
        </row>
        <row r="81">
          <cell r="B81">
            <v>-0.10999999999999965</v>
          </cell>
          <cell r="C81">
            <v>0</v>
          </cell>
        </row>
        <row r="82">
          <cell r="B82">
            <v>-0.10499999999999965</v>
          </cell>
          <cell r="C82">
            <v>1</v>
          </cell>
        </row>
        <row r="83">
          <cell r="B83">
            <v>-9.9999999999999645E-2</v>
          </cell>
          <cell r="C83">
            <v>2</v>
          </cell>
        </row>
        <row r="84">
          <cell r="B84">
            <v>-9.499999999999964E-2</v>
          </cell>
          <cell r="C84">
            <v>0</v>
          </cell>
        </row>
        <row r="85">
          <cell r="B85">
            <v>-8.9999999999999636E-2</v>
          </cell>
          <cell r="C85">
            <v>1</v>
          </cell>
        </row>
        <row r="86">
          <cell r="B86">
            <v>-8.4999999999999631E-2</v>
          </cell>
          <cell r="C86">
            <v>0</v>
          </cell>
        </row>
        <row r="87">
          <cell r="B87">
            <v>-7.9999999999999627E-2</v>
          </cell>
          <cell r="C87">
            <v>3</v>
          </cell>
        </row>
        <row r="88">
          <cell r="B88">
            <v>-7.4999999999999623E-2</v>
          </cell>
          <cell r="C88">
            <v>1</v>
          </cell>
        </row>
        <row r="89">
          <cell r="B89">
            <v>-6.9999999999999618E-2</v>
          </cell>
          <cell r="C89">
            <v>0</v>
          </cell>
        </row>
        <row r="90">
          <cell r="B90">
            <v>-6.4999999999999614E-2</v>
          </cell>
          <cell r="C90">
            <v>0</v>
          </cell>
        </row>
        <row r="91">
          <cell r="B91">
            <v>-5.9999999999999616E-2</v>
          </cell>
          <cell r="C91">
            <v>3</v>
          </cell>
        </row>
        <row r="92">
          <cell r="B92">
            <v>-5.4999999999999619E-2</v>
          </cell>
          <cell r="C92">
            <v>2</v>
          </cell>
        </row>
        <row r="93">
          <cell r="B93">
            <v>-4.9999999999999621E-2</v>
          </cell>
          <cell r="C93">
            <v>0</v>
          </cell>
        </row>
        <row r="94">
          <cell r="B94">
            <v>-4.4999999999999624E-2</v>
          </cell>
          <cell r="C94">
            <v>2</v>
          </cell>
        </row>
        <row r="95">
          <cell r="B95">
            <v>-3.9999999999999626E-2</v>
          </cell>
          <cell r="C95">
            <v>2</v>
          </cell>
        </row>
        <row r="96">
          <cell r="B96">
            <v>-3.4999999999999629E-2</v>
          </cell>
          <cell r="C96">
            <v>1</v>
          </cell>
        </row>
        <row r="97">
          <cell r="B97">
            <v>-2.9999999999999628E-2</v>
          </cell>
          <cell r="C97">
            <v>3</v>
          </cell>
        </row>
        <row r="98">
          <cell r="B98">
            <v>-2.4999999999999627E-2</v>
          </cell>
          <cell r="C98">
            <v>5</v>
          </cell>
        </row>
        <row r="99">
          <cell r="B99">
            <v>-1.9999999999999626E-2</v>
          </cell>
          <cell r="C99">
            <v>2</v>
          </cell>
        </row>
        <row r="100">
          <cell r="B100">
            <v>-1.4999999999999625E-2</v>
          </cell>
          <cell r="C100">
            <v>4</v>
          </cell>
        </row>
        <row r="101">
          <cell r="B101">
            <v>-9.9999999999996238E-3</v>
          </cell>
          <cell r="C101">
            <v>0</v>
          </cell>
        </row>
        <row r="102">
          <cell r="B102">
            <v>-4.9999999999996237E-3</v>
          </cell>
          <cell r="C102">
            <v>3</v>
          </cell>
        </row>
        <row r="103">
          <cell r="B103">
            <v>3.7643499428696714E-16</v>
          </cell>
          <cell r="C103">
            <v>0</v>
          </cell>
        </row>
        <row r="104">
          <cell r="B104">
            <v>5.0000000000003765E-3</v>
          </cell>
          <cell r="C104">
            <v>7</v>
          </cell>
        </row>
        <row r="105">
          <cell r="B105">
            <v>1.0000000000000377E-2</v>
          </cell>
          <cell r="C105">
            <v>6</v>
          </cell>
        </row>
        <row r="106">
          <cell r="B106">
            <v>1.5000000000000378E-2</v>
          </cell>
          <cell r="C106">
            <v>2</v>
          </cell>
        </row>
        <row r="107">
          <cell r="B107">
            <v>2.0000000000000379E-2</v>
          </cell>
          <cell r="C107">
            <v>0</v>
          </cell>
        </row>
        <row r="108">
          <cell r="B108">
            <v>2.500000000000038E-2</v>
          </cell>
          <cell r="C108">
            <v>4</v>
          </cell>
        </row>
        <row r="109">
          <cell r="B109">
            <v>3.0000000000000381E-2</v>
          </cell>
          <cell r="C109">
            <v>2</v>
          </cell>
        </row>
        <row r="110">
          <cell r="B110">
            <v>3.5000000000000378E-2</v>
          </cell>
          <cell r="C110">
            <v>4</v>
          </cell>
        </row>
        <row r="111">
          <cell r="B111">
            <v>4.0000000000000376E-2</v>
          </cell>
          <cell r="C111">
            <v>2</v>
          </cell>
        </row>
        <row r="112">
          <cell r="B112">
            <v>4.5000000000000373E-2</v>
          </cell>
          <cell r="C112">
            <v>4</v>
          </cell>
        </row>
        <row r="113">
          <cell r="B113">
            <v>5.0000000000000371E-2</v>
          </cell>
          <cell r="C113">
            <v>3</v>
          </cell>
        </row>
        <row r="114">
          <cell r="B114">
            <v>5.5000000000000368E-2</v>
          </cell>
          <cell r="C114">
            <v>1</v>
          </cell>
        </row>
        <row r="115">
          <cell r="B115">
            <v>6.0000000000000366E-2</v>
          </cell>
          <cell r="C115">
            <v>1</v>
          </cell>
        </row>
        <row r="116">
          <cell r="B116">
            <v>6.5000000000000363E-2</v>
          </cell>
          <cell r="C116">
            <v>4</v>
          </cell>
        </row>
        <row r="117">
          <cell r="B117">
            <v>7.0000000000000367E-2</v>
          </cell>
          <cell r="C117">
            <v>1</v>
          </cell>
        </row>
        <row r="118">
          <cell r="B118">
            <v>7.5000000000000372E-2</v>
          </cell>
          <cell r="C118">
            <v>0</v>
          </cell>
        </row>
        <row r="119">
          <cell r="B119">
            <v>8.0000000000000376E-2</v>
          </cell>
          <cell r="C119">
            <v>1</v>
          </cell>
        </row>
        <row r="120">
          <cell r="B120">
            <v>8.5000000000000381E-2</v>
          </cell>
          <cell r="C120">
            <v>2</v>
          </cell>
        </row>
        <row r="121">
          <cell r="B121">
            <v>9.0000000000000385E-2</v>
          </cell>
          <cell r="C121">
            <v>4</v>
          </cell>
        </row>
        <row r="122">
          <cell r="B122">
            <v>9.500000000000039E-2</v>
          </cell>
          <cell r="C122">
            <v>2</v>
          </cell>
        </row>
        <row r="123">
          <cell r="B123">
            <v>0.10000000000000039</v>
          </cell>
          <cell r="C123">
            <v>2</v>
          </cell>
        </row>
        <row r="124">
          <cell r="B124">
            <v>0.1050000000000004</v>
          </cell>
          <cell r="C124">
            <v>3</v>
          </cell>
        </row>
        <row r="125">
          <cell r="B125">
            <v>0.1100000000000004</v>
          </cell>
          <cell r="C125">
            <v>1</v>
          </cell>
        </row>
        <row r="126">
          <cell r="B126">
            <v>0.11500000000000041</v>
          </cell>
          <cell r="C126">
            <v>3</v>
          </cell>
        </row>
        <row r="127">
          <cell r="B127">
            <v>0.12000000000000041</v>
          </cell>
          <cell r="C127">
            <v>2</v>
          </cell>
        </row>
        <row r="128">
          <cell r="B128">
            <v>0.12500000000000042</v>
          </cell>
          <cell r="C128">
            <v>1</v>
          </cell>
        </row>
        <row r="129">
          <cell r="B129">
            <v>0.13000000000000042</v>
          </cell>
          <cell r="C129">
            <v>0</v>
          </cell>
        </row>
        <row r="130">
          <cell r="B130">
            <v>0.13500000000000043</v>
          </cell>
          <cell r="C130">
            <v>1</v>
          </cell>
        </row>
        <row r="131">
          <cell r="B131">
            <v>0.14000000000000043</v>
          </cell>
          <cell r="C131">
            <v>0</v>
          </cell>
        </row>
        <row r="132">
          <cell r="B132">
            <v>0.14500000000000043</v>
          </cell>
          <cell r="C132">
            <v>1</v>
          </cell>
        </row>
        <row r="133">
          <cell r="B133">
            <v>0.15000000000000044</v>
          </cell>
          <cell r="C133">
            <v>1</v>
          </cell>
        </row>
        <row r="134">
          <cell r="B134">
            <v>0.15500000000000044</v>
          </cell>
          <cell r="C134">
            <v>1</v>
          </cell>
        </row>
        <row r="135">
          <cell r="B135">
            <v>0.16000000000000045</v>
          </cell>
          <cell r="C135">
            <v>0</v>
          </cell>
        </row>
        <row r="136">
          <cell r="B136">
            <v>0.16500000000000045</v>
          </cell>
          <cell r="C136">
            <v>1</v>
          </cell>
        </row>
        <row r="137">
          <cell r="B137">
            <v>0.17000000000000046</v>
          </cell>
          <cell r="C137">
            <v>0</v>
          </cell>
        </row>
        <row r="138">
          <cell r="B138">
            <v>0.17500000000000046</v>
          </cell>
          <cell r="C138">
            <v>1</v>
          </cell>
        </row>
        <row r="139">
          <cell r="B139">
            <v>0.18000000000000047</v>
          </cell>
          <cell r="C139">
            <v>0</v>
          </cell>
        </row>
        <row r="140">
          <cell r="B140">
            <v>0.18500000000000047</v>
          </cell>
          <cell r="C140">
            <v>0</v>
          </cell>
        </row>
        <row r="141">
          <cell r="B141">
            <v>0.19000000000000047</v>
          </cell>
          <cell r="C141">
            <v>0</v>
          </cell>
        </row>
        <row r="142">
          <cell r="B142">
            <v>0.19500000000000048</v>
          </cell>
          <cell r="C142">
            <v>0</v>
          </cell>
        </row>
        <row r="143">
          <cell r="B143">
            <v>0.20000000000000048</v>
          </cell>
          <cell r="C143">
            <v>3</v>
          </cell>
        </row>
        <row r="144">
          <cell r="B144">
            <v>0.20500000000000049</v>
          </cell>
          <cell r="C144">
            <v>0</v>
          </cell>
        </row>
        <row r="145">
          <cell r="B145">
            <v>0.21000000000000049</v>
          </cell>
          <cell r="C145">
            <v>1</v>
          </cell>
        </row>
        <row r="146">
          <cell r="B146">
            <v>0.2150000000000005</v>
          </cell>
          <cell r="C146">
            <v>2</v>
          </cell>
        </row>
        <row r="147">
          <cell r="B147">
            <v>0.2200000000000005</v>
          </cell>
          <cell r="C147">
            <v>0</v>
          </cell>
        </row>
        <row r="148">
          <cell r="B148">
            <v>0.22500000000000051</v>
          </cell>
          <cell r="C148">
            <v>0</v>
          </cell>
        </row>
        <row r="149">
          <cell r="B149">
            <v>0.23000000000000051</v>
          </cell>
          <cell r="C149">
            <v>0</v>
          </cell>
        </row>
        <row r="150">
          <cell r="B150">
            <v>0.23500000000000051</v>
          </cell>
          <cell r="C150">
            <v>0</v>
          </cell>
        </row>
        <row r="151">
          <cell r="B151">
            <v>0.24000000000000052</v>
          </cell>
          <cell r="C151">
            <v>0</v>
          </cell>
        </row>
        <row r="152">
          <cell r="B152">
            <v>0.24500000000000052</v>
          </cell>
          <cell r="C152">
            <v>0</v>
          </cell>
        </row>
        <row r="153">
          <cell r="B153">
            <v>0.2500000000000005</v>
          </cell>
          <cell r="C153">
            <v>0</v>
          </cell>
        </row>
        <row r="154">
          <cell r="B154">
            <v>0.2550000000000005</v>
          </cell>
          <cell r="C154">
            <v>0</v>
          </cell>
        </row>
        <row r="155">
          <cell r="B155">
            <v>0.26000000000000051</v>
          </cell>
          <cell r="C155">
            <v>0</v>
          </cell>
        </row>
        <row r="156">
          <cell r="B156">
            <v>0.26500000000000051</v>
          </cell>
          <cell r="C156">
            <v>0</v>
          </cell>
        </row>
        <row r="157">
          <cell r="B157">
            <v>0.27000000000000052</v>
          </cell>
          <cell r="C157">
            <v>0</v>
          </cell>
        </row>
        <row r="158">
          <cell r="B158">
            <v>0.27500000000000052</v>
          </cell>
          <cell r="C158">
            <v>0</v>
          </cell>
        </row>
        <row r="159">
          <cell r="B159">
            <v>0.28000000000000053</v>
          </cell>
          <cell r="C159">
            <v>1</v>
          </cell>
        </row>
        <row r="160">
          <cell r="B160">
            <v>0.28500000000000053</v>
          </cell>
          <cell r="C160">
            <v>1</v>
          </cell>
        </row>
        <row r="161">
          <cell r="B161">
            <v>0.29000000000000054</v>
          </cell>
          <cell r="C161">
            <v>0</v>
          </cell>
        </row>
        <row r="162">
          <cell r="B162">
            <v>0.29500000000000054</v>
          </cell>
          <cell r="C162">
            <v>0</v>
          </cell>
        </row>
        <row r="163">
          <cell r="B163">
            <v>0.30000000000000054</v>
          </cell>
          <cell r="C163">
            <v>0</v>
          </cell>
        </row>
        <row r="164">
          <cell r="B164">
            <v>0.30500000000000055</v>
          </cell>
          <cell r="C164">
            <v>0</v>
          </cell>
        </row>
        <row r="165">
          <cell r="B165">
            <v>0.31000000000000055</v>
          </cell>
          <cell r="C165">
            <v>0</v>
          </cell>
        </row>
        <row r="166">
          <cell r="B166">
            <v>0.31500000000000056</v>
          </cell>
          <cell r="C166">
            <v>0</v>
          </cell>
        </row>
        <row r="167">
          <cell r="B167">
            <v>0.32000000000000056</v>
          </cell>
          <cell r="C167">
            <v>0</v>
          </cell>
        </row>
        <row r="168">
          <cell r="B168">
            <v>0.32500000000000057</v>
          </cell>
          <cell r="C168">
            <v>0</v>
          </cell>
        </row>
        <row r="169">
          <cell r="B169">
            <v>0.33000000000000057</v>
          </cell>
          <cell r="C169">
            <v>0</v>
          </cell>
        </row>
        <row r="170">
          <cell r="B170">
            <v>0.33500000000000058</v>
          </cell>
          <cell r="C170">
            <v>0</v>
          </cell>
        </row>
        <row r="171">
          <cell r="B171">
            <v>0.34000000000000058</v>
          </cell>
          <cell r="C171">
            <v>0</v>
          </cell>
        </row>
        <row r="172">
          <cell r="B172">
            <v>0.34500000000000058</v>
          </cell>
          <cell r="C172">
            <v>0</v>
          </cell>
        </row>
        <row r="173">
          <cell r="B173">
            <v>0.35000000000000059</v>
          </cell>
          <cell r="C173">
            <v>0</v>
          </cell>
        </row>
        <row r="174">
          <cell r="B174">
            <v>0.35500000000000059</v>
          </cell>
          <cell r="C174">
            <v>0</v>
          </cell>
        </row>
        <row r="175">
          <cell r="B175">
            <v>0.3600000000000006</v>
          </cell>
          <cell r="C175">
            <v>0</v>
          </cell>
        </row>
        <row r="176">
          <cell r="B176">
            <v>0.3650000000000006</v>
          </cell>
          <cell r="C176">
            <v>0</v>
          </cell>
        </row>
        <row r="177">
          <cell r="B177">
            <v>0.37000000000000061</v>
          </cell>
          <cell r="C177">
            <v>0</v>
          </cell>
        </row>
        <row r="178">
          <cell r="B178">
            <v>0.37500000000000061</v>
          </cell>
          <cell r="C178">
            <v>0</v>
          </cell>
        </row>
        <row r="179">
          <cell r="B179">
            <v>0.38000000000000062</v>
          </cell>
          <cell r="C179">
            <v>0</v>
          </cell>
        </row>
        <row r="180">
          <cell r="B180">
            <v>0.38500000000000062</v>
          </cell>
          <cell r="C180">
            <v>0</v>
          </cell>
        </row>
        <row r="181">
          <cell r="B181">
            <v>0.39000000000000062</v>
          </cell>
          <cell r="C181">
            <v>0</v>
          </cell>
        </row>
        <row r="182">
          <cell r="B182">
            <v>0.39500000000000063</v>
          </cell>
          <cell r="C182">
            <v>1</v>
          </cell>
        </row>
        <row r="183">
          <cell r="B183">
            <v>0.40000000000000063</v>
          </cell>
          <cell r="C183">
            <v>0</v>
          </cell>
        </row>
        <row r="184">
          <cell r="B184" t="str">
            <v>&gt;40.00%</v>
          </cell>
          <cell r="C184">
            <v>0</v>
          </cell>
        </row>
      </sheetData>
      <sheetData sheetId="4">
        <row r="2">
          <cell r="C2" t="str">
            <v>Frequency</v>
          </cell>
        </row>
        <row r="3">
          <cell r="B3">
            <v>-0.25</v>
          </cell>
          <cell r="C3">
            <v>0</v>
          </cell>
        </row>
        <row r="4">
          <cell r="B4">
            <v>-0.245</v>
          </cell>
          <cell r="C4">
            <v>0</v>
          </cell>
        </row>
        <row r="5">
          <cell r="B5">
            <v>-0.24</v>
          </cell>
          <cell r="C5">
            <v>0</v>
          </cell>
        </row>
        <row r="6">
          <cell r="B6">
            <v>-0.23499999999999999</v>
          </cell>
          <cell r="C6">
            <v>0</v>
          </cell>
        </row>
        <row r="7">
          <cell r="B7">
            <v>-0.22999999999999998</v>
          </cell>
          <cell r="C7">
            <v>1</v>
          </cell>
        </row>
        <row r="8">
          <cell r="B8">
            <v>-0.22499999999999998</v>
          </cell>
          <cell r="C8">
            <v>0</v>
          </cell>
        </row>
        <row r="9">
          <cell r="B9">
            <v>-0.21999999999999997</v>
          </cell>
          <cell r="C9">
            <v>0</v>
          </cell>
        </row>
        <row r="10">
          <cell r="B10">
            <v>-0.21499999999999997</v>
          </cell>
          <cell r="C10">
            <v>0</v>
          </cell>
        </row>
        <row r="11">
          <cell r="B11">
            <v>-0.20999999999999996</v>
          </cell>
          <cell r="C11">
            <v>0</v>
          </cell>
        </row>
        <row r="12">
          <cell r="B12">
            <v>-0.20499999999999996</v>
          </cell>
          <cell r="C12">
            <v>0</v>
          </cell>
        </row>
        <row r="13">
          <cell r="B13">
            <v>-0.19999999999999996</v>
          </cell>
          <cell r="C13">
            <v>0</v>
          </cell>
        </row>
        <row r="14">
          <cell r="B14">
            <v>-0.19499999999999995</v>
          </cell>
          <cell r="C14">
            <v>0</v>
          </cell>
        </row>
        <row r="15">
          <cell r="B15">
            <v>-0.18999999999999995</v>
          </cell>
          <cell r="C15">
            <v>0</v>
          </cell>
        </row>
        <row r="16">
          <cell r="B16">
            <v>-0.18499999999999994</v>
          </cell>
          <cell r="C16">
            <v>0</v>
          </cell>
        </row>
        <row r="17">
          <cell r="B17">
            <v>-0.17999999999999994</v>
          </cell>
          <cell r="C17">
            <v>0</v>
          </cell>
        </row>
        <row r="18">
          <cell r="B18">
            <v>-0.17499999999999993</v>
          </cell>
          <cell r="C18">
            <v>0</v>
          </cell>
        </row>
        <row r="19">
          <cell r="B19">
            <v>-0.16999999999999993</v>
          </cell>
          <cell r="C19">
            <v>0</v>
          </cell>
        </row>
        <row r="20">
          <cell r="B20">
            <v>-0.16499999999999992</v>
          </cell>
          <cell r="C20">
            <v>0</v>
          </cell>
        </row>
        <row r="21">
          <cell r="B21">
            <v>-0.15999999999999992</v>
          </cell>
          <cell r="C21">
            <v>0</v>
          </cell>
        </row>
        <row r="22">
          <cell r="B22">
            <v>-0.15499999999999992</v>
          </cell>
          <cell r="C22">
            <v>0</v>
          </cell>
        </row>
        <row r="23">
          <cell r="B23">
            <v>-0.14999999999999991</v>
          </cell>
          <cell r="C23">
            <v>0</v>
          </cell>
        </row>
        <row r="24">
          <cell r="B24">
            <v>-0.14499999999999991</v>
          </cell>
          <cell r="C24">
            <v>0</v>
          </cell>
        </row>
        <row r="25">
          <cell r="B25">
            <v>-0.1399999999999999</v>
          </cell>
          <cell r="C25">
            <v>0</v>
          </cell>
        </row>
        <row r="26">
          <cell r="B26">
            <v>-0.1349999999999999</v>
          </cell>
          <cell r="C26">
            <v>0</v>
          </cell>
        </row>
        <row r="27">
          <cell r="B27">
            <v>-0.12999999999999989</v>
          </cell>
          <cell r="C27">
            <v>0</v>
          </cell>
        </row>
        <row r="28">
          <cell r="B28">
            <v>-0.12499999999999989</v>
          </cell>
          <cell r="C28">
            <v>0</v>
          </cell>
        </row>
        <row r="29">
          <cell r="B29">
            <v>-0.11999999999999988</v>
          </cell>
          <cell r="C29">
            <v>0</v>
          </cell>
        </row>
        <row r="30">
          <cell r="B30">
            <v>-0.11499999999999988</v>
          </cell>
          <cell r="C30">
            <v>0</v>
          </cell>
        </row>
        <row r="31">
          <cell r="B31">
            <v>-0.10999999999999988</v>
          </cell>
          <cell r="C31">
            <v>0</v>
          </cell>
        </row>
        <row r="32">
          <cell r="B32">
            <v>-0.10499999999999987</v>
          </cell>
          <cell r="C32">
            <v>0</v>
          </cell>
        </row>
        <row r="33">
          <cell r="B33">
            <v>-9.9999999999999867E-2</v>
          </cell>
          <cell r="C33">
            <v>1</v>
          </cell>
        </row>
        <row r="34">
          <cell r="B34">
            <v>-9.4999999999999862E-2</v>
          </cell>
          <cell r="C34">
            <v>0</v>
          </cell>
        </row>
        <row r="35">
          <cell r="B35">
            <v>-8.9999999999999858E-2</v>
          </cell>
          <cell r="C35">
            <v>1</v>
          </cell>
        </row>
        <row r="36">
          <cell r="B36">
            <v>-8.4999999999999853E-2</v>
          </cell>
          <cell r="C36">
            <v>1</v>
          </cell>
        </row>
        <row r="37">
          <cell r="B37">
            <v>-7.9999999999999849E-2</v>
          </cell>
          <cell r="C37">
            <v>0</v>
          </cell>
        </row>
        <row r="38">
          <cell r="B38">
            <v>-7.4999999999999845E-2</v>
          </cell>
          <cell r="C38">
            <v>2</v>
          </cell>
        </row>
        <row r="39">
          <cell r="B39">
            <v>-6.999999999999984E-2</v>
          </cell>
          <cell r="C39">
            <v>0</v>
          </cell>
        </row>
        <row r="40">
          <cell r="B40">
            <v>-6.4999999999999836E-2</v>
          </cell>
          <cell r="C40">
            <v>1</v>
          </cell>
        </row>
        <row r="41">
          <cell r="B41">
            <v>-5.9999999999999838E-2</v>
          </cell>
          <cell r="C41">
            <v>2</v>
          </cell>
        </row>
        <row r="42">
          <cell r="B42">
            <v>-5.4999999999999841E-2</v>
          </cell>
          <cell r="C42">
            <v>2</v>
          </cell>
        </row>
        <row r="43">
          <cell r="B43">
            <v>-4.9999999999999843E-2</v>
          </cell>
          <cell r="C43">
            <v>0</v>
          </cell>
        </row>
        <row r="44">
          <cell r="B44">
            <v>-4.4999999999999846E-2</v>
          </cell>
          <cell r="C44">
            <v>6</v>
          </cell>
        </row>
        <row r="45">
          <cell r="B45">
            <v>-3.9999999999999848E-2</v>
          </cell>
          <cell r="C45">
            <v>1</v>
          </cell>
        </row>
        <row r="46">
          <cell r="B46">
            <v>-3.4999999999999851E-2</v>
          </cell>
          <cell r="C46">
            <v>5</v>
          </cell>
        </row>
        <row r="47">
          <cell r="B47">
            <v>-2.999999999999985E-2</v>
          </cell>
          <cell r="C47">
            <v>2</v>
          </cell>
        </row>
        <row r="48">
          <cell r="B48">
            <v>-2.4999999999999849E-2</v>
          </cell>
          <cell r="C48">
            <v>2</v>
          </cell>
        </row>
        <row r="49">
          <cell r="B49">
            <v>-1.9999999999999848E-2</v>
          </cell>
          <cell r="C49">
            <v>1</v>
          </cell>
        </row>
        <row r="50">
          <cell r="B50">
            <v>-1.4999999999999847E-2</v>
          </cell>
          <cell r="C50">
            <v>6</v>
          </cell>
        </row>
        <row r="51">
          <cell r="B51">
            <v>-9.9999999999998458E-3</v>
          </cell>
          <cell r="C51">
            <v>7</v>
          </cell>
        </row>
        <row r="52">
          <cell r="B52">
            <v>-4.9999999999998457E-3</v>
          </cell>
          <cell r="C52">
            <v>4</v>
          </cell>
        </row>
        <row r="53">
          <cell r="B53">
            <v>1.5439038936193583E-16</v>
          </cell>
          <cell r="C53">
            <v>10</v>
          </cell>
        </row>
        <row r="54">
          <cell r="B54">
            <v>5.0000000000001545E-3</v>
          </cell>
          <cell r="C54">
            <v>6</v>
          </cell>
        </row>
        <row r="55">
          <cell r="B55">
            <v>1.0000000000000155E-2</v>
          </cell>
          <cell r="C55">
            <v>4</v>
          </cell>
        </row>
        <row r="56">
          <cell r="B56">
            <v>1.5000000000000156E-2</v>
          </cell>
          <cell r="C56">
            <v>7</v>
          </cell>
        </row>
        <row r="57">
          <cell r="B57">
            <v>2.0000000000000157E-2</v>
          </cell>
          <cell r="C57">
            <v>4</v>
          </cell>
        </row>
        <row r="58">
          <cell r="B58">
            <v>2.5000000000000158E-2</v>
          </cell>
          <cell r="C58">
            <v>2</v>
          </cell>
        </row>
        <row r="59">
          <cell r="B59">
            <v>3.0000000000000158E-2</v>
          </cell>
          <cell r="C59">
            <v>2</v>
          </cell>
        </row>
        <row r="60">
          <cell r="B60">
            <v>3.5000000000000156E-2</v>
          </cell>
          <cell r="C60">
            <v>7</v>
          </cell>
        </row>
        <row r="61">
          <cell r="B61">
            <v>4.0000000000000153E-2</v>
          </cell>
          <cell r="C61">
            <v>4</v>
          </cell>
        </row>
        <row r="62">
          <cell r="B62">
            <v>4.5000000000000151E-2</v>
          </cell>
          <cell r="C62">
            <v>5</v>
          </cell>
        </row>
        <row r="63">
          <cell r="B63">
            <v>5.0000000000000148E-2</v>
          </cell>
          <cell r="C63">
            <v>6</v>
          </cell>
        </row>
        <row r="64">
          <cell r="B64">
            <v>5.5000000000000146E-2</v>
          </cell>
          <cell r="C64">
            <v>1</v>
          </cell>
        </row>
        <row r="65">
          <cell r="B65">
            <v>6.0000000000000143E-2</v>
          </cell>
          <cell r="C65">
            <v>3</v>
          </cell>
        </row>
        <row r="66">
          <cell r="B66">
            <v>6.5000000000000141E-2</v>
          </cell>
          <cell r="C66">
            <v>2</v>
          </cell>
        </row>
        <row r="67">
          <cell r="B67">
            <v>7.0000000000000145E-2</v>
          </cell>
          <cell r="C67">
            <v>1</v>
          </cell>
        </row>
        <row r="68">
          <cell r="B68">
            <v>7.500000000000015E-2</v>
          </cell>
          <cell r="C68">
            <v>1</v>
          </cell>
        </row>
        <row r="69">
          <cell r="B69">
            <v>8.0000000000000154E-2</v>
          </cell>
          <cell r="C69">
            <v>3</v>
          </cell>
        </row>
        <row r="70">
          <cell r="B70">
            <v>8.5000000000000159E-2</v>
          </cell>
          <cell r="C70">
            <v>1</v>
          </cell>
        </row>
        <row r="71">
          <cell r="B71">
            <v>9.0000000000000163E-2</v>
          </cell>
          <cell r="C71">
            <v>0</v>
          </cell>
        </row>
        <row r="72">
          <cell r="B72">
            <v>9.5000000000000168E-2</v>
          </cell>
          <cell r="C72">
            <v>1</v>
          </cell>
        </row>
        <row r="73">
          <cell r="B73">
            <v>0.10000000000000017</v>
          </cell>
          <cell r="C73">
            <v>1</v>
          </cell>
        </row>
        <row r="74">
          <cell r="B74">
            <v>0.10500000000000018</v>
          </cell>
          <cell r="C74">
            <v>0</v>
          </cell>
        </row>
        <row r="75">
          <cell r="B75">
            <v>0.11000000000000018</v>
          </cell>
          <cell r="C75">
            <v>1</v>
          </cell>
        </row>
        <row r="76">
          <cell r="B76">
            <v>0.11500000000000019</v>
          </cell>
          <cell r="C76">
            <v>0</v>
          </cell>
        </row>
        <row r="77">
          <cell r="B77">
            <v>0.12000000000000019</v>
          </cell>
          <cell r="C77">
            <v>1</v>
          </cell>
        </row>
        <row r="78">
          <cell r="B78">
            <v>0.12500000000000019</v>
          </cell>
          <cell r="C78">
            <v>1</v>
          </cell>
        </row>
        <row r="79">
          <cell r="B79">
            <v>0.1300000000000002</v>
          </cell>
          <cell r="C79">
            <v>0</v>
          </cell>
        </row>
        <row r="80">
          <cell r="B80">
            <v>0.1350000000000002</v>
          </cell>
          <cell r="C80">
            <v>0</v>
          </cell>
        </row>
        <row r="81">
          <cell r="B81">
            <v>0.14000000000000021</v>
          </cell>
          <cell r="C81">
            <v>0</v>
          </cell>
        </row>
        <row r="82">
          <cell r="B82">
            <v>0.14500000000000021</v>
          </cell>
          <cell r="C82">
            <v>0</v>
          </cell>
        </row>
        <row r="83">
          <cell r="B83">
            <v>0.15000000000000022</v>
          </cell>
          <cell r="C83">
            <v>0</v>
          </cell>
        </row>
        <row r="84">
          <cell r="B84" t="str">
            <v>&gt;15.00%</v>
          </cell>
          <cell r="C84">
            <v>0</v>
          </cell>
        </row>
      </sheetData>
      <sheetData sheetId="5" refreshError="1"/>
      <sheetData sheetId="6" refreshError="1"/>
      <sheetData sheetId="7" refreshError="1"/>
      <sheetData sheetId="8">
        <row r="3">
          <cell r="B3" t="str">
            <v>Mean</v>
          </cell>
          <cell r="C3">
            <v>1.28790407121069E-3</v>
          </cell>
        </row>
        <row r="4">
          <cell r="C4">
            <v>2.2067284508833333E-2</v>
          </cell>
        </row>
      </sheetData>
      <sheetData sheetId="9" refreshError="1"/>
      <sheetData sheetId="10">
        <row r="2">
          <cell r="D2" t="str">
            <v>Nifty 50 Return</v>
          </cell>
        </row>
        <row r="3">
          <cell r="D3" t="str">
            <v>-</v>
          </cell>
        </row>
        <row r="4">
          <cell r="C4">
            <v>0.28216310549353119</v>
          </cell>
          <cell r="D4">
            <v>-3.6320612921561267E-2</v>
          </cell>
        </row>
        <row r="5">
          <cell r="C5">
            <v>-8.7290073039680855E-3</v>
          </cell>
          <cell r="D5">
            <v>4.447244631109596E-2</v>
          </cell>
        </row>
        <row r="6">
          <cell r="C6">
            <v>-1.578410804114478E-2</v>
          </cell>
          <cell r="D6">
            <v>1.0371783152941155E-2</v>
          </cell>
        </row>
        <row r="7">
          <cell r="C7">
            <v>0.11481534756532211</v>
          </cell>
          <cell r="D7">
            <v>6.4833078777546856E-3</v>
          </cell>
        </row>
        <row r="8">
          <cell r="C8">
            <v>0.1140421532255569</v>
          </cell>
          <cell r="D8">
            <v>0.11616139204498309</v>
          </cell>
        </row>
        <row r="9">
          <cell r="C9">
            <v>-0.12005240880071472</v>
          </cell>
          <cell r="D9">
            <v>-2.0315259005219692E-3</v>
          </cell>
        </row>
        <row r="10">
          <cell r="C10">
            <v>-2.6052385604359098E-2</v>
          </cell>
          <cell r="D10">
            <v>-2.5757348318679409E-2</v>
          </cell>
        </row>
        <row r="11">
          <cell r="C11">
            <v>3.4939421963427093E-3</v>
          </cell>
          <cell r="D11">
            <v>4.6360856936161245E-2</v>
          </cell>
        </row>
        <row r="12">
          <cell r="C12">
            <v>-9.4440436870992558E-2</v>
          </cell>
          <cell r="D12">
            <v>-0.10246965490260003</v>
          </cell>
        </row>
        <row r="13">
          <cell r="C13">
            <v>4.0009591245966543E-2</v>
          </cell>
          <cell r="D13">
            <v>-3.1357254049839446E-2</v>
          </cell>
        </row>
        <row r="14">
          <cell r="C14">
            <v>0.21141316267895491</v>
          </cell>
          <cell r="D14">
            <v>9.384521633150518E-2</v>
          </cell>
        </row>
        <row r="15">
          <cell r="C15">
            <v>8.0119881582197648E-3</v>
          </cell>
          <cell r="D15">
            <v>-1.4441825583886866E-2</v>
          </cell>
        </row>
        <row r="16">
          <cell r="C16">
            <v>-1.9110927476647485E-2</v>
          </cell>
          <cell r="D16">
            <v>-4.807372849813029E-2</v>
          </cell>
        </row>
        <row r="17">
          <cell r="C17">
            <v>-8.0049539278700156E-3</v>
          </cell>
          <cell r="D17">
            <v>3.1846631868416492E-2</v>
          </cell>
        </row>
        <row r="18">
          <cell r="C18">
            <v>4.1709547709859476E-2</v>
          </cell>
          <cell r="D18">
            <v>-2.928779701636226E-2</v>
          </cell>
        </row>
        <row r="19">
          <cell r="C19">
            <v>2.4282783120014636E-3</v>
          </cell>
          <cell r="D19">
            <v>-8.7741700109449108E-2</v>
          </cell>
        </row>
        <row r="20">
          <cell r="C20">
            <v>-2.3463661286073769E-2</v>
          </cell>
          <cell r="D20">
            <v>-1.1547690461907619E-2</v>
          </cell>
        </row>
        <row r="21">
          <cell r="C21">
            <v>3.3371236832004353E-2</v>
          </cell>
          <cell r="D21">
            <v>7.7550214534971906E-2</v>
          </cell>
        </row>
        <row r="22">
          <cell r="C22">
            <v>-0.21756881401352374</v>
          </cell>
          <cell r="D22">
            <v>-9.2845395543339371E-2</v>
          </cell>
        </row>
        <row r="23">
          <cell r="C23">
            <v>1.2382227129351496E-2</v>
          </cell>
          <cell r="D23">
            <v>-4.2994176050302528E-2</v>
          </cell>
        </row>
        <row r="24">
          <cell r="C24">
            <v>-2.0266899293855958E-2</v>
          </cell>
          <cell r="D24">
            <v>0.12433237879134447</v>
          </cell>
        </row>
        <row r="25">
          <cell r="C25">
            <v>0.39103538377787778</v>
          </cell>
          <cell r="D25">
            <v>3.5764811270856442E-2</v>
          </cell>
        </row>
        <row r="26">
          <cell r="C26">
            <v>4.5298615779348753E-2</v>
          </cell>
          <cell r="D26">
            <v>-1.6647550091682468E-2</v>
          </cell>
        </row>
        <row r="27">
          <cell r="C27">
            <v>0.19656574131362489</v>
          </cell>
          <cell r="D27">
            <v>-8.9508936268043546E-3</v>
          </cell>
        </row>
        <row r="28">
          <cell r="C28">
            <v>-0.10386746102689465</v>
          </cell>
          <cell r="D28">
            <v>-6.1716968464747196E-2</v>
          </cell>
        </row>
        <row r="29">
          <cell r="C29">
            <v>3.7898111640433982E-2</v>
          </cell>
          <cell r="D29">
            <v>7.2021100065999918E-2</v>
          </cell>
        </row>
        <row r="30">
          <cell r="C30">
            <v>9.411545200325229E-2</v>
          </cell>
          <cell r="D30">
            <v>-9.4527085048713832E-3</v>
          </cell>
        </row>
        <row r="31">
          <cell r="C31">
            <v>2.7463910779847615E-2</v>
          </cell>
          <cell r="D31">
            <v>5.6416140753490149E-3</v>
          </cell>
        </row>
        <row r="32">
          <cell r="C32">
            <v>0.16226932645197487</v>
          </cell>
          <cell r="D32">
            <v>8.4586822287724572E-2</v>
          </cell>
        </row>
        <row r="33">
          <cell r="C33">
            <v>-2.5240371572537664E-2</v>
          </cell>
          <cell r="D33">
            <v>-1.4658112471434299E-2</v>
          </cell>
        </row>
        <row r="34">
          <cell r="C34">
            <v>3.599321758196071E-2</v>
          </cell>
          <cell r="D34">
            <v>4.6292487850412727E-2</v>
          </cell>
        </row>
        <row r="35">
          <cell r="C35">
            <v>2.4200833948753074E-2</v>
          </cell>
          <cell r="D35">
            <v>4.2943271646650747E-3</v>
          </cell>
        </row>
        <row r="36">
          <cell r="C36">
            <v>-5.7052723905298738E-2</v>
          </cell>
          <cell r="D36">
            <v>2.1955580743484988E-2</v>
          </cell>
        </row>
        <row r="37">
          <cell r="C37">
            <v>-4.9061018779342706E-2</v>
          </cell>
          <cell r="D37">
            <v>-5.6622096192882942E-2</v>
          </cell>
        </row>
        <row r="38">
          <cell r="C38">
            <v>-4.7704299466240975E-2</v>
          </cell>
          <cell r="D38">
            <v>-1.8443541440263231E-3</v>
          </cell>
        </row>
        <row r="39">
          <cell r="C39">
            <v>-2.7477172353996611E-2</v>
          </cell>
          <cell r="D39">
            <v>4.3580856921323671E-2</v>
          </cell>
        </row>
        <row r="40">
          <cell r="C40">
            <v>-0.11647893222562049</v>
          </cell>
          <cell r="D40">
            <v>9.4010316965361732E-3</v>
          </cell>
        </row>
        <row r="41">
          <cell r="C41">
            <v>-3.0846989410718971E-2</v>
          </cell>
          <cell r="D41">
            <v>-2.401456666312941E-2</v>
          </cell>
        </row>
        <row r="42">
          <cell r="C42">
            <v>-8.2334667704280204E-2</v>
          </cell>
          <cell r="D42">
            <v>-1.7151106031209933E-2</v>
          </cell>
        </row>
        <row r="43">
          <cell r="C43">
            <v>8.4803259897011935E-4</v>
          </cell>
          <cell r="D43">
            <v>-4.7056808603274179E-2</v>
          </cell>
        </row>
        <row r="44">
          <cell r="C44">
            <v>2.601260231198526E-2</v>
          </cell>
          <cell r="D44">
            <v>4.8156001569944137E-2</v>
          </cell>
        </row>
        <row r="45">
          <cell r="C45">
            <v>5.3926770753784298E-2</v>
          </cell>
          <cell r="D45">
            <v>9.8312227114690565E-2</v>
          </cell>
        </row>
        <row r="46">
          <cell r="C46">
            <v>0.14778256001689627</v>
          </cell>
          <cell r="D46">
            <v>-1.9534350811516887E-2</v>
          </cell>
        </row>
        <row r="47">
          <cell r="C47">
            <v>1.4063336513489771E-2</v>
          </cell>
          <cell r="D47">
            <v>2.0708845383095038E-2</v>
          </cell>
        </row>
        <row r="48">
          <cell r="C48">
            <v>-8.4219721272873749E-2</v>
          </cell>
          <cell r="D48">
            <v>-3.4026015228426396E-2</v>
          </cell>
        </row>
        <row r="49">
          <cell r="C49">
            <v>6.1677498374976075E-2</v>
          </cell>
          <cell r="D49">
            <v>3.0782526480006626E-2</v>
          </cell>
        </row>
        <row r="50">
          <cell r="C50">
            <v>9.1330860257499882E-2</v>
          </cell>
          <cell r="D50">
            <v>6.8066495149241818E-2</v>
          </cell>
        </row>
        <row r="51">
          <cell r="C51">
            <v>5.5960962720045172E-2</v>
          </cell>
          <cell r="D51">
            <v>-1.1634934478564206E-3</v>
          </cell>
        </row>
        <row r="52">
          <cell r="C52">
            <v>2.3853842970026722E-2</v>
          </cell>
          <cell r="D52">
            <v>7.9677184876704554E-2</v>
          </cell>
        </row>
        <row r="53">
          <cell r="C53">
            <v>8.2159624413145546E-2</v>
          </cell>
          <cell r="D53">
            <v>5.2752770449755432E-2</v>
          </cell>
        </row>
        <row r="54">
          <cell r="C54">
            <v>8.5140737527114631E-3</v>
          </cell>
          <cell r="D54">
            <v>1.4445493320415092E-2</v>
          </cell>
        </row>
        <row r="55">
          <cell r="C55">
            <v>0.13276343086123818</v>
          </cell>
          <cell r="D55">
            <v>3.0182779957473784E-2</v>
          </cell>
        </row>
        <row r="56">
          <cell r="C56">
            <v>4.462119796217778E-3</v>
          </cell>
          <cell r="D56">
            <v>1.3137097149680628E-3</v>
          </cell>
        </row>
        <row r="57">
          <cell r="C57">
            <v>9.7825860113421263E-3</v>
          </cell>
          <cell r="D57">
            <v>4.4872488794462526E-2</v>
          </cell>
        </row>
        <row r="58">
          <cell r="C58">
            <v>7.6987880233733444E-2</v>
          </cell>
          <cell r="D58">
            <v>3.1968686016450795E-2</v>
          </cell>
        </row>
        <row r="59">
          <cell r="C59">
            <v>0.14396838819332639</v>
          </cell>
          <cell r="D59">
            <v>-3.5577656099904001E-2</v>
          </cell>
        </row>
        <row r="60">
          <cell r="C60">
            <v>9.9753123646723604E-2</v>
          </cell>
          <cell r="D60">
            <v>6.353003049870741E-2</v>
          </cell>
        </row>
        <row r="61">
          <cell r="C61">
            <v>-1.7546906248628032E-2</v>
          </cell>
          <cell r="D61">
            <v>4.0526304550424072E-3</v>
          </cell>
        </row>
        <row r="62">
          <cell r="C62">
            <v>-5.3440037068832377E-3</v>
          </cell>
          <cell r="D62">
            <v>-3.9979153905416856E-2</v>
          </cell>
        </row>
        <row r="63">
          <cell r="C63">
            <v>-6.2564064143622256E-2</v>
          </cell>
          <cell r="D63">
            <v>-3.6450359203862914E-2</v>
          </cell>
        </row>
        <row r="64">
          <cell r="C64">
            <v>0.15161564011223835</v>
          </cell>
          <cell r="D64">
            <v>3.0819579661431184E-2</v>
          </cell>
        </row>
        <row r="65">
          <cell r="C65">
            <v>3.2741798694128198E-3</v>
          </cell>
          <cell r="D65">
            <v>-7.725052377025813E-3</v>
          </cell>
        </row>
        <row r="66">
          <cell r="C66">
            <v>0.11174210278820602</v>
          </cell>
          <cell r="D66">
            <v>1.9639076178526713E-2</v>
          </cell>
        </row>
        <row r="67">
          <cell r="C67">
            <v>6.281894376907903E-3</v>
          </cell>
          <cell r="D67">
            <v>-6.8429591608427515E-2</v>
          </cell>
        </row>
        <row r="68">
          <cell r="C68">
            <v>9.0431738623103844E-3</v>
          </cell>
          <cell r="D68">
            <v>-6.3269990082304137E-6</v>
          </cell>
        </row>
        <row r="69">
          <cell r="C69">
            <v>2.3590661462850503E-2</v>
          </cell>
          <cell r="D69">
            <v>1.4706425347057985E-2</v>
          </cell>
        </row>
        <row r="70">
          <cell r="C70">
            <v>8.5776405579255616E-2</v>
          </cell>
          <cell r="D70">
            <v>-1.6185599463933095E-2</v>
          </cell>
        </row>
        <row r="71">
          <cell r="C71">
            <v>3.4206487099885184E-2</v>
          </cell>
          <cell r="D71">
            <v>1.3988340631990032E-3</v>
          </cell>
        </row>
        <row r="72">
          <cell r="C72">
            <v>-6.350923007987247E-2</v>
          </cell>
          <cell r="D72">
            <v>-4.8173096865735433E-2</v>
          </cell>
        </row>
        <row r="73">
          <cell r="C73">
            <v>-0.13415518318710584</v>
          </cell>
          <cell r="D73">
            <v>-7.6220824198036732E-2</v>
          </cell>
        </row>
        <row r="74">
          <cell r="C74">
            <v>6.1542248602882293E-2</v>
          </cell>
          <cell r="D74">
            <v>0.10753467027848107</v>
          </cell>
        </row>
        <row r="75">
          <cell r="C75">
            <v>9.5990884404056592E-2</v>
          </cell>
          <cell r="D75">
            <v>1.4395728369014385E-2</v>
          </cell>
        </row>
        <row r="76">
          <cell r="C76">
            <v>-2.9167863438840036E-2</v>
          </cell>
          <cell r="D76">
            <v>3.9529707853485856E-2</v>
          </cell>
        </row>
        <row r="77">
          <cell r="C77">
            <v>0.27514902227030091</v>
          </cell>
          <cell r="D77">
            <v>1.5643178449647507E-2</v>
          </cell>
        </row>
        <row r="78">
          <cell r="C78">
            <v>0.17328557331926864</v>
          </cell>
          <cell r="D78">
            <v>4.2321498597327381E-2</v>
          </cell>
        </row>
        <row r="79">
          <cell r="C79">
            <v>8.9357228883956183E-2</v>
          </cell>
          <cell r="D79">
            <v>1.7097898361984075E-2</v>
          </cell>
        </row>
        <row r="80">
          <cell r="C80">
            <v>3.4458935163789367E-2</v>
          </cell>
          <cell r="D80">
            <v>-1.9923266043905596E-2</v>
          </cell>
        </row>
        <row r="81">
          <cell r="C81">
            <v>0.10218106790673805</v>
          </cell>
          <cell r="D81">
            <v>3.1180048867875806E-3</v>
          </cell>
        </row>
        <row r="82">
          <cell r="C82">
            <v>-0.11622131611930851</v>
          </cell>
          <cell r="D82">
            <v>-4.7869877286408888E-2</v>
          </cell>
        </row>
        <row r="83">
          <cell r="C83">
            <v>-3.1822709698996691E-2</v>
          </cell>
          <cell r="D83">
            <v>-4.7054769286887163E-3</v>
          </cell>
        </row>
        <row r="84">
          <cell r="C84">
            <v>0.1212498015847175</v>
          </cell>
          <cell r="D84">
            <v>4.5872121105458789E-2</v>
          </cell>
        </row>
        <row r="85">
          <cell r="C85">
            <v>0.20589361302044956</v>
          </cell>
          <cell r="D85">
            <v>3.7178911059055034E-2</v>
          </cell>
        </row>
        <row r="86">
          <cell r="C86">
            <v>4.7072801147920881E-2</v>
          </cell>
          <cell r="D86">
            <v>3.3126537676525451E-2</v>
          </cell>
        </row>
        <row r="87">
          <cell r="C87">
            <v>0.11644788488480692</v>
          </cell>
          <cell r="D87">
            <v>1.4203548712358693E-2</v>
          </cell>
        </row>
        <row r="88">
          <cell r="C88">
            <v>-8.3845991327332128E-2</v>
          </cell>
          <cell r="D88">
            <v>3.4092701742582665E-2</v>
          </cell>
        </row>
        <row r="89">
          <cell r="C89">
            <v>-1.7485640505725108E-2</v>
          </cell>
          <cell r="D89">
            <v>-1.042999703780702E-2</v>
          </cell>
        </row>
        <row r="90">
          <cell r="C90">
            <v>0.21199647016308248</v>
          </cell>
          <cell r="D90">
            <v>5.8418762423538266E-2</v>
          </cell>
        </row>
        <row r="91">
          <cell r="C91">
            <v>0.10236685596883884</v>
          </cell>
          <cell r="D91">
            <v>-1.5798118920827029E-2</v>
          </cell>
        </row>
        <row r="92">
          <cell r="C92">
            <v>-6.3312628328113976E-2</v>
          </cell>
          <cell r="D92">
            <v>-1.3037112382912462E-2</v>
          </cell>
        </row>
        <row r="93">
          <cell r="C93">
            <v>-2.7956443761893882E-2</v>
          </cell>
          <cell r="D93">
            <v>5.5850705702309385E-2</v>
          </cell>
        </row>
        <row r="94">
          <cell r="C94">
            <v>4.0665820953576008E-2</v>
          </cell>
          <cell r="D94">
            <v>-1.0522191136379908E-2</v>
          </cell>
        </row>
        <row r="95">
          <cell r="C95">
            <v>3.1261010900524187E-3</v>
          </cell>
          <cell r="D95">
            <v>2.9741251526618745E-2</v>
          </cell>
        </row>
        <row r="96">
          <cell r="C96">
            <v>-7.9926929457180967E-2</v>
          </cell>
          <cell r="D96">
            <v>4.719534226565264E-2</v>
          </cell>
        </row>
        <row r="97">
          <cell r="C97">
            <v>4.9736634310848196E-2</v>
          </cell>
          <cell r="D97">
            <v>-4.8500646240138258E-2</v>
          </cell>
        </row>
        <row r="98">
          <cell r="C98">
            <v>2.3724608621592851E-2</v>
          </cell>
          <cell r="D98">
            <v>-3.6134074929921288E-2</v>
          </cell>
        </row>
        <row r="99">
          <cell r="C99">
            <v>6.0146436702450026E-2</v>
          </cell>
          <cell r="D99">
            <v>6.1861574096225364E-2</v>
          </cell>
        </row>
        <row r="100">
          <cell r="C100">
            <v>0.10207746178754767</v>
          </cell>
          <cell r="D100">
            <v>-2.9789681093168749E-4</v>
          </cell>
        </row>
        <row r="101">
          <cell r="C101">
            <v>-3.6600587860482453E-2</v>
          </cell>
          <cell r="D101">
            <v>-2.0352347167487306E-3</v>
          </cell>
        </row>
        <row r="102">
          <cell r="C102">
            <v>0.19862219984797103</v>
          </cell>
          <cell r="D102">
            <v>5.9938606039407857E-2</v>
          </cell>
        </row>
        <row r="103">
          <cell r="C103">
            <v>-3.2892380493029422E-2</v>
          </cell>
          <cell r="D103">
            <v>2.8529916787742703E-2</v>
          </cell>
        </row>
        <row r="104">
          <cell r="C104">
            <v>-0.1099024321157968</v>
          </cell>
          <cell r="D104">
            <v>-6.4213844013526866E-2</v>
          </cell>
        </row>
        <row r="105">
          <cell r="C105">
            <v>-0.10015488552991868</v>
          </cell>
          <cell r="D105">
            <v>-4.9755552268906218E-2</v>
          </cell>
        </row>
        <row r="106">
          <cell r="C106">
            <v>0.10910978633080011</v>
          </cell>
          <cell r="D106">
            <v>4.7190650400664655E-2</v>
          </cell>
        </row>
        <row r="107">
          <cell r="C107">
            <v>8.0509160978271654E-2</v>
          </cell>
          <cell r="D107">
            <v>-1.3055549681659907E-3</v>
          </cell>
        </row>
        <row r="108">
          <cell r="C108">
            <v>-5.9449321271182048E-2</v>
          </cell>
          <cell r="D108">
            <v>-2.9090416676806315E-3</v>
          </cell>
        </row>
        <row r="109">
          <cell r="C109">
            <v>6.0826720556972184E-2</v>
          </cell>
          <cell r="D109">
            <v>-3.5500297118667935E-3</v>
          </cell>
        </row>
        <row r="110">
          <cell r="C110">
            <v>8.8913584269410262E-2</v>
          </cell>
          <cell r="D110">
            <v>7.7035014222839857E-2</v>
          </cell>
        </row>
        <row r="111">
          <cell r="C111">
            <v>6.8693614994245547E-2</v>
          </cell>
          <cell r="D111">
            <v>1.0689183133073186E-2</v>
          </cell>
        </row>
        <row r="112">
          <cell r="C112">
            <v>8.875798425522316E-2</v>
          </cell>
          <cell r="D112">
            <v>1.4866120043355628E-2</v>
          </cell>
        </row>
        <row r="113">
          <cell r="C113">
            <v>4.1121426972724626E-2</v>
          </cell>
          <cell r="D113">
            <v>-1.1234793688628892E-2</v>
          </cell>
        </row>
        <row r="114">
          <cell r="C114">
            <v>-0.16737346724580759</v>
          </cell>
          <cell r="D114">
            <v>-5.6905434478343994E-2</v>
          </cell>
        </row>
        <row r="115">
          <cell r="C115">
            <v>3.0572224970085247E-3</v>
          </cell>
          <cell r="D115">
            <v>-8.5222162259399169E-3</v>
          </cell>
        </row>
        <row r="116">
          <cell r="C116">
            <v>0.19572167246044014</v>
          </cell>
          <cell r="D116">
            <v>4.0931684847934996E-2</v>
          </cell>
        </row>
        <row r="117">
          <cell r="C117">
            <v>-4.44790205567955E-2</v>
          </cell>
          <cell r="D117">
            <v>3.5121508495074352E-2</v>
          </cell>
        </row>
        <row r="118">
          <cell r="C118">
            <v>0.11997269483642528</v>
          </cell>
          <cell r="D118">
            <v>1.5036864568389052E-2</v>
          </cell>
        </row>
        <row r="119">
          <cell r="C119">
            <v>3.1074845256716423E-2</v>
          </cell>
          <cell r="D119">
            <v>9.3231524270398353E-3</v>
          </cell>
        </row>
        <row r="120">
          <cell r="C120">
            <v>5.1154044084508249E-3</v>
          </cell>
          <cell r="D120">
            <v>1.150034702509906E-4</v>
          </cell>
        </row>
        <row r="121">
          <cell r="C121">
            <v>-4.1376318641500057E-2</v>
          </cell>
          <cell r="D121">
            <v>-7.95490199224861E-2</v>
          </cell>
        </row>
        <row r="122">
          <cell r="C122">
            <v>-0.49272710051653174</v>
          </cell>
          <cell r="D122">
            <v>-0.23246367755038275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EE4E202-290F-A247-B797-39D626E2C196}" name="Table1" displayName="Table1" ref="A1:P255" totalsRowShown="0" headerRowDxfId="219" dataDxfId="218">
  <autoFilter ref="A1:P255" xr:uid="{600A2960-B89A-7648-B361-D0A7D9FF66FF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</autoFilter>
  <tableColumns count="16">
    <tableColumn id="1" xr3:uid="{3DF0C3CC-86B4-F04C-AC42-584FAEDA616A}" name="Symbol" dataDxfId="217"/>
    <tableColumn id="2" xr3:uid="{A7BCC728-5D2F-3C4C-954E-75A5D9432B13}" name="Series" dataDxfId="216"/>
    <tableColumn id="3" xr3:uid="{57B4EB31-7A36-844A-8C50-81CD2DE22B20}" name="Date" dataDxfId="215"/>
    <tableColumn id="4" xr3:uid="{2A69D5D6-5E2A-F64D-B0C5-01D9070B60EF}" name="Prev Close" dataDxfId="214"/>
    <tableColumn id="5" xr3:uid="{FB104043-72FB-9C4D-AD60-6C9BEAE5DF8C}" name="Open Price" dataDxfId="213"/>
    <tableColumn id="6" xr3:uid="{A72A4769-08AC-D04A-B380-F44E21F46529}" name="High Price" dataDxfId="212"/>
    <tableColumn id="7" xr3:uid="{BC6B8189-C657-6441-A562-E941DEA85098}" name="Low Price" dataDxfId="211"/>
    <tableColumn id="8" xr3:uid="{42BE5B03-4152-F64A-B832-55FD748775EF}" name="Last Price" dataDxfId="210"/>
    <tableColumn id="9" xr3:uid="{631BCFEA-53C9-C149-9C34-B2BA899163FE}" name="Close Price" dataDxfId="209"/>
    <tableColumn id="10" xr3:uid="{871A3492-0AA4-244E-AC3B-DD219D3B007F}" name="Average Price" dataDxfId="208"/>
    <tableColumn id="11" xr3:uid="{3E5D0525-6435-E748-A0AD-669B50777B5F}" name="Total Traded Quantity" dataDxfId="207"/>
    <tableColumn id="12" xr3:uid="{0F18B2B8-6252-2444-80F9-3BCBF0E2317F}" name="Turnover" dataDxfId="206"/>
    <tableColumn id="13" xr3:uid="{4129399C-39B5-4E93-852F-87BDBB7C514F}" name="Raw Return" dataDxfId="205" dataCellStyle="Percent">
      <calculatedColumnFormula>IF(ISERROR((Table1[[#This Row],[Close Price]]-I1)/I1),0,(Table1[[#This Row],[Close Price]]-I1)/I1)</calculatedColumnFormula>
    </tableColumn>
    <tableColumn id="14" xr3:uid="{5187B099-4247-481D-9AE6-C5ED01E1960B}" name="Return" dataDxfId="204" dataCellStyle="Percent">
      <calculatedColumnFormula>IF(OR(Table1[[#This Row],[Raw Return]]&lt;-20,Table1[[#This Row],[Raw Return]]&gt;20),"Outlier",Table1[[#This Row],[Raw Return]])</calculatedColumnFormula>
    </tableColumn>
    <tableColumn id="18" xr3:uid="{F80FCBAE-59ED-4D80-84D5-AE7992656360}" name="(X-Mu)^2" dataDxfId="203" dataCellStyle="Percent">
      <calculatedColumnFormula>(Table1[[#This Row],[Return]]-$S$3)^2</calculatedColumnFormula>
    </tableColumn>
    <tableColumn id="19" xr3:uid="{53289287-0612-49D4-9B59-B65EE556C03E}" name="(X-Mu)^3" dataDxfId="202" dataCellStyle="Percen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7027C9D-9D8F-0A43-85FC-1CFF44740943}" name="Table2" displayName="Table2" ref="A1:P250" totalsRowShown="0" headerRowDxfId="201" dataDxfId="200">
  <autoFilter ref="A1:P250" xr:uid="{F9E8379C-CBF1-9149-9C2F-EEF63CA3E696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</autoFilter>
  <tableColumns count="16">
    <tableColumn id="1" xr3:uid="{3757553E-2F11-5345-B0BF-CBFFCA09AAD2}" name="Symbol" dataDxfId="199"/>
    <tableColumn id="2" xr3:uid="{B2DE7C19-5820-794B-A9B2-31548091518E}" name="Series" dataDxfId="198"/>
    <tableColumn id="3" xr3:uid="{53380A3F-5B5C-274B-803A-1F8FC332FEE5}" name="Date" dataDxfId="197"/>
    <tableColumn id="4" xr3:uid="{301BFBA0-1172-D841-A52B-272B60AB820E}" name="Prev Close" dataDxfId="196"/>
    <tableColumn id="5" xr3:uid="{29E71135-0402-8D43-823C-54E13C68AEEC}" name="Open Price" dataDxfId="195"/>
    <tableColumn id="6" xr3:uid="{3C06E669-3CD1-0243-8F8A-87D758DF3927}" name="High Price" dataDxfId="194"/>
    <tableColumn id="7" xr3:uid="{AA294E5A-8201-2544-A3BB-EAAA8ADD89A5}" name="Low Price" dataDxfId="193"/>
    <tableColumn id="8" xr3:uid="{6DD400C1-5AF4-0142-BD59-4898C4DBC09D}" name="Last Price" dataDxfId="192"/>
    <tableColumn id="9" xr3:uid="{706579BD-3A1B-FD4D-BF5B-A53B82344CBE}" name="Close Price" dataDxfId="191"/>
    <tableColumn id="10" xr3:uid="{EE2E615C-38B0-5D4B-AC42-CB3B0AAB9752}" name="Average Price" dataDxfId="190"/>
    <tableColumn id="11" xr3:uid="{BA313DA9-EFBB-2F4D-AF1F-2D545D61AEAB}" name="Total Traded Quantity" dataDxfId="189"/>
    <tableColumn id="12" xr3:uid="{ABB521E8-D6AC-8947-92C2-B2A3A6A1CFC3}" name="Turnover" dataDxfId="188"/>
    <tableColumn id="13" xr3:uid="{D24526CB-2DCB-4C1F-8858-919BDDFDB4F8}" name="Raw Return" dataDxfId="187" dataCellStyle="Percent">
      <calculatedColumnFormula>IF(ISERROR((Table2[[#This Row],[Close Price]]-I1)/I1),0,(Table2[[#This Row],[Close Price]]-I1)/I1)</calculatedColumnFormula>
    </tableColumn>
    <tableColumn id="14" xr3:uid="{C55A9D6A-5111-4969-9338-CE8FCC5D5A97}" name="Return" dataDxfId="186" dataCellStyle="Percent">
      <calculatedColumnFormula>IF(OR(Table2[[#This Row],[Raw Return]]&lt;-20,Table2[[#This Row],[Raw Return]]&gt;20),"Outlier",Table2[[#This Row],[Raw Return]])</calculatedColumnFormula>
    </tableColumn>
    <tableColumn id="15" xr3:uid="{F6FCF408-5F79-4E49-A6C9-471F560A1865}" name="(X-Mu)^2" dataDxfId="185"/>
    <tableColumn id="16" xr3:uid="{284B26B6-DED5-44A9-B9B3-7299E728686D}" name="(X-Mu)^3" dataDxfId="18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E0B0054-359F-244B-8836-71B279CE38E3}" name="Table3" displayName="Table3" ref="A1:P250" totalsRowShown="0" headerRowDxfId="183" dataDxfId="182">
  <autoFilter ref="A1:P250" xr:uid="{3676E982-49A8-324B-87F5-5C330C45C7A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</autoFilter>
  <tableColumns count="16">
    <tableColumn id="1" xr3:uid="{0B2CE5CD-4F01-BB42-9399-5A049889F1E0}" name="Symbol" dataDxfId="181"/>
    <tableColumn id="2" xr3:uid="{1C29FFDE-15C3-7B43-82DE-66846A2F96D2}" name="Series" dataDxfId="180"/>
    <tableColumn id="3" xr3:uid="{E5A4AEE2-8366-6A4E-A418-49A05297CC88}" name="Date" dataDxfId="179"/>
    <tableColumn id="4" xr3:uid="{8191FEF5-8E7E-1146-85B0-FED7A1952F37}" name="Prev Close" dataDxfId="178"/>
    <tableColumn id="5" xr3:uid="{7F1C17CC-2A28-6E44-887A-44FE56925AA1}" name="Open Price" dataDxfId="177"/>
    <tableColumn id="6" xr3:uid="{4362C225-6005-E446-BA6F-A0D943E41B89}" name="High Price" dataDxfId="176"/>
    <tableColumn id="7" xr3:uid="{7BF67461-4B4F-AE44-818E-7AF709D36033}" name="Low Price" dataDxfId="175"/>
    <tableColumn id="8" xr3:uid="{2CC371E9-C1FD-7840-ABCF-E9B1B1027C37}" name="Last Price" dataDxfId="174"/>
    <tableColumn id="9" xr3:uid="{D7F2916C-9340-C347-9BD8-1112DC61C088}" name="Close Price" dataDxfId="173"/>
    <tableColumn id="10" xr3:uid="{2331AB05-175F-EB40-B047-8002AD539E5A}" name="Average Price" dataDxfId="172"/>
    <tableColumn id="11" xr3:uid="{B166EEDA-464E-274D-9A3C-61E5DD402C86}" name="Total Traded Quantity" dataDxfId="171"/>
    <tableColumn id="12" xr3:uid="{BFE5C65E-9E64-614D-8FF1-55F6C2737C1C}" name="Turnover" dataDxfId="170"/>
    <tableColumn id="13" xr3:uid="{08C793D8-9EB8-4C1E-A1F7-92EC5D18BED1}" name="Raw Return" dataDxfId="169" dataCellStyle="Percent">
      <calculatedColumnFormula>IF(ISERROR((Table3[[#This Row],[Close Price]]-I1)/I1),0,(Table3[[#This Row],[Close Price]]-I1)/I1)</calculatedColumnFormula>
    </tableColumn>
    <tableColumn id="14" xr3:uid="{C75ACD6F-B23A-4A3C-BE4B-E0B5363FAA77}" name="Return" dataDxfId="168" dataCellStyle="Percent">
      <calculatedColumnFormula>IF(OR(Table3[[#This Row],[Raw Return]]&lt;-20,Table3[[#This Row],[Raw Return]]&gt;20),"Outlier",Table3[[#This Row],[Raw Return]])</calculatedColumnFormula>
    </tableColumn>
    <tableColumn id="15" xr3:uid="{010FDEDE-C225-41D0-B4F5-72A2CBEC2568}" name="(X-Mu)^2" dataDxfId="167"/>
    <tableColumn id="16" xr3:uid="{577AECB2-8507-4A10-87CB-7F10E8C9E2CD}" name="(X-Mu)^3" dataDxfId="16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A0A2034-972C-2941-8D3B-987486509ADB}" name="Table4" displayName="Table4" ref="A1:P252" totalsRowShown="0" headerRowDxfId="165" dataDxfId="164">
  <autoFilter ref="A1:P252" xr:uid="{9F2E6D47-6AB3-9E4F-8DD3-152C4B4B128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</autoFilter>
  <tableColumns count="16">
    <tableColumn id="1" xr3:uid="{CD2DDD71-399A-554F-9BA0-0DF0C0237B5E}" name="Symbol" dataDxfId="163"/>
    <tableColumn id="2" xr3:uid="{22FA8115-3641-2546-B432-4259C68580D3}" name="Series" dataDxfId="162"/>
    <tableColumn id="3" xr3:uid="{69267E01-7BBB-024B-9908-0AFA3770EEB4}" name="Date" dataDxfId="161"/>
    <tableColumn id="4" xr3:uid="{49CDF63E-F2B0-A140-972B-A87FE560AA91}" name="Prev Close" dataDxfId="160"/>
    <tableColumn id="5" xr3:uid="{04C94AC9-D170-9F47-8841-0556FA1BDE16}" name="Open Price" dataDxfId="159"/>
    <tableColumn id="6" xr3:uid="{914042F9-E869-C447-9D08-581D40889BFF}" name="High Price" dataDxfId="158"/>
    <tableColumn id="7" xr3:uid="{32296249-0539-CA45-A7CB-03396241F32D}" name="Low Price" dataDxfId="157"/>
    <tableColumn id="8" xr3:uid="{C9E60531-6132-7D41-8583-8210666435D0}" name="Last Price" dataDxfId="156"/>
    <tableColumn id="9" xr3:uid="{46552577-252C-C342-BFF3-4B3FB1C7DBB5}" name="Close Price" dataDxfId="155"/>
    <tableColumn id="10" xr3:uid="{5499C8B4-EDE0-2F42-9525-404A08747354}" name="Average Price" dataDxfId="154"/>
    <tableColumn id="11" xr3:uid="{66685F3F-6A96-6643-869D-EC7135C8281E}" name="Total Traded Quantity" dataDxfId="153"/>
    <tableColumn id="12" xr3:uid="{3F5FC242-62F5-9E44-98E9-A7AE2D640E26}" name="Turnover" dataDxfId="152"/>
    <tableColumn id="13" xr3:uid="{209FF743-D5B5-49F2-A5C3-40762B9C03C3}" name="Raw Return" dataDxfId="151" dataCellStyle="Percent">
      <calculatedColumnFormula>IF(ISERROR((Table4[[#This Row],[Close Price]]-I1)/I1),0,(Table4[[#This Row],[Close Price]]-I1)/I1)</calculatedColumnFormula>
    </tableColumn>
    <tableColumn id="14" xr3:uid="{560170F0-7C23-4D7B-B5A6-3DC061DDF0B3}" name="Return" dataDxfId="150" dataCellStyle="Percent">
      <calculatedColumnFormula>IF(OR(Table4[[#This Row],[Raw Return]]&lt;-20,Table4[[#This Row],[Raw Return]]&gt;20),"Outlier",Table4[[#This Row],[Raw Return]])</calculatedColumnFormula>
    </tableColumn>
    <tableColumn id="15" xr3:uid="{4DFD2332-062E-49DF-BE7F-945D5BC37251}" name="(X-Mu)^2" dataDxfId="149"/>
    <tableColumn id="16" xr3:uid="{832A11C2-7EAC-48B3-B5F0-F6867AE5E78C}" name="(X-Mu)^3" dataDxfId="148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22C62FA-34CB-F54D-9C4C-2A63F49D5C4E}" name="Table5" displayName="Table5" ref="A1:P244" totalsRowShown="0" headerRowDxfId="147" dataDxfId="146">
  <autoFilter ref="A1:P244" xr:uid="{38C01FE8-3565-EF45-B4B5-8F005D17016A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</autoFilter>
  <tableColumns count="16">
    <tableColumn id="1" xr3:uid="{22E3CCE6-5A8E-1F48-9A69-0DDF44B42CBA}" name="Symbol" dataDxfId="145"/>
    <tableColumn id="2" xr3:uid="{362E3538-08D3-BF4E-A1DC-12DBC45DA0E6}" name="Series" dataDxfId="144"/>
    <tableColumn id="3" xr3:uid="{426B207E-2792-8C44-95D0-0F1470795D31}" name="Date" dataDxfId="143"/>
    <tableColumn id="4" xr3:uid="{DFE72DBE-BAA0-934B-A281-936713A3A931}" name="Prev Close" dataDxfId="142"/>
    <tableColumn id="5" xr3:uid="{7CAE9B72-F52F-6E4E-AC84-F0A9683FAD7A}" name="Open Price" dataDxfId="141"/>
    <tableColumn id="6" xr3:uid="{45F6DD72-D996-3D49-80A7-05222D926AF8}" name="High Price" dataDxfId="140"/>
    <tableColumn id="7" xr3:uid="{31F83970-11DC-EB43-886A-C71130242EDC}" name="Low Price" dataDxfId="139"/>
    <tableColumn id="8" xr3:uid="{68590FB6-DF88-FD4D-A932-1D8C9B0C0E3F}" name="Last Price" dataDxfId="138"/>
    <tableColumn id="9" xr3:uid="{ECFFC8A2-D3DE-5A4C-A144-F8E665A63C1E}" name="Close Price" dataDxfId="137"/>
    <tableColumn id="10" xr3:uid="{4ABF7670-739C-7A46-BD19-EF0E64E26A86}" name="Average Price" dataDxfId="136"/>
    <tableColumn id="11" xr3:uid="{9056F0CC-3349-204F-A186-A1B3F3C05093}" name="Total Traded Quantity" dataDxfId="135"/>
    <tableColumn id="12" xr3:uid="{383DD9A1-DC79-544A-96EC-B97E1B13A317}" name="Turnover" dataDxfId="134"/>
    <tableColumn id="13" xr3:uid="{D3AB8552-FEB5-4377-8A2B-C096B3E2E30B}" name="Raw Return" dataDxfId="133" dataCellStyle="Percent">
      <calculatedColumnFormula>IF(ISERROR((Table5[[#This Row],[Close Price]]-I1)/I1),0,(Table5[[#This Row],[Close Price]]-I1)/I1)</calculatedColumnFormula>
    </tableColumn>
    <tableColumn id="14" xr3:uid="{07002313-FEE0-4055-800E-B27DEB53761F}" name="Return" dataDxfId="132" dataCellStyle="Percent">
      <calculatedColumnFormula>IF(OR(Table5[[#This Row],[Raw Return]]&lt;-20,Table5[[#This Row],[Raw Return]]&gt;20),"Outlier",Table5[[#This Row],[Raw Return]])</calculatedColumnFormula>
    </tableColumn>
    <tableColumn id="15" xr3:uid="{CAB89483-C98C-4AD9-B61D-90320F933F59}" name="(X-Mu)^2" dataDxfId="131"/>
    <tableColumn id="16" xr3:uid="{7B692BD0-6222-4610-A5A9-A31368D235B2}" name="(X-Mu)^3" dataDxfId="130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DC9BC7E-7CFE-8E44-A3F7-6EF5A61E9EF8}" name="Table6" displayName="Table6" ref="A1:P248" totalsRowShown="0" headerRowDxfId="129" dataDxfId="128">
  <autoFilter ref="A1:P248" xr:uid="{700A1C5F-C7A1-4542-913F-4579B22D5D84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</autoFilter>
  <tableColumns count="16">
    <tableColumn id="1" xr3:uid="{4B9F11C9-91A9-594F-ABE0-FE48BFA8E6B6}" name="Symbol" dataDxfId="127"/>
    <tableColumn id="2" xr3:uid="{A0B26462-5557-1B41-9383-8ADEF3D4FA29}" name="Series" dataDxfId="126"/>
    <tableColumn id="3" xr3:uid="{5262F592-D103-1349-A33F-B7E1EF8B5319}" name="Date" dataDxfId="125"/>
    <tableColumn id="4" xr3:uid="{04FAED07-C99A-E842-AB0E-4B42830BA927}" name="Prev Close" dataDxfId="124"/>
    <tableColumn id="5" xr3:uid="{E2DFC3FC-E0EF-9148-9D58-8B891FB1A65E}" name="Open Price" dataDxfId="123"/>
    <tableColumn id="6" xr3:uid="{93A18A7E-7555-5C4C-8E45-691953B7C03F}" name="High Price" dataDxfId="122"/>
    <tableColumn id="7" xr3:uid="{454977E5-8835-6B45-B58B-295725DCBB11}" name="Low Price" dataDxfId="121"/>
    <tableColumn id="8" xr3:uid="{B2396A53-3662-4A4F-84C1-3272B08B50F6}" name="Last Price" dataDxfId="120"/>
    <tableColumn id="9" xr3:uid="{218DD141-D710-6646-81F4-662BB792ACE9}" name="Close Price" dataDxfId="119"/>
    <tableColumn id="10" xr3:uid="{55EB519F-C310-E045-AADC-1FACD67F0EF8}" name="Average Price" dataDxfId="118"/>
    <tableColumn id="11" xr3:uid="{0F2808D7-9D8F-554E-B439-FADB50913C72}" name="Total Traded Quantity" dataDxfId="117"/>
    <tableColumn id="12" xr3:uid="{E8E03831-FA91-7244-A07C-6ED525C81E8A}" name="Turnover" dataDxfId="116"/>
    <tableColumn id="13" xr3:uid="{CD1AE7EF-FC6C-43AA-BED1-52F7A2BF549C}" name="Raw Return" dataDxfId="115" dataCellStyle="Percent">
      <calculatedColumnFormula>IF(ISERROR((Table6[[#This Row],[Close Price]]-I1)/I1),0,(Table6[[#This Row],[Close Price]]-I1)/I1)</calculatedColumnFormula>
    </tableColumn>
    <tableColumn id="14" xr3:uid="{8095DD29-2620-43F4-BB13-6AAFDE32E6F8}" name="Return" dataDxfId="114" dataCellStyle="Percent">
      <calculatedColumnFormula>IF(OR(Table6[[#This Row],[Raw Return]]&lt;-20,Table6[[#This Row],[Raw Return]]&gt;20),"Outlier",Table6[[#This Row],[Raw Return]])</calculatedColumnFormula>
    </tableColumn>
    <tableColumn id="15" xr3:uid="{67F5A060-10DA-4651-9C35-9DFBD358D906}" name="(X-Mu)^2" dataDxfId="113"/>
    <tableColumn id="16" xr3:uid="{D73664F8-C569-4F43-9B1F-339C843E33FC}" name="(X-Mu)^3" dataDxfId="112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CB81E5D-A200-BC47-9C34-7295A86BFB08}" name="Table7" displayName="Table7" ref="A1:P249" totalsRowShown="0" headerRowDxfId="111" dataDxfId="110">
  <autoFilter ref="A1:P249" xr:uid="{31F681B5-6EB9-0548-8365-814934F1A92C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</autoFilter>
  <tableColumns count="16">
    <tableColumn id="1" xr3:uid="{8549E57D-8F37-224B-A593-39462C0B2448}" name="Symbol" dataDxfId="109"/>
    <tableColumn id="2" xr3:uid="{7CD79931-767A-994B-8BF8-5BFB09042E51}" name="Series" dataDxfId="108"/>
    <tableColumn id="3" xr3:uid="{923888C2-FD75-C740-951A-8A456ECFD123}" name="Date" dataDxfId="107"/>
    <tableColumn id="4" xr3:uid="{74ED8C1C-7A6E-2C41-BAA7-115595A97410}" name="Prev Close" dataDxfId="106"/>
    <tableColumn id="5" xr3:uid="{EE462640-8FC6-CB4C-AF11-F3F053437EE4}" name="Open Price" dataDxfId="105"/>
    <tableColumn id="6" xr3:uid="{C238DB2D-4251-A643-B074-BE95EBF678EF}" name="High Price" dataDxfId="104"/>
    <tableColumn id="7" xr3:uid="{E51C58C0-4A7A-B444-8721-BC2A49BD85DA}" name="Low Price" dataDxfId="103"/>
    <tableColumn id="8" xr3:uid="{03B6482B-4952-D841-BD56-53990AC5D068}" name="Last Price" dataDxfId="102"/>
    <tableColumn id="9" xr3:uid="{F591BFE5-3E11-4F46-8A91-6B76AF534518}" name="Close Price" dataDxfId="101"/>
    <tableColumn id="10" xr3:uid="{1070DD73-18BD-8249-A8EB-F067D11DB742}" name="Average Price" dataDxfId="100"/>
    <tableColumn id="11" xr3:uid="{25E07639-90CE-B94A-84FB-2F5A1FC4650E}" name="Total Traded Quantity" dataDxfId="99"/>
    <tableColumn id="12" xr3:uid="{36F42055-090A-8348-9E63-E2BAFEF5A275}" name="Turnover" dataDxfId="98"/>
    <tableColumn id="13" xr3:uid="{95CC3929-CD02-4C86-B06A-BDAB9A7A8AE6}" name="Raw return" dataDxfId="97" dataCellStyle="Percent">
      <calculatedColumnFormula>IF(ISERROR((Table7[[#This Row],[Close Price]]-I1)/I1),0,(Table7[[#This Row],[Close Price]]-I1)/I1)</calculatedColumnFormula>
    </tableColumn>
    <tableColumn id="14" xr3:uid="{B40FB503-0573-4025-BA2B-CB60970408EE}" name="Return" dataDxfId="96" dataCellStyle="Percent">
      <calculatedColumnFormula>IF(OR(Table7[[#This Row],[Raw return]]&lt;-20,Table7[[#This Row],[Raw return]]&gt;20),"Outlier",Table7[[#This Row],[Raw return]])</calculatedColumnFormula>
    </tableColumn>
    <tableColumn id="15" xr3:uid="{5C8C1C7E-ED73-431C-8311-A30A63091CEC}" name="(X-Mu)^2" dataDxfId="95"/>
    <tableColumn id="16" xr3:uid="{9DE8FACC-47A1-43AB-8BA6-9D7DD5F7279C}" name="(X-Mu)^3" dataDxfId="94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1BC33DC-EFFD-3E46-A370-D915FD5722C3}" name="Table8" displayName="Table8" ref="A1:P247" totalsRowShown="0" headerRowDxfId="93" dataDxfId="92">
  <autoFilter ref="A1:P247" xr:uid="{D549EE7B-9DBF-614B-96B7-4F19F96D175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</autoFilter>
  <tableColumns count="16">
    <tableColumn id="1" xr3:uid="{1D7860BF-B1BD-464A-81C8-9C553832299F}" name="Symbol" dataDxfId="91"/>
    <tableColumn id="2" xr3:uid="{DB3563E9-797A-D142-AA28-6AAFD5A3C88A}" name="Series" dataDxfId="90"/>
    <tableColumn id="3" xr3:uid="{241437DD-8FAE-F548-9C9D-F5331D44CBBC}" name="Date" dataDxfId="89"/>
    <tableColumn id="4" xr3:uid="{63091A5B-BF30-5246-AA39-8D7AE1256F75}" name="Prev Close" dataDxfId="88"/>
    <tableColumn id="5" xr3:uid="{CDC616F4-ADE4-BE4B-8E2B-C30A19FB0D92}" name="Open Price" dataDxfId="87"/>
    <tableColumn id="6" xr3:uid="{7A134DCB-37A2-B446-8033-FDE1D4E9C0CD}" name="High Price" dataDxfId="86"/>
    <tableColumn id="7" xr3:uid="{1E9D6BF1-D9BD-304D-ADE8-D510F1935F77}" name="Low Price" dataDxfId="85"/>
    <tableColumn id="8" xr3:uid="{387D0561-92E5-F340-A5D6-D03EE1E17302}" name="Last Price" dataDxfId="84"/>
    <tableColumn id="9" xr3:uid="{8B538EEA-5EB1-D247-A146-E92EBF0A088A}" name="Close Price" dataDxfId="83"/>
    <tableColumn id="10" xr3:uid="{9924DB37-8D16-4149-A4F4-2B0CC4CF4CBD}" name="Average Price" dataDxfId="82"/>
    <tableColumn id="11" xr3:uid="{CA7322FF-4DDD-FE4F-AC8A-8EE8720B789D}" name="Total Traded Quantity" dataDxfId="81"/>
    <tableColumn id="12" xr3:uid="{B4A47065-1B71-E148-AC3D-7BCD6C1B353B}" name="Turnover" dataDxfId="80"/>
    <tableColumn id="13" xr3:uid="{A3B78856-BC4E-4774-9A55-4BA3C81B4564}" name="Raw Return" dataDxfId="79" dataCellStyle="Percent">
      <calculatedColumnFormula>IF(ISERROR((Table8[[#This Row],[Close Price]]-I1)/I1),0,(Table8[[#This Row],[Close Price]]-I1)/I1)</calculatedColumnFormula>
    </tableColumn>
    <tableColumn id="14" xr3:uid="{3C85CA4C-B8EA-4833-9848-F944CC62C070}" name="Return" dataDxfId="78" dataCellStyle="Percent">
      <calculatedColumnFormula>IF(OR(Table8[[#This Row],[Raw Return]]&lt;-20,Table8[[#This Row],[Raw Return]]&gt;20),"Outlier",Table8[[#This Row],[Raw Return]])</calculatedColumnFormula>
    </tableColumn>
    <tableColumn id="15" xr3:uid="{76A73C5F-4CA3-48A4-AB4F-C04EDB177E59}" name="(X-Mu)^2" dataDxfId="77"/>
    <tableColumn id="16" xr3:uid="{8A6FDEF0-76E4-4D93-B207-E4AD616A6DDF}" name="(X-Mu)^3" dataDxfId="76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997371B-9FA0-6D4D-8DA9-716C891C7CCD}" name="Table9" displayName="Table9" ref="A1:P249" totalsRowShown="0" headerRowDxfId="75" dataDxfId="74">
  <autoFilter ref="A1:P249" xr:uid="{ADE376BD-8513-9E4A-A9CF-ACFFBB96A717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</autoFilter>
  <tableColumns count="16">
    <tableColumn id="1" xr3:uid="{442F0792-0A5A-6F4D-867C-9F62715FCB2A}" name="Symbol" dataDxfId="73"/>
    <tableColumn id="2" xr3:uid="{D28A7533-C11D-E54F-9AF8-0A884843541F}" name="Series" dataDxfId="72"/>
    <tableColumn id="3" xr3:uid="{64ED9855-89D1-6A4A-A149-3F0C5D42FE5C}" name="Date" dataDxfId="71"/>
    <tableColumn id="4" xr3:uid="{B92D3FAC-40F8-8949-8E68-85AC4EB09DC1}" name="Prev Close" dataDxfId="70"/>
    <tableColumn id="5" xr3:uid="{E9B3A102-BD34-8943-8DD6-2C1E90E52734}" name="Open Price" dataDxfId="69"/>
    <tableColumn id="6" xr3:uid="{9E12E88A-4BD9-2A41-8559-4F657817BA3E}" name="High Price" dataDxfId="68"/>
    <tableColumn id="7" xr3:uid="{D8529FAE-B60A-2642-8C04-CD44F99909D2}" name="Low Price" dataDxfId="67"/>
    <tableColumn id="8" xr3:uid="{856EDBB6-EA02-D94A-857B-2EB404F7095B}" name="Last Price" dataDxfId="66"/>
    <tableColumn id="9" xr3:uid="{7B2CEDBB-A26D-A041-B128-D0BB402E705B}" name="Close Price" dataDxfId="65"/>
    <tableColumn id="10" xr3:uid="{4554A71C-8694-2B49-A4CF-6D49E283A5D2}" name="Average Price" dataDxfId="64"/>
    <tableColumn id="11" xr3:uid="{89D56486-2C7B-5346-B026-02AA74B5B3F4}" name="Total Traded Quantity" dataDxfId="63"/>
    <tableColumn id="12" xr3:uid="{24227719-7A0F-464D-A59D-5D3B239135DC}" name="Turnover" dataDxfId="62"/>
    <tableColumn id="13" xr3:uid="{192DD2A2-796B-4B8A-B5DD-405ADCC0D4B3}" name="Raw Return" dataDxfId="61" dataCellStyle="Percent">
      <calculatedColumnFormula>IF(ISERROR((Table9[[#This Row],[Close Price]]-I1)/I1),0,(Table9[[#This Row],[Close Price]]-I1)/I1)</calculatedColumnFormula>
    </tableColumn>
    <tableColumn id="14" xr3:uid="{7F06178B-34AA-4C3E-B550-ED8536B9EBBC}" name="Return" dataDxfId="60" dataCellStyle="Percent">
      <calculatedColumnFormula>IF(OR(Table9[[#This Row],[Raw Return]]&lt;-20,Table9[[#This Row],[Raw Return]]&gt;20),"Outlier",Table9[[#This Row],[Raw Return]])</calculatedColumnFormula>
    </tableColumn>
    <tableColumn id="15" xr3:uid="{0357CFA4-C2B6-41A2-AAED-0A9CA34AD8C1}" name="(X-Mu)^2" dataDxfId="59"/>
    <tableColumn id="16" xr3:uid="{D00D9B31-D6CA-49D2-A54F-9694217AFCD9}" name="(X-Mu)^3" dataDxfId="58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1DDA007-698C-A74B-B98E-94A73B0C8D9E}" name="Table10" displayName="Table10" ref="A1:P248" totalsRowShown="0" headerRowDxfId="57" dataDxfId="56">
  <autoFilter ref="A1:P248" xr:uid="{5F106493-87CE-5446-9615-6146CA9B883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</autoFilter>
  <tableColumns count="16">
    <tableColumn id="1" xr3:uid="{BBE4CE79-D680-544F-B25C-F229CA2C0ED1}" name="Symbol" dataDxfId="55"/>
    <tableColumn id="2" xr3:uid="{F6B5354A-F2D1-564E-AA83-85C813DDD663}" name="Series" dataDxfId="54"/>
    <tableColumn id="3" xr3:uid="{C984B213-120F-1840-BC3A-63B87DD21CDB}" name="Date" dataDxfId="53"/>
    <tableColumn id="4" xr3:uid="{45609C4F-7740-0943-B74E-11C40AE8685B}" name="Prev Close" dataDxfId="52"/>
    <tableColumn id="5" xr3:uid="{BB9DFE7A-26C1-1B4D-97DF-96CFC5A3B1A9}" name="Open Price" dataDxfId="51"/>
    <tableColumn id="6" xr3:uid="{455D9ACF-6406-194A-859A-3D5E0FEBC8B3}" name="High Price" dataDxfId="50"/>
    <tableColumn id="7" xr3:uid="{83BE625F-63FE-2446-8A31-95924CF5A227}" name="Low Price" dataDxfId="49"/>
    <tableColumn id="8" xr3:uid="{0CBDAB71-FD39-3B4A-AD77-25EFD02A6E22}" name="Last Price" dataDxfId="48"/>
    <tableColumn id="9" xr3:uid="{D39A0A4F-8D21-BF4F-AB62-752AF51F5FB2}" name="Close Price" dataDxfId="47"/>
    <tableColumn id="10" xr3:uid="{E147DBDD-2EC8-894F-9E65-750760C72979}" name="Average Price" dataDxfId="46"/>
    <tableColumn id="11" xr3:uid="{8A14AA9C-2468-A742-AFF6-DD096EB6588E}" name="Total Traded Quantity" dataDxfId="45"/>
    <tableColumn id="12" xr3:uid="{D6EAD50E-5894-4147-A475-150AD15D945E}" name="Turnover" dataDxfId="44"/>
    <tableColumn id="13" xr3:uid="{602585A4-81D3-4179-B59F-3266F6172268}" name="Raw Return" dataDxfId="43" dataCellStyle="Percent">
      <calculatedColumnFormula>IF(ISERROR((Table10[[#This Row],[Close Price]]-I1)/I1),0,(Table10[[#This Row],[Close Price]]-I1)/I1)</calculatedColumnFormula>
    </tableColumn>
    <tableColumn id="14" xr3:uid="{07E17FBA-7BE5-4173-8739-D5BD14ADD08E}" name="Return" dataDxfId="42" dataCellStyle="Percent">
      <calculatedColumnFormula>IF(OR(Table10[[#This Row],[Raw Return]]&lt;-20,Table10[[#This Row],[Raw Return]]&gt;20),"Outlier",Table10[[#This Row],[Raw Return]])</calculatedColumnFormula>
    </tableColumn>
    <tableColumn id="15" xr3:uid="{D12D1818-2BC9-4D93-9139-08507E81288C}" name="(X-Mu)^2" dataDxfId="41"/>
    <tableColumn id="16" xr3:uid="{CF54BDC1-D018-4B0F-AA42-402299815DFC}" name="(X-Mu)^3" dataDxfId="40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9EAE7BB8-7B14-471E-B34F-7A3EAC532060}" name="Table212" displayName="Table212" ref="A1:N2483" totalsRowShown="0" headerRowDxfId="39" dataDxfId="38" headerRowBorderDxfId="36" tableBorderDxfId="37">
  <autoFilter ref="A1:N2483" xr:uid="{1EE71332-D956-B64B-9992-EA071BDDC939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</autoFilter>
  <tableColumns count="14">
    <tableColumn id="1" xr3:uid="{21E70077-9896-40AE-8B3C-71966908189E}" name="Date" dataDxfId="35"/>
    <tableColumn id="2" xr3:uid="{AAD40519-AEDC-4BD4-A0D7-ED892834D533}" name="Prev Close" dataDxfId="34"/>
    <tableColumn id="3" xr3:uid="{D767DF86-5A37-40EA-B131-C0C15EE5E816}" name="Open Price" dataDxfId="33"/>
    <tableColumn id="4" xr3:uid="{4B31DF91-7E05-4BA2-8F28-00EA99EBD80C}" name="High Price" dataDxfId="32"/>
    <tableColumn id="5" xr3:uid="{49D9CA4D-D982-4237-9F18-9D3400A688E1}" name="Low Price" dataDxfId="31"/>
    <tableColumn id="6" xr3:uid="{2A489161-DB27-4030-96F4-1CEDC70C1CED}" name="Last Price" dataDxfId="30"/>
    <tableColumn id="7" xr3:uid="{8C17DFF3-A690-4343-B05B-80FE19851CB5}" name="Close Price" dataDxfId="29"/>
    <tableColumn id="8" xr3:uid="{424200CD-23CB-4B94-AD66-B938BA0CC2A1}" name="Average Price" dataDxfId="28"/>
    <tableColumn id="9" xr3:uid="{99EA3707-6D9E-4277-9A9F-155820CF8004}" name="Total Traded Quantity" dataDxfId="27"/>
    <tableColumn id="10" xr3:uid="{2C490DAF-9641-41F4-8B03-1E04D3C81E55}" name="Turnover" dataDxfId="26"/>
    <tableColumn id="11" xr3:uid="{305CCE33-D412-41C0-AA03-04FCCDA924D2}" name="Raw Return" dataDxfId="25" dataCellStyle="Percent">
      <calculatedColumnFormula>IF(ISERROR((Table212[[#This Row],[Close Price]]-G1)/G1),0,(Table212[[#This Row],[Close Price]]-G1)/G1)</calculatedColumnFormula>
    </tableColumn>
    <tableColumn id="12" xr3:uid="{784E6A52-551A-4CE4-B4E9-6FC658E5D14A}" name="Return" dataDxfId="24" dataCellStyle="Percent">
      <calculatedColumnFormula>IF(OR(Table212[[#This Row],[Raw Return]]&lt;-20,Table212[[#This Row],[Raw Return]]&gt;20),"Outlier",Table212[[#This Row],[Raw Return]])</calculatedColumnFormula>
    </tableColumn>
    <tableColumn id="13" xr3:uid="{50D71A2E-8533-4F33-9EC4-0C8C237BDC3A}" name="(X-Mu)^2" dataDxfId="23"/>
    <tableColumn id="14" xr3:uid="{6C27066D-1926-4654-9320-76EA0E802EAF}" name="(X-Mu)^3" dataDxfId="22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FE5B8765-A311-4EA1-AC51-507BE753C1A5}" name="Table113" displayName="Table113" ref="A1:I121" totalsRowShown="0" headerRowDxfId="21" dataDxfId="20">
  <autoFilter ref="A1:I121" xr:uid="{1886491C-B7EE-DC47-A3B9-9738B65F246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</autoFilter>
  <tableColumns count="9">
    <tableColumn id="1" xr3:uid="{6363D9D2-264D-4922-ADCF-173BCF930E21}" name="Date" dataDxfId="19"/>
    <tableColumn id="2" xr3:uid="{A680F5AF-C451-4092-9F08-19E4665B6C10}" name="Open" dataDxfId="18"/>
    <tableColumn id="3" xr3:uid="{9D4E5AA9-F7F2-494E-AA64-4C460F309696}" name="High" dataDxfId="17"/>
    <tableColumn id="4" xr3:uid="{C0F1E4D6-D5E1-4EFC-84C0-DDAF2E05FA80}" name="Low" dataDxfId="16"/>
    <tableColumn id="5" xr3:uid="{5643944E-F1D2-49D8-BB3B-4C610083EF4A}" name="Close" dataDxfId="15"/>
    <tableColumn id="6" xr3:uid="{ABDF8D00-A550-42DD-A60B-9DFEE258242C}" name="Adj Close" dataDxfId="14"/>
    <tableColumn id="7" xr3:uid="{FAF3CA19-D239-4258-8B08-20060CF34E4C}" name="Volume" dataDxfId="13"/>
    <tableColumn id="8" xr3:uid="{5FED963D-43D5-467D-B5BF-434D23DA2735}" name="Raw Return" dataDxfId="12" dataCellStyle="Percent"/>
    <tableColumn id="9" xr3:uid="{1E2F92D5-064A-43F3-96C8-E469BCA3D900}" name="Bajaj Finserv Return" dataDxfId="11" dataCellStyle="Percent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9E918618-CA4B-4315-99D2-6F076ACDACFD}" name="Table14" displayName="Table14" ref="A1:I121" totalsRowShown="0" headerRowDxfId="10" dataDxfId="9">
  <autoFilter ref="A1:I121" xr:uid="{FAD6E1D5-3A47-664C-A901-DC7337467A99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</autoFilter>
  <tableColumns count="9">
    <tableColumn id="1" xr3:uid="{ED4AEE3B-B408-46EC-8994-2E852DB9026C}" name="Date" dataDxfId="8"/>
    <tableColumn id="2" xr3:uid="{28CD70BC-A251-4DF7-B5CB-E815027F0418}" name="Open" dataDxfId="7"/>
    <tableColumn id="3" xr3:uid="{3CF1B7EA-49E5-4611-95DA-EA879CE4B14B}" name="High" dataDxfId="6"/>
    <tableColumn id="4" xr3:uid="{2FB8429B-8CD1-49F1-814B-5C10A8037C79}" name="Low" dataDxfId="5"/>
    <tableColumn id="5" xr3:uid="{A0807E71-B02C-4ECC-BA91-6846058FD206}" name="Close" dataDxfId="4"/>
    <tableColumn id="6" xr3:uid="{9B6C9B90-12DF-48EA-A103-A508A165750F}" name="Adj Close" dataDxfId="3"/>
    <tableColumn id="7" xr3:uid="{0820986A-F29C-4B8B-A493-68C1FBA38627}" name="Volume" dataDxfId="2"/>
    <tableColumn id="8" xr3:uid="{2D4D825E-CDBC-4623-AD16-1675EC6BD505}" name="Raw Return" dataDxfId="1" dataCellStyle="Percent"/>
    <tableColumn id="9" xr3:uid="{2E362A04-C7BA-409E-85ED-90BBC9D06A4C}" name="Nifty 50 Return" dataDxfId="0" dataCellStyle="Perce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676D1-CB49-4E34-8992-512B9BC8E6E9}">
  <dimension ref="B1:E12"/>
  <sheetViews>
    <sheetView showGridLines="0" tabSelected="1" workbookViewId="0">
      <selection activeCell="B2" sqref="B2"/>
    </sheetView>
  </sheetViews>
  <sheetFormatPr defaultRowHeight="15.6" x14ac:dyDescent="0.3"/>
  <cols>
    <col min="2" max="2" width="4.8984375" bestFit="1" customWidth="1"/>
    <col min="3" max="3" width="12.3984375" bestFit="1" customWidth="1"/>
    <col min="4" max="4" width="11" bestFit="1" customWidth="1"/>
    <col min="5" max="5" width="12.59765625" bestFit="1" customWidth="1"/>
  </cols>
  <sheetData>
    <row r="1" spans="2:5" ht="16.2" thickBot="1" x14ac:dyDescent="0.35"/>
    <row r="2" spans="2:5" ht="16.2" thickBot="1" x14ac:dyDescent="0.35">
      <c r="B2" s="9" t="s">
        <v>26</v>
      </c>
      <c r="C2" s="9" t="s">
        <v>14</v>
      </c>
      <c r="D2" s="9" t="s">
        <v>19</v>
      </c>
      <c r="E2" s="9" t="s">
        <v>27</v>
      </c>
    </row>
    <row r="3" spans="2:5" x14ac:dyDescent="0.3">
      <c r="B3" s="17">
        <v>2010</v>
      </c>
      <c r="C3" s="11">
        <v>2.0723857358673635E-3</v>
      </c>
      <c r="D3" s="14">
        <v>5.1620073403110457E-5</v>
      </c>
      <c r="E3" s="11">
        <v>8.9974831314465085E-4</v>
      </c>
    </row>
    <row r="4" spans="2:5" x14ac:dyDescent="0.3">
      <c r="B4" s="18">
        <v>2011</v>
      </c>
      <c r="C4" s="12">
        <v>8.9974831314465085E-4</v>
      </c>
      <c r="D4" s="15">
        <v>2.0908388064631557E-5</v>
      </c>
      <c r="E4" s="12">
        <v>1.0027529502697661E-3</v>
      </c>
    </row>
    <row r="5" spans="2:5" x14ac:dyDescent="0.3">
      <c r="B5" s="18">
        <v>2012</v>
      </c>
      <c r="C5" s="12">
        <v>1.0027529502697661E-3</v>
      </c>
      <c r="D5" s="15">
        <v>1.6479248446161466E-6</v>
      </c>
      <c r="E5" s="12">
        <v>1.7584847836510183E-4</v>
      </c>
    </row>
    <row r="6" spans="2:5" x14ac:dyDescent="0.3">
      <c r="B6" s="18">
        <v>2013</v>
      </c>
      <c r="C6" s="12">
        <v>1.7584847836510183E-4</v>
      </c>
      <c r="D6" s="15">
        <v>-4.2117275080178649E-7</v>
      </c>
      <c r="E6" s="12">
        <v>2.6475402123992187E-3</v>
      </c>
    </row>
    <row r="7" spans="2:5" x14ac:dyDescent="0.3">
      <c r="B7" s="18">
        <v>2014</v>
      </c>
      <c r="C7" s="12">
        <v>2.6475402123992187E-3</v>
      </c>
      <c r="D7" s="15">
        <v>4.8756438808295039E-6</v>
      </c>
      <c r="E7" s="12">
        <v>9.2641411287568034E-4</v>
      </c>
    </row>
    <row r="8" spans="2:5" x14ac:dyDescent="0.3">
      <c r="B8" s="18">
        <v>2015</v>
      </c>
      <c r="C8" s="12">
        <v>9.2641411287568034E-4</v>
      </c>
      <c r="D8" s="15">
        <v>-3.2040051640445596E-7</v>
      </c>
      <c r="E8" s="12">
        <v>3.6727510948635798E-3</v>
      </c>
    </row>
    <row r="9" spans="2:5" x14ac:dyDescent="0.3">
      <c r="B9" s="18">
        <v>2016</v>
      </c>
      <c r="C9" s="12">
        <v>3.6727510948635798E-3</v>
      </c>
      <c r="D9" s="15">
        <v>2.3226245935614365E-6</v>
      </c>
      <c r="E9" s="12">
        <v>1.0866574641725285E-3</v>
      </c>
    </row>
    <row r="10" spans="2:5" x14ac:dyDescent="0.3">
      <c r="B10" s="18">
        <v>2017</v>
      </c>
      <c r="C10" s="12">
        <v>1.0866574641725285E-3</v>
      </c>
      <c r="D10" s="15">
        <v>5.0322855075940667E-7</v>
      </c>
      <c r="E10" s="12">
        <v>1.3593414693358855E-3</v>
      </c>
    </row>
    <row r="11" spans="2:5" x14ac:dyDescent="0.3">
      <c r="B11" s="18">
        <v>2018</v>
      </c>
      <c r="C11" s="12">
        <v>1.3593414693358855E-3</v>
      </c>
      <c r="D11" s="15">
        <v>3.2831789154546594E-6</v>
      </c>
      <c r="E11" s="12">
        <v>-1.3443583293928825E-3</v>
      </c>
    </row>
    <row r="12" spans="2:5" ht="16.2" thickBot="1" x14ac:dyDescent="0.35">
      <c r="B12" s="19">
        <v>2019</v>
      </c>
      <c r="C12" s="13">
        <v>-1.3443583293928825E-3</v>
      </c>
      <c r="D12" s="16">
        <v>-7.5313597863228721E-5</v>
      </c>
      <c r="E12" s="10" t="s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F5F39-EA6C-634F-930D-65DEC63793C2}">
  <dimension ref="A1:S255"/>
  <sheetViews>
    <sheetView showGridLines="0" topLeftCell="F1" workbookViewId="0">
      <selection activeCell="R2" sqref="R2"/>
    </sheetView>
  </sheetViews>
  <sheetFormatPr defaultColWidth="11.19921875" defaultRowHeight="15.6" x14ac:dyDescent="0.3"/>
  <cols>
    <col min="4" max="4" width="12" customWidth="1"/>
    <col min="5" max="5" width="12.296875" customWidth="1"/>
    <col min="6" max="6" width="11.796875" customWidth="1"/>
    <col min="7" max="8" width="11.296875" customWidth="1"/>
    <col min="9" max="9" width="12.296875" customWidth="1"/>
    <col min="10" max="10" width="14.796875" customWidth="1"/>
    <col min="11" max="11" width="21.5" customWidth="1"/>
    <col min="12" max="12" width="12.19921875" bestFit="1" customWidth="1"/>
    <col min="13" max="14" width="12.796875" style="4" bestFit="1" customWidth="1"/>
    <col min="15" max="15" width="10.3984375" style="5" bestFit="1" customWidth="1"/>
    <col min="16" max="16" width="11" style="5" bestFit="1" customWidth="1"/>
    <col min="18" max="18" width="20.69921875" bestFit="1" customWidth="1"/>
    <col min="19" max="19" width="11.796875" bestFit="1" customWidth="1"/>
  </cols>
  <sheetData>
    <row r="1" spans="1:19" ht="16.2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3" t="s">
        <v>15</v>
      </c>
      <c r="N1" s="3" t="s">
        <v>14</v>
      </c>
      <c r="O1" s="6" t="s">
        <v>20</v>
      </c>
      <c r="P1" s="6" t="s">
        <v>21</v>
      </c>
    </row>
    <row r="2" spans="1:19" ht="16.2" thickBot="1" x14ac:dyDescent="0.35">
      <c r="A2" s="1" t="s">
        <v>12</v>
      </c>
      <c r="B2" s="1" t="s">
        <v>13</v>
      </c>
      <c r="C2" s="2">
        <v>40269</v>
      </c>
      <c r="D2" s="1">
        <v>336.15</v>
      </c>
      <c r="E2" s="1">
        <v>321.35000000000002</v>
      </c>
      <c r="F2" s="1">
        <v>348</v>
      </c>
      <c r="G2" s="1">
        <v>321.35000000000002</v>
      </c>
      <c r="H2" s="1">
        <v>345</v>
      </c>
      <c r="I2" s="1">
        <v>344.9</v>
      </c>
      <c r="J2" s="1">
        <v>343.31</v>
      </c>
      <c r="K2" s="1">
        <v>61900</v>
      </c>
      <c r="L2" s="1">
        <v>21251028.699999999</v>
      </c>
      <c r="M2" s="3" t="s">
        <v>16</v>
      </c>
      <c r="N2" s="3" t="s">
        <v>16</v>
      </c>
      <c r="O2" s="6" t="s">
        <v>16</v>
      </c>
      <c r="P2" s="6" t="s">
        <v>16</v>
      </c>
      <c r="R2" s="21" t="s">
        <v>22</v>
      </c>
      <c r="S2" s="22">
        <f>COUNT(N3:N255)</f>
        <v>253</v>
      </c>
    </row>
    <row r="3" spans="1:19" ht="16.2" thickBot="1" x14ac:dyDescent="0.35">
      <c r="A3" s="1" t="s">
        <v>12</v>
      </c>
      <c r="B3" s="1" t="s">
        <v>13</v>
      </c>
      <c r="C3" s="2">
        <v>40273</v>
      </c>
      <c r="D3" s="1">
        <v>344.9</v>
      </c>
      <c r="E3" s="1">
        <v>340</v>
      </c>
      <c r="F3" s="1">
        <v>348.5</v>
      </c>
      <c r="G3" s="1">
        <v>340</v>
      </c>
      <c r="H3" s="1">
        <v>346</v>
      </c>
      <c r="I3" s="1">
        <v>346.55</v>
      </c>
      <c r="J3" s="1">
        <v>345.53</v>
      </c>
      <c r="K3" s="1">
        <v>25181</v>
      </c>
      <c r="L3" s="1">
        <v>8700795.3000000007</v>
      </c>
      <c r="M3" s="3">
        <f>IF(ISERROR((Table1[[#This Row],[Close Price]]-I2)/I2),0,(Table1[[#This Row],[Close Price]]-I2)/I2)</f>
        <v>4.7839953609742948E-3</v>
      </c>
      <c r="N3" s="3">
        <f>IF(OR(Table1[[#This Row],[Raw Return]]&lt;-20,Table1[[#This Row],[Raw Return]]&gt;20),"Outlier",Table1[[#This Row],[Raw Return]])</f>
        <v>4.7839953609742948E-3</v>
      </c>
      <c r="O3" s="6">
        <f>(Table1[[#This Row],[Return]]-$S$3)^2</f>
        <v>7.3528267589725522E-6</v>
      </c>
      <c r="P3" s="6">
        <f>(Table1[[#This Row],[Return]]-$S$3)^3</f>
        <v>1.9937995811373775E-8</v>
      </c>
      <c r="R3" s="21" t="s">
        <v>24</v>
      </c>
      <c r="S3" s="23">
        <f>AVERAGE(N3:N255)</f>
        <v>2.0723857358673635E-3</v>
      </c>
    </row>
    <row r="4" spans="1:19" ht="16.2" thickBot="1" x14ac:dyDescent="0.35">
      <c r="A4" s="1" t="s">
        <v>12</v>
      </c>
      <c r="B4" s="1" t="s">
        <v>13</v>
      </c>
      <c r="C4" s="2">
        <v>40274</v>
      </c>
      <c r="D4" s="1">
        <v>346.55</v>
      </c>
      <c r="E4" s="1">
        <v>345</v>
      </c>
      <c r="F4" s="1">
        <v>347</v>
      </c>
      <c r="G4" s="1">
        <v>340.05</v>
      </c>
      <c r="H4" s="1">
        <v>343.55</v>
      </c>
      <c r="I4" s="1">
        <v>342.9</v>
      </c>
      <c r="J4" s="1">
        <v>343.16</v>
      </c>
      <c r="K4" s="1">
        <v>18914</v>
      </c>
      <c r="L4" s="1">
        <v>6490516.7999999998</v>
      </c>
      <c r="M4" s="3">
        <f>IF(ISERROR((Table1[[#This Row],[Close Price]]-I3)/I3),0,(Table1[[#This Row],[Close Price]]-I3)/I3)</f>
        <v>-1.0532390708411582E-2</v>
      </c>
      <c r="N4" s="3">
        <f>IF(OR(Table1[[#This Row],[Raw Return]]&lt;-20,Table1[[#This Row],[Raw Return]]&gt;20),"Outlier",Table1[[#This Row],[Raw Return]])</f>
        <v>-1.0532390708411582E-2</v>
      </c>
      <c r="O4" s="6">
        <f>(Table1[[#This Row],[Return]]-$S$3)^2</f>
        <v>1.5888038921024937E-4</v>
      </c>
      <c r="P4" s="6">
        <f>(Table1[[#This Row],[Return]]-$S$3)^3</f>
        <v>-2.0026517873752221E-6</v>
      </c>
      <c r="R4" s="21" t="s">
        <v>18</v>
      </c>
      <c r="S4" s="24">
        <f>SUM(O3:O255)/S2</f>
        <v>8.6221607219321512E-4</v>
      </c>
    </row>
    <row r="5" spans="1:19" ht="16.2" thickBot="1" x14ac:dyDescent="0.35">
      <c r="A5" s="1" t="s">
        <v>12</v>
      </c>
      <c r="B5" s="1" t="s">
        <v>13</v>
      </c>
      <c r="C5" s="2">
        <v>40275</v>
      </c>
      <c r="D5" s="1">
        <v>342.9</v>
      </c>
      <c r="E5" s="1">
        <v>341</v>
      </c>
      <c r="F5" s="1">
        <v>346.8</v>
      </c>
      <c r="G5" s="1">
        <v>340</v>
      </c>
      <c r="H5" s="1">
        <v>342.95</v>
      </c>
      <c r="I5" s="1">
        <v>342.3</v>
      </c>
      <c r="J5" s="1">
        <v>344.48</v>
      </c>
      <c r="K5" s="1">
        <v>15518</v>
      </c>
      <c r="L5" s="1">
        <v>5345573.55</v>
      </c>
      <c r="M5" s="3">
        <f>IF(ISERROR((Table1[[#This Row],[Close Price]]-I4)/I4),0,(Table1[[#This Row],[Close Price]]-I4)/I4)</f>
        <v>-1.7497812773402332E-3</v>
      </c>
      <c r="N5" s="3">
        <f>IF(OR(Table1[[#This Row],[Raw Return]]&lt;-20,Table1[[#This Row],[Raw Return]]&gt;20),"Outlier",Table1[[#This Row],[Raw Return]])</f>
        <v>-1.7497812773402332E-3</v>
      </c>
      <c r="O5" s="6">
        <f>(Table1[[#This Row],[Return]]-$S$3)^2</f>
        <v>1.4608960676852282E-5</v>
      </c>
      <c r="P5" s="6">
        <f>(Table1[[#This Row],[Return]]-$S$3)^3</f>
        <v>-5.5837887596311718E-8</v>
      </c>
      <c r="R5" s="21" t="s">
        <v>19</v>
      </c>
      <c r="S5" s="24">
        <f>SUM(P3:P255)/S2</f>
        <v>5.1620073403110457E-5</v>
      </c>
    </row>
    <row r="6" spans="1:19" ht="16.2" thickBot="1" x14ac:dyDescent="0.35">
      <c r="A6" s="1" t="s">
        <v>12</v>
      </c>
      <c r="B6" s="1" t="s">
        <v>13</v>
      </c>
      <c r="C6" s="2">
        <v>40276</v>
      </c>
      <c r="D6" s="1">
        <v>342.3</v>
      </c>
      <c r="E6" s="1">
        <v>337</v>
      </c>
      <c r="F6" s="1">
        <v>354.75</v>
      </c>
      <c r="G6" s="1">
        <v>337</v>
      </c>
      <c r="H6" s="1">
        <v>349.5</v>
      </c>
      <c r="I6" s="1">
        <v>349.95</v>
      </c>
      <c r="J6" s="1">
        <v>347.75</v>
      </c>
      <c r="K6" s="1">
        <v>128017</v>
      </c>
      <c r="L6" s="1">
        <v>44517918.899999999</v>
      </c>
      <c r="M6" s="3">
        <f>IF(ISERROR((Table1[[#This Row],[Close Price]]-I5)/I5),0,(Table1[[#This Row],[Close Price]]-I5)/I5)</f>
        <v>2.2348816827344367E-2</v>
      </c>
      <c r="N6" s="3">
        <f>IF(OR(Table1[[#This Row],[Raw Return]]&lt;-20,Table1[[#This Row],[Raw Return]]&gt;20),"Outlier",Table1[[#This Row],[Raw Return]])</f>
        <v>2.2348816827344367E-2</v>
      </c>
      <c r="O6" s="6">
        <f>(Table1[[#This Row],[Return]]-$S$3)^2</f>
        <v>4.111336578074153E-4</v>
      </c>
      <c r="P6" s="6">
        <f>(Table1[[#This Row],[Return]]-$S$3)^3</f>
        <v>8.3363232819189429E-6</v>
      </c>
      <c r="R6" s="21" t="s">
        <v>23</v>
      </c>
      <c r="S6" s="24">
        <f>SQRT(S4)</f>
        <v>2.9363516005294993E-2</v>
      </c>
    </row>
    <row r="7" spans="1:19" ht="16.2" thickBot="1" x14ac:dyDescent="0.35">
      <c r="A7" s="1" t="s">
        <v>12</v>
      </c>
      <c r="B7" s="1" t="s">
        <v>13</v>
      </c>
      <c r="C7" s="2">
        <v>40277</v>
      </c>
      <c r="D7" s="1">
        <v>349.95</v>
      </c>
      <c r="E7" s="1">
        <v>351</v>
      </c>
      <c r="F7" s="1">
        <v>361.45</v>
      </c>
      <c r="G7" s="1">
        <v>344</v>
      </c>
      <c r="H7" s="1">
        <v>357.9</v>
      </c>
      <c r="I7" s="1">
        <v>359.1</v>
      </c>
      <c r="J7" s="1">
        <v>355.44</v>
      </c>
      <c r="K7" s="1">
        <v>83112</v>
      </c>
      <c r="L7" s="1">
        <v>29541586</v>
      </c>
      <c r="M7" s="3">
        <f>IF(ISERROR((Table1[[#This Row],[Close Price]]-I6)/I6),0,(Table1[[#This Row],[Close Price]]-I6)/I6)</f>
        <v>2.6146592370338718E-2</v>
      </c>
      <c r="N7" s="3">
        <f>IF(OR(Table1[[#This Row],[Raw Return]]&lt;-20,Table1[[#This Row],[Raw Return]]&gt;20),"Outlier",Table1[[#This Row],[Raw Return]])</f>
        <v>2.6146592370338718E-2</v>
      </c>
      <c r="O7" s="6">
        <f>(Table1[[#This Row],[Return]]-$S$3)^2</f>
        <v>5.7956742507922455E-4</v>
      </c>
      <c r="P7" s="6">
        <f>(Table1[[#This Row],[Return]]-$S$3)^3</f>
        <v>1.3952625949965747E-5</v>
      </c>
      <c r="R7" s="25" t="s">
        <v>25</v>
      </c>
      <c r="S7" s="20">
        <f>S5/(S6^3)</f>
        <v>2.0388930554073781</v>
      </c>
    </row>
    <row r="8" spans="1:19" x14ac:dyDescent="0.3">
      <c r="A8" s="1" t="s">
        <v>12</v>
      </c>
      <c r="B8" s="1" t="s">
        <v>13</v>
      </c>
      <c r="C8" s="2">
        <v>40280</v>
      </c>
      <c r="D8" s="1">
        <v>359.1</v>
      </c>
      <c r="E8" s="1">
        <v>353</v>
      </c>
      <c r="F8" s="1">
        <v>369</v>
      </c>
      <c r="G8" s="1">
        <v>347</v>
      </c>
      <c r="H8" s="1">
        <v>360</v>
      </c>
      <c r="I8" s="1">
        <v>359.6</v>
      </c>
      <c r="J8" s="1">
        <v>361.73</v>
      </c>
      <c r="K8" s="1">
        <v>104026</v>
      </c>
      <c r="L8" s="1">
        <v>37629726.649999999</v>
      </c>
      <c r="M8" s="3">
        <f>IF(ISERROR((Table1[[#This Row],[Close Price]]-I7)/I7),0,(Table1[[#This Row],[Close Price]]-I7)/I7)</f>
        <v>1.3923698134224449E-3</v>
      </c>
      <c r="N8" s="3">
        <f>IF(OR(Table1[[#This Row],[Raw Return]]&lt;-20,Table1[[#This Row],[Raw Return]]&gt;20),"Outlier",Table1[[#This Row],[Raw Return]])</f>
        <v>1.3923698134224449E-3</v>
      </c>
      <c r="O8" s="6">
        <f>(Table1[[#This Row],[Return]]-$S$3)^2</f>
        <v>4.6242165477861354E-7</v>
      </c>
      <c r="P8" s="6">
        <f>(Table1[[#This Row],[Return]]-$S$3)^3</f>
        <v>-3.1445408813278458E-10</v>
      </c>
    </row>
    <row r="9" spans="1:19" x14ac:dyDescent="0.3">
      <c r="A9" s="1" t="s">
        <v>12</v>
      </c>
      <c r="B9" s="1" t="s">
        <v>13</v>
      </c>
      <c r="C9" s="2">
        <v>40281</v>
      </c>
      <c r="D9" s="1">
        <v>359.6</v>
      </c>
      <c r="E9" s="1">
        <v>360</v>
      </c>
      <c r="F9" s="1">
        <v>368.9</v>
      </c>
      <c r="G9" s="1">
        <v>351</v>
      </c>
      <c r="H9" s="1">
        <v>353</v>
      </c>
      <c r="I9" s="1">
        <v>352.65</v>
      </c>
      <c r="J9" s="1">
        <v>358.09</v>
      </c>
      <c r="K9" s="1">
        <v>49302</v>
      </c>
      <c r="L9" s="1">
        <v>17654430.149999999</v>
      </c>
      <c r="M9" s="3">
        <f>IF(ISERROR((Table1[[#This Row],[Close Price]]-I8)/I8),0,(Table1[[#This Row],[Close Price]]-I8)/I8)</f>
        <v>-1.9327030033370537E-2</v>
      </c>
      <c r="N9" s="3">
        <f>IF(OR(Table1[[#This Row],[Raw Return]]&lt;-20,Table1[[#This Row],[Raw Return]]&gt;20),"Outlier",Table1[[#This Row],[Raw Return]])</f>
        <v>-1.9327030033370537E-2</v>
      </c>
      <c r="O9" s="6">
        <f>(Table1[[#This Row],[Return]]-$S$3)^2</f>
        <v>4.5793499526470774E-4</v>
      </c>
      <c r="P9" s="6">
        <f>(Table1[[#This Row],[Return]]-$S$3)^3</f>
        <v>-9.7995413589534697E-6</v>
      </c>
    </row>
    <row r="10" spans="1:19" x14ac:dyDescent="0.3">
      <c r="A10" s="1" t="s">
        <v>12</v>
      </c>
      <c r="B10" s="1" t="s">
        <v>13</v>
      </c>
      <c r="C10" s="2">
        <v>40283</v>
      </c>
      <c r="D10" s="1">
        <v>352.65</v>
      </c>
      <c r="E10" s="1">
        <v>353.1</v>
      </c>
      <c r="F10" s="1">
        <v>360</v>
      </c>
      <c r="G10" s="1">
        <v>322</v>
      </c>
      <c r="H10" s="1">
        <v>326.14999999999998</v>
      </c>
      <c r="I10" s="1">
        <v>326.95</v>
      </c>
      <c r="J10" s="1">
        <v>332.02</v>
      </c>
      <c r="K10" s="1">
        <v>1389377</v>
      </c>
      <c r="L10" s="1">
        <v>461299840.69999999</v>
      </c>
      <c r="M10" s="3">
        <f>IF(ISERROR((Table1[[#This Row],[Close Price]]-I9)/I9),0,(Table1[[#This Row],[Close Price]]-I9)/I9)</f>
        <v>-7.287679001843185E-2</v>
      </c>
      <c r="N10" s="3">
        <f>IF(OR(Table1[[#This Row],[Raw Return]]&lt;-20,Table1[[#This Row],[Raw Return]]&gt;20),"Outlier",Table1[[#This Row],[Raw Return]])</f>
        <v>-7.287679001843185E-2</v>
      </c>
      <c r="O10" s="6">
        <f>(Table1[[#This Row],[Return]]-$S$3)^2</f>
        <v>5.6173789462488329E-3</v>
      </c>
      <c r="P10" s="6">
        <f>(Table1[[#This Row],[Return]]-$S$3)^3</f>
        <v>-4.2101792192090391E-4</v>
      </c>
    </row>
    <row r="11" spans="1:19" x14ac:dyDescent="0.3">
      <c r="A11" s="1" t="s">
        <v>12</v>
      </c>
      <c r="B11" s="1" t="s">
        <v>13</v>
      </c>
      <c r="C11" s="2">
        <v>40284</v>
      </c>
      <c r="D11" s="1">
        <v>326.95</v>
      </c>
      <c r="E11" s="1">
        <v>326.95</v>
      </c>
      <c r="F11" s="1">
        <v>330.8</v>
      </c>
      <c r="G11" s="1">
        <v>305.3</v>
      </c>
      <c r="H11" s="1">
        <v>307.10000000000002</v>
      </c>
      <c r="I11" s="1">
        <v>307.95</v>
      </c>
      <c r="J11" s="1">
        <v>314.67</v>
      </c>
      <c r="K11" s="1">
        <v>448191</v>
      </c>
      <c r="L11" s="1">
        <v>141030183.09999999</v>
      </c>
      <c r="M11" s="3">
        <f>IF(ISERROR((Table1[[#This Row],[Close Price]]-I10)/I10),0,(Table1[[#This Row],[Close Price]]-I10)/I10)</f>
        <v>-5.8112861293775811E-2</v>
      </c>
      <c r="N11" s="3">
        <f>IF(OR(Table1[[#This Row],[Raw Return]]&lt;-20,Table1[[#This Row],[Raw Return]]&gt;20),"Outlier",Table1[[#This Row],[Raw Return]])</f>
        <v>-5.8112861293775811E-2</v>
      </c>
      <c r="O11" s="6">
        <f>(Table1[[#This Row],[Return]]-$S$3)^2</f>
        <v>3.6222639600191724E-3</v>
      </c>
      <c r="P11" s="6">
        <f>(Table1[[#This Row],[Return]]-$S$3)^3</f>
        <v>-2.1800685124032741E-4</v>
      </c>
    </row>
    <row r="12" spans="1:19" x14ac:dyDescent="0.3">
      <c r="A12" s="1" t="s">
        <v>12</v>
      </c>
      <c r="B12" s="1" t="s">
        <v>13</v>
      </c>
      <c r="C12" s="2">
        <v>40287</v>
      </c>
      <c r="D12" s="1">
        <v>307.95</v>
      </c>
      <c r="E12" s="1">
        <v>305</v>
      </c>
      <c r="F12" s="1">
        <v>310.5</v>
      </c>
      <c r="G12" s="1">
        <v>300</v>
      </c>
      <c r="H12" s="1">
        <v>306</v>
      </c>
      <c r="I12" s="1">
        <v>305.85000000000002</v>
      </c>
      <c r="J12" s="1">
        <v>305.18</v>
      </c>
      <c r="K12" s="1">
        <v>157903</v>
      </c>
      <c r="L12" s="1">
        <v>48189294.350000001</v>
      </c>
      <c r="M12" s="3">
        <f>IF(ISERROR((Table1[[#This Row],[Close Price]]-I11)/I11),0,(Table1[[#This Row],[Close Price]]-I11)/I11)</f>
        <v>-6.8192888455917066E-3</v>
      </c>
      <c r="N12" s="3">
        <f>IF(OR(Table1[[#This Row],[Raw Return]]&lt;-20,Table1[[#This Row],[Raw Return]]&gt;20),"Outlier",Table1[[#This Row],[Raw Return]])</f>
        <v>-6.8192888455917066E-3</v>
      </c>
      <c r="O12" s="6">
        <f>(Table1[[#This Row],[Return]]-$S$3)^2</f>
        <v>7.906187686256534E-5</v>
      </c>
      <c r="P12" s="6">
        <f>(Table1[[#This Row],[Return]]-$S$3)^3</f>
        <v>-7.0299248086131924E-7</v>
      </c>
    </row>
    <row r="13" spans="1:19" x14ac:dyDescent="0.3">
      <c r="A13" s="1" t="s">
        <v>12</v>
      </c>
      <c r="B13" s="1" t="s">
        <v>13</v>
      </c>
      <c r="C13" s="2">
        <v>40288</v>
      </c>
      <c r="D13" s="1">
        <v>305.85000000000002</v>
      </c>
      <c r="E13" s="1">
        <v>310</v>
      </c>
      <c r="F13" s="1">
        <v>315</v>
      </c>
      <c r="G13" s="1">
        <v>307</v>
      </c>
      <c r="H13" s="1">
        <v>314</v>
      </c>
      <c r="I13" s="1">
        <v>313.35000000000002</v>
      </c>
      <c r="J13" s="1">
        <v>312.05</v>
      </c>
      <c r="K13" s="1">
        <v>132891</v>
      </c>
      <c r="L13" s="1">
        <v>41469251.700000003</v>
      </c>
      <c r="M13" s="3">
        <f>IF(ISERROR((Table1[[#This Row],[Close Price]]-I12)/I12),0,(Table1[[#This Row],[Close Price]]-I12)/I12)</f>
        <v>2.4521824423737123E-2</v>
      </c>
      <c r="N13" s="3">
        <f>IF(OR(Table1[[#This Row],[Raw Return]]&lt;-20,Table1[[#This Row],[Raw Return]]&gt;20),"Outlier",Table1[[#This Row],[Raw Return]])</f>
        <v>2.4521824423737123E-2</v>
      </c>
      <c r="O13" s="6">
        <f>(Table1[[#This Row],[Return]]-$S$3)^2</f>
        <v>5.0397729740042348E-4</v>
      </c>
      <c r="P13" s="6">
        <f>(Table1[[#This Row],[Return]]-$S$3)^3</f>
        <v>1.1314007438069111E-5</v>
      </c>
    </row>
    <row r="14" spans="1:19" x14ac:dyDescent="0.3">
      <c r="A14" s="1" t="s">
        <v>12</v>
      </c>
      <c r="B14" s="1" t="s">
        <v>13</v>
      </c>
      <c r="C14" s="2">
        <v>40289</v>
      </c>
      <c r="D14" s="1">
        <v>313.35000000000002</v>
      </c>
      <c r="E14" s="1">
        <v>315</v>
      </c>
      <c r="F14" s="1">
        <v>324.14999999999998</v>
      </c>
      <c r="G14" s="1">
        <v>313.10000000000002</v>
      </c>
      <c r="H14" s="1">
        <v>321.5</v>
      </c>
      <c r="I14" s="1">
        <v>318.75</v>
      </c>
      <c r="J14" s="1">
        <v>319.10000000000002</v>
      </c>
      <c r="K14" s="1">
        <v>222312</v>
      </c>
      <c r="L14" s="1">
        <v>70939809.900000006</v>
      </c>
      <c r="M14" s="3">
        <f>IF(ISERROR((Table1[[#This Row],[Close Price]]-I13)/I13),0,(Table1[[#This Row],[Close Price]]-I13)/I13)</f>
        <v>1.7233125897558568E-2</v>
      </c>
      <c r="N14" s="3">
        <f>IF(OR(Table1[[#This Row],[Raw Return]]&lt;-20,Table1[[#This Row],[Raw Return]]&gt;20),"Outlier",Table1[[#This Row],[Raw Return]])</f>
        <v>1.7233125897558568E-2</v>
      </c>
      <c r="O14" s="6">
        <f>(Table1[[#This Row],[Return]]-$S$3)^2</f>
        <v>2.2984804225031666E-4</v>
      </c>
      <c r="P14" s="6">
        <f>(Table1[[#This Row],[Return]]-$S$3)^3</f>
        <v>3.4846664452304726E-6</v>
      </c>
    </row>
    <row r="15" spans="1:19" x14ac:dyDescent="0.3">
      <c r="A15" s="1" t="s">
        <v>12</v>
      </c>
      <c r="B15" s="1" t="s">
        <v>13</v>
      </c>
      <c r="C15" s="2">
        <v>40290</v>
      </c>
      <c r="D15" s="1">
        <v>318.75</v>
      </c>
      <c r="E15" s="1">
        <v>318</v>
      </c>
      <c r="F15" s="1">
        <v>326.3</v>
      </c>
      <c r="G15" s="1">
        <v>318</v>
      </c>
      <c r="H15" s="1">
        <v>321.2</v>
      </c>
      <c r="I15" s="1">
        <v>321.39999999999998</v>
      </c>
      <c r="J15" s="1">
        <v>322.27999999999997</v>
      </c>
      <c r="K15" s="1">
        <v>74180</v>
      </c>
      <c r="L15" s="1">
        <v>23906392.75</v>
      </c>
      <c r="M15" s="3">
        <f>IF(ISERROR((Table1[[#This Row],[Close Price]]-I14)/I14),0,(Table1[[#This Row],[Close Price]]-I14)/I14)</f>
        <v>8.3137254901960063E-3</v>
      </c>
      <c r="N15" s="3">
        <f>IF(OR(Table1[[#This Row],[Raw Return]]&lt;-20,Table1[[#This Row],[Raw Return]]&gt;20),"Outlier",Table1[[#This Row],[Raw Return]])</f>
        <v>8.3137254901960063E-3</v>
      </c>
      <c r="O15" s="6">
        <f>(Table1[[#This Row],[Return]]-$S$3)^2</f>
        <v>3.8954321928963129E-5</v>
      </c>
      <c r="P15" s="6">
        <f>(Table1[[#This Row],[Return]]-$S$3)^3</f>
        <v>2.4312715805815362E-7</v>
      </c>
    </row>
    <row r="16" spans="1:19" x14ac:dyDescent="0.3">
      <c r="A16" s="1" t="s">
        <v>12</v>
      </c>
      <c r="B16" s="1" t="s">
        <v>13</v>
      </c>
      <c r="C16" s="2">
        <v>40291</v>
      </c>
      <c r="D16" s="1">
        <v>321.39999999999998</v>
      </c>
      <c r="E16" s="1">
        <v>322</v>
      </c>
      <c r="F16" s="1">
        <v>324</v>
      </c>
      <c r="G16" s="1">
        <v>319.10000000000002</v>
      </c>
      <c r="H16" s="1">
        <v>322.60000000000002</v>
      </c>
      <c r="I16" s="1">
        <v>321.95</v>
      </c>
      <c r="J16" s="1">
        <v>321.02</v>
      </c>
      <c r="K16" s="1">
        <v>37425</v>
      </c>
      <c r="L16" s="1">
        <v>12014149.65</v>
      </c>
      <c r="M16" s="3">
        <f>IF(ISERROR((Table1[[#This Row],[Close Price]]-I15)/I15),0,(Table1[[#This Row],[Close Price]]-I15)/I15)</f>
        <v>1.7112632233976708E-3</v>
      </c>
      <c r="N16" s="3">
        <f>IF(OR(Table1[[#This Row],[Raw Return]]&lt;-20,Table1[[#This Row],[Raw Return]]&gt;20),"Outlier",Table1[[#This Row],[Raw Return]])</f>
        <v>1.7112632233976708E-3</v>
      </c>
      <c r="O16" s="6">
        <f>(Table1[[#This Row],[Return]]-$S$3)^2</f>
        <v>1.3040946901242337E-7</v>
      </c>
      <c r="P16" s="6">
        <f>(Table1[[#This Row],[Return]]-$S$3)^3</f>
        <v>-4.7093795099604865E-11</v>
      </c>
    </row>
    <row r="17" spans="1:16" x14ac:dyDescent="0.3">
      <c r="A17" s="1" t="s">
        <v>12</v>
      </c>
      <c r="B17" s="1" t="s">
        <v>13</v>
      </c>
      <c r="C17" s="2">
        <v>40294</v>
      </c>
      <c r="D17" s="1">
        <v>321.95</v>
      </c>
      <c r="E17" s="1">
        <v>320.39999999999998</v>
      </c>
      <c r="F17" s="1">
        <v>327.7</v>
      </c>
      <c r="G17" s="1">
        <v>318.5</v>
      </c>
      <c r="H17" s="1">
        <v>326.8</v>
      </c>
      <c r="I17" s="1">
        <v>327</v>
      </c>
      <c r="J17" s="1">
        <v>325.05</v>
      </c>
      <c r="K17" s="1">
        <v>81603</v>
      </c>
      <c r="L17" s="1">
        <v>26525158.850000001</v>
      </c>
      <c r="M17" s="3">
        <f>IF(ISERROR((Table1[[#This Row],[Close Price]]-I16)/I16),0,(Table1[[#This Row],[Close Price]]-I16)/I16)</f>
        <v>1.5685665476005625E-2</v>
      </c>
      <c r="N17" s="3">
        <f>IF(OR(Table1[[#This Row],[Raw Return]]&lt;-20,Table1[[#This Row],[Raw Return]]&gt;20),"Outlier",Table1[[#This Row],[Raw Return]])</f>
        <v>1.5685665476005625E-2</v>
      </c>
      <c r="O17" s="6">
        <f>(Table1[[#This Row],[Return]]-$S$3)^2</f>
        <v>1.8532138528325887E-4</v>
      </c>
      <c r="P17" s="6">
        <f>(Table1[[#This Row],[Return]]-$S$3)^3</f>
        <v>2.522831859690945E-6</v>
      </c>
    </row>
    <row r="18" spans="1:16" x14ac:dyDescent="0.3">
      <c r="A18" s="1" t="s">
        <v>12</v>
      </c>
      <c r="B18" s="1" t="s">
        <v>13</v>
      </c>
      <c r="C18" s="2">
        <v>40295</v>
      </c>
      <c r="D18" s="1">
        <v>327</v>
      </c>
      <c r="E18" s="1">
        <v>329</v>
      </c>
      <c r="F18" s="1">
        <v>329</v>
      </c>
      <c r="G18" s="1">
        <v>322.55</v>
      </c>
      <c r="H18" s="1">
        <v>322.55</v>
      </c>
      <c r="I18" s="1">
        <v>323.60000000000002</v>
      </c>
      <c r="J18" s="1">
        <v>325.49</v>
      </c>
      <c r="K18" s="1">
        <v>29756</v>
      </c>
      <c r="L18" s="1">
        <v>9685387.5</v>
      </c>
      <c r="M18" s="3">
        <f>IF(ISERROR((Table1[[#This Row],[Close Price]]-I17)/I17),0,(Table1[[#This Row],[Close Price]]-I17)/I17)</f>
        <v>-1.0397553516819502E-2</v>
      </c>
      <c r="N18" s="3">
        <f>IF(OR(Table1[[#This Row],[Raw Return]]&lt;-20,Table1[[#This Row],[Raw Return]]&gt;20),"Outlier",Table1[[#This Row],[Raw Return]])</f>
        <v>-1.0397553516819502E-2</v>
      </c>
      <c r="O18" s="6">
        <f>(Table1[[#This Row],[Return]]-$S$3)^2</f>
        <v>1.5549938496570067E-4</v>
      </c>
      <c r="P18" s="6">
        <f>(Table1[[#This Row],[Return]]-$S$3)^3</f>
        <v>-1.9390678843524565E-6</v>
      </c>
    </row>
    <row r="19" spans="1:16" x14ac:dyDescent="0.3">
      <c r="A19" s="1" t="s">
        <v>12</v>
      </c>
      <c r="B19" s="1" t="s">
        <v>13</v>
      </c>
      <c r="C19" s="2">
        <v>40296</v>
      </c>
      <c r="D19" s="1">
        <v>323.60000000000002</v>
      </c>
      <c r="E19" s="1">
        <v>319.7</v>
      </c>
      <c r="F19" s="1">
        <v>331.7</v>
      </c>
      <c r="G19" s="1">
        <v>316.3</v>
      </c>
      <c r="H19" s="1">
        <v>327.5</v>
      </c>
      <c r="I19" s="1">
        <v>326.95</v>
      </c>
      <c r="J19" s="1">
        <v>327.33</v>
      </c>
      <c r="K19" s="1">
        <v>858242</v>
      </c>
      <c r="L19" s="1">
        <v>280926753.05000001</v>
      </c>
      <c r="M19" s="3">
        <f>IF(ISERROR((Table1[[#This Row],[Close Price]]-I18)/I18),0,(Table1[[#This Row],[Close Price]]-I18)/I18)</f>
        <v>1.0352286773794702E-2</v>
      </c>
      <c r="N19" s="3">
        <f>IF(OR(Table1[[#This Row],[Raw Return]]&lt;-20,Table1[[#This Row],[Raw Return]]&gt;20),"Outlier",Table1[[#This Row],[Raw Return]])</f>
        <v>1.0352286773794702E-2</v>
      </c>
      <c r="O19" s="6">
        <f>(Table1[[#This Row],[Return]]-$S$3)^2</f>
        <v>6.8556761197870224E-5</v>
      </c>
      <c r="P19" s="6">
        <f>(Table1[[#This Row],[Return]]-$S$3)^3</f>
        <v>5.6764319819918242E-7</v>
      </c>
    </row>
    <row r="20" spans="1:16" x14ac:dyDescent="0.3">
      <c r="A20" s="1" t="s">
        <v>12</v>
      </c>
      <c r="B20" s="1" t="s">
        <v>13</v>
      </c>
      <c r="C20" s="2">
        <v>40297</v>
      </c>
      <c r="D20" s="1">
        <v>326.95</v>
      </c>
      <c r="E20" s="1">
        <v>324</v>
      </c>
      <c r="F20" s="1">
        <v>341</v>
      </c>
      <c r="G20" s="1">
        <v>324</v>
      </c>
      <c r="H20" s="1">
        <v>340.2</v>
      </c>
      <c r="I20" s="1">
        <v>339.2</v>
      </c>
      <c r="J20" s="1">
        <v>335.52</v>
      </c>
      <c r="K20" s="1">
        <v>131598</v>
      </c>
      <c r="L20" s="1">
        <v>44154316.25</v>
      </c>
      <c r="M20" s="3">
        <f>IF(ISERROR((Table1[[#This Row],[Close Price]]-I19)/I19),0,(Table1[[#This Row],[Close Price]]-I19)/I19)</f>
        <v>3.7467502676250194E-2</v>
      </c>
      <c r="N20" s="3">
        <f>IF(OR(Table1[[#This Row],[Raw Return]]&lt;-20,Table1[[#This Row],[Raw Return]]&gt;20),"Outlier",Table1[[#This Row],[Raw Return]])</f>
        <v>3.7467502676250194E-2</v>
      </c>
      <c r="O20" s="6">
        <f>(Table1[[#This Row],[Return]]-$S$3)^2</f>
        <v>1.2528143032233758E-3</v>
      </c>
      <c r="P20" s="6">
        <f>(Table1[[#This Row],[Return]]-$S$3)^3</f>
        <v>4.4343508767175618E-5</v>
      </c>
    </row>
    <row r="21" spans="1:16" x14ac:dyDescent="0.3">
      <c r="A21" s="1" t="s">
        <v>12</v>
      </c>
      <c r="B21" s="1" t="s">
        <v>13</v>
      </c>
      <c r="C21" s="2">
        <v>40298</v>
      </c>
      <c r="D21" s="1">
        <v>339.2</v>
      </c>
      <c r="E21" s="1">
        <v>340</v>
      </c>
      <c r="F21" s="1">
        <v>347</v>
      </c>
      <c r="G21" s="1">
        <v>339.5</v>
      </c>
      <c r="H21" s="1">
        <v>346</v>
      </c>
      <c r="I21" s="1">
        <v>343.95</v>
      </c>
      <c r="J21" s="1">
        <v>343.87</v>
      </c>
      <c r="K21" s="1">
        <v>134918</v>
      </c>
      <c r="L21" s="1">
        <v>46393710.899999999</v>
      </c>
      <c r="M21" s="3">
        <f>IF(ISERROR((Table1[[#This Row],[Close Price]]-I20)/I20),0,(Table1[[#This Row],[Close Price]]-I20)/I20)</f>
        <v>1.4003537735849057E-2</v>
      </c>
      <c r="N21" s="3">
        <f>IF(OR(Table1[[#This Row],[Raw Return]]&lt;-20,Table1[[#This Row],[Raw Return]]&gt;20),"Outlier",Table1[[#This Row],[Raw Return]])</f>
        <v>1.4003537735849057E-2</v>
      </c>
      <c r="O21" s="6">
        <f>(Table1[[#This Row],[Return]]-$S$3)^2</f>
        <v>1.4235238804666717E-4</v>
      </c>
      <c r="P21" s="6">
        <f>(Table1[[#This Row],[Return]]-$S$3)^3</f>
        <v>1.6984279793451632E-6</v>
      </c>
    </row>
    <row r="22" spans="1:16" x14ac:dyDescent="0.3">
      <c r="A22" s="1" t="s">
        <v>12</v>
      </c>
      <c r="B22" s="1" t="s">
        <v>13</v>
      </c>
      <c r="C22" s="2">
        <v>40301</v>
      </c>
      <c r="D22" s="1">
        <v>343.95</v>
      </c>
      <c r="E22" s="1">
        <v>345</v>
      </c>
      <c r="F22" s="1">
        <v>349.95</v>
      </c>
      <c r="G22" s="1">
        <v>342.3</v>
      </c>
      <c r="H22" s="1">
        <v>345.35</v>
      </c>
      <c r="I22" s="1">
        <v>345.2</v>
      </c>
      <c r="J22" s="1">
        <v>344.64</v>
      </c>
      <c r="K22" s="1">
        <v>33484</v>
      </c>
      <c r="L22" s="1">
        <v>11539911.800000001</v>
      </c>
      <c r="M22" s="3">
        <f>IF(ISERROR((Table1[[#This Row],[Close Price]]-I21)/I21),0,(Table1[[#This Row],[Close Price]]-I21)/I21)</f>
        <v>3.6342491641226924E-3</v>
      </c>
      <c r="N22" s="3">
        <f>IF(OR(Table1[[#This Row],[Raw Return]]&lt;-20,Table1[[#This Row],[Raw Return]]&gt;20),"Outlier",Table1[[#This Row],[Raw Return]])</f>
        <v>3.6342491641226924E-3</v>
      </c>
      <c r="O22" s="6">
        <f>(Table1[[#This Row],[Return]]-$S$3)^2</f>
        <v>2.4394173685214887E-6</v>
      </c>
      <c r="P22" s="6">
        <f>(Table1[[#This Row],[Return]]-$S$3)^3</f>
        <v>3.8100367741445658E-9</v>
      </c>
    </row>
    <row r="23" spans="1:16" x14ac:dyDescent="0.3">
      <c r="A23" s="1" t="s">
        <v>12</v>
      </c>
      <c r="B23" s="1" t="s">
        <v>13</v>
      </c>
      <c r="C23" s="2">
        <v>40302</v>
      </c>
      <c r="D23" s="1">
        <v>345.2</v>
      </c>
      <c r="E23" s="1">
        <v>345</v>
      </c>
      <c r="F23" s="1">
        <v>350</v>
      </c>
      <c r="G23" s="1">
        <v>338</v>
      </c>
      <c r="H23" s="1">
        <v>340.5</v>
      </c>
      <c r="I23" s="1">
        <v>339.1</v>
      </c>
      <c r="J23" s="1">
        <v>342.19</v>
      </c>
      <c r="K23" s="1">
        <v>40665</v>
      </c>
      <c r="L23" s="1">
        <v>13915018.449999999</v>
      </c>
      <c r="M23" s="3">
        <f>IF(ISERROR((Table1[[#This Row],[Close Price]]-I22)/I22),0,(Table1[[#This Row],[Close Price]]-I22)/I22)</f>
        <v>-1.7670915411355636E-2</v>
      </c>
      <c r="N23" s="3">
        <f>IF(OR(Table1[[#This Row],[Raw Return]]&lt;-20,Table1[[#This Row],[Raw Return]]&gt;20),"Outlier",Table1[[#This Row],[Raw Return]])</f>
        <v>-1.7670915411355636E-2</v>
      </c>
      <c r="O23" s="6">
        <f>(Table1[[#This Row],[Return]]-$S$3)^2</f>
        <v>3.8979794018993697E-4</v>
      </c>
      <c r="P23" s="6">
        <f>(Table1[[#This Row],[Return]]-$S$3)^3</f>
        <v>-7.6958981197371448E-6</v>
      </c>
    </row>
    <row r="24" spans="1:16" x14ac:dyDescent="0.3">
      <c r="A24" s="1" t="s">
        <v>12</v>
      </c>
      <c r="B24" s="1" t="s">
        <v>13</v>
      </c>
      <c r="C24" s="2">
        <v>40303</v>
      </c>
      <c r="D24" s="1">
        <v>339.1</v>
      </c>
      <c r="E24" s="1">
        <v>355.5</v>
      </c>
      <c r="F24" s="1">
        <v>406.95</v>
      </c>
      <c r="G24" s="1">
        <v>325</v>
      </c>
      <c r="H24" s="1">
        <v>400</v>
      </c>
      <c r="I24" s="1">
        <v>398.1</v>
      </c>
      <c r="J24" s="1">
        <v>383.81</v>
      </c>
      <c r="K24" s="1">
        <v>3892186</v>
      </c>
      <c r="L24" s="1">
        <v>1493857085.3499999</v>
      </c>
      <c r="M24" s="3">
        <f>IF(ISERROR((Table1[[#This Row],[Close Price]]-I23)/I23),0,(Table1[[#This Row],[Close Price]]-I23)/I23)</f>
        <v>0.17398997345915657</v>
      </c>
      <c r="N24" s="3">
        <f>IF(OR(Table1[[#This Row],[Raw Return]]&lt;-20,Table1[[#This Row],[Raw Return]]&gt;20),"Outlier",Table1[[#This Row],[Raw Return]])</f>
        <v>0.17398997345915657</v>
      </c>
      <c r="O24" s="6">
        <f>(Table1[[#This Row],[Return]]-$S$3)^2</f>
        <v>2.9555656968594832E-2</v>
      </c>
      <c r="P24" s="6">
        <f>(Table1[[#This Row],[Return]]-$S$3)^3</f>
        <v>5.0811372496178458E-3</v>
      </c>
    </row>
    <row r="25" spans="1:16" x14ac:dyDescent="0.3">
      <c r="A25" s="1" t="s">
        <v>12</v>
      </c>
      <c r="B25" s="1" t="s">
        <v>13</v>
      </c>
      <c r="C25" s="2">
        <v>40304</v>
      </c>
      <c r="D25" s="1">
        <v>398.1</v>
      </c>
      <c r="E25" s="1">
        <v>401</v>
      </c>
      <c r="F25" s="1">
        <v>426</v>
      </c>
      <c r="G25" s="1">
        <v>401</v>
      </c>
      <c r="H25" s="1">
        <v>413.4</v>
      </c>
      <c r="I25" s="1">
        <v>412.9</v>
      </c>
      <c r="J25" s="1">
        <v>413.78</v>
      </c>
      <c r="K25" s="1">
        <v>3236056</v>
      </c>
      <c r="L25" s="1">
        <v>1339019077.05</v>
      </c>
      <c r="M25" s="3">
        <f>IF(ISERROR((Table1[[#This Row],[Close Price]]-I24)/I24),0,(Table1[[#This Row],[Close Price]]-I24)/I24)</f>
        <v>3.7176588796784614E-2</v>
      </c>
      <c r="N25" s="3">
        <f>IF(OR(Table1[[#This Row],[Raw Return]]&lt;-20,Table1[[#This Row],[Raw Return]]&gt;20),"Outlier",Table1[[#This Row],[Raw Return]])</f>
        <v>3.7176588796784614E-2</v>
      </c>
      <c r="O25" s="6">
        <f>(Table1[[#This Row],[Return]]-$S$3)^2</f>
        <v>1.232305072542112E-3</v>
      </c>
      <c r="P25" s="6">
        <f>(Table1[[#This Row],[Return]]-$S$3)^3</f>
        <v>4.3259087499516666E-5</v>
      </c>
    </row>
    <row r="26" spans="1:16" x14ac:dyDescent="0.3">
      <c r="A26" s="1" t="s">
        <v>12</v>
      </c>
      <c r="B26" s="1" t="s">
        <v>13</v>
      </c>
      <c r="C26" s="2">
        <v>40305</v>
      </c>
      <c r="D26" s="1">
        <v>412.9</v>
      </c>
      <c r="E26" s="1">
        <v>401</v>
      </c>
      <c r="F26" s="1">
        <v>405.95</v>
      </c>
      <c r="G26" s="1">
        <v>392</v>
      </c>
      <c r="H26" s="1">
        <v>400</v>
      </c>
      <c r="I26" s="1">
        <v>398</v>
      </c>
      <c r="J26" s="1">
        <v>396.9</v>
      </c>
      <c r="K26" s="1">
        <v>610904</v>
      </c>
      <c r="L26" s="1">
        <v>242469591.19999999</v>
      </c>
      <c r="M26" s="3">
        <f>IF(ISERROR((Table1[[#This Row],[Close Price]]-I25)/I25),0,(Table1[[#This Row],[Close Price]]-I25)/I25)</f>
        <v>-3.6086219423589194E-2</v>
      </c>
      <c r="N26" s="3">
        <f>IF(OR(Table1[[#This Row],[Raw Return]]&lt;-20,Table1[[#This Row],[Raw Return]]&gt;20),"Outlier",Table1[[#This Row],[Raw Return]])</f>
        <v>-3.6086219423589194E-2</v>
      </c>
      <c r="O26" s="6">
        <f>(Table1[[#This Row],[Return]]-$S$3)^2</f>
        <v>1.4560791477153045E-3</v>
      </c>
      <c r="P26" s="6">
        <f>(Table1[[#This Row],[Return]]-$S$3)^3</f>
        <v>-5.5561949278586326E-5</v>
      </c>
    </row>
    <row r="27" spans="1:16" x14ac:dyDescent="0.3">
      <c r="A27" s="1" t="s">
        <v>12</v>
      </c>
      <c r="B27" s="1" t="s">
        <v>13</v>
      </c>
      <c r="C27" s="2">
        <v>40308</v>
      </c>
      <c r="D27" s="1">
        <v>398</v>
      </c>
      <c r="E27" s="1">
        <v>406</v>
      </c>
      <c r="F27" s="1">
        <v>452.3</v>
      </c>
      <c r="G27" s="1">
        <v>401.1</v>
      </c>
      <c r="H27" s="1">
        <v>436</v>
      </c>
      <c r="I27" s="1">
        <v>438.75</v>
      </c>
      <c r="J27" s="1">
        <v>437.56</v>
      </c>
      <c r="K27" s="1">
        <v>1677584</v>
      </c>
      <c r="L27" s="1">
        <v>734051747.95000005</v>
      </c>
      <c r="M27" s="3">
        <f>IF(ISERROR((Table1[[#This Row],[Close Price]]-I26)/I26),0,(Table1[[#This Row],[Close Price]]-I26)/I26)</f>
        <v>0.10238693467336683</v>
      </c>
      <c r="N27" s="3">
        <f>IF(OR(Table1[[#This Row],[Raw Return]]&lt;-20,Table1[[#This Row],[Raw Return]]&gt;20),"Outlier",Table1[[#This Row],[Raw Return]])</f>
        <v>0.10238693467336683</v>
      </c>
      <c r="O27" s="6">
        <f>(Table1[[#This Row],[Return]]-$S$3)^2</f>
        <v>1.0063008728533976E-2</v>
      </c>
      <c r="P27" s="6">
        <f>(Table1[[#This Row],[Return]]-$S$3)^3</f>
        <v>1.0094661815570059E-3</v>
      </c>
    </row>
    <row r="28" spans="1:16" x14ac:dyDescent="0.3">
      <c r="A28" s="1" t="s">
        <v>12</v>
      </c>
      <c r="B28" s="1" t="s">
        <v>13</v>
      </c>
      <c r="C28" s="2">
        <v>40309</v>
      </c>
      <c r="D28" s="1">
        <v>438.75</v>
      </c>
      <c r="E28" s="1">
        <v>444</v>
      </c>
      <c r="F28" s="1">
        <v>458.5</v>
      </c>
      <c r="G28" s="1">
        <v>427.15</v>
      </c>
      <c r="H28" s="1">
        <v>427.15</v>
      </c>
      <c r="I28" s="1">
        <v>433.7</v>
      </c>
      <c r="J28" s="1">
        <v>445.73</v>
      </c>
      <c r="K28" s="1">
        <v>1308765</v>
      </c>
      <c r="L28" s="1">
        <v>583357518.04999995</v>
      </c>
      <c r="M28" s="3">
        <f>IF(ISERROR((Table1[[#This Row],[Close Price]]-I27)/I27),0,(Table1[[#This Row],[Close Price]]-I27)/I27)</f>
        <v>-1.1509971509971536E-2</v>
      </c>
      <c r="N28" s="3">
        <f>IF(OR(Table1[[#This Row],[Raw Return]]&lt;-20,Table1[[#This Row],[Raw Return]]&gt;20),"Outlier",Table1[[#This Row],[Raw Return]])</f>
        <v>-1.1509971509971536E-2</v>
      </c>
      <c r="O28" s="6">
        <f>(Table1[[#This Row],[Return]]-$S$3)^2</f>
        <v>1.8448042835359245E-4</v>
      </c>
      <c r="P28" s="6">
        <f>(Table1[[#This Row],[Return]]-$S$3)^3</f>
        <v>-2.5056790827638803E-6</v>
      </c>
    </row>
    <row r="29" spans="1:16" x14ac:dyDescent="0.3">
      <c r="A29" s="1" t="s">
        <v>12</v>
      </c>
      <c r="B29" s="1" t="s">
        <v>13</v>
      </c>
      <c r="C29" s="2">
        <v>40310</v>
      </c>
      <c r="D29" s="1">
        <v>433.7</v>
      </c>
      <c r="E29" s="1">
        <v>437</v>
      </c>
      <c r="F29" s="1">
        <v>476</v>
      </c>
      <c r="G29" s="1">
        <v>434.05</v>
      </c>
      <c r="H29" s="1">
        <v>473</v>
      </c>
      <c r="I29" s="1">
        <v>468.7</v>
      </c>
      <c r="J29" s="1">
        <v>457.95</v>
      </c>
      <c r="K29" s="1">
        <v>2159101</v>
      </c>
      <c r="L29" s="1">
        <v>988764670.25</v>
      </c>
      <c r="M29" s="3">
        <f>IF(ISERROR((Table1[[#This Row],[Close Price]]-I28)/I28),0,(Table1[[#This Row],[Close Price]]-I28)/I28)</f>
        <v>8.0700945353931297E-2</v>
      </c>
      <c r="N29" s="3">
        <f>IF(OR(Table1[[#This Row],[Raw Return]]&lt;-20,Table1[[#This Row],[Raw Return]]&gt;20),"Outlier",Table1[[#This Row],[Raw Return]])</f>
        <v>8.0700945353931297E-2</v>
      </c>
      <c r="O29" s="6">
        <f>(Table1[[#This Row],[Return]]-$S$3)^2</f>
        <v>6.1824503876114342E-3</v>
      </c>
      <c r="P29" s="6">
        <f>(Table1[[#This Row],[Return]]-$S$3)^3</f>
        <v>4.8611716888802812E-4</v>
      </c>
    </row>
    <row r="30" spans="1:16" x14ac:dyDescent="0.3">
      <c r="A30" s="1" t="s">
        <v>12</v>
      </c>
      <c r="B30" s="1" t="s">
        <v>13</v>
      </c>
      <c r="C30" s="2">
        <v>40311</v>
      </c>
      <c r="D30" s="1">
        <v>468.7</v>
      </c>
      <c r="E30" s="1">
        <v>475</v>
      </c>
      <c r="F30" s="1">
        <v>534.5</v>
      </c>
      <c r="G30" s="1">
        <v>473</v>
      </c>
      <c r="H30" s="1">
        <v>507.6</v>
      </c>
      <c r="I30" s="1">
        <v>511.85</v>
      </c>
      <c r="J30" s="1">
        <v>508.68</v>
      </c>
      <c r="K30" s="1">
        <v>5234859</v>
      </c>
      <c r="L30" s="1">
        <v>2662848187.25</v>
      </c>
      <c r="M30" s="3">
        <f>IF(ISERROR((Table1[[#This Row],[Close Price]]-I29)/I29),0,(Table1[[#This Row],[Close Price]]-I29)/I29)</f>
        <v>9.2063153403029729E-2</v>
      </c>
      <c r="N30" s="3">
        <f>IF(OR(Table1[[#This Row],[Raw Return]]&lt;-20,Table1[[#This Row],[Raw Return]]&gt;20),"Outlier",Table1[[#This Row],[Raw Return]])</f>
        <v>9.2063153403029729E-2</v>
      </c>
      <c r="O30" s="6">
        <f>(Table1[[#This Row],[Return]]-$S$3)^2</f>
        <v>8.0983382653251959E-3</v>
      </c>
      <c r="P30" s="6">
        <f>(Table1[[#This Row],[Return]]-$S$3)^3</f>
        <v>7.2877567732497039E-4</v>
      </c>
    </row>
    <row r="31" spans="1:16" x14ac:dyDescent="0.3">
      <c r="A31" s="1" t="s">
        <v>12</v>
      </c>
      <c r="B31" s="1" t="s">
        <v>13</v>
      </c>
      <c r="C31" s="2">
        <v>40312</v>
      </c>
      <c r="D31" s="1">
        <v>511.85</v>
      </c>
      <c r="E31" s="1">
        <v>508.8</v>
      </c>
      <c r="F31" s="1">
        <v>549</v>
      </c>
      <c r="G31" s="1">
        <v>492.3</v>
      </c>
      <c r="H31" s="1">
        <v>534</v>
      </c>
      <c r="I31" s="1">
        <v>537.04999999999995</v>
      </c>
      <c r="J31" s="1">
        <v>529.83000000000004</v>
      </c>
      <c r="K31" s="1">
        <v>5662266</v>
      </c>
      <c r="L31" s="1">
        <v>3000011323.5999999</v>
      </c>
      <c r="M31" s="3">
        <f>IF(ISERROR((Table1[[#This Row],[Close Price]]-I30)/I30),0,(Table1[[#This Row],[Close Price]]-I30)/I30)</f>
        <v>4.9233173781381132E-2</v>
      </c>
      <c r="N31" s="3">
        <f>IF(OR(Table1[[#This Row],[Raw Return]]&lt;-20,Table1[[#This Row],[Raw Return]]&gt;20),"Outlier",Table1[[#This Row],[Raw Return]])</f>
        <v>4.9233173781381132E-2</v>
      </c>
      <c r="O31" s="6">
        <f>(Table1[[#This Row],[Return]]-$S$3)^2</f>
        <v>2.2241399290738742E-3</v>
      </c>
      <c r="P31" s="6">
        <f>(Table1[[#This Row],[Return]]-$S$3)^3</f>
        <v>1.0489219177861701E-4</v>
      </c>
    </row>
    <row r="32" spans="1:16" x14ac:dyDescent="0.3">
      <c r="A32" s="1" t="s">
        <v>12</v>
      </c>
      <c r="B32" s="1" t="s">
        <v>13</v>
      </c>
      <c r="C32" s="2">
        <v>40315</v>
      </c>
      <c r="D32" s="1">
        <v>537.04999999999995</v>
      </c>
      <c r="E32" s="1">
        <v>530</v>
      </c>
      <c r="F32" s="1">
        <v>557.79999999999995</v>
      </c>
      <c r="G32" s="1">
        <v>521.9</v>
      </c>
      <c r="H32" s="1">
        <v>532.9</v>
      </c>
      <c r="I32" s="1">
        <v>532</v>
      </c>
      <c r="J32" s="1">
        <v>535.54999999999995</v>
      </c>
      <c r="K32" s="1">
        <v>2714365</v>
      </c>
      <c r="L32" s="1">
        <v>1453667430.75</v>
      </c>
      <c r="M32" s="3">
        <f>IF(ISERROR((Table1[[#This Row],[Close Price]]-I31)/I31),0,(Table1[[#This Row],[Close Price]]-I31)/I31)</f>
        <v>-9.4032213015547064E-3</v>
      </c>
      <c r="N32" s="3">
        <f>IF(OR(Table1[[#This Row],[Raw Return]]&lt;-20,Table1[[#This Row],[Raw Return]]&gt;20),"Outlier",Table1[[#This Row],[Raw Return]])</f>
        <v>-9.4032213015547064E-3</v>
      </c>
      <c r="O32" s="6">
        <f>(Table1[[#This Row],[Return]]-$S$3)^2</f>
        <v>1.3168955687733092E-4</v>
      </c>
      <c r="P32" s="6">
        <f>(Table1[[#This Row],[Return]]-$S$3)^3</f>
        <v>-1.5112176056564925E-6</v>
      </c>
    </row>
    <row r="33" spans="1:16" x14ac:dyDescent="0.3">
      <c r="A33" s="1" t="s">
        <v>12</v>
      </c>
      <c r="B33" s="1" t="s">
        <v>13</v>
      </c>
      <c r="C33" s="2">
        <v>40316</v>
      </c>
      <c r="D33" s="1">
        <v>532</v>
      </c>
      <c r="E33" s="1">
        <v>535</v>
      </c>
      <c r="F33" s="1">
        <v>545.5</v>
      </c>
      <c r="G33" s="1">
        <v>482</v>
      </c>
      <c r="H33" s="1">
        <v>487.5</v>
      </c>
      <c r="I33" s="1">
        <v>486.3</v>
      </c>
      <c r="J33" s="1">
        <v>509.84</v>
      </c>
      <c r="K33" s="1">
        <v>1673509</v>
      </c>
      <c r="L33" s="1">
        <v>853223680.35000002</v>
      </c>
      <c r="M33" s="3">
        <f>IF(ISERROR((Table1[[#This Row],[Close Price]]-I32)/I32),0,(Table1[[#This Row],[Close Price]]-I32)/I32)</f>
        <v>-8.590225563909773E-2</v>
      </c>
      <c r="N33" s="3">
        <f>IF(OR(Table1[[#This Row],[Raw Return]]&lt;-20,Table1[[#This Row],[Raw Return]]&gt;20),"Outlier",Table1[[#This Row],[Raw Return]])</f>
        <v>-8.590225563909773E-2</v>
      </c>
      <c r="O33" s="6">
        <f>(Table1[[#This Row],[Return]]-$S$3)^2</f>
        <v>7.7395375250537204E-3</v>
      </c>
      <c r="P33" s="6">
        <f>(Table1[[#This Row],[Return]]-$S$3)^3</f>
        <v>-6.8088303817468593E-4</v>
      </c>
    </row>
    <row r="34" spans="1:16" x14ac:dyDescent="0.3">
      <c r="A34" s="1" t="s">
        <v>12</v>
      </c>
      <c r="B34" s="1" t="s">
        <v>13</v>
      </c>
      <c r="C34" s="2">
        <v>40317</v>
      </c>
      <c r="D34" s="1">
        <v>486.3</v>
      </c>
      <c r="E34" s="1">
        <v>481.5</v>
      </c>
      <c r="F34" s="1">
        <v>501.8</v>
      </c>
      <c r="G34" s="1">
        <v>459.2</v>
      </c>
      <c r="H34" s="1">
        <v>466.25</v>
      </c>
      <c r="I34" s="1">
        <v>467.8</v>
      </c>
      <c r="J34" s="1">
        <v>481.72</v>
      </c>
      <c r="K34" s="1">
        <v>1822298</v>
      </c>
      <c r="L34" s="1">
        <v>877838264.60000002</v>
      </c>
      <c r="M34" s="3">
        <f>IF(ISERROR((Table1[[#This Row],[Close Price]]-I33)/I33),0,(Table1[[#This Row],[Close Price]]-I33)/I33)</f>
        <v>-3.8042360682706146E-2</v>
      </c>
      <c r="N34" s="3">
        <f>IF(OR(Table1[[#This Row],[Raw Return]]&lt;-20,Table1[[#This Row],[Raw Return]]&gt;20),"Outlier",Table1[[#This Row],[Raw Return]])</f>
        <v>-3.8042360682706146E-2</v>
      </c>
      <c r="O34" s="6">
        <f>(Table1[[#This Row],[Return]]-$S$3)^2</f>
        <v>1.6091928802264561E-3</v>
      </c>
      <c r="P34" s="6">
        <f>(Table1[[#This Row],[Return]]-$S$3)^3</f>
        <v>-6.4552364328858221E-5</v>
      </c>
    </row>
    <row r="35" spans="1:16" x14ac:dyDescent="0.3">
      <c r="A35" s="1" t="s">
        <v>12</v>
      </c>
      <c r="B35" s="1" t="s">
        <v>13</v>
      </c>
      <c r="C35" s="2">
        <v>40318</v>
      </c>
      <c r="D35" s="1">
        <v>467.8</v>
      </c>
      <c r="E35" s="1">
        <v>474</v>
      </c>
      <c r="F35" s="1">
        <v>490</v>
      </c>
      <c r="G35" s="1">
        <v>448</v>
      </c>
      <c r="H35" s="1">
        <v>454.4</v>
      </c>
      <c r="I35" s="1">
        <v>451.95</v>
      </c>
      <c r="J35" s="1">
        <v>462.36</v>
      </c>
      <c r="K35" s="1">
        <v>771951</v>
      </c>
      <c r="L35" s="1">
        <v>356922001</v>
      </c>
      <c r="M35" s="3">
        <f>IF(ISERROR((Table1[[#This Row],[Close Price]]-I34)/I34),0,(Table1[[#This Row],[Close Price]]-I34)/I34)</f>
        <v>-3.3882000855066319E-2</v>
      </c>
      <c r="N35" s="3">
        <f>IF(OR(Table1[[#This Row],[Raw Return]]&lt;-20,Table1[[#This Row],[Raw Return]]&gt;20),"Outlier",Table1[[#This Row],[Raw Return]])</f>
        <v>-3.3882000855066319E-2</v>
      </c>
      <c r="O35" s="6">
        <f>(Table1[[#This Row],[Return]]-$S$3)^2</f>
        <v>1.2927179151303117E-3</v>
      </c>
      <c r="P35" s="6">
        <f>(Table1[[#This Row],[Return]]-$S$3)^3</f>
        <v>-4.6478879673621026E-5</v>
      </c>
    </row>
    <row r="36" spans="1:16" x14ac:dyDescent="0.3">
      <c r="A36" s="1" t="s">
        <v>12</v>
      </c>
      <c r="B36" s="1" t="s">
        <v>13</v>
      </c>
      <c r="C36" s="2">
        <v>40319</v>
      </c>
      <c r="D36" s="1">
        <v>451.95</v>
      </c>
      <c r="E36" s="1">
        <v>445</v>
      </c>
      <c r="F36" s="1">
        <v>465.5</v>
      </c>
      <c r="G36" s="1">
        <v>430.4</v>
      </c>
      <c r="H36" s="1">
        <v>460</v>
      </c>
      <c r="I36" s="1">
        <v>457.35</v>
      </c>
      <c r="J36" s="1">
        <v>453.41</v>
      </c>
      <c r="K36" s="1">
        <v>1363497</v>
      </c>
      <c r="L36" s="1">
        <v>618228752.35000002</v>
      </c>
      <c r="M36" s="3">
        <f>IF(ISERROR((Table1[[#This Row],[Close Price]]-I35)/I35),0,(Table1[[#This Row],[Close Price]]-I35)/I35)</f>
        <v>1.1948224361101968E-2</v>
      </c>
      <c r="N36" s="3">
        <f>IF(OR(Table1[[#This Row],[Raw Return]]&lt;-20,Table1[[#This Row],[Raw Return]]&gt;20),"Outlier",Table1[[#This Row],[Raw Return]])</f>
        <v>1.1948224361101968E-2</v>
      </c>
      <c r="O36" s="6">
        <f>(Table1[[#This Row],[Return]]-$S$3)^2</f>
        <v>9.7532188551675738E-5</v>
      </c>
      <c r="P36" s="6">
        <f>(Table1[[#This Row],[Return]]-$S$3)^3</f>
        <v>9.6321215490230353E-7</v>
      </c>
    </row>
    <row r="37" spans="1:16" x14ac:dyDescent="0.3">
      <c r="A37" s="1" t="s">
        <v>12</v>
      </c>
      <c r="B37" s="1" t="s">
        <v>13</v>
      </c>
      <c r="C37" s="2">
        <v>40322</v>
      </c>
      <c r="D37" s="1">
        <v>457.35</v>
      </c>
      <c r="E37" s="1">
        <v>467.6</v>
      </c>
      <c r="F37" s="1">
        <v>469.25</v>
      </c>
      <c r="G37" s="1">
        <v>422.55</v>
      </c>
      <c r="H37" s="1">
        <v>428.05</v>
      </c>
      <c r="I37" s="1">
        <v>429</v>
      </c>
      <c r="J37" s="1">
        <v>443.86</v>
      </c>
      <c r="K37" s="1">
        <v>721128</v>
      </c>
      <c r="L37" s="1">
        <v>320081672.80000001</v>
      </c>
      <c r="M37" s="3">
        <f>IF(ISERROR((Table1[[#This Row],[Close Price]]-I36)/I36),0,(Table1[[#This Row],[Close Price]]-I36)/I36)</f>
        <v>-6.1987536897343438E-2</v>
      </c>
      <c r="N37" s="3">
        <f>IF(OR(Table1[[#This Row],[Raw Return]]&lt;-20,Table1[[#This Row],[Raw Return]]&gt;20),"Outlier",Table1[[#This Row],[Raw Return]])</f>
        <v>-6.1987536897343438E-2</v>
      </c>
      <c r="O37" s="6">
        <f>(Table1[[#This Row],[Return]]-$S$3)^2</f>
        <v>4.1036736877729544E-3</v>
      </c>
      <c r="P37" s="6">
        <f>(Table1[[#This Row],[Return]]-$S$3)^3</f>
        <v>-2.6288101895067834E-4</v>
      </c>
    </row>
    <row r="38" spans="1:16" x14ac:dyDescent="0.3">
      <c r="A38" s="1" t="s">
        <v>12</v>
      </c>
      <c r="B38" s="1" t="s">
        <v>13</v>
      </c>
      <c r="C38" s="2">
        <v>40323</v>
      </c>
      <c r="D38" s="1">
        <v>429</v>
      </c>
      <c r="E38" s="1">
        <v>411</v>
      </c>
      <c r="F38" s="1">
        <v>438.7</v>
      </c>
      <c r="G38" s="1">
        <v>405</v>
      </c>
      <c r="H38" s="1">
        <v>431</v>
      </c>
      <c r="I38" s="1">
        <v>424.7</v>
      </c>
      <c r="J38" s="1">
        <v>417.25</v>
      </c>
      <c r="K38" s="1">
        <v>1484161</v>
      </c>
      <c r="L38" s="1">
        <v>619261071.45000005</v>
      </c>
      <c r="M38" s="3">
        <f>IF(ISERROR((Table1[[#This Row],[Close Price]]-I37)/I37),0,(Table1[[#This Row],[Close Price]]-I37)/I37)</f>
        <v>-1.0023310023310051E-2</v>
      </c>
      <c r="N38" s="3">
        <f>IF(OR(Table1[[#This Row],[Raw Return]]&lt;-20,Table1[[#This Row],[Raw Return]]&gt;20),"Outlier",Table1[[#This Row],[Raw Return]])</f>
        <v>-1.0023310023310051E-2</v>
      </c>
      <c r="O38" s="6">
        <f>(Table1[[#This Row],[Return]]-$S$3)^2</f>
        <v>1.4630585589858248E-4</v>
      </c>
      <c r="P38" s="6">
        <f>(Table1[[#This Row],[Return]]-$S$3)^3</f>
        <v>-1.7696711207353059E-6</v>
      </c>
    </row>
    <row r="39" spans="1:16" x14ac:dyDescent="0.3">
      <c r="A39" s="1" t="s">
        <v>12</v>
      </c>
      <c r="B39" s="1" t="s">
        <v>13</v>
      </c>
      <c r="C39" s="2">
        <v>40324</v>
      </c>
      <c r="D39" s="1">
        <v>424.7</v>
      </c>
      <c r="E39" s="1">
        <v>439</v>
      </c>
      <c r="F39" s="1">
        <v>445.9</v>
      </c>
      <c r="G39" s="1">
        <v>425.2</v>
      </c>
      <c r="H39" s="1">
        <v>440.05</v>
      </c>
      <c r="I39" s="1">
        <v>441.15</v>
      </c>
      <c r="J39" s="1">
        <v>437.58</v>
      </c>
      <c r="K39" s="1">
        <v>871124</v>
      </c>
      <c r="L39" s="1">
        <v>381188109.30000001</v>
      </c>
      <c r="M39" s="3">
        <f>IF(ISERROR((Table1[[#This Row],[Close Price]]-I38)/I38),0,(Table1[[#This Row],[Close Price]]-I38)/I38)</f>
        <v>3.8733223451848341E-2</v>
      </c>
      <c r="N39" s="3">
        <f>IF(OR(Table1[[#This Row],[Raw Return]]&lt;-20,Table1[[#This Row],[Raw Return]]&gt;20),"Outlier",Table1[[#This Row],[Raw Return]])</f>
        <v>3.8733223451848341E-2</v>
      </c>
      <c r="O39" s="6">
        <f>(Table1[[#This Row],[Return]]-$S$3)^2</f>
        <v>1.3440170220374934E-3</v>
      </c>
      <c r="P39" s="6">
        <f>(Table1[[#This Row],[Return]]-$S$3)^3</f>
        <v>4.9272789932432574E-5</v>
      </c>
    </row>
    <row r="40" spans="1:16" x14ac:dyDescent="0.3">
      <c r="A40" s="1" t="s">
        <v>12</v>
      </c>
      <c r="B40" s="1" t="s">
        <v>13</v>
      </c>
      <c r="C40" s="2">
        <v>40325</v>
      </c>
      <c r="D40" s="1">
        <v>441.15</v>
      </c>
      <c r="E40" s="1">
        <v>438.5</v>
      </c>
      <c r="F40" s="1">
        <v>451.7</v>
      </c>
      <c r="G40" s="1">
        <v>436.1</v>
      </c>
      <c r="H40" s="1">
        <v>442</v>
      </c>
      <c r="I40" s="1">
        <v>445.95</v>
      </c>
      <c r="J40" s="1">
        <v>444</v>
      </c>
      <c r="K40" s="1">
        <v>602353</v>
      </c>
      <c r="L40" s="1">
        <v>267442579.59999999</v>
      </c>
      <c r="M40" s="3">
        <f>IF(ISERROR((Table1[[#This Row],[Close Price]]-I39)/I39),0,(Table1[[#This Row],[Close Price]]-I39)/I39)</f>
        <v>1.0880652839170377E-2</v>
      </c>
      <c r="N40" s="3">
        <f>IF(OR(Table1[[#This Row],[Raw Return]]&lt;-20,Table1[[#This Row],[Raw Return]]&gt;20),"Outlier",Table1[[#This Row],[Raw Return]])</f>
        <v>1.0880652839170377E-2</v>
      </c>
      <c r="O40" s="6">
        <f>(Table1[[#This Row],[Return]]-$S$3)^2</f>
        <v>7.7585569363130058E-5</v>
      </c>
      <c r="P40" s="6">
        <f>(Table1[[#This Row],[Return]]-$S$3)^3</f>
        <v>6.8339441831229265E-7</v>
      </c>
    </row>
    <row r="41" spans="1:16" x14ac:dyDescent="0.3">
      <c r="A41" s="1" t="s">
        <v>12</v>
      </c>
      <c r="B41" s="1" t="s">
        <v>13</v>
      </c>
      <c r="C41" s="2">
        <v>40326</v>
      </c>
      <c r="D41" s="1">
        <v>445.95</v>
      </c>
      <c r="E41" s="1">
        <v>452</v>
      </c>
      <c r="F41" s="1">
        <v>454</v>
      </c>
      <c r="G41" s="1">
        <v>440.6</v>
      </c>
      <c r="H41" s="1">
        <v>443</v>
      </c>
      <c r="I41" s="1">
        <v>443.5</v>
      </c>
      <c r="J41" s="1">
        <v>447.15</v>
      </c>
      <c r="K41" s="1">
        <v>301864</v>
      </c>
      <c r="L41" s="1">
        <v>134978367.5</v>
      </c>
      <c r="M41" s="3">
        <f>IF(ISERROR((Table1[[#This Row],[Close Price]]-I40)/I40),0,(Table1[[#This Row],[Close Price]]-I40)/I40)</f>
        <v>-5.4938894494898274E-3</v>
      </c>
      <c r="N41" s="3">
        <f>IF(OR(Table1[[#This Row],[Raw Return]]&lt;-20,Table1[[#This Row],[Raw Return]]&gt;20),"Outlier",Table1[[#This Row],[Raw Return]])</f>
        <v>-5.4938894494898274E-3</v>
      </c>
      <c r="O41" s="6">
        <f>(Table1[[#This Row],[Return]]-$S$3)^2</f>
        <v>5.7248520180551985E-5</v>
      </c>
      <c r="P41" s="6">
        <f>(Table1[[#This Row],[Return]]-$S$3)^3</f>
        <v>-4.331580576405308E-7</v>
      </c>
    </row>
    <row r="42" spans="1:16" x14ac:dyDescent="0.3">
      <c r="A42" s="1" t="s">
        <v>12</v>
      </c>
      <c r="B42" s="1" t="s">
        <v>13</v>
      </c>
      <c r="C42" s="2">
        <v>40329</v>
      </c>
      <c r="D42" s="1">
        <v>443.5</v>
      </c>
      <c r="E42" s="1">
        <v>458.55</v>
      </c>
      <c r="F42" s="1">
        <v>458.55</v>
      </c>
      <c r="G42" s="1">
        <v>437</v>
      </c>
      <c r="H42" s="1">
        <v>441</v>
      </c>
      <c r="I42" s="1">
        <v>441</v>
      </c>
      <c r="J42" s="1">
        <v>442.01</v>
      </c>
      <c r="K42" s="1">
        <v>328231</v>
      </c>
      <c r="L42" s="1">
        <v>145079785.34999999</v>
      </c>
      <c r="M42" s="3">
        <f>IF(ISERROR((Table1[[#This Row],[Close Price]]-I41)/I41),0,(Table1[[#This Row],[Close Price]]-I41)/I41)</f>
        <v>-5.6369785794813977E-3</v>
      </c>
      <c r="N42" s="3">
        <f>IF(OR(Table1[[#This Row],[Raw Return]]&lt;-20,Table1[[#This Row],[Raw Return]]&gt;20),"Outlier",Table1[[#This Row],[Raw Return]])</f>
        <v>-5.6369785794813977E-3</v>
      </c>
      <c r="O42" s="6">
        <f>(Table1[[#This Row],[Return]]-$S$3)^2</f>
        <v>5.9434298146772869E-5</v>
      </c>
      <c r="P42" s="6">
        <f>(Table1[[#This Row],[Return]]-$S$3)^3</f>
        <v>-4.5820065724052974E-7</v>
      </c>
    </row>
    <row r="43" spans="1:16" x14ac:dyDescent="0.3">
      <c r="A43" s="1" t="s">
        <v>12</v>
      </c>
      <c r="B43" s="1" t="s">
        <v>13</v>
      </c>
      <c r="C43" s="2">
        <v>40330</v>
      </c>
      <c r="D43" s="1">
        <v>441</v>
      </c>
      <c r="E43" s="1">
        <v>438.8</v>
      </c>
      <c r="F43" s="1">
        <v>466.8</v>
      </c>
      <c r="G43" s="1">
        <v>438.8</v>
      </c>
      <c r="H43" s="1">
        <v>456.35</v>
      </c>
      <c r="I43" s="1">
        <v>456.15</v>
      </c>
      <c r="J43" s="1">
        <v>457.4</v>
      </c>
      <c r="K43" s="1">
        <v>598760</v>
      </c>
      <c r="L43" s="1">
        <v>273871738</v>
      </c>
      <c r="M43" s="3">
        <f>IF(ISERROR((Table1[[#This Row],[Close Price]]-I42)/I42),0,(Table1[[#This Row],[Close Price]]-I42)/I42)</f>
        <v>3.4353741496598589E-2</v>
      </c>
      <c r="N43" s="3">
        <f>IF(OR(Table1[[#This Row],[Raw Return]]&lt;-20,Table1[[#This Row],[Raw Return]]&gt;20),"Outlier",Table1[[#This Row],[Raw Return]])</f>
        <v>3.4353741496598589E-2</v>
      </c>
      <c r="O43" s="6">
        <f>(Table1[[#This Row],[Return]]-$S$3)^2</f>
        <v>1.0420859297508951E-3</v>
      </c>
      <c r="P43" s="6">
        <f>(Table1[[#This Row],[Return]]-$S$3)^3</f>
        <v>3.3639946631541012E-5</v>
      </c>
    </row>
    <row r="44" spans="1:16" x14ac:dyDescent="0.3">
      <c r="A44" s="1" t="s">
        <v>12</v>
      </c>
      <c r="B44" s="1" t="s">
        <v>13</v>
      </c>
      <c r="C44" s="2">
        <v>40331</v>
      </c>
      <c r="D44" s="1">
        <v>456.15</v>
      </c>
      <c r="E44" s="1">
        <v>459.9</v>
      </c>
      <c r="F44" s="1">
        <v>467</v>
      </c>
      <c r="G44" s="1">
        <v>456.15</v>
      </c>
      <c r="H44" s="1">
        <v>461.9</v>
      </c>
      <c r="I44" s="1">
        <v>462.45</v>
      </c>
      <c r="J44" s="1">
        <v>461.85</v>
      </c>
      <c r="K44" s="1">
        <v>264673</v>
      </c>
      <c r="L44" s="1">
        <v>122239287.25</v>
      </c>
      <c r="M44" s="3">
        <f>IF(ISERROR((Table1[[#This Row],[Close Price]]-I43)/I43),0,(Table1[[#This Row],[Close Price]]-I43)/I43)</f>
        <v>1.3811246300559053E-2</v>
      </c>
      <c r="N44" s="3">
        <f>IF(OR(Table1[[#This Row],[Raw Return]]&lt;-20,Table1[[#This Row],[Raw Return]]&gt;20),"Outlier",Table1[[#This Row],[Raw Return]])</f>
        <v>1.3811246300559053E-2</v>
      </c>
      <c r="O44" s="6">
        <f>(Table1[[#This Row],[Return]]-$S$3)^2</f>
        <v>1.3780084735727369E-4</v>
      </c>
      <c r="P44" s="6">
        <f>(Table1[[#This Row],[Return]]-$S$3)^3</f>
        <v>1.6176249328233992E-6</v>
      </c>
    </row>
    <row r="45" spans="1:16" x14ac:dyDescent="0.3">
      <c r="A45" s="1" t="s">
        <v>12</v>
      </c>
      <c r="B45" s="1" t="s">
        <v>13</v>
      </c>
      <c r="C45" s="2">
        <v>40332</v>
      </c>
      <c r="D45" s="1">
        <v>462.45</v>
      </c>
      <c r="E45" s="1">
        <v>471.85</v>
      </c>
      <c r="F45" s="1">
        <v>487.4</v>
      </c>
      <c r="G45" s="1">
        <v>464.5</v>
      </c>
      <c r="H45" s="1">
        <v>482</v>
      </c>
      <c r="I45" s="1">
        <v>483.45</v>
      </c>
      <c r="J45" s="1">
        <v>478.18</v>
      </c>
      <c r="K45" s="1">
        <v>465596</v>
      </c>
      <c r="L45" s="1">
        <v>222639419.84999999</v>
      </c>
      <c r="M45" s="3">
        <f>IF(ISERROR((Table1[[#This Row],[Close Price]]-I44)/I44),0,(Table1[[#This Row],[Close Price]]-I44)/I44)</f>
        <v>4.5410314628608499E-2</v>
      </c>
      <c r="N45" s="3">
        <f>IF(OR(Table1[[#This Row],[Raw Return]]&lt;-20,Table1[[#This Row],[Raw Return]]&gt;20),"Outlier",Table1[[#This Row],[Raw Return]])</f>
        <v>4.5410314628608499E-2</v>
      </c>
      <c r="O45" s="6">
        <f>(Table1[[#This Row],[Return]]-$S$3)^2</f>
        <v>1.878176080712287E-3</v>
      </c>
      <c r="P45" s="6">
        <f>(Table1[[#This Row],[Return]]-$S$3)^3</f>
        <v>8.1396261433956329E-5</v>
      </c>
    </row>
    <row r="46" spans="1:16" x14ac:dyDescent="0.3">
      <c r="A46" s="1" t="s">
        <v>12</v>
      </c>
      <c r="B46" s="1" t="s">
        <v>13</v>
      </c>
      <c r="C46" s="2">
        <v>40333</v>
      </c>
      <c r="D46" s="1">
        <v>483.45</v>
      </c>
      <c r="E46" s="1">
        <v>477.7</v>
      </c>
      <c r="F46" s="1">
        <v>488</v>
      </c>
      <c r="G46" s="1">
        <v>467.25</v>
      </c>
      <c r="H46" s="1">
        <v>468</v>
      </c>
      <c r="I46" s="1">
        <v>469.9</v>
      </c>
      <c r="J46" s="1">
        <v>473.63</v>
      </c>
      <c r="K46" s="1">
        <v>243705</v>
      </c>
      <c r="L46" s="1">
        <v>115425501.84999999</v>
      </c>
      <c r="M46" s="3">
        <f>IF(ISERROR((Table1[[#This Row],[Close Price]]-I45)/I45),0,(Table1[[#This Row],[Close Price]]-I45)/I45)</f>
        <v>-2.8027717447512694E-2</v>
      </c>
      <c r="N46" s="3">
        <f>IF(OR(Table1[[#This Row],[Raw Return]]&lt;-20,Table1[[#This Row],[Raw Return]]&gt;20),"Outlier",Table1[[#This Row],[Raw Return]])</f>
        <v>-2.8027717447512694E-2</v>
      </c>
      <c r="O46" s="6">
        <f>(Table1[[#This Row],[Return]]-$S$3)^2</f>
        <v>9.0601621165012629E-4</v>
      </c>
      <c r="P46" s="6">
        <f>(Table1[[#This Row],[Return]]-$S$3)^3</f>
        <v>-2.7271181456483906E-5</v>
      </c>
    </row>
    <row r="47" spans="1:16" x14ac:dyDescent="0.3">
      <c r="A47" s="1" t="s">
        <v>12</v>
      </c>
      <c r="B47" s="1" t="s">
        <v>13</v>
      </c>
      <c r="C47" s="2">
        <v>40336</v>
      </c>
      <c r="D47" s="1">
        <v>469.9</v>
      </c>
      <c r="E47" s="1">
        <v>465</v>
      </c>
      <c r="F47" s="1">
        <v>467</v>
      </c>
      <c r="G47" s="1">
        <v>451</v>
      </c>
      <c r="H47" s="1">
        <v>458.8</v>
      </c>
      <c r="I47" s="1">
        <v>458.65</v>
      </c>
      <c r="J47" s="1">
        <v>459.56</v>
      </c>
      <c r="K47" s="1">
        <v>122661</v>
      </c>
      <c r="L47" s="1">
        <v>56370610.25</v>
      </c>
      <c r="M47" s="3">
        <f>IF(ISERROR((Table1[[#This Row],[Close Price]]-I46)/I46),0,(Table1[[#This Row],[Close Price]]-I46)/I46)</f>
        <v>-2.3941264098744416E-2</v>
      </c>
      <c r="N47" s="3">
        <f>IF(OR(Table1[[#This Row],[Raw Return]]&lt;-20,Table1[[#This Row],[Raw Return]]&gt;20),"Outlier",Table1[[#This Row],[Raw Return]])</f>
        <v>-2.3941264098744416E-2</v>
      </c>
      <c r="O47" s="6">
        <f>(Table1[[#This Row],[Return]]-$S$3)^2</f>
        <v>6.767099777177974E-4</v>
      </c>
      <c r="P47" s="6">
        <f>(Table1[[#This Row],[Return]]-$S$3)^3</f>
        <v>-1.760369639993872E-5</v>
      </c>
    </row>
    <row r="48" spans="1:16" x14ac:dyDescent="0.3">
      <c r="A48" s="1" t="s">
        <v>12</v>
      </c>
      <c r="B48" s="1" t="s">
        <v>13</v>
      </c>
      <c r="C48" s="2">
        <v>40337</v>
      </c>
      <c r="D48" s="1">
        <v>458.65</v>
      </c>
      <c r="E48" s="1">
        <v>463.25</v>
      </c>
      <c r="F48" s="1">
        <v>465</v>
      </c>
      <c r="G48" s="1">
        <v>441</v>
      </c>
      <c r="H48" s="1">
        <v>450</v>
      </c>
      <c r="I48" s="1">
        <v>447.9</v>
      </c>
      <c r="J48" s="1">
        <v>455.74</v>
      </c>
      <c r="K48" s="1">
        <v>180588</v>
      </c>
      <c r="L48" s="1">
        <v>82300496.049999997</v>
      </c>
      <c r="M48" s="3">
        <f>IF(ISERROR((Table1[[#This Row],[Close Price]]-I47)/I47),0,(Table1[[#This Row],[Close Price]]-I47)/I47)</f>
        <v>-2.3438351684290856E-2</v>
      </c>
      <c r="N48" s="3">
        <f>IF(OR(Table1[[#This Row],[Raw Return]]&lt;-20,Table1[[#This Row],[Raw Return]]&gt;20),"Outlier",Table1[[#This Row],[Raw Return]])</f>
        <v>-2.3438351684290856E-2</v>
      </c>
      <c r="O48" s="6">
        <f>(Table1[[#This Row],[Return]]-$S$3)^2</f>
        <v>6.5079772372026085E-4</v>
      </c>
      <c r="P48" s="6">
        <f>(Table1[[#This Row],[Return]]-$S$3)^3</f>
        <v>-1.660232984346425E-5</v>
      </c>
    </row>
    <row r="49" spans="1:16" x14ac:dyDescent="0.3">
      <c r="A49" s="1" t="s">
        <v>12</v>
      </c>
      <c r="B49" s="1" t="s">
        <v>13</v>
      </c>
      <c r="C49" s="2">
        <v>40338</v>
      </c>
      <c r="D49" s="1">
        <v>447.9</v>
      </c>
      <c r="E49" s="1">
        <v>492.7</v>
      </c>
      <c r="F49" s="1">
        <v>492.7</v>
      </c>
      <c r="G49" s="1">
        <v>461</v>
      </c>
      <c r="H49" s="1">
        <v>468.25</v>
      </c>
      <c r="I49" s="1">
        <v>466.95</v>
      </c>
      <c r="J49" s="1">
        <v>476.24</v>
      </c>
      <c r="K49" s="1">
        <v>1969538</v>
      </c>
      <c r="L49" s="1">
        <v>937979668.14999998</v>
      </c>
      <c r="M49" s="3">
        <f>IF(ISERROR((Table1[[#This Row],[Close Price]]-I48)/I48),0,(Table1[[#This Row],[Close Price]]-I48)/I48)</f>
        <v>4.2531815137307465E-2</v>
      </c>
      <c r="N49" s="3">
        <f>IF(OR(Table1[[#This Row],[Raw Return]]&lt;-20,Table1[[#This Row],[Raw Return]]&gt;20),"Outlier",Table1[[#This Row],[Raw Return]])</f>
        <v>4.2531815137307465E-2</v>
      </c>
      <c r="O49" s="6">
        <f>(Table1[[#This Row],[Return]]-$S$3)^2</f>
        <v>1.6369654274901158E-3</v>
      </c>
      <c r="P49" s="6">
        <f>(Table1[[#This Row],[Return]]-$S$3)^3</f>
        <v>6.6230687146134556E-5</v>
      </c>
    </row>
    <row r="50" spans="1:16" x14ac:dyDescent="0.3">
      <c r="A50" s="1" t="s">
        <v>12</v>
      </c>
      <c r="B50" s="1" t="s">
        <v>13</v>
      </c>
      <c r="C50" s="2">
        <v>40339</v>
      </c>
      <c r="D50" s="1">
        <v>466.95</v>
      </c>
      <c r="E50" s="1">
        <v>472</v>
      </c>
      <c r="F50" s="1">
        <v>472.5</v>
      </c>
      <c r="G50" s="1">
        <v>460.45</v>
      </c>
      <c r="H50" s="1">
        <v>466</v>
      </c>
      <c r="I50" s="1">
        <v>466.5</v>
      </c>
      <c r="J50" s="1">
        <v>466.45</v>
      </c>
      <c r="K50" s="1">
        <v>553653</v>
      </c>
      <c r="L50" s="1">
        <v>258248915.59999999</v>
      </c>
      <c r="M50" s="3">
        <f>IF(ISERROR((Table1[[#This Row],[Close Price]]-I49)/I49),0,(Table1[[#This Row],[Close Price]]-I49)/I49)</f>
        <v>-9.6370061034369557E-4</v>
      </c>
      <c r="N50" s="3">
        <f>IF(OR(Table1[[#This Row],[Raw Return]]&lt;-20,Table1[[#This Row],[Raw Return]]&gt;20),"Outlier",Table1[[#This Row],[Raw Return]])</f>
        <v>-9.6370061034369557E-4</v>
      </c>
      <c r="O50" s="6">
        <f>(Table1[[#This Row],[Return]]-$S$3)^2</f>
        <v>9.2178203016492202E-6</v>
      </c>
      <c r="P50" s="6">
        <f>(Table1[[#This Row],[Return]]-$S$3)^3</f>
        <v>-2.7986098359664306E-8</v>
      </c>
    </row>
    <row r="51" spans="1:16" x14ac:dyDescent="0.3">
      <c r="A51" s="1" t="s">
        <v>12</v>
      </c>
      <c r="B51" s="1" t="s">
        <v>13</v>
      </c>
      <c r="C51" s="2">
        <v>40340</v>
      </c>
      <c r="D51" s="1">
        <v>466.5</v>
      </c>
      <c r="E51" s="1">
        <v>470.5</v>
      </c>
      <c r="F51" s="1">
        <v>473.8</v>
      </c>
      <c r="G51" s="1">
        <v>461.5</v>
      </c>
      <c r="H51" s="1">
        <v>463.2</v>
      </c>
      <c r="I51" s="1">
        <v>464.05</v>
      </c>
      <c r="J51" s="1">
        <v>468</v>
      </c>
      <c r="K51" s="1">
        <v>258982</v>
      </c>
      <c r="L51" s="1">
        <v>121202461.59999999</v>
      </c>
      <c r="M51" s="3">
        <f>IF(ISERROR((Table1[[#This Row],[Close Price]]-I50)/I50),0,(Table1[[#This Row],[Close Price]]-I50)/I50)</f>
        <v>-5.2518756698820765E-3</v>
      </c>
      <c r="N51" s="3">
        <f>IF(OR(Table1[[#This Row],[Raw Return]]&lt;-20,Table1[[#This Row],[Raw Return]]&gt;20),"Outlier",Table1[[#This Row],[Raw Return]])</f>
        <v>-5.2518756698820765E-3</v>
      </c>
      <c r="O51" s="6">
        <f>(Table1[[#This Row],[Return]]-$S$3)^2</f>
        <v>5.3644805139750759E-5</v>
      </c>
      <c r="P51" s="6">
        <f>(Table1[[#This Row],[Return]]-$S$3)^3</f>
        <v>-3.9290857590402567E-7</v>
      </c>
    </row>
    <row r="52" spans="1:16" x14ac:dyDescent="0.3">
      <c r="A52" s="1" t="s">
        <v>12</v>
      </c>
      <c r="B52" s="1" t="s">
        <v>13</v>
      </c>
      <c r="C52" s="2">
        <v>40343</v>
      </c>
      <c r="D52" s="1">
        <v>464.05</v>
      </c>
      <c r="E52" s="1">
        <v>468</v>
      </c>
      <c r="F52" s="1">
        <v>471.1</v>
      </c>
      <c r="G52" s="1">
        <v>457</v>
      </c>
      <c r="H52" s="1">
        <v>461.5</v>
      </c>
      <c r="I52" s="1">
        <v>461.55</v>
      </c>
      <c r="J52" s="1">
        <v>465.67</v>
      </c>
      <c r="K52" s="1">
        <v>186271</v>
      </c>
      <c r="L52" s="1">
        <v>86740952.549999997</v>
      </c>
      <c r="M52" s="3">
        <f>IF(ISERROR((Table1[[#This Row],[Close Price]]-I51)/I51),0,(Table1[[#This Row],[Close Price]]-I51)/I51)</f>
        <v>-5.3873505010235967E-3</v>
      </c>
      <c r="N52" s="3">
        <f>IF(OR(Table1[[#This Row],[Raw Return]]&lt;-20,Table1[[#This Row],[Raw Return]]&gt;20),"Outlier",Table1[[#This Row],[Raw Return]])</f>
        <v>-5.3873505010235967E-3</v>
      </c>
      <c r="O52" s="6">
        <f>(Table1[[#This Row],[Return]]-$S$3)^2</f>
        <v>5.5647664723984099E-5</v>
      </c>
      <c r="P52" s="6">
        <f>(Table1[[#This Row],[Return]]-$S$3)^3</f>
        <v>-4.1511690103986297E-7</v>
      </c>
    </row>
    <row r="53" spans="1:16" x14ac:dyDescent="0.3">
      <c r="A53" s="1" t="s">
        <v>12</v>
      </c>
      <c r="B53" s="1" t="s">
        <v>13</v>
      </c>
      <c r="C53" s="2">
        <v>40344</v>
      </c>
      <c r="D53" s="1">
        <v>461.55</v>
      </c>
      <c r="E53" s="1">
        <v>465</v>
      </c>
      <c r="F53" s="1">
        <v>465</v>
      </c>
      <c r="G53" s="1">
        <v>452.7</v>
      </c>
      <c r="H53" s="1">
        <v>453</v>
      </c>
      <c r="I53" s="1">
        <v>453.95</v>
      </c>
      <c r="J53" s="1">
        <v>456.91</v>
      </c>
      <c r="K53" s="1">
        <v>130598</v>
      </c>
      <c r="L53" s="1">
        <v>59671373.299999997</v>
      </c>
      <c r="M53" s="3">
        <f>IF(ISERROR((Table1[[#This Row],[Close Price]]-I52)/I52),0,(Table1[[#This Row],[Close Price]]-I52)/I52)</f>
        <v>-1.6466255010291458E-2</v>
      </c>
      <c r="N53" s="3">
        <f>IF(OR(Table1[[#This Row],[Raw Return]]&lt;-20,Table1[[#This Row],[Raw Return]]&gt;20),"Outlier",Table1[[#This Row],[Raw Return]])</f>
        <v>-1.6466255010291458E-2</v>
      </c>
      <c r="O53" s="6">
        <f>(Table1[[#This Row],[Return]]-$S$3)^2</f>
        <v>3.4368120071514007E-4</v>
      </c>
      <c r="P53" s="6">
        <f>(Table1[[#This Row],[Return]]-$S$3)^3</f>
        <v>-6.3713823112664838E-6</v>
      </c>
    </row>
    <row r="54" spans="1:16" x14ac:dyDescent="0.3">
      <c r="A54" s="1" t="s">
        <v>12</v>
      </c>
      <c r="B54" s="1" t="s">
        <v>13</v>
      </c>
      <c r="C54" s="2">
        <v>40345</v>
      </c>
      <c r="D54" s="1">
        <v>453.95</v>
      </c>
      <c r="E54" s="1">
        <v>456</v>
      </c>
      <c r="F54" s="1">
        <v>465</v>
      </c>
      <c r="G54" s="1">
        <v>452.1</v>
      </c>
      <c r="H54" s="1">
        <v>452.25</v>
      </c>
      <c r="I54" s="1">
        <v>454.85</v>
      </c>
      <c r="J54" s="1">
        <v>458.88</v>
      </c>
      <c r="K54" s="1">
        <v>119704</v>
      </c>
      <c r="L54" s="1">
        <v>54929402</v>
      </c>
      <c r="M54" s="3">
        <f>IF(ISERROR((Table1[[#This Row],[Close Price]]-I53)/I53),0,(Table1[[#This Row],[Close Price]]-I53)/I53)</f>
        <v>1.9825972023351339E-3</v>
      </c>
      <c r="N54" s="3">
        <f>IF(OR(Table1[[#This Row],[Raw Return]]&lt;-20,Table1[[#This Row],[Raw Return]]&gt;20),"Outlier",Table1[[#This Row],[Raw Return]])</f>
        <v>1.9825972023351339E-3</v>
      </c>
      <c r="O54" s="6">
        <f>(Table1[[#This Row],[Return]]-$S$3)^2</f>
        <v>8.0619807538683227E-9</v>
      </c>
      <c r="P54" s="6">
        <f>(Table1[[#This Row],[Return]]-$S$3)^3</f>
        <v>-7.2387342925489568E-13</v>
      </c>
    </row>
    <row r="55" spans="1:16" x14ac:dyDescent="0.3">
      <c r="A55" s="1" t="s">
        <v>12</v>
      </c>
      <c r="B55" s="1" t="s">
        <v>13</v>
      </c>
      <c r="C55" s="2">
        <v>40346</v>
      </c>
      <c r="D55" s="1">
        <v>454.85</v>
      </c>
      <c r="E55" s="1">
        <v>452</v>
      </c>
      <c r="F55" s="1">
        <v>461.95</v>
      </c>
      <c r="G55" s="1">
        <v>446.9</v>
      </c>
      <c r="H55" s="1">
        <v>449.25</v>
      </c>
      <c r="I55" s="1">
        <v>448.75</v>
      </c>
      <c r="J55" s="1">
        <v>452.83</v>
      </c>
      <c r="K55" s="1">
        <v>102962</v>
      </c>
      <c r="L55" s="1">
        <v>46623784.850000001</v>
      </c>
      <c r="M55" s="3">
        <f>IF(ISERROR((Table1[[#This Row],[Close Price]]-I54)/I54),0,(Table1[[#This Row],[Close Price]]-I54)/I54)</f>
        <v>-1.3411014620204512E-2</v>
      </c>
      <c r="N55" s="3">
        <f>IF(OR(Table1[[#This Row],[Raw Return]]&lt;-20,Table1[[#This Row],[Raw Return]]&gt;20),"Outlier",Table1[[#This Row],[Raw Return]])</f>
        <v>-1.3411014620204512E-2</v>
      </c>
      <c r="O55" s="6">
        <f>(Table1[[#This Row],[Return]]-$S$3)^2</f>
        <v>2.3973568658640666E-4</v>
      </c>
      <c r="P55" s="6">
        <f>(Table1[[#This Row],[Return]]-$S$3)^3</f>
        <v>-3.7119236150551044E-6</v>
      </c>
    </row>
    <row r="56" spans="1:16" x14ac:dyDescent="0.3">
      <c r="A56" s="1" t="s">
        <v>12</v>
      </c>
      <c r="B56" s="1" t="s">
        <v>13</v>
      </c>
      <c r="C56" s="2">
        <v>40347</v>
      </c>
      <c r="D56" s="1">
        <v>448.75</v>
      </c>
      <c r="E56" s="1">
        <v>435</v>
      </c>
      <c r="F56" s="1">
        <v>435</v>
      </c>
      <c r="G56" s="1">
        <v>403.9</v>
      </c>
      <c r="H56" s="1">
        <v>403.9</v>
      </c>
      <c r="I56" s="1">
        <v>403.9</v>
      </c>
      <c r="J56" s="1">
        <v>404.49</v>
      </c>
      <c r="K56" s="1">
        <v>2425325</v>
      </c>
      <c r="L56" s="1">
        <v>981025633.25</v>
      </c>
      <c r="M56" s="3">
        <f>IF(ISERROR((Table1[[#This Row],[Close Price]]-I55)/I55),0,(Table1[[#This Row],[Close Price]]-I55)/I55)</f>
        <v>-9.9944289693593369E-2</v>
      </c>
      <c r="N56" s="3">
        <f>IF(OR(Table1[[#This Row],[Raw Return]]&lt;-20,Table1[[#This Row],[Raw Return]]&gt;20),"Outlier",Table1[[#This Row],[Raw Return]])</f>
        <v>-9.9944289693593369E-2</v>
      </c>
      <c r="O56" s="6">
        <f>(Table1[[#This Row],[Return]]-$S$3)^2</f>
        <v>1.0407402065679937E-2</v>
      </c>
      <c r="P56" s="6">
        <f>(Table1[[#This Row],[Return]]-$S$3)^3</f>
        <v>-1.0617285585983692E-3</v>
      </c>
    </row>
    <row r="57" spans="1:16" x14ac:dyDescent="0.3">
      <c r="A57" s="1" t="s">
        <v>12</v>
      </c>
      <c r="B57" s="1" t="s">
        <v>13</v>
      </c>
      <c r="C57" s="2">
        <v>40350</v>
      </c>
      <c r="D57" s="1">
        <v>403.9</v>
      </c>
      <c r="E57" s="1">
        <v>407</v>
      </c>
      <c r="F57" s="1">
        <v>428.8</v>
      </c>
      <c r="G57" s="1">
        <v>407</v>
      </c>
      <c r="H57" s="1">
        <v>417</v>
      </c>
      <c r="I57" s="1">
        <v>417.25</v>
      </c>
      <c r="J57" s="1">
        <v>418.15</v>
      </c>
      <c r="K57" s="1">
        <v>1076470</v>
      </c>
      <c r="L57" s="1">
        <v>450124787.05000001</v>
      </c>
      <c r="M57" s="3">
        <f>IF(ISERROR((Table1[[#This Row],[Close Price]]-I56)/I56),0,(Table1[[#This Row],[Close Price]]-I56)/I56)</f>
        <v>3.3052735825699488E-2</v>
      </c>
      <c r="N57" s="3">
        <f>IF(OR(Table1[[#This Row],[Raw Return]]&lt;-20,Table1[[#This Row],[Raw Return]]&gt;20),"Outlier",Table1[[#This Row],[Raw Return]])</f>
        <v>3.3052735825699488E-2</v>
      </c>
      <c r="O57" s="6">
        <f>(Table1[[#This Row],[Return]]-$S$3)^2</f>
        <v>9.5978209168856132E-4</v>
      </c>
      <c r="P57" s="6">
        <f>(Table1[[#This Row],[Return]]-$S$3)^3</f>
        <v>2.9734385210462985E-5</v>
      </c>
    </row>
    <row r="58" spans="1:16" x14ac:dyDescent="0.3">
      <c r="A58" s="1" t="s">
        <v>12</v>
      </c>
      <c r="B58" s="1" t="s">
        <v>13</v>
      </c>
      <c r="C58" s="2">
        <v>40351</v>
      </c>
      <c r="D58" s="1">
        <v>417.25</v>
      </c>
      <c r="E58" s="1">
        <v>405.1</v>
      </c>
      <c r="F58" s="1">
        <v>423.8</v>
      </c>
      <c r="G58" s="1">
        <v>405.1</v>
      </c>
      <c r="H58" s="1">
        <v>417</v>
      </c>
      <c r="I58" s="1">
        <v>417.2</v>
      </c>
      <c r="J58" s="1">
        <v>418.32</v>
      </c>
      <c r="K58" s="1">
        <v>286316</v>
      </c>
      <c r="L58" s="1">
        <v>119772745.7</v>
      </c>
      <c r="M58" s="3">
        <f>IF(ISERROR((Table1[[#This Row],[Close Price]]-I57)/I57),0,(Table1[[#This Row],[Close Price]]-I57)/I57)</f>
        <v>-1.1983223487120759E-4</v>
      </c>
      <c r="N58" s="3">
        <f>IF(OR(Table1[[#This Row],[Raw Return]]&lt;-20,Table1[[#This Row],[Raw Return]]&gt;20),"Outlier",Table1[[#This Row],[Raw Return]])</f>
        <v>-1.1983223487120759E-4</v>
      </c>
      <c r="O58" s="6">
        <f>(Table1[[#This Row],[Return]]-$S$3)^2</f>
        <v>4.805819631229138E-6</v>
      </c>
      <c r="P58" s="6">
        <f>(Table1[[#This Row],[Return]]-$S$3)^3</f>
        <v>-1.0535404159708728E-8</v>
      </c>
    </row>
    <row r="59" spans="1:16" x14ac:dyDescent="0.3">
      <c r="A59" s="1" t="s">
        <v>12</v>
      </c>
      <c r="B59" s="1" t="s">
        <v>13</v>
      </c>
      <c r="C59" s="2">
        <v>40352</v>
      </c>
      <c r="D59" s="1">
        <v>417.2</v>
      </c>
      <c r="E59" s="1">
        <v>413</v>
      </c>
      <c r="F59" s="1">
        <v>425.9</v>
      </c>
      <c r="G59" s="1">
        <v>412</v>
      </c>
      <c r="H59" s="1">
        <v>417</v>
      </c>
      <c r="I59" s="1">
        <v>418.2</v>
      </c>
      <c r="J59" s="1">
        <v>419.54</v>
      </c>
      <c r="K59" s="1">
        <v>233304</v>
      </c>
      <c r="L59" s="1">
        <v>97881420.950000003</v>
      </c>
      <c r="M59" s="3">
        <f>IF(ISERROR((Table1[[#This Row],[Close Price]]-I58)/I58),0,(Table1[[#This Row],[Close Price]]-I58)/I58)</f>
        <v>2.3969319271332696E-3</v>
      </c>
      <c r="N59" s="3">
        <f>IF(OR(Table1[[#This Row],[Raw Return]]&lt;-20,Table1[[#This Row],[Raw Return]]&gt;20),"Outlier",Table1[[#This Row],[Raw Return]])</f>
        <v>2.3969319271332696E-3</v>
      </c>
      <c r="O59" s="6">
        <f>(Table1[[#This Row],[Return]]-$S$3)^2</f>
        <v>1.053302302652061E-7</v>
      </c>
      <c r="P59" s="6">
        <f>(Table1[[#This Row],[Return]]-$S$3)^3</f>
        <v>3.418452505773351E-11</v>
      </c>
    </row>
    <row r="60" spans="1:16" x14ac:dyDescent="0.3">
      <c r="A60" s="1" t="s">
        <v>12</v>
      </c>
      <c r="B60" s="1" t="s">
        <v>13</v>
      </c>
      <c r="C60" s="2">
        <v>40353</v>
      </c>
      <c r="D60" s="1">
        <v>418.2</v>
      </c>
      <c r="E60" s="1">
        <v>415.15</v>
      </c>
      <c r="F60" s="1">
        <v>424.85</v>
      </c>
      <c r="G60" s="1">
        <v>415.15</v>
      </c>
      <c r="H60" s="1">
        <v>419</v>
      </c>
      <c r="I60" s="1">
        <v>419.1</v>
      </c>
      <c r="J60" s="1">
        <v>420.8</v>
      </c>
      <c r="K60" s="1">
        <v>194033</v>
      </c>
      <c r="L60" s="1">
        <v>81648772.400000006</v>
      </c>
      <c r="M60" s="3">
        <f>IF(ISERROR((Table1[[#This Row],[Close Price]]-I59)/I59),0,(Table1[[#This Row],[Close Price]]-I59)/I59)</f>
        <v>2.1520803443329365E-3</v>
      </c>
      <c r="N60" s="3">
        <f>IF(OR(Table1[[#This Row],[Raw Return]]&lt;-20,Table1[[#This Row],[Raw Return]]&gt;20),"Outlier",Table1[[#This Row],[Raw Return]])</f>
        <v>2.1520803443329365E-3</v>
      </c>
      <c r="O60" s="6">
        <f>(Table1[[#This Row],[Return]]-$S$3)^2</f>
        <v>6.3512306184809817E-9</v>
      </c>
      <c r="P60" s="6">
        <f>(Table1[[#This Row],[Return]]-$S$3)^3</f>
        <v>5.0615883741440091E-13</v>
      </c>
    </row>
    <row r="61" spans="1:16" x14ac:dyDescent="0.3">
      <c r="A61" s="1" t="s">
        <v>12</v>
      </c>
      <c r="B61" s="1" t="s">
        <v>13</v>
      </c>
      <c r="C61" s="2">
        <v>40354</v>
      </c>
      <c r="D61" s="1">
        <v>419.1</v>
      </c>
      <c r="E61" s="1">
        <v>420</v>
      </c>
      <c r="F61" s="1">
        <v>427.45</v>
      </c>
      <c r="G61" s="1">
        <v>417.5</v>
      </c>
      <c r="H61" s="1">
        <v>421.05</v>
      </c>
      <c r="I61" s="1">
        <v>422.1</v>
      </c>
      <c r="J61" s="1">
        <v>420.96</v>
      </c>
      <c r="K61" s="1">
        <v>237246</v>
      </c>
      <c r="L61" s="1">
        <v>99870822.200000003</v>
      </c>
      <c r="M61" s="3">
        <f>IF(ISERROR((Table1[[#This Row],[Close Price]]-I60)/I60),0,(Table1[[#This Row],[Close Price]]-I60)/I60)</f>
        <v>7.1581961345740866E-3</v>
      </c>
      <c r="N61" s="3">
        <f>IF(OR(Table1[[#This Row],[Raw Return]]&lt;-20,Table1[[#This Row],[Raw Return]]&gt;20),"Outlier",Table1[[#This Row],[Raw Return]])</f>
        <v>7.1581961345740866E-3</v>
      </c>
      <c r="O61" s="6">
        <f>(Table1[[#This Row],[Return]]-$S$3)^2</f>
        <v>2.5865467411593443E-5</v>
      </c>
      <c r="P61" s="6">
        <f>(Table1[[#This Row],[Return]]-$S$3)^3</f>
        <v>1.3154686312929181E-7</v>
      </c>
    </row>
    <row r="62" spans="1:16" x14ac:dyDescent="0.3">
      <c r="A62" s="1" t="s">
        <v>12</v>
      </c>
      <c r="B62" s="1" t="s">
        <v>13</v>
      </c>
      <c r="C62" s="2">
        <v>40357</v>
      </c>
      <c r="D62" s="1">
        <v>422.1</v>
      </c>
      <c r="E62" s="1">
        <v>424.7</v>
      </c>
      <c r="F62" s="1">
        <v>428</v>
      </c>
      <c r="G62" s="1">
        <v>416</v>
      </c>
      <c r="H62" s="1">
        <v>426.45</v>
      </c>
      <c r="I62" s="1">
        <v>425.75</v>
      </c>
      <c r="J62" s="1">
        <v>424.98</v>
      </c>
      <c r="K62" s="1">
        <v>147829</v>
      </c>
      <c r="L62" s="1">
        <v>62823976.450000003</v>
      </c>
      <c r="M62" s="3">
        <f>IF(ISERROR((Table1[[#This Row],[Close Price]]-I61)/I61),0,(Table1[[#This Row],[Close Price]]-I61)/I61)</f>
        <v>8.6472399905235184E-3</v>
      </c>
      <c r="N62" s="3">
        <f>IF(OR(Table1[[#This Row],[Raw Return]]&lt;-20,Table1[[#This Row],[Raw Return]]&gt;20),"Outlier",Table1[[#This Row],[Raw Return]])</f>
        <v>8.6472399905235184E-3</v>
      </c>
      <c r="O62" s="6">
        <f>(Table1[[#This Row],[Return]]-$S$3)^2</f>
        <v>4.3228708469970149E-5</v>
      </c>
      <c r="P62" s="6">
        <f>(Table1[[#This Row],[Return]]-$S$3)^3</f>
        <v>2.842224578070738E-7</v>
      </c>
    </row>
    <row r="63" spans="1:16" x14ac:dyDescent="0.3">
      <c r="A63" s="1" t="s">
        <v>12</v>
      </c>
      <c r="B63" s="1" t="s">
        <v>13</v>
      </c>
      <c r="C63" s="2">
        <v>40358</v>
      </c>
      <c r="D63" s="1">
        <v>425.75</v>
      </c>
      <c r="E63" s="1">
        <v>410.35</v>
      </c>
      <c r="F63" s="1">
        <v>445</v>
      </c>
      <c r="G63" s="1">
        <v>410.35</v>
      </c>
      <c r="H63" s="1">
        <v>436.5</v>
      </c>
      <c r="I63" s="1">
        <v>439.6</v>
      </c>
      <c r="J63" s="1">
        <v>435.8</v>
      </c>
      <c r="K63" s="1">
        <v>1046273</v>
      </c>
      <c r="L63" s="1">
        <v>455964829.19999999</v>
      </c>
      <c r="M63" s="3">
        <f>IF(ISERROR((Table1[[#This Row],[Close Price]]-I62)/I62),0,(Table1[[#This Row],[Close Price]]-I62)/I62)</f>
        <v>3.2530827950675335E-2</v>
      </c>
      <c r="N63" s="3">
        <f>IF(OR(Table1[[#This Row],[Raw Return]]&lt;-20,Table1[[#This Row],[Raw Return]]&gt;20),"Outlier",Table1[[#This Row],[Raw Return]])</f>
        <v>3.2530827950675335E-2</v>
      </c>
      <c r="O63" s="6">
        <f>(Table1[[#This Row],[Return]]-$S$3)^2</f>
        <v>9.2771670215279639E-4</v>
      </c>
      <c r="P63" s="6">
        <f>(Table1[[#This Row],[Return]]-$S$3)^3</f>
        <v>2.8256805564233167E-5</v>
      </c>
    </row>
    <row r="64" spans="1:16" x14ac:dyDescent="0.3">
      <c r="A64" s="1" t="s">
        <v>12</v>
      </c>
      <c r="B64" s="1" t="s">
        <v>13</v>
      </c>
      <c r="C64" s="2">
        <v>40359</v>
      </c>
      <c r="D64" s="1">
        <v>439.6</v>
      </c>
      <c r="E64" s="1">
        <v>434.9</v>
      </c>
      <c r="F64" s="1">
        <v>440</v>
      </c>
      <c r="G64" s="1">
        <v>424.4</v>
      </c>
      <c r="H64" s="1">
        <v>438.8</v>
      </c>
      <c r="I64" s="1">
        <v>437.15</v>
      </c>
      <c r="J64" s="1">
        <v>433.21</v>
      </c>
      <c r="K64" s="1">
        <v>287751</v>
      </c>
      <c r="L64" s="1">
        <v>124657296.95</v>
      </c>
      <c r="M64" s="3">
        <f>IF(ISERROR((Table1[[#This Row],[Close Price]]-I63)/I63),0,(Table1[[#This Row],[Close Price]]-I63)/I63)</f>
        <v>-5.5732484076434149E-3</v>
      </c>
      <c r="N64" s="3">
        <f>IF(OR(Table1[[#This Row],[Raw Return]]&lt;-20,Table1[[#This Row],[Raw Return]]&gt;20),"Outlier",Table1[[#This Row],[Raw Return]])</f>
        <v>-5.5732484076434149E-3</v>
      </c>
      <c r="O64" s="6">
        <f>(Table1[[#This Row],[Return]]-$S$3)^2</f>
        <v>5.8455721456417789E-5</v>
      </c>
      <c r="P64" s="6">
        <f>(Table1[[#This Row],[Return]]-$S$3)^3</f>
        <v>-4.4693105985074345E-7</v>
      </c>
    </row>
    <row r="65" spans="1:16" x14ac:dyDescent="0.3">
      <c r="A65" s="1" t="s">
        <v>12</v>
      </c>
      <c r="B65" s="1" t="s">
        <v>13</v>
      </c>
      <c r="C65" s="2">
        <v>40360</v>
      </c>
      <c r="D65" s="1">
        <v>437.15</v>
      </c>
      <c r="E65" s="1">
        <v>438</v>
      </c>
      <c r="F65" s="1">
        <v>445.5</v>
      </c>
      <c r="G65" s="1">
        <v>431</v>
      </c>
      <c r="H65" s="1">
        <v>431.6</v>
      </c>
      <c r="I65" s="1">
        <v>432.7</v>
      </c>
      <c r="J65" s="1">
        <v>437.7</v>
      </c>
      <c r="K65" s="1">
        <v>147499</v>
      </c>
      <c r="L65" s="1">
        <v>64560593.299999997</v>
      </c>
      <c r="M65" s="3">
        <f>IF(ISERROR((Table1[[#This Row],[Close Price]]-I64)/I64),0,(Table1[[#This Row],[Close Price]]-I64)/I64)</f>
        <v>-1.0179572229211915E-2</v>
      </c>
      <c r="N65" s="3">
        <f>IF(OR(Table1[[#This Row],[Raw Return]]&lt;-20,Table1[[#This Row],[Raw Return]]&gt;20),"Outlier",Table1[[#This Row],[Raw Return]])</f>
        <v>-1.0179572229211915E-2</v>
      </c>
      <c r="O65" s="6">
        <f>(Table1[[#This Row],[Return]]-$S$3)^2</f>
        <v>1.5011047397806956E-4</v>
      </c>
      <c r="P65" s="6">
        <f>(Table1[[#This Row],[Return]]-$S$3)^3</f>
        <v>-1.8391472172974349E-6</v>
      </c>
    </row>
    <row r="66" spans="1:16" x14ac:dyDescent="0.3">
      <c r="A66" s="1" t="s">
        <v>12</v>
      </c>
      <c r="B66" s="1" t="s">
        <v>13</v>
      </c>
      <c r="C66" s="2">
        <v>40361</v>
      </c>
      <c r="D66" s="1">
        <v>432.7</v>
      </c>
      <c r="E66" s="1">
        <v>437</v>
      </c>
      <c r="F66" s="1">
        <v>440.5</v>
      </c>
      <c r="G66" s="1">
        <v>425.1</v>
      </c>
      <c r="H66" s="1">
        <v>429.05</v>
      </c>
      <c r="I66" s="1">
        <v>430.75</v>
      </c>
      <c r="J66" s="1">
        <v>433.73</v>
      </c>
      <c r="K66" s="1">
        <v>99432</v>
      </c>
      <c r="L66" s="1">
        <v>43126387.600000001</v>
      </c>
      <c r="M66" s="3">
        <f>IF(ISERROR((Table1[[#This Row],[Close Price]]-I65)/I65),0,(Table1[[#This Row],[Close Price]]-I65)/I65)</f>
        <v>-4.5065865495724257E-3</v>
      </c>
      <c r="N66" s="3">
        <f>IF(OR(Table1[[#This Row],[Raw Return]]&lt;-20,Table1[[#This Row],[Raw Return]]&gt;20),"Outlier",Table1[[#This Row],[Raw Return]])</f>
        <v>-4.5065865495724257E-3</v>
      </c>
      <c r="O66" s="6">
        <f>(Table1[[#This Row],[Return]]-$S$3)^2</f>
        <v>4.3282876332584837E-5</v>
      </c>
      <c r="P66" s="6">
        <f>(Table1[[#This Row],[Return]]-$S$3)^3</f>
        <v>-2.847568438261934E-7</v>
      </c>
    </row>
    <row r="67" spans="1:16" x14ac:dyDescent="0.3">
      <c r="A67" s="1" t="s">
        <v>12</v>
      </c>
      <c r="B67" s="1" t="s">
        <v>13</v>
      </c>
      <c r="C67" s="2">
        <v>40364</v>
      </c>
      <c r="D67" s="1">
        <v>430.75</v>
      </c>
      <c r="E67" s="1">
        <v>431.5</v>
      </c>
      <c r="F67" s="1">
        <v>435</v>
      </c>
      <c r="G67" s="1">
        <v>425.4</v>
      </c>
      <c r="H67" s="1">
        <v>426.6</v>
      </c>
      <c r="I67" s="1">
        <v>428.55</v>
      </c>
      <c r="J67" s="1">
        <v>430.04</v>
      </c>
      <c r="K67" s="1">
        <v>103792</v>
      </c>
      <c r="L67" s="1">
        <v>44634606.600000001</v>
      </c>
      <c r="M67" s="3">
        <f>IF(ISERROR((Table1[[#This Row],[Close Price]]-I66)/I66),0,(Table1[[#This Row],[Close Price]]-I66)/I66)</f>
        <v>-5.107370864770722E-3</v>
      </c>
      <c r="N67" s="3">
        <f>IF(OR(Table1[[#This Row],[Raw Return]]&lt;-20,Table1[[#This Row],[Raw Return]]&gt;20),"Outlier",Table1[[#This Row],[Raw Return]])</f>
        <v>-5.107370864770722E-3</v>
      </c>
      <c r="O67" s="6">
        <f>(Table1[[#This Row],[Return]]-$S$3)^2</f>
        <v>5.154890484440615E-5</v>
      </c>
      <c r="P67" s="6">
        <f>(Table1[[#This Row],[Return]]-$S$3)^3</f>
        <v>-3.701085898122896E-7</v>
      </c>
    </row>
    <row r="68" spans="1:16" x14ac:dyDescent="0.3">
      <c r="A68" s="1" t="s">
        <v>12</v>
      </c>
      <c r="B68" s="1" t="s">
        <v>13</v>
      </c>
      <c r="C68" s="2">
        <v>40365</v>
      </c>
      <c r="D68" s="1">
        <v>428.55</v>
      </c>
      <c r="E68" s="1">
        <v>429.95</v>
      </c>
      <c r="F68" s="1">
        <v>431.5</v>
      </c>
      <c r="G68" s="1">
        <v>423.15</v>
      </c>
      <c r="H68" s="1">
        <v>425</v>
      </c>
      <c r="I68" s="1">
        <v>425.35</v>
      </c>
      <c r="J68" s="1">
        <v>427.97</v>
      </c>
      <c r="K68" s="1">
        <v>62075</v>
      </c>
      <c r="L68" s="1">
        <v>26566313</v>
      </c>
      <c r="M68" s="3">
        <f>IF(ISERROR((Table1[[#This Row],[Close Price]]-I67)/I67),0,(Table1[[#This Row],[Close Price]]-I67)/I67)</f>
        <v>-7.467040018667573E-3</v>
      </c>
      <c r="N68" s="3">
        <f>IF(OR(Table1[[#This Row],[Raw Return]]&lt;-20,Table1[[#This Row],[Raw Return]]&gt;20),"Outlier",Table1[[#This Row],[Raw Return]])</f>
        <v>-7.467040018667573E-3</v>
      </c>
      <c r="O68" s="6">
        <f>(Table1[[#This Row],[Return]]-$S$3)^2</f>
        <v>9.1000643726284452E-5</v>
      </c>
      <c r="P68" s="6">
        <f>(Table1[[#This Row],[Return]]-$S$3)^3</f>
        <v>-8.6809388444177601E-7</v>
      </c>
    </row>
    <row r="69" spans="1:16" x14ac:dyDescent="0.3">
      <c r="A69" s="1" t="s">
        <v>12</v>
      </c>
      <c r="B69" s="1" t="s">
        <v>13</v>
      </c>
      <c r="C69" s="2">
        <v>40366</v>
      </c>
      <c r="D69" s="1">
        <v>425.35</v>
      </c>
      <c r="E69" s="1">
        <v>428.8</v>
      </c>
      <c r="F69" s="1">
        <v>431</v>
      </c>
      <c r="G69" s="1">
        <v>426</v>
      </c>
      <c r="H69" s="1">
        <v>426</v>
      </c>
      <c r="I69" s="1">
        <v>427.1</v>
      </c>
      <c r="J69" s="1">
        <v>428.62</v>
      </c>
      <c r="K69" s="1">
        <v>79094</v>
      </c>
      <c r="L69" s="1">
        <v>33901005.399999999</v>
      </c>
      <c r="M69" s="3">
        <f>IF(ISERROR((Table1[[#This Row],[Close Price]]-I68)/I68),0,(Table1[[#This Row],[Close Price]]-I68)/I68)</f>
        <v>4.1142588456565179E-3</v>
      </c>
      <c r="N69" s="3">
        <f>IF(OR(Table1[[#This Row],[Raw Return]]&lt;-20,Table1[[#This Row],[Raw Return]]&gt;20),"Outlier",Table1[[#This Row],[Raw Return]])</f>
        <v>4.1142588456565179E-3</v>
      </c>
      <c r="O69" s="6">
        <f>(Table1[[#This Row],[Return]]-$S$3)^2</f>
        <v>4.1692457964800317E-6</v>
      </c>
      <c r="P69" s="6">
        <f>(Table1[[#This Row],[Return]]-$S$3)^3</f>
        <v>8.5130708799340419E-9</v>
      </c>
    </row>
    <row r="70" spans="1:16" x14ac:dyDescent="0.3">
      <c r="A70" s="1" t="s">
        <v>12</v>
      </c>
      <c r="B70" s="1" t="s">
        <v>13</v>
      </c>
      <c r="C70" s="2">
        <v>40367</v>
      </c>
      <c r="D70" s="1">
        <v>427.1</v>
      </c>
      <c r="E70" s="1">
        <v>430</v>
      </c>
      <c r="F70" s="1">
        <v>434</v>
      </c>
      <c r="G70" s="1">
        <v>422.35</v>
      </c>
      <c r="H70" s="1">
        <v>423.9</v>
      </c>
      <c r="I70" s="1">
        <v>423.6</v>
      </c>
      <c r="J70" s="1">
        <v>428.29</v>
      </c>
      <c r="K70" s="1">
        <v>100214</v>
      </c>
      <c r="L70" s="1">
        <v>42920356.049999997</v>
      </c>
      <c r="M70" s="3">
        <f>IF(ISERROR((Table1[[#This Row],[Close Price]]-I69)/I69),0,(Table1[[#This Row],[Close Price]]-I69)/I69)</f>
        <v>-8.1948021540622796E-3</v>
      </c>
      <c r="N70" s="3">
        <f>IF(OR(Table1[[#This Row],[Raw Return]]&lt;-20,Table1[[#This Row],[Raw Return]]&gt;20),"Outlier",Table1[[#This Row],[Raw Return]])</f>
        <v>-8.1948021540622796E-3</v>
      </c>
      <c r="O70" s="6">
        <f>(Table1[[#This Row],[Return]]-$S$3)^2</f>
        <v>1.0541514716711791E-4</v>
      </c>
      <c r="P70" s="6">
        <f>(Table1[[#This Row],[Return]]-$S$3)^3</f>
        <v>-1.082317122409384E-6</v>
      </c>
    </row>
    <row r="71" spans="1:16" x14ac:dyDescent="0.3">
      <c r="A71" s="1" t="s">
        <v>12</v>
      </c>
      <c r="B71" s="1" t="s">
        <v>13</v>
      </c>
      <c r="C71" s="2">
        <v>40368</v>
      </c>
      <c r="D71" s="1">
        <v>423.6</v>
      </c>
      <c r="E71" s="1">
        <v>425.9</v>
      </c>
      <c r="F71" s="1">
        <v>427.4</v>
      </c>
      <c r="G71" s="1">
        <v>416</v>
      </c>
      <c r="H71" s="1">
        <v>419.5</v>
      </c>
      <c r="I71" s="1">
        <v>418.05</v>
      </c>
      <c r="J71" s="1">
        <v>420.57</v>
      </c>
      <c r="K71" s="1">
        <v>102771</v>
      </c>
      <c r="L71" s="1">
        <v>43222652.399999999</v>
      </c>
      <c r="M71" s="3">
        <f>IF(ISERROR((Table1[[#This Row],[Close Price]]-I70)/I70),0,(Table1[[#This Row],[Close Price]]-I70)/I70)</f>
        <v>-1.3101983002832888E-2</v>
      </c>
      <c r="N71" s="3">
        <f>IF(OR(Table1[[#This Row],[Raw Return]]&lt;-20,Table1[[#This Row],[Raw Return]]&gt;20),"Outlier",Table1[[#This Row],[Raw Return]])</f>
        <v>-1.3101983002832888E-2</v>
      </c>
      <c r="O71" s="6">
        <f>(Table1[[#This Row],[Return]]-$S$3)^2</f>
        <v>2.3026146661804344E-4</v>
      </c>
      <c r="P71" s="6">
        <f>(Table1[[#This Row],[Return]]-$S$3)^3</f>
        <v>-3.4940724007761096E-6</v>
      </c>
    </row>
    <row r="72" spans="1:16" x14ac:dyDescent="0.3">
      <c r="A72" s="1" t="s">
        <v>12</v>
      </c>
      <c r="B72" s="1" t="s">
        <v>13</v>
      </c>
      <c r="C72" s="2">
        <v>40371</v>
      </c>
      <c r="D72" s="1">
        <v>418.05</v>
      </c>
      <c r="E72" s="1">
        <v>415.2</v>
      </c>
      <c r="F72" s="1">
        <v>440</v>
      </c>
      <c r="G72" s="1">
        <v>415.2</v>
      </c>
      <c r="H72" s="1">
        <v>430.5</v>
      </c>
      <c r="I72" s="1">
        <v>430.25</v>
      </c>
      <c r="J72" s="1">
        <v>431.96</v>
      </c>
      <c r="K72" s="1">
        <v>355676</v>
      </c>
      <c r="L72" s="1">
        <v>153637330.34999999</v>
      </c>
      <c r="M72" s="3">
        <f>IF(ISERROR((Table1[[#This Row],[Close Price]]-I71)/I71),0,(Table1[[#This Row],[Close Price]]-I71)/I71)</f>
        <v>2.918311206793443E-2</v>
      </c>
      <c r="N72" s="3">
        <f>IF(OR(Table1[[#This Row],[Raw Return]]&lt;-20,Table1[[#This Row],[Raw Return]]&gt;20),"Outlier",Table1[[#This Row],[Raw Return]])</f>
        <v>2.918311206793443E-2</v>
      </c>
      <c r="O72" s="6">
        <f>(Table1[[#This Row],[Return]]-$S$3)^2</f>
        <v>7.3499148225223462E-4</v>
      </c>
      <c r="P72" s="6">
        <f>(Table1[[#This Row],[Return]]-$S$3)^3</f>
        <v>1.9926152931740661E-5</v>
      </c>
    </row>
    <row r="73" spans="1:16" x14ac:dyDescent="0.3">
      <c r="A73" s="1" t="s">
        <v>12</v>
      </c>
      <c r="B73" s="1" t="s">
        <v>13</v>
      </c>
      <c r="C73" s="2">
        <v>40372</v>
      </c>
      <c r="D73" s="1">
        <v>430.25</v>
      </c>
      <c r="E73" s="1">
        <v>432.95</v>
      </c>
      <c r="F73" s="1">
        <v>432.95</v>
      </c>
      <c r="G73" s="1">
        <v>424</v>
      </c>
      <c r="H73" s="1">
        <v>424</v>
      </c>
      <c r="I73" s="1">
        <v>425.25</v>
      </c>
      <c r="J73" s="1">
        <v>427.84</v>
      </c>
      <c r="K73" s="1">
        <v>77123</v>
      </c>
      <c r="L73" s="1">
        <v>32996083.300000001</v>
      </c>
      <c r="M73" s="3">
        <f>IF(ISERROR((Table1[[#This Row],[Close Price]]-I72)/I72),0,(Table1[[#This Row],[Close Price]]-I72)/I72)</f>
        <v>-1.1621150493898896E-2</v>
      </c>
      <c r="N73" s="3">
        <f>IF(OR(Table1[[#This Row],[Raw Return]]&lt;-20,Table1[[#This Row],[Raw Return]]&gt;20),"Outlier",Table1[[#This Row],[Raw Return]])</f>
        <v>-1.1621150493898896E-2</v>
      </c>
      <c r="O73" s="6">
        <f>(Table1[[#This Row],[Return]]-$S$3)^2</f>
        <v>1.8751293447592113E-4</v>
      </c>
      <c r="P73" s="6">
        <f>(Table1[[#This Row],[Return]]-$S$3)^3</f>
        <v>-2.5677151617958127E-6</v>
      </c>
    </row>
    <row r="74" spans="1:16" x14ac:dyDescent="0.3">
      <c r="A74" s="1" t="s">
        <v>12</v>
      </c>
      <c r="B74" s="1" t="s">
        <v>13</v>
      </c>
      <c r="C74" s="2">
        <v>40373</v>
      </c>
      <c r="D74" s="1">
        <v>425.25</v>
      </c>
      <c r="E74" s="1">
        <v>425.6</v>
      </c>
      <c r="F74" s="1">
        <v>430</v>
      </c>
      <c r="G74" s="1">
        <v>419</v>
      </c>
      <c r="H74" s="1">
        <v>420.5</v>
      </c>
      <c r="I74" s="1">
        <v>421.3</v>
      </c>
      <c r="J74" s="1">
        <v>424.39</v>
      </c>
      <c r="K74" s="1">
        <v>98795</v>
      </c>
      <c r="L74" s="1">
        <v>41927793.549999997</v>
      </c>
      <c r="M74" s="3">
        <f>IF(ISERROR((Table1[[#This Row],[Close Price]]-I73)/I73),0,(Table1[[#This Row],[Close Price]]-I73)/I73)</f>
        <v>-9.2886537330981508E-3</v>
      </c>
      <c r="N74" s="3">
        <f>IF(OR(Table1[[#This Row],[Raw Return]]&lt;-20,Table1[[#This Row],[Raw Return]]&gt;20),"Outlier",Table1[[#This Row],[Raw Return]])</f>
        <v>-9.2886537330981508E-3</v>
      </c>
      <c r="O74" s="6">
        <f>(Table1[[#This Row],[Return]]-$S$3)^2</f>
        <v>1.2907321781539222E-4</v>
      </c>
      <c r="P74" s="6">
        <f>(Table1[[#This Row],[Return]]-$S$3)^3</f>
        <v>-1.4664059219870537E-6</v>
      </c>
    </row>
    <row r="75" spans="1:16" x14ac:dyDescent="0.3">
      <c r="A75" s="1" t="s">
        <v>12</v>
      </c>
      <c r="B75" s="1" t="s">
        <v>13</v>
      </c>
      <c r="C75" s="2">
        <v>40374</v>
      </c>
      <c r="D75" s="1">
        <v>421.3</v>
      </c>
      <c r="E75" s="1">
        <v>418.5</v>
      </c>
      <c r="F75" s="1">
        <v>424</v>
      </c>
      <c r="G75" s="1">
        <v>415</v>
      </c>
      <c r="H75" s="1">
        <v>416.1</v>
      </c>
      <c r="I75" s="1">
        <v>416.25</v>
      </c>
      <c r="J75" s="1">
        <v>418.83</v>
      </c>
      <c r="K75" s="1">
        <v>79274</v>
      </c>
      <c r="L75" s="1">
        <v>33202665.899999999</v>
      </c>
      <c r="M75" s="3">
        <f>IF(ISERROR((Table1[[#This Row],[Close Price]]-I74)/I74),0,(Table1[[#This Row],[Close Price]]-I74)/I74)</f>
        <v>-1.1986707809162144E-2</v>
      </c>
      <c r="N75" s="3">
        <f>IF(OR(Table1[[#This Row],[Raw Return]]&lt;-20,Table1[[#This Row],[Raw Return]]&gt;20),"Outlier",Table1[[#This Row],[Raw Return]])</f>
        <v>-1.1986707809162144E-2</v>
      </c>
      <c r="O75" s="6">
        <f>(Table1[[#This Row],[Return]]-$S$3)^2</f>
        <v>1.9765811130789036E-4</v>
      </c>
      <c r="P75" s="6">
        <f>(Table1[[#This Row],[Return]]-$S$3)^3</f>
        <v>-2.7788938768114855E-6</v>
      </c>
    </row>
    <row r="76" spans="1:16" x14ac:dyDescent="0.3">
      <c r="A76" s="1" t="s">
        <v>12</v>
      </c>
      <c r="B76" s="1" t="s">
        <v>13</v>
      </c>
      <c r="C76" s="2">
        <v>40375</v>
      </c>
      <c r="D76" s="1">
        <v>416.25</v>
      </c>
      <c r="E76" s="1">
        <v>416</v>
      </c>
      <c r="F76" s="1">
        <v>420</v>
      </c>
      <c r="G76" s="1">
        <v>414.25</v>
      </c>
      <c r="H76" s="1">
        <v>415.95</v>
      </c>
      <c r="I76" s="1">
        <v>415.7</v>
      </c>
      <c r="J76" s="1">
        <v>417.27</v>
      </c>
      <c r="K76" s="1">
        <v>72913</v>
      </c>
      <c r="L76" s="1">
        <v>30424446.5</v>
      </c>
      <c r="M76" s="3">
        <f>IF(ISERROR((Table1[[#This Row],[Close Price]]-I75)/I75),0,(Table1[[#This Row],[Close Price]]-I75)/I75)</f>
        <v>-1.3213213213213487E-3</v>
      </c>
      <c r="N76" s="3">
        <f>IF(OR(Table1[[#This Row],[Raw Return]]&lt;-20,Table1[[#This Row],[Raw Return]]&gt;20),"Outlier",Table1[[#This Row],[Raw Return]])</f>
        <v>-1.3213213213213487E-3</v>
      </c>
      <c r="O76" s="6">
        <f>(Table1[[#This Row],[Return]]-$S$3)^2</f>
        <v>1.1517247590012469E-5</v>
      </c>
      <c r="P76" s="6">
        <f>(Table1[[#This Row],[Return]]-$S$3)^3</f>
        <v>-3.9086164425615007E-8</v>
      </c>
    </row>
    <row r="77" spans="1:16" x14ac:dyDescent="0.3">
      <c r="A77" s="1" t="s">
        <v>12</v>
      </c>
      <c r="B77" s="1" t="s">
        <v>13</v>
      </c>
      <c r="C77" s="2">
        <v>40378</v>
      </c>
      <c r="D77" s="1">
        <v>415.7</v>
      </c>
      <c r="E77" s="1">
        <v>418</v>
      </c>
      <c r="F77" s="1">
        <v>428.5</v>
      </c>
      <c r="G77" s="1">
        <v>411.15</v>
      </c>
      <c r="H77" s="1">
        <v>425.6</v>
      </c>
      <c r="I77" s="1">
        <v>425.4</v>
      </c>
      <c r="J77" s="1">
        <v>424.04</v>
      </c>
      <c r="K77" s="1">
        <v>185100</v>
      </c>
      <c r="L77" s="1">
        <v>78489560.150000006</v>
      </c>
      <c r="M77" s="3">
        <f>IF(ISERROR((Table1[[#This Row],[Close Price]]-I76)/I76),0,(Table1[[#This Row],[Close Price]]-I76)/I76)</f>
        <v>2.3334135193649238E-2</v>
      </c>
      <c r="N77" s="3">
        <f>IF(OR(Table1[[#This Row],[Raw Return]]&lt;-20,Table1[[#This Row],[Raw Return]]&gt;20),"Outlier",Table1[[#This Row],[Raw Return]])</f>
        <v>2.3334135193649238E-2</v>
      </c>
      <c r="O77" s="6">
        <f>(Table1[[#This Row],[Return]]-$S$3)^2</f>
        <v>4.5206199000548787E-4</v>
      </c>
      <c r="P77" s="6">
        <f>(Table1[[#This Row],[Return]]-$S$3)^3</f>
        <v>9.6116287708829772E-6</v>
      </c>
    </row>
    <row r="78" spans="1:16" x14ac:dyDescent="0.3">
      <c r="A78" s="1" t="s">
        <v>12</v>
      </c>
      <c r="B78" s="1" t="s">
        <v>13</v>
      </c>
      <c r="C78" s="2">
        <v>40379</v>
      </c>
      <c r="D78" s="1">
        <v>425.4</v>
      </c>
      <c r="E78" s="1">
        <v>427.5</v>
      </c>
      <c r="F78" s="1">
        <v>438.8</v>
      </c>
      <c r="G78" s="1">
        <v>427.5</v>
      </c>
      <c r="H78" s="1">
        <v>433.35</v>
      </c>
      <c r="I78" s="1">
        <v>432.4</v>
      </c>
      <c r="J78" s="1">
        <v>434.42</v>
      </c>
      <c r="K78" s="1">
        <v>226709</v>
      </c>
      <c r="L78" s="1">
        <v>98486908</v>
      </c>
      <c r="M78" s="3">
        <f>IF(ISERROR((Table1[[#This Row],[Close Price]]-I77)/I77),0,(Table1[[#This Row],[Close Price]]-I77)/I77)</f>
        <v>1.6455101081335216E-2</v>
      </c>
      <c r="N78" s="3">
        <f>IF(OR(Table1[[#This Row],[Raw Return]]&lt;-20,Table1[[#This Row],[Raw Return]]&gt;20),"Outlier",Table1[[#This Row],[Raw Return]])</f>
        <v>1.6455101081335216E-2</v>
      </c>
      <c r="O78" s="6">
        <f>(Table1[[#This Row],[Return]]-$S$3)^2</f>
        <v>2.0686250070875645E-4</v>
      </c>
      <c r="P78" s="6">
        <f>(Table1[[#This Row],[Return]]-$S$3)^3</f>
        <v>2.9752444633456859E-6</v>
      </c>
    </row>
    <row r="79" spans="1:16" x14ac:dyDescent="0.3">
      <c r="A79" s="1" t="s">
        <v>12</v>
      </c>
      <c r="B79" s="1" t="s">
        <v>13</v>
      </c>
      <c r="C79" s="2">
        <v>40380</v>
      </c>
      <c r="D79" s="1">
        <v>432.4</v>
      </c>
      <c r="E79" s="1">
        <v>433</v>
      </c>
      <c r="F79" s="1">
        <v>447</v>
      </c>
      <c r="G79" s="1">
        <v>431</v>
      </c>
      <c r="H79" s="1">
        <v>432</v>
      </c>
      <c r="I79" s="1">
        <v>434.35</v>
      </c>
      <c r="J79" s="1">
        <v>439.44</v>
      </c>
      <c r="K79" s="1">
        <v>530990</v>
      </c>
      <c r="L79" s="1">
        <v>233337895.09999999</v>
      </c>
      <c r="M79" s="3">
        <f>IF(ISERROR((Table1[[#This Row],[Close Price]]-I78)/I78),0,(Table1[[#This Row],[Close Price]]-I78)/I78)</f>
        <v>4.5097132284922419E-3</v>
      </c>
      <c r="N79" s="3">
        <f>IF(OR(Table1[[#This Row],[Raw Return]]&lt;-20,Table1[[#This Row],[Raw Return]]&gt;20),"Outlier",Table1[[#This Row],[Raw Return]])</f>
        <v>4.5097132284922419E-3</v>
      </c>
      <c r="O79" s="6">
        <f>(Table1[[#This Row],[Return]]-$S$3)^2</f>
        <v>5.9405653063050763E-6</v>
      </c>
      <c r="P79" s="6">
        <f>(Table1[[#This Row],[Return]]-$S$3)^3</f>
        <v>1.4479103142790895E-8</v>
      </c>
    </row>
    <row r="80" spans="1:16" x14ac:dyDescent="0.3">
      <c r="A80" s="1" t="s">
        <v>12</v>
      </c>
      <c r="B80" s="1" t="s">
        <v>13</v>
      </c>
      <c r="C80" s="2">
        <v>40381</v>
      </c>
      <c r="D80" s="1">
        <v>434.35</v>
      </c>
      <c r="E80" s="1">
        <v>444</v>
      </c>
      <c r="F80" s="1">
        <v>444.9</v>
      </c>
      <c r="G80" s="1">
        <v>431.2</v>
      </c>
      <c r="H80" s="1">
        <v>433.05</v>
      </c>
      <c r="I80" s="1">
        <v>433.2</v>
      </c>
      <c r="J80" s="1">
        <v>438.05</v>
      </c>
      <c r="K80" s="1">
        <v>234192</v>
      </c>
      <c r="L80" s="1">
        <v>102587814.90000001</v>
      </c>
      <c r="M80" s="3">
        <f>IF(ISERROR((Table1[[#This Row],[Close Price]]-I79)/I79),0,(Table1[[#This Row],[Close Price]]-I79)/I79)</f>
        <v>-2.6476343962243214E-3</v>
      </c>
      <c r="N80" s="3">
        <f>IF(OR(Table1[[#This Row],[Raw Return]]&lt;-20,Table1[[#This Row],[Raw Return]]&gt;20),"Outlier",Table1[[#This Row],[Raw Return]])</f>
        <v>-2.6476343962243214E-3</v>
      </c>
      <c r="O80" s="6">
        <f>(Table1[[#This Row],[Return]]-$S$3)^2</f>
        <v>2.2278590047350808E-5</v>
      </c>
      <c r="P80" s="6">
        <f>(Table1[[#This Row],[Return]]-$S$3)^3</f>
        <v>-1.0515539353811326E-7</v>
      </c>
    </row>
    <row r="81" spans="1:16" x14ac:dyDescent="0.3">
      <c r="A81" s="1" t="s">
        <v>12</v>
      </c>
      <c r="B81" s="1" t="s">
        <v>13</v>
      </c>
      <c r="C81" s="2">
        <v>40382</v>
      </c>
      <c r="D81" s="1">
        <v>433.2</v>
      </c>
      <c r="E81" s="1">
        <v>436</v>
      </c>
      <c r="F81" s="1">
        <v>437.9</v>
      </c>
      <c r="G81" s="1">
        <v>424.1</v>
      </c>
      <c r="H81" s="1">
        <v>427.7</v>
      </c>
      <c r="I81" s="1">
        <v>426.45</v>
      </c>
      <c r="J81" s="1">
        <v>430.25</v>
      </c>
      <c r="K81" s="1">
        <v>74569</v>
      </c>
      <c r="L81" s="1">
        <v>32083059.300000001</v>
      </c>
      <c r="M81" s="3">
        <f>IF(ISERROR((Table1[[#This Row],[Close Price]]-I80)/I80),0,(Table1[[#This Row],[Close Price]]-I80)/I80)</f>
        <v>-1.5581717451523546E-2</v>
      </c>
      <c r="N81" s="3">
        <f>IF(OR(Table1[[#This Row],[Raw Return]]&lt;-20,Table1[[#This Row],[Raw Return]]&gt;20),"Outlier",Table1[[#This Row],[Raw Return]])</f>
        <v>-1.5581717451523546E-2</v>
      </c>
      <c r="O81" s="6">
        <f>(Table1[[#This Row],[Return]]-$S$3)^2</f>
        <v>3.1166735935104584E-4</v>
      </c>
      <c r="P81" s="6">
        <f>(Table1[[#This Row],[Return]]-$S$3)^3</f>
        <v>-5.5022077221250063E-6</v>
      </c>
    </row>
    <row r="82" spans="1:16" x14ac:dyDescent="0.3">
      <c r="A82" s="1" t="s">
        <v>12</v>
      </c>
      <c r="B82" s="1" t="s">
        <v>13</v>
      </c>
      <c r="C82" s="2">
        <v>40385</v>
      </c>
      <c r="D82" s="1">
        <v>426.45</v>
      </c>
      <c r="E82" s="1">
        <v>428.5</v>
      </c>
      <c r="F82" s="1">
        <v>428.5</v>
      </c>
      <c r="G82" s="1">
        <v>393.6</v>
      </c>
      <c r="H82" s="1">
        <v>424.1</v>
      </c>
      <c r="I82" s="1">
        <v>422.35</v>
      </c>
      <c r="J82" s="1">
        <v>418.56</v>
      </c>
      <c r="K82" s="1">
        <v>148919</v>
      </c>
      <c r="L82" s="1">
        <v>62331806.950000003</v>
      </c>
      <c r="M82" s="3">
        <f>IF(ISERROR((Table1[[#This Row],[Close Price]]-I81)/I81),0,(Table1[[#This Row],[Close Price]]-I81)/I81)</f>
        <v>-9.614257240004611E-3</v>
      </c>
      <c r="N82" s="3">
        <f>IF(OR(Table1[[#This Row],[Raw Return]]&lt;-20,Table1[[#This Row],[Raw Return]]&gt;20),"Outlier",Table1[[#This Row],[Raw Return]])</f>
        <v>-9.614257240004611E-3</v>
      </c>
      <c r="O82" s="6">
        <f>(Table1[[#This Row],[Return]]-$S$3)^2</f>
        <v>1.3657762404549776E-4</v>
      </c>
      <c r="P82" s="6">
        <f>(Table1[[#This Row],[Return]]-$S$3)^3</f>
        <v>-1.5961339307125996E-6</v>
      </c>
    </row>
    <row r="83" spans="1:16" x14ac:dyDescent="0.3">
      <c r="A83" s="1" t="s">
        <v>12</v>
      </c>
      <c r="B83" s="1" t="s">
        <v>13</v>
      </c>
      <c r="C83" s="2">
        <v>40386</v>
      </c>
      <c r="D83" s="1">
        <v>422.35</v>
      </c>
      <c r="E83" s="1">
        <v>425</v>
      </c>
      <c r="F83" s="1">
        <v>436</v>
      </c>
      <c r="G83" s="1">
        <v>422</v>
      </c>
      <c r="H83" s="1">
        <v>429.8</v>
      </c>
      <c r="I83" s="1">
        <v>429.95</v>
      </c>
      <c r="J83" s="1">
        <v>429.79</v>
      </c>
      <c r="K83" s="1">
        <v>148485</v>
      </c>
      <c r="L83" s="1">
        <v>63817112.75</v>
      </c>
      <c r="M83" s="3">
        <f>IF(ISERROR((Table1[[#This Row],[Close Price]]-I82)/I82),0,(Table1[[#This Row],[Close Price]]-I82)/I82)</f>
        <v>1.7994554279625822E-2</v>
      </c>
      <c r="N83" s="3">
        <f>IF(OR(Table1[[#This Row],[Raw Return]]&lt;-20,Table1[[#This Row],[Raw Return]]&gt;20),"Outlier",Table1[[#This Row],[Raw Return]])</f>
        <v>1.7994554279625822E-2</v>
      </c>
      <c r="O83" s="6">
        <f>(Table1[[#This Row],[Return]]-$S$3)^2</f>
        <v>2.5351545113585139E-4</v>
      </c>
      <c r="P83" s="6">
        <f>(Table1[[#This Row],[Return]]-$S$3)^3</f>
        <v>4.0365157414319873E-6</v>
      </c>
    </row>
    <row r="84" spans="1:16" x14ac:dyDescent="0.3">
      <c r="A84" s="1" t="s">
        <v>12</v>
      </c>
      <c r="B84" s="1" t="s">
        <v>13</v>
      </c>
      <c r="C84" s="2">
        <v>40387</v>
      </c>
      <c r="D84" s="1">
        <v>429.95</v>
      </c>
      <c r="E84" s="1">
        <v>431</v>
      </c>
      <c r="F84" s="1">
        <v>432.5</v>
      </c>
      <c r="G84" s="1">
        <v>424.1</v>
      </c>
      <c r="H84" s="1">
        <v>428</v>
      </c>
      <c r="I84" s="1">
        <v>426.5</v>
      </c>
      <c r="J84" s="1">
        <v>427.63</v>
      </c>
      <c r="K84" s="1">
        <v>90941</v>
      </c>
      <c r="L84" s="1">
        <v>38889196.549999997</v>
      </c>
      <c r="M84" s="3">
        <f>IF(ISERROR((Table1[[#This Row],[Close Price]]-I83)/I83),0,(Table1[[#This Row],[Close Price]]-I83)/I83)</f>
        <v>-8.024188859169645E-3</v>
      </c>
      <c r="N84" s="3">
        <f>IF(OR(Table1[[#This Row],[Raw Return]]&lt;-20,Table1[[#This Row],[Raw Return]]&gt;20),"Outlier",Table1[[#This Row],[Raw Return]])</f>
        <v>-8.024188859169645E-3</v>
      </c>
      <c r="O84" s="6">
        <f>(Table1[[#This Row],[Return]]-$S$3)^2</f>
        <v>1.0194081855314672E-4</v>
      </c>
      <c r="P84" s="6">
        <f>(Table1[[#This Row],[Return]]-$S$3)^3</f>
        <v>-1.0292530788009786E-6</v>
      </c>
    </row>
    <row r="85" spans="1:16" x14ac:dyDescent="0.3">
      <c r="A85" s="1" t="s">
        <v>12</v>
      </c>
      <c r="B85" s="1" t="s">
        <v>13</v>
      </c>
      <c r="C85" s="2">
        <v>40388</v>
      </c>
      <c r="D85" s="1">
        <v>426.5</v>
      </c>
      <c r="E85" s="1">
        <v>426.5</v>
      </c>
      <c r="F85" s="1">
        <v>434</v>
      </c>
      <c r="G85" s="1">
        <v>420.5</v>
      </c>
      <c r="H85" s="1">
        <v>432</v>
      </c>
      <c r="I85" s="1">
        <v>431.6</v>
      </c>
      <c r="J85" s="1">
        <v>430.33</v>
      </c>
      <c r="K85" s="1">
        <v>112508</v>
      </c>
      <c r="L85" s="1">
        <v>48415024.75</v>
      </c>
      <c r="M85" s="3">
        <f>IF(ISERROR((Table1[[#This Row],[Close Price]]-I84)/I84),0,(Table1[[#This Row],[Close Price]]-I84)/I84)</f>
        <v>1.1957796014068049E-2</v>
      </c>
      <c r="N85" s="3">
        <f>IF(OR(Table1[[#This Row],[Raw Return]]&lt;-20,Table1[[#This Row],[Raw Return]]&gt;20),"Outlier",Table1[[#This Row],[Raw Return]])</f>
        <v>1.1957796014068049E-2</v>
      </c>
      <c r="O85" s="6">
        <f>(Table1[[#This Row],[Return]]-$S$3)^2</f>
        <v>9.7721336368355758E-5</v>
      </c>
      <c r="P85" s="6">
        <f>(Table1[[#This Row],[Return]]-$S$3)^3</f>
        <v>9.6601550293525043E-7</v>
      </c>
    </row>
    <row r="86" spans="1:16" x14ac:dyDescent="0.3">
      <c r="A86" s="1" t="s">
        <v>12</v>
      </c>
      <c r="B86" s="1" t="s">
        <v>13</v>
      </c>
      <c r="C86" s="2">
        <v>40389</v>
      </c>
      <c r="D86" s="1">
        <v>431.6</v>
      </c>
      <c r="E86" s="1">
        <v>428</v>
      </c>
      <c r="F86" s="1">
        <v>434.75</v>
      </c>
      <c r="G86" s="1">
        <v>426</v>
      </c>
      <c r="H86" s="1">
        <v>431.9</v>
      </c>
      <c r="I86" s="1">
        <v>430.25</v>
      </c>
      <c r="J86" s="1">
        <v>430.69</v>
      </c>
      <c r="K86" s="1">
        <v>69618</v>
      </c>
      <c r="L86" s="1">
        <v>29983896.449999999</v>
      </c>
      <c r="M86" s="3">
        <f>IF(ISERROR((Table1[[#This Row],[Close Price]]-I85)/I85),0,(Table1[[#This Row],[Close Price]]-I85)/I85)</f>
        <v>-3.1278962001854093E-3</v>
      </c>
      <c r="N86" s="3">
        <f>IF(OR(Table1[[#This Row],[Raw Return]]&lt;-20,Table1[[#This Row],[Raw Return]]&gt;20),"Outlier",Table1[[#This Row],[Raw Return]])</f>
        <v>-3.1278962001854093E-3</v>
      </c>
      <c r="O86" s="6">
        <f>(Table1[[#This Row],[Return]]-$S$3)^2</f>
        <v>2.7042932214436774E-5</v>
      </c>
      <c r="P86" s="6">
        <f>(Table1[[#This Row],[Return]]-$S$3)^3</f>
        <v>-1.4063087189263516E-7</v>
      </c>
    </row>
    <row r="87" spans="1:16" x14ac:dyDescent="0.3">
      <c r="A87" s="1" t="s">
        <v>12</v>
      </c>
      <c r="B87" s="1" t="s">
        <v>13</v>
      </c>
      <c r="C87" s="2">
        <v>40392</v>
      </c>
      <c r="D87" s="1">
        <v>430.25</v>
      </c>
      <c r="E87" s="1">
        <v>431.1</v>
      </c>
      <c r="F87" s="1">
        <v>439</v>
      </c>
      <c r="G87" s="1">
        <v>430</v>
      </c>
      <c r="H87" s="1">
        <v>432.8</v>
      </c>
      <c r="I87" s="1">
        <v>431.9</v>
      </c>
      <c r="J87" s="1">
        <v>433.59</v>
      </c>
      <c r="K87" s="1">
        <v>49120</v>
      </c>
      <c r="L87" s="1">
        <v>21298023.600000001</v>
      </c>
      <c r="M87" s="3">
        <f>IF(ISERROR((Table1[[#This Row],[Close Price]]-I86)/I86),0,(Table1[[#This Row],[Close Price]]-I86)/I86)</f>
        <v>3.8349796629865828E-3</v>
      </c>
      <c r="N87" s="3">
        <f>IF(OR(Table1[[#This Row],[Raw Return]]&lt;-20,Table1[[#This Row],[Raw Return]]&gt;20),"Outlier",Table1[[#This Row],[Raw Return]])</f>
        <v>3.8349796629865828E-3</v>
      </c>
      <c r="O87" s="6">
        <f>(Table1[[#This Row],[Return]]-$S$3)^2</f>
        <v>3.1067373519175517E-6</v>
      </c>
      <c r="P87" s="6">
        <f>(Table1[[#This Row],[Return]]-$S$3)^3</f>
        <v>5.4759163896443219E-9</v>
      </c>
    </row>
    <row r="88" spans="1:16" x14ac:dyDescent="0.3">
      <c r="A88" s="1" t="s">
        <v>12</v>
      </c>
      <c r="B88" s="1" t="s">
        <v>13</v>
      </c>
      <c r="C88" s="2">
        <v>40393</v>
      </c>
      <c r="D88" s="1">
        <v>431.9</v>
      </c>
      <c r="E88" s="1">
        <v>429</v>
      </c>
      <c r="F88" s="1">
        <v>441</v>
      </c>
      <c r="G88" s="1">
        <v>429</v>
      </c>
      <c r="H88" s="1">
        <v>431</v>
      </c>
      <c r="I88" s="1">
        <v>431.7</v>
      </c>
      <c r="J88" s="1">
        <v>434.97</v>
      </c>
      <c r="K88" s="1">
        <v>73408</v>
      </c>
      <c r="L88" s="1">
        <v>31930280.449999999</v>
      </c>
      <c r="M88" s="3">
        <f>IF(ISERROR((Table1[[#This Row],[Close Price]]-I87)/I87),0,(Table1[[#This Row],[Close Price]]-I87)/I87)</f>
        <v>-4.6307015512847565E-4</v>
      </c>
      <c r="N88" s="3">
        <f>IF(OR(Table1[[#This Row],[Raw Return]]&lt;-20,Table1[[#This Row],[Raw Return]]&gt;20),"Outlier",Table1[[#This Row],[Raw Return]])</f>
        <v>-4.6307015512847565E-4</v>
      </c>
      <c r="O88" s="6">
        <f>(Table1[[#This Row],[Return]]-$S$3)^2</f>
        <v>6.4285365751855042E-6</v>
      </c>
      <c r="P88" s="6">
        <f>(Table1[[#This Row],[Return]]-$S$3)^3</f>
        <v>-1.6299270930036302E-8</v>
      </c>
    </row>
    <row r="89" spans="1:16" x14ac:dyDescent="0.3">
      <c r="A89" s="1" t="s">
        <v>12</v>
      </c>
      <c r="B89" s="1" t="s">
        <v>13</v>
      </c>
      <c r="C89" s="2">
        <v>40394</v>
      </c>
      <c r="D89" s="1">
        <v>431.7</v>
      </c>
      <c r="E89" s="1">
        <v>431.7</v>
      </c>
      <c r="F89" s="1">
        <v>435.95</v>
      </c>
      <c r="G89" s="1">
        <v>430.05</v>
      </c>
      <c r="H89" s="1">
        <v>435</v>
      </c>
      <c r="I89" s="1">
        <v>434.55</v>
      </c>
      <c r="J89" s="1">
        <v>433.67</v>
      </c>
      <c r="K89" s="1">
        <v>56602</v>
      </c>
      <c r="L89" s="1">
        <v>24546860.5</v>
      </c>
      <c r="M89" s="3">
        <f>IF(ISERROR((Table1[[#This Row],[Close Price]]-I88)/I88),0,(Table1[[#This Row],[Close Price]]-I88)/I88)</f>
        <v>6.6018068102849728E-3</v>
      </c>
      <c r="N89" s="3">
        <f>IF(OR(Table1[[#This Row],[Raw Return]]&lt;-20,Table1[[#This Row],[Raw Return]]&gt;20),"Outlier",Table1[[#This Row],[Raw Return]])</f>
        <v>6.6018068102849728E-3</v>
      </c>
      <c r="O89" s="6">
        <f>(Table1[[#This Row],[Return]]-$S$3)^2</f>
        <v>2.0515655269378372E-5</v>
      </c>
      <c r="P89" s="6">
        <f>(Table1[[#This Row],[Return]]-$S$3)^3</f>
        <v>9.2924041332609081E-8</v>
      </c>
    </row>
    <row r="90" spans="1:16" x14ac:dyDescent="0.3">
      <c r="A90" s="1" t="s">
        <v>12</v>
      </c>
      <c r="B90" s="1" t="s">
        <v>13</v>
      </c>
      <c r="C90" s="2">
        <v>40395</v>
      </c>
      <c r="D90" s="1">
        <v>434.55</v>
      </c>
      <c r="E90" s="1">
        <v>434</v>
      </c>
      <c r="F90" s="1">
        <v>439.7</v>
      </c>
      <c r="G90" s="1">
        <v>431</v>
      </c>
      <c r="H90" s="1">
        <v>436</v>
      </c>
      <c r="I90" s="1">
        <v>435.25</v>
      </c>
      <c r="J90" s="1">
        <v>434.85</v>
      </c>
      <c r="K90" s="1">
        <v>91499</v>
      </c>
      <c r="L90" s="1">
        <v>39788470.700000003</v>
      </c>
      <c r="M90" s="3">
        <f>IF(ISERROR((Table1[[#This Row],[Close Price]]-I89)/I89),0,(Table1[[#This Row],[Close Price]]-I89)/I89)</f>
        <v>1.6108618110688957E-3</v>
      </c>
      <c r="N90" s="3">
        <f>IF(OR(Table1[[#This Row],[Raw Return]]&lt;-20,Table1[[#This Row],[Raw Return]]&gt;20),"Outlier",Table1[[#This Row],[Raw Return]])</f>
        <v>1.6108618110688957E-3</v>
      </c>
      <c r="O90" s="6">
        <f>(Table1[[#This Row],[Return]]-$S$3)^2</f>
        <v>2.1300433316138173E-7</v>
      </c>
      <c r="P90" s="6">
        <f>(Table1[[#This Row],[Return]]-$S$3)^3</f>
        <v>-9.8306595839721317E-11</v>
      </c>
    </row>
    <row r="91" spans="1:16" x14ac:dyDescent="0.3">
      <c r="A91" s="1" t="s">
        <v>12</v>
      </c>
      <c r="B91" s="1" t="s">
        <v>13</v>
      </c>
      <c r="C91" s="2">
        <v>40396</v>
      </c>
      <c r="D91" s="1">
        <v>435.25</v>
      </c>
      <c r="E91" s="1">
        <v>432.7</v>
      </c>
      <c r="F91" s="1">
        <v>439.5</v>
      </c>
      <c r="G91" s="1">
        <v>432.7</v>
      </c>
      <c r="H91" s="1">
        <v>435.05</v>
      </c>
      <c r="I91" s="1">
        <v>434.85</v>
      </c>
      <c r="J91" s="1">
        <v>435.78</v>
      </c>
      <c r="K91" s="1">
        <v>75410</v>
      </c>
      <c r="L91" s="1">
        <v>32862377.050000001</v>
      </c>
      <c r="M91" s="3">
        <f>IF(ISERROR((Table1[[#This Row],[Close Price]]-I90)/I90),0,(Table1[[#This Row],[Close Price]]-I90)/I90)</f>
        <v>-9.1901206203326197E-4</v>
      </c>
      <c r="N91" s="3">
        <f>IF(OR(Table1[[#This Row],[Raw Return]]&lt;-20,Table1[[#This Row],[Raw Return]]&gt;20),"Outlier",Table1[[#This Row],[Raw Return]])</f>
        <v>-9.1901206203326197E-4</v>
      </c>
      <c r="O91" s="6">
        <f>(Table1[[#This Row],[Return]]-$S$3)^2</f>
        <v>8.9484607852847127E-6</v>
      </c>
      <c r="P91" s="6">
        <f>(Table1[[#This Row],[Return]]-$S$3)^3</f>
        <v>-2.6768405887700791E-8</v>
      </c>
    </row>
    <row r="92" spans="1:16" x14ac:dyDescent="0.3">
      <c r="A92" s="1" t="s">
        <v>12</v>
      </c>
      <c r="B92" s="1" t="s">
        <v>13</v>
      </c>
      <c r="C92" s="2">
        <v>40399</v>
      </c>
      <c r="D92" s="1">
        <v>434.85</v>
      </c>
      <c r="E92" s="1">
        <v>435.6</v>
      </c>
      <c r="F92" s="1">
        <v>438</v>
      </c>
      <c r="G92" s="1">
        <v>431</v>
      </c>
      <c r="H92" s="1">
        <v>435.85</v>
      </c>
      <c r="I92" s="1">
        <v>435.3</v>
      </c>
      <c r="J92" s="1">
        <v>435.32</v>
      </c>
      <c r="K92" s="1">
        <v>38808</v>
      </c>
      <c r="L92" s="1">
        <v>16893987.149999999</v>
      </c>
      <c r="M92" s="3">
        <f>IF(ISERROR((Table1[[#This Row],[Close Price]]-I91)/I91),0,(Table1[[#This Row],[Close Price]]-I91)/I91)</f>
        <v>1.0348395998619952E-3</v>
      </c>
      <c r="N92" s="3">
        <f>IF(OR(Table1[[#This Row],[Raw Return]]&lt;-20,Table1[[#This Row],[Raw Return]]&gt;20),"Outlier",Table1[[#This Row],[Raw Return]])</f>
        <v>1.0348395998619952E-3</v>
      </c>
      <c r="O92" s="6">
        <f>(Table1[[#This Row],[Return]]-$S$3)^2</f>
        <v>1.0765019843396701E-6</v>
      </c>
      <c r="P92" s="6">
        <f>(Table1[[#This Row],[Return]]-$S$3)^3</f>
        <v>-1.1169204742537363E-9</v>
      </c>
    </row>
    <row r="93" spans="1:16" x14ac:dyDescent="0.3">
      <c r="A93" s="1" t="s">
        <v>12</v>
      </c>
      <c r="B93" s="1" t="s">
        <v>13</v>
      </c>
      <c r="C93" s="2">
        <v>40400</v>
      </c>
      <c r="D93" s="1">
        <v>435.3</v>
      </c>
      <c r="E93" s="1">
        <v>436</v>
      </c>
      <c r="F93" s="1">
        <v>436</v>
      </c>
      <c r="G93" s="1">
        <v>431.2</v>
      </c>
      <c r="H93" s="1">
        <v>434</v>
      </c>
      <c r="I93" s="1">
        <v>434.2</v>
      </c>
      <c r="J93" s="1">
        <v>433.7</v>
      </c>
      <c r="K93" s="1">
        <v>52740</v>
      </c>
      <c r="L93" s="1">
        <v>22873241.850000001</v>
      </c>
      <c r="M93" s="3">
        <f>IF(ISERROR((Table1[[#This Row],[Close Price]]-I92)/I92),0,(Table1[[#This Row],[Close Price]]-I92)/I92)</f>
        <v>-2.5269928784746672E-3</v>
      </c>
      <c r="N93" s="3">
        <f>IF(OR(Table1[[#This Row],[Raw Return]]&lt;-20,Table1[[#This Row],[Raw Return]]&gt;20),"Outlier",Table1[[#This Row],[Raw Return]])</f>
        <v>-2.5269928784746672E-3</v>
      </c>
      <c r="O93" s="6">
        <f>(Table1[[#This Row],[Return]]-$S$3)^2</f>
        <v>2.1154283638066818E-5</v>
      </c>
      <c r="P93" s="6">
        <f>(Table1[[#This Row],[Return]]-$S$3)^3</f>
        <v>-9.7296559766650053E-8</v>
      </c>
    </row>
    <row r="94" spans="1:16" x14ac:dyDescent="0.3">
      <c r="A94" s="1" t="s">
        <v>12</v>
      </c>
      <c r="B94" s="1" t="s">
        <v>13</v>
      </c>
      <c r="C94" s="2">
        <v>40401</v>
      </c>
      <c r="D94" s="1">
        <v>434.2</v>
      </c>
      <c r="E94" s="1">
        <v>433</v>
      </c>
      <c r="F94" s="1">
        <v>481</v>
      </c>
      <c r="G94" s="1">
        <v>433</v>
      </c>
      <c r="H94" s="1">
        <v>459.8</v>
      </c>
      <c r="I94" s="1">
        <v>458</v>
      </c>
      <c r="J94" s="1">
        <v>461.26</v>
      </c>
      <c r="K94" s="1">
        <v>1844150</v>
      </c>
      <c r="L94" s="1">
        <v>850625923.54999995</v>
      </c>
      <c r="M94" s="3">
        <f>IF(ISERROR((Table1[[#This Row],[Close Price]]-I93)/I93),0,(Table1[[#This Row],[Close Price]]-I93)/I93)</f>
        <v>5.4813450023030889E-2</v>
      </c>
      <c r="N94" s="3">
        <f>IF(OR(Table1[[#This Row],[Raw Return]]&lt;-20,Table1[[#This Row],[Raw Return]]&gt;20),"Outlier",Table1[[#This Row],[Raw Return]])</f>
        <v>5.4813450023030889E-2</v>
      </c>
      <c r="O94" s="6">
        <f>(Table1[[#This Row],[Return]]-$S$3)^2</f>
        <v>2.7816198621427161E-3</v>
      </c>
      <c r="P94" s="6">
        <f>(Table1[[#This Row],[Return]]-$S$3)^3</f>
        <v>1.4670559197171995E-4</v>
      </c>
    </row>
    <row r="95" spans="1:16" x14ac:dyDescent="0.3">
      <c r="A95" s="1" t="s">
        <v>12</v>
      </c>
      <c r="B95" s="1" t="s">
        <v>13</v>
      </c>
      <c r="C95" s="2">
        <v>40402</v>
      </c>
      <c r="D95" s="1">
        <v>458</v>
      </c>
      <c r="E95" s="1">
        <v>460</v>
      </c>
      <c r="F95" s="1">
        <v>484.6</v>
      </c>
      <c r="G95" s="1">
        <v>460</v>
      </c>
      <c r="H95" s="1">
        <v>481.75</v>
      </c>
      <c r="I95" s="1">
        <v>480.75</v>
      </c>
      <c r="J95" s="1">
        <v>477.22</v>
      </c>
      <c r="K95" s="1">
        <v>996637</v>
      </c>
      <c r="L95" s="1">
        <v>475614179.19999999</v>
      </c>
      <c r="M95" s="3">
        <f>IF(ISERROR((Table1[[#This Row],[Close Price]]-I94)/I94),0,(Table1[[#This Row],[Close Price]]-I94)/I94)</f>
        <v>4.967248908296943E-2</v>
      </c>
      <c r="N95" s="3">
        <f>IF(OR(Table1[[#This Row],[Raw Return]]&lt;-20,Table1[[#This Row],[Raw Return]]&gt;20),"Outlier",Table1[[#This Row],[Raw Return]])</f>
        <v>4.967248908296943E-2</v>
      </c>
      <c r="O95" s="6">
        <f>(Table1[[#This Row],[Return]]-$S$3)^2</f>
        <v>2.2657698386547975E-3</v>
      </c>
      <c r="P95" s="6">
        <f>(Table1[[#This Row],[Return]]-$S$3)^3</f>
        <v>1.0785087848071514E-4</v>
      </c>
    </row>
    <row r="96" spans="1:16" x14ac:dyDescent="0.3">
      <c r="A96" s="1" t="s">
        <v>12</v>
      </c>
      <c r="B96" s="1" t="s">
        <v>13</v>
      </c>
      <c r="C96" s="2">
        <v>40403</v>
      </c>
      <c r="D96" s="1">
        <v>480.75</v>
      </c>
      <c r="E96" s="1">
        <v>489</v>
      </c>
      <c r="F96" s="1">
        <v>498.7</v>
      </c>
      <c r="G96" s="1">
        <v>472.25</v>
      </c>
      <c r="H96" s="1">
        <v>481</v>
      </c>
      <c r="I96" s="1">
        <v>477.6</v>
      </c>
      <c r="J96" s="1">
        <v>488.86</v>
      </c>
      <c r="K96" s="1">
        <v>551462</v>
      </c>
      <c r="L96" s="1">
        <v>269586899.39999998</v>
      </c>
      <c r="M96" s="3">
        <f>IF(ISERROR((Table1[[#This Row],[Close Price]]-I95)/I95),0,(Table1[[#This Row],[Close Price]]-I95)/I95)</f>
        <v>-6.5522620904835717E-3</v>
      </c>
      <c r="N96" s="3">
        <f>IF(OR(Table1[[#This Row],[Raw Return]]&lt;-20,Table1[[#This Row],[Raw Return]]&gt;20),"Outlier",Table1[[#This Row],[Raw Return]])</f>
        <v>-6.5522620904835717E-3</v>
      </c>
      <c r="O96" s="6">
        <f>(Table1[[#This Row],[Return]]-$S$3)^2</f>
        <v>7.4384550128579909E-5</v>
      </c>
      <c r="P96" s="6">
        <f>(Table1[[#This Row],[Return]]-$S$3)^3</f>
        <v>-6.4154054858054891E-7</v>
      </c>
    </row>
    <row r="97" spans="1:16" x14ac:dyDescent="0.3">
      <c r="A97" s="1" t="s">
        <v>12</v>
      </c>
      <c r="B97" s="1" t="s">
        <v>13</v>
      </c>
      <c r="C97" s="2">
        <v>40406</v>
      </c>
      <c r="D97" s="1">
        <v>477.6</v>
      </c>
      <c r="E97" s="1">
        <v>478.2</v>
      </c>
      <c r="F97" s="1">
        <v>484.5</v>
      </c>
      <c r="G97" s="1">
        <v>463</v>
      </c>
      <c r="H97" s="1">
        <v>473</v>
      </c>
      <c r="I97" s="1">
        <v>470.65</v>
      </c>
      <c r="J97" s="1">
        <v>475.21</v>
      </c>
      <c r="K97" s="1">
        <v>169784</v>
      </c>
      <c r="L97" s="1">
        <v>80682343.599999994</v>
      </c>
      <c r="M97" s="3">
        <f>IF(ISERROR((Table1[[#This Row],[Close Price]]-I96)/I96),0,(Table1[[#This Row],[Close Price]]-I96)/I96)</f>
        <v>-1.4551926298157549E-2</v>
      </c>
      <c r="N97" s="3">
        <f>IF(OR(Table1[[#This Row],[Raw Return]]&lt;-20,Table1[[#This Row],[Raw Return]]&gt;20),"Outlier",Table1[[#This Row],[Raw Return]])</f>
        <v>-1.4551926298157549E-2</v>
      </c>
      <c r="O97" s="6">
        <f>(Table1[[#This Row],[Return]]-$S$3)^2</f>
        <v>2.7636775060462557E-4</v>
      </c>
      <c r="P97" s="6">
        <f>(Table1[[#This Row],[Return]]-$S$3)^3</f>
        <v>-4.5944237221928727E-6</v>
      </c>
    </row>
    <row r="98" spans="1:16" x14ac:dyDescent="0.3">
      <c r="A98" s="1" t="s">
        <v>12</v>
      </c>
      <c r="B98" s="1" t="s">
        <v>13</v>
      </c>
      <c r="C98" s="2">
        <v>40407</v>
      </c>
      <c r="D98" s="1">
        <v>470.65</v>
      </c>
      <c r="E98" s="1">
        <v>480</v>
      </c>
      <c r="F98" s="1">
        <v>480.6</v>
      </c>
      <c r="G98" s="1">
        <v>466.65</v>
      </c>
      <c r="H98" s="1">
        <v>472</v>
      </c>
      <c r="I98" s="1">
        <v>470.35</v>
      </c>
      <c r="J98" s="1">
        <v>471.99</v>
      </c>
      <c r="K98" s="1">
        <v>92456</v>
      </c>
      <c r="L98" s="1">
        <v>43638321.549999997</v>
      </c>
      <c r="M98" s="3">
        <f>IF(ISERROR((Table1[[#This Row],[Close Price]]-I97)/I97),0,(Table1[[#This Row],[Close Price]]-I97)/I97)</f>
        <v>-6.3741633910539581E-4</v>
      </c>
      <c r="N98" s="3">
        <f>IF(OR(Table1[[#This Row],[Raw Return]]&lt;-20,Table1[[#This Row],[Raw Return]]&gt;20),"Outlier",Table1[[#This Row],[Raw Return]])</f>
        <v>-6.3741633910539581E-4</v>
      </c>
      <c r="O98" s="6">
        <f>(Table1[[#This Row],[Return]]-$S$3)^2</f>
        <v>7.3430272855266711E-6</v>
      </c>
      <c r="P98" s="6">
        <f>(Table1[[#This Row],[Return]]-$S$3)^3</f>
        <v>-1.9898150574901761E-8</v>
      </c>
    </row>
    <row r="99" spans="1:16" x14ac:dyDescent="0.3">
      <c r="A99" s="1" t="s">
        <v>12</v>
      </c>
      <c r="B99" s="1" t="s">
        <v>13</v>
      </c>
      <c r="C99" s="2">
        <v>40408</v>
      </c>
      <c r="D99" s="1">
        <v>470.35</v>
      </c>
      <c r="E99" s="1">
        <v>472</v>
      </c>
      <c r="F99" s="1">
        <v>474.2</v>
      </c>
      <c r="G99" s="1">
        <v>466</v>
      </c>
      <c r="H99" s="1">
        <v>468.7</v>
      </c>
      <c r="I99" s="1">
        <v>469.35</v>
      </c>
      <c r="J99" s="1">
        <v>469.61</v>
      </c>
      <c r="K99" s="1">
        <v>81072</v>
      </c>
      <c r="L99" s="1">
        <v>38071844.549999997</v>
      </c>
      <c r="M99" s="3">
        <f>IF(ISERROR((Table1[[#This Row],[Close Price]]-I98)/I98),0,(Table1[[#This Row],[Close Price]]-I98)/I98)</f>
        <v>-2.1260763261401082E-3</v>
      </c>
      <c r="N99" s="3">
        <f>IF(OR(Table1[[#This Row],[Raw Return]]&lt;-20,Table1[[#This Row],[Raw Return]]&gt;20),"Outlier",Table1[[#This Row],[Raw Return]])</f>
        <v>-2.1260763261401082E-3</v>
      </c>
      <c r="O99" s="6">
        <f>(Table1[[#This Row],[Return]]-$S$3)^2</f>
        <v>1.7627083686116033E-5</v>
      </c>
      <c r="P99" s="6">
        <f>(Table1[[#This Row],[Return]]-$S$3)^3</f>
        <v>-7.4006642119988987E-8</v>
      </c>
    </row>
    <row r="100" spans="1:16" x14ac:dyDescent="0.3">
      <c r="A100" s="1" t="s">
        <v>12</v>
      </c>
      <c r="B100" s="1" t="s">
        <v>13</v>
      </c>
      <c r="C100" s="2">
        <v>40409</v>
      </c>
      <c r="D100" s="1">
        <v>469.35</v>
      </c>
      <c r="E100" s="1">
        <v>474</v>
      </c>
      <c r="F100" s="1">
        <v>489.6</v>
      </c>
      <c r="G100" s="1">
        <v>473.3</v>
      </c>
      <c r="H100" s="1">
        <v>479.45</v>
      </c>
      <c r="I100" s="1">
        <v>479.65</v>
      </c>
      <c r="J100" s="1">
        <v>482.11</v>
      </c>
      <c r="K100" s="1">
        <v>160164</v>
      </c>
      <c r="L100" s="1">
        <v>77217023.950000003</v>
      </c>
      <c r="M100" s="3">
        <f>IF(ISERROR((Table1[[#This Row],[Close Price]]-I99)/I99),0,(Table1[[#This Row],[Close Price]]-I99)/I99)</f>
        <v>2.1945243421753392E-2</v>
      </c>
      <c r="N100" s="3">
        <f>IF(OR(Table1[[#This Row],[Raw Return]]&lt;-20,Table1[[#This Row],[Raw Return]]&gt;20),"Outlier",Table1[[#This Row],[Raw Return]])</f>
        <v>2.1945243421753392E-2</v>
      </c>
      <c r="O100" s="6">
        <f>(Table1[[#This Row],[Return]]-$S$3)^2</f>
        <v>3.9493047260347945E-4</v>
      </c>
      <c r="P100" s="6">
        <f>(Table1[[#This Row],[Return]]-$S$3)^3</f>
        <v>7.8483970778686581E-6</v>
      </c>
    </row>
    <row r="101" spans="1:16" x14ac:dyDescent="0.3">
      <c r="A101" s="1" t="s">
        <v>12</v>
      </c>
      <c r="B101" s="1" t="s">
        <v>13</v>
      </c>
      <c r="C101" s="2">
        <v>40410</v>
      </c>
      <c r="D101" s="1">
        <v>479.65</v>
      </c>
      <c r="E101" s="1">
        <v>473.6</v>
      </c>
      <c r="F101" s="1">
        <v>489</v>
      </c>
      <c r="G101" s="1">
        <v>473.6</v>
      </c>
      <c r="H101" s="1">
        <v>485.2</v>
      </c>
      <c r="I101" s="1">
        <v>485.9</v>
      </c>
      <c r="J101" s="1">
        <v>483.74</v>
      </c>
      <c r="K101" s="1">
        <v>120563</v>
      </c>
      <c r="L101" s="1">
        <v>58321151.200000003</v>
      </c>
      <c r="M101" s="3">
        <f>IF(ISERROR((Table1[[#This Row],[Close Price]]-I100)/I100),0,(Table1[[#This Row],[Close Price]]-I100)/I100)</f>
        <v>1.3030334618993016E-2</v>
      </c>
      <c r="N101" s="3">
        <f>IF(OR(Table1[[#This Row],[Raw Return]]&lt;-20,Table1[[#This Row],[Raw Return]]&gt;20),"Outlier",Table1[[#This Row],[Raw Return]])</f>
        <v>1.3030334618993016E-2</v>
      </c>
      <c r="O101" s="6">
        <f>(Table1[[#This Row],[Return]]-$S$3)^2</f>
        <v>1.2007664372519474E-4</v>
      </c>
      <c r="P101" s="6">
        <f>(Table1[[#This Row],[Return]]-$S$3)^3</f>
        <v>1.3157937239979746E-6</v>
      </c>
    </row>
    <row r="102" spans="1:16" x14ac:dyDescent="0.3">
      <c r="A102" s="1" t="s">
        <v>12</v>
      </c>
      <c r="B102" s="1" t="s">
        <v>13</v>
      </c>
      <c r="C102" s="2">
        <v>40413</v>
      </c>
      <c r="D102" s="1">
        <v>485.9</v>
      </c>
      <c r="E102" s="1">
        <v>489</v>
      </c>
      <c r="F102" s="1">
        <v>496.7</v>
      </c>
      <c r="G102" s="1">
        <v>480</v>
      </c>
      <c r="H102" s="1">
        <v>493.95</v>
      </c>
      <c r="I102" s="1">
        <v>492.95</v>
      </c>
      <c r="J102" s="1">
        <v>490.79</v>
      </c>
      <c r="K102" s="1">
        <v>158420</v>
      </c>
      <c r="L102" s="1">
        <v>77751559.099999994</v>
      </c>
      <c r="M102" s="3">
        <f>IF(ISERROR((Table1[[#This Row],[Close Price]]-I101)/I101),0,(Table1[[#This Row],[Close Price]]-I101)/I101)</f>
        <v>1.4509158263017106E-2</v>
      </c>
      <c r="N102" s="3">
        <f>IF(OR(Table1[[#This Row],[Raw Return]]&lt;-20,Table1[[#This Row],[Raw Return]]&gt;20),"Outlier",Table1[[#This Row],[Raw Return]])</f>
        <v>1.4509158263017106E-2</v>
      </c>
      <c r="O102" s="6">
        <f>(Table1[[#This Row],[Return]]-$S$3)^2</f>
        <v>1.5467331089206659E-4</v>
      </c>
      <c r="P102" s="6">
        <f>(Table1[[#This Row],[Return]]-$S$3)^3</f>
        <v>1.9236367835857447E-6</v>
      </c>
    </row>
    <row r="103" spans="1:16" x14ac:dyDescent="0.3">
      <c r="A103" s="1" t="s">
        <v>12</v>
      </c>
      <c r="B103" s="1" t="s">
        <v>13</v>
      </c>
      <c r="C103" s="2">
        <v>40414</v>
      </c>
      <c r="D103" s="1">
        <v>492.95</v>
      </c>
      <c r="E103" s="1">
        <v>494.8</v>
      </c>
      <c r="F103" s="1">
        <v>497.65</v>
      </c>
      <c r="G103" s="1">
        <v>475.1</v>
      </c>
      <c r="H103" s="1">
        <v>477.1</v>
      </c>
      <c r="I103" s="1">
        <v>478.9</v>
      </c>
      <c r="J103" s="1">
        <v>486.63</v>
      </c>
      <c r="K103" s="1">
        <v>82136</v>
      </c>
      <c r="L103" s="1">
        <v>39969538.649999999</v>
      </c>
      <c r="M103" s="3">
        <f>IF(ISERROR((Table1[[#This Row],[Close Price]]-I102)/I102),0,(Table1[[#This Row],[Close Price]]-I102)/I102)</f>
        <v>-2.8501876458058649E-2</v>
      </c>
      <c r="N103" s="3">
        <f>IF(OR(Table1[[#This Row],[Raw Return]]&lt;-20,Table1[[#This Row],[Raw Return]]&gt;20),"Outlier",Table1[[#This Row],[Raw Return]])</f>
        <v>-2.8501876458058649E-2</v>
      </c>
      <c r="O103" s="6">
        <f>(Table1[[#This Row],[Return]]-$S$3)^2</f>
        <v>9.3478550870293344E-4</v>
      </c>
      <c r="P103" s="6">
        <f>(Table1[[#This Row],[Return]]-$S$3)^3</f>
        <v>-2.8580377238165992E-5</v>
      </c>
    </row>
    <row r="104" spans="1:16" x14ac:dyDescent="0.3">
      <c r="A104" s="1" t="s">
        <v>12</v>
      </c>
      <c r="B104" s="1" t="s">
        <v>13</v>
      </c>
      <c r="C104" s="2">
        <v>40415</v>
      </c>
      <c r="D104" s="1">
        <v>478.9</v>
      </c>
      <c r="E104" s="1">
        <v>472</v>
      </c>
      <c r="F104" s="1">
        <v>490.7</v>
      </c>
      <c r="G104" s="1">
        <v>472</v>
      </c>
      <c r="H104" s="1">
        <v>486.5</v>
      </c>
      <c r="I104" s="1">
        <v>485.1</v>
      </c>
      <c r="J104" s="1">
        <v>485.32</v>
      </c>
      <c r="K104" s="1">
        <v>149092</v>
      </c>
      <c r="L104" s="1">
        <v>72357825.049999997</v>
      </c>
      <c r="M104" s="3">
        <f>IF(ISERROR((Table1[[#This Row],[Close Price]]-I103)/I103),0,(Table1[[#This Row],[Close Price]]-I103)/I103)</f>
        <v>1.294633535184808E-2</v>
      </c>
      <c r="N104" s="3">
        <f>IF(OR(Table1[[#This Row],[Raw Return]]&lt;-20,Table1[[#This Row],[Raw Return]]&gt;20),"Outlier",Table1[[#This Row],[Raw Return]])</f>
        <v>1.294633535184808E-2</v>
      </c>
      <c r="O104" s="6">
        <f>(Table1[[#This Row],[Return]]-$S$3)^2</f>
        <v>1.1824278025088719E-4</v>
      </c>
      <c r="P104" s="6">
        <f>(Table1[[#This Row],[Return]]-$S$3)^3</f>
        <v>1.285766034901627E-6</v>
      </c>
    </row>
    <row r="105" spans="1:16" x14ac:dyDescent="0.3">
      <c r="A105" s="1" t="s">
        <v>12</v>
      </c>
      <c r="B105" s="1" t="s">
        <v>13</v>
      </c>
      <c r="C105" s="2">
        <v>40416</v>
      </c>
      <c r="D105" s="1">
        <v>485.1</v>
      </c>
      <c r="E105" s="1">
        <v>489</v>
      </c>
      <c r="F105" s="1">
        <v>489.5</v>
      </c>
      <c r="G105" s="1">
        <v>481</v>
      </c>
      <c r="H105" s="1">
        <v>486</v>
      </c>
      <c r="I105" s="1">
        <v>485.35</v>
      </c>
      <c r="J105" s="1">
        <v>485.51</v>
      </c>
      <c r="K105" s="1">
        <v>62838</v>
      </c>
      <c r="L105" s="1">
        <v>30508397.5</v>
      </c>
      <c r="M105" s="3">
        <f>IF(ISERROR((Table1[[#This Row],[Close Price]]-I104)/I104),0,(Table1[[#This Row],[Close Price]]-I104)/I104)</f>
        <v>5.1535765821480106E-4</v>
      </c>
      <c r="N105" s="3">
        <f>IF(OR(Table1[[#This Row],[Raw Return]]&lt;-20,Table1[[#This Row],[Raw Return]]&gt;20),"Outlier",Table1[[#This Row],[Raw Return]])</f>
        <v>5.1535765821480106E-4</v>
      </c>
      <c r="O105" s="6">
        <f>(Table1[[#This Row],[Return]]-$S$3)^2</f>
        <v>2.4243364345984343E-6</v>
      </c>
      <c r="P105" s="6">
        <f>(Table1[[#This Row],[Return]]-$S$3)^3</f>
        <v>-3.7747598983458674E-9</v>
      </c>
    </row>
    <row r="106" spans="1:16" x14ac:dyDescent="0.3">
      <c r="A106" s="1" t="s">
        <v>12</v>
      </c>
      <c r="B106" s="1" t="s">
        <v>13</v>
      </c>
      <c r="C106" s="2">
        <v>40417</v>
      </c>
      <c r="D106" s="1">
        <v>485.35</v>
      </c>
      <c r="E106" s="1">
        <v>488.2</v>
      </c>
      <c r="F106" s="1">
        <v>488.2</v>
      </c>
      <c r="G106" s="1">
        <v>473.5</v>
      </c>
      <c r="H106" s="1">
        <v>478</v>
      </c>
      <c r="I106" s="1">
        <v>478.55</v>
      </c>
      <c r="J106" s="1">
        <v>480.34</v>
      </c>
      <c r="K106" s="1">
        <v>75201</v>
      </c>
      <c r="L106" s="1">
        <v>36121811.549999997</v>
      </c>
      <c r="M106" s="3">
        <f>IF(ISERROR((Table1[[#This Row],[Close Price]]-I105)/I105),0,(Table1[[#This Row],[Close Price]]-I105)/I105)</f>
        <v>-1.4010507880910706E-2</v>
      </c>
      <c r="N106" s="3">
        <f>IF(OR(Table1[[#This Row],[Raw Return]]&lt;-20,Table1[[#This Row],[Raw Return]]&gt;20),"Outlier",Table1[[#This Row],[Raw Return]])</f>
        <v>-1.4010507880910706E-2</v>
      </c>
      <c r="O106" s="6">
        <f>(Table1[[#This Row],[Return]]-$S$3)^2</f>
        <v>2.5865946708860082E-4</v>
      </c>
      <c r="P106" s="6">
        <f>(Table1[[#This Row],[Return]]-$S$3)^3</f>
        <v>-4.1599926921584758E-6</v>
      </c>
    </row>
    <row r="107" spans="1:16" x14ac:dyDescent="0.3">
      <c r="A107" s="1" t="s">
        <v>12</v>
      </c>
      <c r="B107" s="1" t="s">
        <v>13</v>
      </c>
      <c r="C107" s="2">
        <v>40420</v>
      </c>
      <c r="D107" s="1">
        <v>478.55</v>
      </c>
      <c r="E107" s="1">
        <v>480</v>
      </c>
      <c r="F107" s="1">
        <v>484.95</v>
      </c>
      <c r="G107" s="1">
        <v>478</v>
      </c>
      <c r="H107" s="1">
        <v>479.5</v>
      </c>
      <c r="I107" s="1">
        <v>480.65</v>
      </c>
      <c r="J107" s="1">
        <v>480.36</v>
      </c>
      <c r="K107" s="1">
        <v>31871</v>
      </c>
      <c r="L107" s="1">
        <v>15309492.4</v>
      </c>
      <c r="M107" s="3">
        <f>IF(ISERROR((Table1[[#This Row],[Close Price]]-I106)/I106),0,(Table1[[#This Row],[Close Price]]-I106)/I106)</f>
        <v>4.3882561905756257E-3</v>
      </c>
      <c r="N107" s="3">
        <f>IF(OR(Table1[[#This Row],[Raw Return]]&lt;-20,Table1[[#This Row],[Raw Return]]&gt;20),"Outlier",Table1[[#This Row],[Raw Return]])</f>
        <v>4.3882561905756257E-3</v>
      </c>
      <c r="O107" s="6">
        <f>(Table1[[#This Row],[Return]]-$S$3)^2</f>
        <v>5.3632559629906534E-6</v>
      </c>
      <c r="P107" s="6">
        <f>(Table1[[#This Row],[Return]]-$S$3)^3</f>
        <v>1.2420606025727963E-8</v>
      </c>
    </row>
    <row r="108" spans="1:16" x14ac:dyDescent="0.3">
      <c r="A108" s="1" t="s">
        <v>12</v>
      </c>
      <c r="B108" s="1" t="s">
        <v>13</v>
      </c>
      <c r="C108" s="2">
        <v>40421</v>
      </c>
      <c r="D108" s="1">
        <v>480.65</v>
      </c>
      <c r="E108" s="1">
        <v>476</v>
      </c>
      <c r="F108" s="1">
        <v>482</v>
      </c>
      <c r="G108" s="1">
        <v>475.1</v>
      </c>
      <c r="H108" s="1">
        <v>481</v>
      </c>
      <c r="I108" s="1">
        <v>479.65</v>
      </c>
      <c r="J108" s="1">
        <v>478.77</v>
      </c>
      <c r="K108" s="1">
        <v>44302</v>
      </c>
      <c r="L108" s="1">
        <v>21210337.100000001</v>
      </c>
      <c r="M108" s="3">
        <f>IF(ISERROR((Table1[[#This Row],[Close Price]]-I107)/I107),0,(Table1[[#This Row],[Close Price]]-I107)/I107)</f>
        <v>-2.0805159679600544E-3</v>
      </c>
      <c r="N108" s="3">
        <f>IF(OR(Table1[[#This Row],[Raw Return]]&lt;-20,Table1[[#This Row],[Raw Return]]&gt;20),"Outlier",Table1[[#This Row],[Raw Return]])</f>
        <v>-2.0805159679600544E-3</v>
      </c>
      <c r="O108" s="6">
        <f>(Table1[[#This Row],[Return]]-$S$3)^2</f>
        <v>1.724659256165267E-5</v>
      </c>
      <c r="P108" s="6">
        <f>(Table1[[#This Row],[Return]]-$S$3)^3</f>
        <v>-7.162340363450465E-8</v>
      </c>
    </row>
    <row r="109" spans="1:16" x14ac:dyDescent="0.3">
      <c r="A109" s="1" t="s">
        <v>12</v>
      </c>
      <c r="B109" s="1" t="s">
        <v>13</v>
      </c>
      <c r="C109" s="2">
        <v>40422</v>
      </c>
      <c r="D109" s="1">
        <v>479.65</v>
      </c>
      <c r="E109" s="1">
        <v>479</v>
      </c>
      <c r="F109" s="1">
        <v>489.9</v>
      </c>
      <c r="G109" s="1">
        <v>478.95</v>
      </c>
      <c r="H109" s="1">
        <v>489.9</v>
      </c>
      <c r="I109" s="1">
        <v>485.25</v>
      </c>
      <c r="J109" s="1">
        <v>483.36</v>
      </c>
      <c r="K109" s="1">
        <v>56776</v>
      </c>
      <c r="L109" s="1">
        <v>27443015.800000001</v>
      </c>
      <c r="M109" s="3">
        <f>IF(ISERROR((Table1[[#This Row],[Close Price]]-I108)/I108),0,(Table1[[#This Row],[Close Price]]-I108)/I108)</f>
        <v>1.1675179818617791E-2</v>
      </c>
      <c r="N109" s="3">
        <f>IF(OR(Table1[[#This Row],[Raw Return]]&lt;-20,Table1[[#This Row],[Raw Return]]&gt;20),"Outlier",Table1[[#This Row],[Raw Return]])</f>
        <v>1.1675179818617791E-2</v>
      </c>
      <c r="O109" s="6">
        <f>(Table1[[#This Row],[Return]]-$S$3)^2</f>
        <v>9.2213654195706632E-5</v>
      </c>
      <c r="P109" s="6">
        <f>(Table1[[#This Row],[Return]]-$S$3)^3</f>
        <v>8.8550873285932578E-7</v>
      </c>
    </row>
    <row r="110" spans="1:16" x14ac:dyDescent="0.3">
      <c r="A110" s="1" t="s">
        <v>12</v>
      </c>
      <c r="B110" s="1" t="s">
        <v>13</v>
      </c>
      <c r="C110" s="2">
        <v>40423</v>
      </c>
      <c r="D110" s="1">
        <v>485.25</v>
      </c>
      <c r="E110" s="1">
        <v>492.5</v>
      </c>
      <c r="F110" s="1">
        <v>497</v>
      </c>
      <c r="G110" s="1">
        <v>486.2</v>
      </c>
      <c r="H110" s="1">
        <v>486.5</v>
      </c>
      <c r="I110" s="1">
        <v>487.75</v>
      </c>
      <c r="J110" s="1">
        <v>491.15</v>
      </c>
      <c r="K110" s="1">
        <v>104201</v>
      </c>
      <c r="L110" s="1">
        <v>51178223.600000001</v>
      </c>
      <c r="M110" s="3">
        <f>IF(ISERROR((Table1[[#This Row],[Close Price]]-I109)/I109),0,(Table1[[#This Row],[Close Price]]-I109)/I109)</f>
        <v>5.1519835136527563E-3</v>
      </c>
      <c r="N110" s="3">
        <f>IF(OR(Table1[[#This Row],[Raw Return]]&lt;-20,Table1[[#This Row],[Raw Return]]&gt;20),"Outlier",Table1[[#This Row],[Raw Return]])</f>
        <v>5.1519835136527563E-3</v>
      </c>
      <c r="O110" s="6">
        <f>(Table1[[#This Row],[Return]]-$S$3)^2</f>
        <v>9.4839224729407302E-6</v>
      </c>
      <c r="P110" s="6">
        <f>(Table1[[#This Row],[Return]]-$S$3)^3</f>
        <v>2.920666657235722E-8</v>
      </c>
    </row>
    <row r="111" spans="1:16" x14ac:dyDescent="0.3">
      <c r="A111" s="1" t="s">
        <v>12</v>
      </c>
      <c r="B111" s="1" t="s">
        <v>13</v>
      </c>
      <c r="C111" s="2">
        <v>40424</v>
      </c>
      <c r="D111" s="1">
        <v>487.75</v>
      </c>
      <c r="E111" s="1">
        <v>498.5</v>
      </c>
      <c r="F111" s="1">
        <v>533.70000000000005</v>
      </c>
      <c r="G111" s="1">
        <v>491.4</v>
      </c>
      <c r="H111" s="1">
        <v>517.5</v>
      </c>
      <c r="I111" s="1">
        <v>519.6</v>
      </c>
      <c r="J111" s="1">
        <v>518.33000000000004</v>
      </c>
      <c r="K111" s="1">
        <v>1296535</v>
      </c>
      <c r="L111" s="1">
        <v>672028404.95000005</v>
      </c>
      <c r="M111" s="3">
        <f>IF(ISERROR((Table1[[#This Row],[Close Price]]-I110)/I110),0,(Table1[[#This Row],[Close Price]]-I110)/I110)</f>
        <v>6.5299846232701228E-2</v>
      </c>
      <c r="N111" s="3">
        <f>IF(OR(Table1[[#This Row],[Raw Return]]&lt;-20,Table1[[#This Row],[Raw Return]]&gt;20),"Outlier",Table1[[#This Row],[Raw Return]])</f>
        <v>6.5299846232701228E-2</v>
      </c>
      <c r="O111" s="6">
        <f>(Table1[[#This Row],[Return]]-$S$3)^2</f>
        <v>3.9977117608786866E-3</v>
      </c>
      <c r="P111" s="6">
        <f>(Table1[[#This Row],[Return]]-$S$3)^3</f>
        <v>2.5276516243868529E-4</v>
      </c>
    </row>
    <row r="112" spans="1:16" x14ac:dyDescent="0.3">
      <c r="A112" s="1" t="s">
        <v>12</v>
      </c>
      <c r="B112" s="1" t="s">
        <v>13</v>
      </c>
      <c r="C112" s="2">
        <v>40427</v>
      </c>
      <c r="D112" s="1">
        <v>519.6</v>
      </c>
      <c r="E112" s="1">
        <v>525</v>
      </c>
      <c r="F112" s="1">
        <v>526.45000000000005</v>
      </c>
      <c r="G112" s="1">
        <v>508.6</v>
      </c>
      <c r="H112" s="1">
        <v>513</v>
      </c>
      <c r="I112" s="1">
        <v>514.6</v>
      </c>
      <c r="J112" s="1">
        <v>517.23</v>
      </c>
      <c r="K112" s="1">
        <v>462788</v>
      </c>
      <c r="L112" s="1">
        <v>239369389.34999999</v>
      </c>
      <c r="M112" s="3">
        <f>IF(ISERROR((Table1[[#This Row],[Close Price]]-I111)/I111),0,(Table1[[#This Row],[Close Price]]-I111)/I111)</f>
        <v>-9.6227867590454198E-3</v>
      </c>
      <c r="N112" s="3">
        <f>IF(OR(Table1[[#This Row],[Raw Return]]&lt;-20,Table1[[#This Row],[Raw Return]]&gt;20),"Outlier",Table1[[#This Row],[Raw Return]])</f>
        <v>-9.6227867590454198E-3</v>
      </c>
      <c r="O112" s="6">
        <f>(Table1[[#This Row],[Return]]-$S$3)^2</f>
        <v>1.3677705968576448E-4</v>
      </c>
      <c r="P112" s="6">
        <f>(Table1[[#This Row],[Return]]-$S$3)^3</f>
        <v>-1.5996313063719967E-6</v>
      </c>
    </row>
    <row r="113" spans="1:16" x14ac:dyDescent="0.3">
      <c r="A113" s="1" t="s">
        <v>12</v>
      </c>
      <c r="B113" s="1" t="s">
        <v>13</v>
      </c>
      <c r="C113" s="2">
        <v>40428</v>
      </c>
      <c r="D113" s="1">
        <v>514.6</v>
      </c>
      <c r="E113" s="1">
        <v>520.1</v>
      </c>
      <c r="F113" s="1">
        <v>530</v>
      </c>
      <c r="G113" s="1">
        <v>509.85</v>
      </c>
      <c r="H113" s="1">
        <v>511</v>
      </c>
      <c r="I113" s="1">
        <v>511.8</v>
      </c>
      <c r="J113" s="1">
        <v>520.96</v>
      </c>
      <c r="K113" s="1">
        <v>372488</v>
      </c>
      <c r="L113" s="1">
        <v>194051192.25</v>
      </c>
      <c r="M113" s="3">
        <f>IF(ISERROR((Table1[[#This Row],[Close Price]]-I112)/I112),0,(Table1[[#This Row],[Close Price]]-I112)/I112)</f>
        <v>-5.441119315973594E-3</v>
      </c>
      <c r="N113" s="3">
        <f>IF(OR(Table1[[#This Row],[Raw Return]]&lt;-20,Table1[[#This Row],[Raw Return]]&gt;20),"Outlier",Table1[[#This Row],[Raw Return]])</f>
        <v>-5.441119315973594E-3</v>
      </c>
      <c r="O113" s="6">
        <f>(Table1[[#This Row],[Return]]-$S$3)^2</f>
        <v>5.645275816403958E-5</v>
      </c>
      <c r="P113" s="6">
        <f>(Table1[[#This Row],[Return]]-$S$3)^3</f>
        <v>-4.2415808365586723E-7</v>
      </c>
    </row>
    <row r="114" spans="1:16" x14ac:dyDescent="0.3">
      <c r="A114" s="1" t="s">
        <v>12</v>
      </c>
      <c r="B114" s="1" t="s">
        <v>13</v>
      </c>
      <c r="C114" s="2">
        <v>40429</v>
      </c>
      <c r="D114" s="1">
        <v>511.8</v>
      </c>
      <c r="E114" s="1">
        <v>513</v>
      </c>
      <c r="F114" s="1">
        <v>519</v>
      </c>
      <c r="G114" s="1">
        <v>505.6</v>
      </c>
      <c r="H114" s="1">
        <v>514.15</v>
      </c>
      <c r="I114" s="1">
        <v>512.95000000000005</v>
      </c>
      <c r="J114" s="1">
        <v>512.35</v>
      </c>
      <c r="K114" s="1">
        <v>154693</v>
      </c>
      <c r="L114" s="1">
        <v>79256283.650000006</v>
      </c>
      <c r="M114" s="3">
        <f>IF(ISERROR((Table1[[#This Row],[Close Price]]-I113)/I113),0,(Table1[[#This Row],[Close Price]]-I113)/I113)</f>
        <v>2.2469714732317979E-3</v>
      </c>
      <c r="N114" s="3">
        <f>IF(OR(Table1[[#This Row],[Raw Return]]&lt;-20,Table1[[#This Row],[Raw Return]]&gt;20),"Outlier",Table1[[#This Row],[Raw Return]])</f>
        <v>2.2469714732317979E-3</v>
      </c>
      <c r="O114" s="6">
        <f>(Table1[[#This Row],[Return]]-$S$3)^2</f>
        <v>3.0480179691083256E-8</v>
      </c>
      <c r="P114" s="6">
        <f>(Table1[[#This Row],[Return]]-$S$3)^3</f>
        <v>5.3214046463682278E-12</v>
      </c>
    </row>
    <row r="115" spans="1:16" x14ac:dyDescent="0.3">
      <c r="A115" s="1" t="s">
        <v>12</v>
      </c>
      <c r="B115" s="1" t="s">
        <v>13</v>
      </c>
      <c r="C115" s="2">
        <v>40430</v>
      </c>
      <c r="D115" s="1">
        <v>512.95000000000005</v>
      </c>
      <c r="E115" s="1">
        <v>517.95000000000005</v>
      </c>
      <c r="F115" s="1">
        <v>519.70000000000005</v>
      </c>
      <c r="G115" s="1">
        <v>507.35</v>
      </c>
      <c r="H115" s="1">
        <v>509.15</v>
      </c>
      <c r="I115" s="1">
        <v>510.2</v>
      </c>
      <c r="J115" s="1">
        <v>513.78</v>
      </c>
      <c r="K115" s="1">
        <v>107356</v>
      </c>
      <c r="L115" s="1">
        <v>55157683.75</v>
      </c>
      <c r="M115" s="3">
        <f>IF(ISERROR((Table1[[#This Row],[Close Price]]-I114)/I114),0,(Table1[[#This Row],[Close Price]]-I114)/I114)</f>
        <v>-5.3611463105566947E-3</v>
      </c>
      <c r="N115" s="3">
        <f>IF(OR(Table1[[#This Row],[Raw Return]]&lt;-20,Table1[[#This Row],[Raw Return]]&gt;20),"Outlier",Table1[[#This Row],[Raw Return]])</f>
        <v>-5.3611463105566947E-3</v>
      </c>
      <c r="O115" s="6">
        <f>(Table1[[#This Row],[Return]]-$S$3)^2</f>
        <v>5.5257398685213454E-5</v>
      </c>
      <c r="P115" s="6">
        <f>(Table1[[#This Row],[Return]]-$S$3)^3</f>
        <v>-4.1075764392856488E-7</v>
      </c>
    </row>
    <row r="116" spans="1:16" x14ac:dyDescent="0.3">
      <c r="A116" s="1" t="s">
        <v>12</v>
      </c>
      <c r="B116" s="1" t="s">
        <v>13</v>
      </c>
      <c r="C116" s="2">
        <v>40434</v>
      </c>
      <c r="D116" s="1">
        <v>510.2</v>
      </c>
      <c r="E116" s="1">
        <v>511</v>
      </c>
      <c r="F116" s="1">
        <v>528</v>
      </c>
      <c r="G116" s="1">
        <v>508.1</v>
      </c>
      <c r="H116" s="1">
        <v>519.5</v>
      </c>
      <c r="I116" s="1">
        <v>516.5</v>
      </c>
      <c r="J116" s="1">
        <v>517.28</v>
      </c>
      <c r="K116" s="1">
        <v>238862</v>
      </c>
      <c r="L116" s="1">
        <v>123558143.05</v>
      </c>
      <c r="M116" s="3">
        <f>IF(ISERROR((Table1[[#This Row],[Close Price]]-I115)/I115),0,(Table1[[#This Row],[Close Price]]-I115)/I115)</f>
        <v>1.2348098784790301E-2</v>
      </c>
      <c r="N116" s="3">
        <f>IF(OR(Table1[[#This Row],[Raw Return]]&lt;-20,Table1[[#This Row],[Raw Return]]&gt;20),"Outlier",Table1[[#This Row],[Raw Return]])</f>
        <v>1.2348098784790301E-2</v>
      </c>
      <c r="O116" s="6">
        <f>(Table1[[#This Row],[Return]]-$S$3)^2</f>
        <v>1.0559027866380514E-4</v>
      </c>
      <c r="P116" s="6">
        <f>(Table1[[#This Row],[Return]]-$S$3)^3</f>
        <v>1.0850154043050716E-6</v>
      </c>
    </row>
    <row r="117" spans="1:16" x14ac:dyDescent="0.3">
      <c r="A117" s="1" t="s">
        <v>12</v>
      </c>
      <c r="B117" s="1" t="s">
        <v>13</v>
      </c>
      <c r="C117" s="2">
        <v>40435</v>
      </c>
      <c r="D117" s="1">
        <v>516.5</v>
      </c>
      <c r="E117" s="1">
        <v>514</v>
      </c>
      <c r="F117" s="1">
        <v>533</v>
      </c>
      <c r="G117" s="1">
        <v>509.1</v>
      </c>
      <c r="H117" s="1">
        <v>519</v>
      </c>
      <c r="I117" s="1">
        <v>519</v>
      </c>
      <c r="J117" s="1">
        <v>520.98</v>
      </c>
      <c r="K117" s="1">
        <v>225908</v>
      </c>
      <c r="L117" s="1">
        <v>117694238.90000001</v>
      </c>
      <c r="M117" s="3">
        <f>IF(ISERROR((Table1[[#This Row],[Close Price]]-I116)/I116),0,(Table1[[#This Row],[Close Price]]-I116)/I116)</f>
        <v>4.8402710551790898E-3</v>
      </c>
      <c r="N117" s="3">
        <f>IF(OR(Table1[[#This Row],[Raw Return]]&lt;-20,Table1[[#This Row],[Raw Return]]&gt;20),"Outlier",Table1[[#This Row],[Raw Return]])</f>
        <v>4.8402710551790898E-3</v>
      </c>
      <c r="O117" s="6">
        <f>(Table1[[#This Row],[Return]]-$S$3)^2</f>
        <v>7.6611891408613762E-6</v>
      </c>
      <c r="P117" s="6">
        <f>(Table1[[#This Row],[Return]]-$S$3)^3</f>
        <v>2.1205292951460619E-8</v>
      </c>
    </row>
    <row r="118" spans="1:16" x14ac:dyDescent="0.3">
      <c r="A118" s="1" t="s">
        <v>12</v>
      </c>
      <c r="B118" s="1" t="s">
        <v>13</v>
      </c>
      <c r="C118" s="2">
        <v>40436</v>
      </c>
      <c r="D118" s="1">
        <v>519</v>
      </c>
      <c r="E118" s="1">
        <v>518</v>
      </c>
      <c r="F118" s="1">
        <v>523.95000000000005</v>
      </c>
      <c r="G118" s="1">
        <v>513.1</v>
      </c>
      <c r="H118" s="1">
        <v>516.20000000000005</v>
      </c>
      <c r="I118" s="1">
        <v>516.45000000000005</v>
      </c>
      <c r="J118" s="1">
        <v>517.78</v>
      </c>
      <c r="K118" s="1">
        <v>124407</v>
      </c>
      <c r="L118" s="1">
        <v>64414853.450000003</v>
      </c>
      <c r="M118" s="3">
        <f>IF(ISERROR((Table1[[#This Row],[Close Price]]-I117)/I117),0,(Table1[[#This Row],[Close Price]]-I117)/I117)</f>
        <v>-4.9132947976877738E-3</v>
      </c>
      <c r="N118" s="3">
        <f>IF(OR(Table1[[#This Row],[Raw Return]]&lt;-20,Table1[[#This Row],[Raw Return]]&gt;20),"Outlier",Table1[[#This Row],[Raw Return]])</f>
        <v>-4.9132947976877738E-3</v>
      </c>
      <c r="O118" s="6">
        <f>(Table1[[#This Row],[Return]]-$S$3)^2</f>
        <v>4.8799732516891184E-5</v>
      </c>
      <c r="P118" s="6">
        <f>(Table1[[#This Row],[Return]]-$S$3)^3</f>
        <v>-3.4089934148594437E-7</v>
      </c>
    </row>
    <row r="119" spans="1:16" x14ac:dyDescent="0.3">
      <c r="A119" s="1" t="s">
        <v>12</v>
      </c>
      <c r="B119" s="1" t="s">
        <v>13</v>
      </c>
      <c r="C119" s="2">
        <v>40437</v>
      </c>
      <c r="D119" s="1">
        <v>516.45000000000005</v>
      </c>
      <c r="E119" s="1">
        <v>517.95000000000005</v>
      </c>
      <c r="F119" s="1">
        <v>526</v>
      </c>
      <c r="G119" s="1">
        <v>512</v>
      </c>
      <c r="H119" s="1">
        <v>513.65</v>
      </c>
      <c r="I119" s="1">
        <v>514.25</v>
      </c>
      <c r="J119" s="1">
        <v>518.55999999999995</v>
      </c>
      <c r="K119" s="1">
        <v>110562</v>
      </c>
      <c r="L119" s="1">
        <v>57333237.049999997</v>
      </c>
      <c r="M119" s="3">
        <f>IF(ISERROR((Table1[[#This Row],[Close Price]]-I118)/I118),0,(Table1[[#This Row],[Close Price]]-I118)/I118)</f>
        <v>-4.2598509052184054E-3</v>
      </c>
      <c r="N119" s="3">
        <f>IF(OR(Table1[[#This Row],[Raw Return]]&lt;-20,Table1[[#This Row],[Raw Return]]&gt;20),"Outlier",Table1[[#This Row],[Raw Return]])</f>
        <v>-4.2598509052184054E-3</v>
      </c>
      <c r="O119" s="6">
        <f>(Table1[[#This Row],[Return]]-$S$3)^2</f>
        <v>4.0097220878709189E-5</v>
      </c>
      <c r="P119" s="6">
        <f>(Table1[[#This Row],[Return]]-$S$3)^3</f>
        <v>-2.5390509125387166E-7</v>
      </c>
    </row>
    <row r="120" spans="1:16" x14ac:dyDescent="0.3">
      <c r="A120" s="1" t="s">
        <v>12</v>
      </c>
      <c r="B120" s="1" t="s">
        <v>13</v>
      </c>
      <c r="C120" s="2">
        <v>40438</v>
      </c>
      <c r="D120" s="1">
        <v>514.25</v>
      </c>
      <c r="E120" s="1">
        <v>516</v>
      </c>
      <c r="F120" s="1">
        <v>539</v>
      </c>
      <c r="G120" s="1">
        <v>516</v>
      </c>
      <c r="H120" s="1">
        <v>527</v>
      </c>
      <c r="I120" s="1">
        <v>524.79999999999995</v>
      </c>
      <c r="J120" s="1">
        <v>527.28</v>
      </c>
      <c r="K120" s="1">
        <v>576471</v>
      </c>
      <c r="L120" s="1">
        <v>303961779.39999998</v>
      </c>
      <c r="M120" s="3">
        <f>IF(ISERROR((Table1[[#This Row],[Close Price]]-I119)/I119),0,(Table1[[#This Row],[Close Price]]-I119)/I119)</f>
        <v>2.0515313563441818E-2</v>
      </c>
      <c r="N120" s="3">
        <f>IF(OR(Table1[[#This Row],[Raw Return]]&lt;-20,Table1[[#This Row],[Raw Return]]&gt;20),"Outlier",Table1[[#This Row],[Raw Return]])</f>
        <v>2.0515313563441818E-2</v>
      </c>
      <c r="O120" s="6">
        <f>(Table1[[#This Row],[Return]]-$S$3)^2</f>
        <v>3.4014158685312021E-4</v>
      </c>
      <c r="P120" s="6">
        <f>(Table1[[#This Row],[Return]]-$S$3)^3</f>
        <v>6.2732067374887445E-6</v>
      </c>
    </row>
    <row r="121" spans="1:16" x14ac:dyDescent="0.3">
      <c r="A121" s="1" t="s">
        <v>12</v>
      </c>
      <c r="B121" s="1" t="s">
        <v>13</v>
      </c>
      <c r="C121" s="2">
        <v>40441</v>
      </c>
      <c r="D121" s="1">
        <v>524.79999999999995</v>
      </c>
      <c r="E121" s="1">
        <v>526</v>
      </c>
      <c r="F121" s="1">
        <v>530</v>
      </c>
      <c r="G121" s="1">
        <v>523.5</v>
      </c>
      <c r="H121" s="1">
        <v>527</v>
      </c>
      <c r="I121" s="1">
        <v>527.5</v>
      </c>
      <c r="J121" s="1">
        <v>526.33000000000004</v>
      </c>
      <c r="K121" s="1">
        <v>143666</v>
      </c>
      <c r="L121" s="1">
        <v>75615931.25</v>
      </c>
      <c r="M121" s="3">
        <f>IF(ISERROR((Table1[[#This Row],[Close Price]]-I120)/I120),0,(Table1[[#This Row],[Close Price]]-I120)/I120)</f>
        <v>5.1448170731708187E-3</v>
      </c>
      <c r="N121" s="3">
        <f>IF(OR(Table1[[#This Row],[Raw Return]]&lt;-20,Table1[[#This Row],[Raw Return]]&gt;20),"Outlier",Table1[[#This Row],[Raw Return]])</f>
        <v>5.1448170731708187E-3</v>
      </c>
      <c r="O121" s="6">
        <f>(Table1[[#This Row],[Return]]-$S$3)^2</f>
        <v>9.439834322444298E-6</v>
      </c>
      <c r="P121" s="6">
        <f>(Table1[[#This Row],[Return]]-$S$3)^3</f>
        <v>2.9003242791230591E-8</v>
      </c>
    </row>
    <row r="122" spans="1:16" x14ac:dyDescent="0.3">
      <c r="A122" s="1" t="s">
        <v>12</v>
      </c>
      <c r="B122" s="1" t="s">
        <v>13</v>
      </c>
      <c r="C122" s="2">
        <v>40442</v>
      </c>
      <c r="D122" s="1">
        <v>527.5</v>
      </c>
      <c r="E122" s="1">
        <v>529.5</v>
      </c>
      <c r="F122" s="1">
        <v>531</v>
      </c>
      <c r="G122" s="1">
        <v>518.04999999999995</v>
      </c>
      <c r="H122" s="1">
        <v>527.79999999999995</v>
      </c>
      <c r="I122" s="1">
        <v>526.20000000000005</v>
      </c>
      <c r="J122" s="1">
        <v>525.65</v>
      </c>
      <c r="K122" s="1">
        <v>216589</v>
      </c>
      <c r="L122" s="1">
        <v>113849163.59999999</v>
      </c>
      <c r="M122" s="3">
        <f>IF(ISERROR((Table1[[#This Row],[Close Price]]-I121)/I121),0,(Table1[[#This Row],[Close Price]]-I121)/I121)</f>
        <v>-2.4644549763032314E-3</v>
      </c>
      <c r="N122" s="3">
        <f>IF(OR(Table1[[#This Row],[Raw Return]]&lt;-20,Table1[[#This Row],[Raw Return]]&gt;20),"Outlier",Table1[[#This Row],[Raw Return]])</f>
        <v>-2.4644549763032314E-3</v>
      </c>
      <c r="O122" s="6">
        <f>(Table1[[#This Row],[Return]]-$S$3)^2</f>
        <v>2.0582923647608596E-5</v>
      </c>
      <c r="P122" s="6">
        <f>(Table1[[#This Row],[Return]]-$S$3)^3</f>
        <v>-9.3381445979969574E-8</v>
      </c>
    </row>
    <row r="123" spans="1:16" x14ac:dyDescent="0.3">
      <c r="A123" s="1" t="s">
        <v>12</v>
      </c>
      <c r="B123" s="1" t="s">
        <v>13</v>
      </c>
      <c r="C123" s="2">
        <v>40443</v>
      </c>
      <c r="D123" s="1">
        <v>526.20000000000005</v>
      </c>
      <c r="E123" s="1">
        <v>525</v>
      </c>
      <c r="F123" s="1">
        <v>541.4</v>
      </c>
      <c r="G123" s="1">
        <v>522.1</v>
      </c>
      <c r="H123" s="1">
        <v>527.5</v>
      </c>
      <c r="I123" s="1">
        <v>526.4</v>
      </c>
      <c r="J123" s="1">
        <v>528.42999999999995</v>
      </c>
      <c r="K123" s="1">
        <v>361962</v>
      </c>
      <c r="L123" s="1">
        <v>191270714.65000001</v>
      </c>
      <c r="M123" s="3">
        <f>IF(ISERROR((Table1[[#This Row],[Close Price]]-I122)/I122),0,(Table1[[#This Row],[Close Price]]-I122)/I122)</f>
        <v>3.8008361839591745E-4</v>
      </c>
      <c r="N123" s="3">
        <f>IF(OR(Table1[[#This Row],[Raw Return]]&lt;-20,Table1[[#This Row],[Raw Return]]&gt;20),"Outlier",Table1[[#This Row],[Raw Return]])</f>
        <v>3.8008361839591745E-4</v>
      </c>
      <c r="O123" s="6">
        <f>(Table1[[#This Row],[Return]]-$S$3)^2</f>
        <v>2.8638864567983402E-6</v>
      </c>
      <c r="P123" s="6">
        <f>(Table1[[#This Row],[Return]]-$S$3)^3</f>
        <v>-4.8465611150376284E-9</v>
      </c>
    </row>
    <row r="124" spans="1:16" x14ac:dyDescent="0.3">
      <c r="A124" s="1" t="s">
        <v>12</v>
      </c>
      <c r="B124" s="1" t="s">
        <v>13</v>
      </c>
      <c r="C124" s="2">
        <v>40444</v>
      </c>
      <c r="D124" s="1">
        <v>526.4</v>
      </c>
      <c r="E124" s="1">
        <v>529</v>
      </c>
      <c r="F124" s="1">
        <v>531</v>
      </c>
      <c r="G124" s="1">
        <v>520.95000000000005</v>
      </c>
      <c r="H124" s="1">
        <v>530</v>
      </c>
      <c r="I124" s="1">
        <v>526.20000000000005</v>
      </c>
      <c r="J124" s="1">
        <v>525.84</v>
      </c>
      <c r="K124" s="1">
        <v>225059</v>
      </c>
      <c r="L124" s="1">
        <v>118345249.75</v>
      </c>
      <c r="M124" s="3">
        <f>IF(ISERROR((Table1[[#This Row],[Close Price]]-I123)/I123),0,(Table1[[#This Row],[Close Price]]-I123)/I123)</f>
        <v>-3.7993920972631421E-4</v>
      </c>
      <c r="N124" s="3">
        <f>IF(OR(Table1[[#This Row],[Raw Return]]&lt;-20,Table1[[#This Row],[Raw Return]]&gt;20),"Outlier",Table1[[#This Row],[Raw Return]])</f>
        <v>-3.7993920972631421E-4</v>
      </c>
      <c r="O124" s="6">
        <f>(Table1[[#This Row],[Return]]-$S$3)^2</f>
        <v>6.0138976387810341E-6</v>
      </c>
      <c r="P124" s="6">
        <f>(Table1[[#This Row],[Return]]-$S$3)^3</f>
        <v>-1.4748031199829646E-8</v>
      </c>
    </row>
    <row r="125" spans="1:16" x14ac:dyDescent="0.3">
      <c r="A125" s="1" t="s">
        <v>12</v>
      </c>
      <c r="B125" s="1" t="s">
        <v>13</v>
      </c>
      <c r="C125" s="2">
        <v>40445</v>
      </c>
      <c r="D125" s="1">
        <v>526.20000000000005</v>
      </c>
      <c r="E125" s="1">
        <v>528.95000000000005</v>
      </c>
      <c r="F125" s="1">
        <v>534.9</v>
      </c>
      <c r="G125" s="1">
        <v>522.75</v>
      </c>
      <c r="H125" s="1">
        <v>534</v>
      </c>
      <c r="I125" s="1">
        <v>527.4</v>
      </c>
      <c r="J125" s="1">
        <v>528.28</v>
      </c>
      <c r="K125" s="1">
        <v>455174</v>
      </c>
      <c r="L125" s="1">
        <v>240461328.5</v>
      </c>
      <c r="M125" s="3">
        <f>IF(ISERROR((Table1[[#This Row],[Close Price]]-I124)/I124),0,(Table1[[#This Row],[Close Price]]-I124)/I124)</f>
        <v>2.2805017103761527E-3</v>
      </c>
      <c r="N125" s="3">
        <f>IF(OR(Table1[[#This Row],[Raw Return]]&lt;-20,Table1[[#This Row],[Raw Return]]&gt;20),"Outlier",Table1[[#This Row],[Raw Return]])</f>
        <v>2.2805017103761527E-3</v>
      </c>
      <c r="O125" s="6">
        <f>(Table1[[#This Row],[Return]]-$S$3)^2</f>
        <v>4.3312258845743009E-8</v>
      </c>
      <c r="P125" s="6">
        <f>(Table1[[#This Row],[Return]]-$S$3)^3</f>
        <v>9.0139729578587335E-12</v>
      </c>
    </row>
    <row r="126" spans="1:16" x14ac:dyDescent="0.3">
      <c r="A126" s="1" t="s">
        <v>12</v>
      </c>
      <c r="B126" s="1" t="s">
        <v>13</v>
      </c>
      <c r="C126" s="2">
        <v>40448</v>
      </c>
      <c r="D126" s="1">
        <v>527.4</v>
      </c>
      <c r="E126" s="1">
        <v>531.5</v>
      </c>
      <c r="F126" s="1">
        <v>541.45000000000005</v>
      </c>
      <c r="G126" s="1">
        <v>526.04999999999995</v>
      </c>
      <c r="H126" s="1">
        <v>532.15</v>
      </c>
      <c r="I126" s="1">
        <v>534.1</v>
      </c>
      <c r="J126" s="1">
        <v>531.69000000000005</v>
      </c>
      <c r="K126" s="1">
        <v>402111</v>
      </c>
      <c r="L126" s="1">
        <v>213797403</v>
      </c>
      <c r="M126" s="3">
        <f>IF(ISERROR((Table1[[#This Row],[Close Price]]-I125)/I125),0,(Table1[[#This Row],[Close Price]]-I125)/I125)</f>
        <v>1.2703830109973542E-2</v>
      </c>
      <c r="N126" s="3">
        <f>IF(OR(Table1[[#This Row],[Raw Return]]&lt;-20,Table1[[#This Row],[Raw Return]]&gt;20),"Outlier",Table1[[#This Row],[Raw Return]])</f>
        <v>1.2703830109973542E-2</v>
      </c>
      <c r="O126" s="6">
        <f>(Table1[[#This Row],[Return]]-$S$3)^2</f>
        <v>1.1302760947971392E-4</v>
      </c>
      <c r="P126" s="6">
        <f>(Table1[[#This Row],[Return]]-$S$3)^3</f>
        <v>1.2016467429217747E-6</v>
      </c>
    </row>
    <row r="127" spans="1:16" x14ac:dyDescent="0.3">
      <c r="A127" s="1" t="s">
        <v>12</v>
      </c>
      <c r="B127" s="1" t="s">
        <v>13</v>
      </c>
      <c r="C127" s="2">
        <v>40449</v>
      </c>
      <c r="D127" s="1">
        <v>534.1</v>
      </c>
      <c r="E127" s="1">
        <v>537</v>
      </c>
      <c r="F127" s="1">
        <v>564.79999999999995</v>
      </c>
      <c r="G127" s="1">
        <v>531</v>
      </c>
      <c r="H127" s="1">
        <v>544</v>
      </c>
      <c r="I127" s="1">
        <v>543.5</v>
      </c>
      <c r="J127" s="1">
        <v>548.25</v>
      </c>
      <c r="K127" s="1">
        <v>372212</v>
      </c>
      <c r="L127" s="1">
        <v>204063796.69999999</v>
      </c>
      <c r="M127" s="3">
        <f>IF(ISERROR((Table1[[#This Row],[Close Price]]-I126)/I126),0,(Table1[[#This Row],[Close Price]]-I126)/I126)</f>
        <v>1.7599700430630926E-2</v>
      </c>
      <c r="N127" s="3">
        <f>IF(OR(Table1[[#This Row],[Raw Return]]&lt;-20,Table1[[#This Row],[Raw Return]]&gt;20),"Outlier",Table1[[#This Row],[Raw Return]])</f>
        <v>1.7599700430630926E-2</v>
      </c>
      <c r="O127" s="6">
        <f>(Table1[[#This Row],[Return]]-$S$3)^2</f>
        <v>2.4109750163022047E-4</v>
      </c>
      <c r="P127" s="6">
        <f>(Table1[[#This Row],[Return]]-$S$3)^3</f>
        <v>3.7435967799337046E-6</v>
      </c>
    </row>
    <row r="128" spans="1:16" x14ac:dyDescent="0.3">
      <c r="A128" s="1" t="s">
        <v>12</v>
      </c>
      <c r="B128" s="1" t="s">
        <v>13</v>
      </c>
      <c r="C128" s="2">
        <v>40450</v>
      </c>
      <c r="D128" s="1">
        <v>543.5</v>
      </c>
      <c r="E128" s="1">
        <v>548</v>
      </c>
      <c r="F128" s="1">
        <v>548.95000000000005</v>
      </c>
      <c r="G128" s="1">
        <v>526.95000000000005</v>
      </c>
      <c r="H128" s="1">
        <v>536</v>
      </c>
      <c r="I128" s="1">
        <v>535.20000000000005</v>
      </c>
      <c r="J128" s="1">
        <v>535.72</v>
      </c>
      <c r="K128" s="1">
        <v>104677</v>
      </c>
      <c r="L128" s="1">
        <v>56077468.75</v>
      </c>
      <c r="M128" s="3">
        <f>IF(ISERROR((Table1[[#This Row],[Close Price]]-I127)/I127),0,(Table1[[#This Row],[Close Price]]-I127)/I127)</f>
        <v>-1.527138914443414E-2</v>
      </c>
      <c r="N128" s="3">
        <f>IF(OR(Table1[[#This Row],[Raw Return]]&lt;-20,Table1[[#This Row],[Raw Return]]&gt;20),"Outlier",Table1[[#This Row],[Raw Return]])</f>
        <v>-1.527138914443414E-2</v>
      </c>
      <c r="O128" s="6">
        <f>(Table1[[#This Row],[Return]]-$S$3)^2</f>
        <v>3.0080652709857749E-4</v>
      </c>
      <c r="P128" s="6">
        <f>(Table1[[#This Row],[Return]]-$S$3)^3</f>
        <v>-5.2171206885230421E-6</v>
      </c>
    </row>
    <row r="129" spans="1:16" x14ac:dyDescent="0.3">
      <c r="A129" s="1" t="s">
        <v>12</v>
      </c>
      <c r="B129" s="1" t="s">
        <v>13</v>
      </c>
      <c r="C129" s="2">
        <v>40451</v>
      </c>
      <c r="D129" s="1">
        <v>535.20000000000005</v>
      </c>
      <c r="E129" s="1">
        <v>539</v>
      </c>
      <c r="F129" s="1">
        <v>540</v>
      </c>
      <c r="G129" s="1">
        <v>531.79999999999995</v>
      </c>
      <c r="H129" s="1">
        <v>535.75</v>
      </c>
      <c r="I129" s="1">
        <v>534.35</v>
      </c>
      <c r="J129" s="1">
        <v>535.26</v>
      </c>
      <c r="K129" s="1">
        <v>44572</v>
      </c>
      <c r="L129" s="1">
        <v>23857678.25</v>
      </c>
      <c r="M129" s="3">
        <f>IF(ISERROR((Table1[[#This Row],[Close Price]]-I128)/I128),0,(Table1[[#This Row],[Close Price]]-I128)/I128)</f>
        <v>-1.588191330343839E-3</v>
      </c>
      <c r="N129" s="3">
        <f>IF(OR(Table1[[#This Row],[Raw Return]]&lt;-20,Table1[[#This Row],[Raw Return]]&gt;20),"Outlier",Table1[[#This Row],[Raw Return]])</f>
        <v>-1.588191330343839E-3</v>
      </c>
      <c r="O129" s="6">
        <f>(Table1[[#This Row],[Return]]-$S$3)^2</f>
        <v>1.3399824457671413E-5</v>
      </c>
      <c r="P129" s="6">
        <f>(Table1[[#This Row],[Return]]-$S$3)^3</f>
        <v>-4.9051090101007934E-8</v>
      </c>
    </row>
    <row r="130" spans="1:16" x14ac:dyDescent="0.3">
      <c r="A130" s="1" t="s">
        <v>12</v>
      </c>
      <c r="B130" s="1" t="s">
        <v>13</v>
      </c>
      <c r="C130" s="2">
        <v>40452</v>
      </c>
      <c r="D130" s="1">
        <v>534.35</v>
      </c>
      <c r="E130" s="1">
        <v>539.85</v>
      </c>
      <c r="F130" s="1">
        <v>544</v>
      </c>
      <c r="G130" s="1">
        <v>522.1</v>
      </c>
      <c r="H130" s="1">
        <v>525.9</v>
      </c>
      <c r="I130" s="1">
        <v>526.79999999999995</v>
      </c>
      <c r="J130" s="1">
        <v>532.97</v>
      </c>
      <c r="K130" s="1">
        <v>79457</v>
      </c>
      <c r="L130" s="1">
        <v>42348591.450000003</v>
      </c>
      <c r="M130" s="3">
        <f>IF(ISERROR((Table1[[#This Row],[Close Price]]-I129)/I129),0,(Table1[[#This Row],[Close Price]]-I129)/I129)</f>
        <v>-1.4129315991391537E-2</v>
      </c>
      <c r="N130" s="3">
        <f>IF(OR(Table1[[#This Row],[Raw Return]]&lt;-20,Table1[[#This Row],[Raw Return]]&gt;20),"Outlier",Table1[[#This Row],[Raw Return]])</f>
        <v>-1.4129315991391537E-2</v>
      </c>
      <c r="O130" s="6">
        <f>(Table1[[#This Row],[Return]]-$S$3)^2</f>
        <v>2.6249513885906407E-4</v>
      </c>
      <c r="P130" s="6">
        <f>(Table1[[#This Row],[Return]]-$S$3)^3</f>
        <v>-4.2528679446499633E-6</v>
      </c>
    </row>
    <row r="131" spans="1:16" x14ac:dyDescent="0.3">
      <c r="A131" s="1" t="s">
        <v>12</v>
      </c>
      <c r="B131" s="1" t="s">
        <v>13</v>
      </c>
      <c r="C131" s="2">
        <v>40455</v>
      </c>
      <c r="D131" s="1">
        <v>526.79999999999995</v>
      </c>
      <c r="E131" s="1">
        <v>528</v>
      </c>
      <c r="F131" s="1">
        <v>533</v>
      </c>
      <c r="G131" s="1">
        <v>513</v>
      </c>
      <c r="H131" s="1">
        <v>515</v>
      </c>
      <c r="I131" s="1">
        <v>515.35</v>
      </c>
      <c r="J131" s="1">
        <v>518.67999999999995</v>
      </c>
      <c r="K131" s="1">
        <v>117652</v>
      </c>
      <c r="L131" s="1">
        <v>61023738.299999997</v>
      </c>
      <c r="M131" s="3">
        <f>IF(ISERROR((Table1[[#This Row],[Close Price]]-I130)/I130),0,(Table1[[#This Row],[Close Price]]-I130)/I130)</f>
        <v>-2.1735003796507085E-2</v>
      </c>
      <c r="N131" s="3">
        <f>IF(OR(Table1[[#This Row],[Raw Return]]&lt;-20,Table1[[#This Row],[Raw Return]]&gt;20),"Outlier",Table1[[#This Row],[Raw Return]])</f>
        <v>-2.1735003796507085E-2</v>
      </c>
      <c r="O131" s="6">
        <f>(Table1[[#This Row],[Return]]-$S$3)^2</f>
        <v>5.6679179634621247E-4</v>
      </c>
      <c r="P131" s="6">
        <f>(Table1[[#This Row],[Return]]-$S$3)^3</f>
        <v>-1.3493833079368528E-5</v>
      </c>
    </row>
    <row r="132" spans="1:16" x14ac:dyDescent="0.3">
      <c r="A132" s="1" t="s">
        <v>12</v>
      </c>
      <c r="B132" s="1" t="s">
        <v>13</v>
      </c>
      <c r="C132" s="2">
        <v>40456</v>
      </c>
      <c r="D132" s="1">
        <v>515.35</v>
      </c>
      <c r="E132" s="1">
        <v>519.5</v>
      </c>
      <c r="F132" s="1">
        <v>524.9</v>
      </c>
      <c r="G132" s="1">
        <v>512</v>
      </c>
      <c r="H132" s="1">
        <v>512.15</v>
      </c>
      <c r="I132" s="1">
        <v>514.75</v>
      </c>
      <c r="J132" s="1">
        <v>518.87</v>
      </c>
      <c r="K132" s="1">
        <v>99412</v>
      </c>
      <c r="L132" s="1">
        <v>51581746.549999997</v>
      </c>
      <c r="M132" s="3">
        <f>IF(ISERROR((Table1[[#This Row],[Close Price]]-I131)/I131),0,(Table1[[#This Row],[Close Price]]-I131)/I131)</f>
        <v>-1.164257300863535E-3</v>
      </c>
      <c r="N132" s="3">
        <f>IF(OR(Table1[[#This Row],[Raw Return]]&lt;-20,Table1[[#This Row],[Raw Return]]&gt;20),"Outlier",Table1[[#This Row],[Raw Return]])</f>
        <v>-1.164257300863535E-3</v>
      </c>
      <c r="O132" s="6">
        <f>(Table1[[#This Row],[Return]]-$S$3)^2</f>
        <v>1.0475858147218613E-5</v>
      </c>
      <c r="P132" s="6">
        <f>(Table1[[#This Row],[Return]]-$S$3)^3</f>
        <v>-3.3906613325975779E-8</v>
      </c>
    </row>
    <row r="133" spans="1:16" x14ac:dyDescent="0.3">
      <c r="A133" s="1" t="s">
        <v>12</v>
      </c>
      <c r="B133" s="1" t="s">
        <v>13</v>
      </c>
      <c r="C133" s="2">
        <v>40457</v>
      </c>
      <c r="D133" s="1">
        <v>514.75</v>
      </c>
      <c r="E133" s="1">
        <v>516.04999999999995</v>
      </c>
      <c r="F133" s="1">
        <v>524.5</v>
      </c>
      <c r="G133" s="1">
        <v>509</v>
      </c>
      <c r="H133" s="1">
        <v>514</v>
      </c>
      <c r="I133" s="1">
        <v>515.04999999999995</v>
      </c>
      <c r="J133" s="1">
        <v>515.84</v>
      </c>
      <c r="K133" s="1">
        <v>60056</v>
      </c>
      <c r="L133" s="1">
        <v>30979326.649999999</v>
      </c>
      <c r="M133" s="3">
        <f>IF(ISERROR((Table1[[#This Row],[Close Price]]-I132)/I132),0,(Table1[[#This Row],[Close Price]]-I132)/I132)</f>
        <v>5.828071879552298E-4</v>
      </c>
      <c r="N133" s="3">
        <f>IF(OR(Table1[[#This Row],[Raw Return]]&lt;-20,Table1[[#This Row],[Raw Return]]&gt;20),"Outlier",Table1[[#This Row],[Raw Return]])</f>
        <v>5.828071879552298E-4</v>
      </c>
      <c r="O133" s="6">
        <f>(Table1[[#This Row],[Return]]-$S$3)^2</f>
        <v>2.2188442504000207E-6</v>
      </c>
      <c r="P133" s="6">
        <f>(Table1[[#This Row],[Return]]-$S$3)^3</f>
        <v>-3.3051427965540496E-9</v>
      </c>
    </row>
    <row r="134" spans="1:16" x14ac:dyDescent="0.3">
      <c r="A134" s="1" t="s">
        <v>12</v>
      </c>
      <c r="B134" s="1" t="s">
        <v>13</v>
      </c>
      <c r="C134" s="2">
        <v>40458</v>
      </c>
      <c r="D134" s="1">
        <v>515.04999999999995</v>
      </c>
      <c r="E134" s="1">
        <v>525.5</v>
      </c>
      <c r="F134" s="1">
        <v>526.5</v>
      </c>
      <c r="G134" s="1">
        <v>510.1</v>
      </c>
      <c r="H134" s="1">
        <v>514.9</v>
      </c>
      <c r="I134" s="1">
        <v>514.54999999999995</v>
      </c>
      <c r="J134" s="1">
        <v>516.07000000000005</v>
      </c>
      <c r="K134" s="1">
        <v>98005</v>
      </c>
      <c r="L134" s="1">
        <v>50577399.600000001</v>
      </c>
      <c r="M134" s="3">
        <f>IF(ISERROR((Table1[[#This Row],[Close Price]]-I133)/I133),0,(Table1[[#This Row],[Close Price]]-I133)/I133)</f>
        <v>-9.7077953596738187E-4</v>
      </c>
      <c r="N134" s="3">
        <f>IF(OR(Table1[[#This Row],[Raw Return]]&lt;-20,Table1[[#This Row],[Raw Return]]&gt;20),"Outlier",Table1[[#This Row],[Raw Return]])</f>
        <v>-9.7077953596738187E-4</v>
      </c>
      <c r="O134" s="6">
        <f>(Table1[[#This Row],[Return]]-$S$3)^2</f>
        <v>9.2608548717010392E-6</v>
      </c>
      <c r="P134" s="6">
        <f>(Table1[[#This Row],[Return]]-$S$3)^3</f>
        <v>-2.8182311933062219E-8</v>
      </c>
    </row>
    <row r="135" spans="1:16" x14ac:dyDescent="0.3">
      <c r="A135" s="1" t="s">
        <v>12</v>
      </c>
      <c r="B135" s="1" t="s">
        <v>13</v>
      </c>
      <c r="C135" s="2">
        <v>40459</v>
      </c>
      <c r="D135" s="1">
        <v>514.54999999999995</v>
      </c>
      <c r="E135" s="1">
        <v>517.79999999999995</v>
      </c>
      <c r="F135" s="1">
        <v>518.9</v>
      </c>
      <c r="G135" s="1">
        <v>502</v>
      </c>
      <c r="H135" s="1">
        <v>504.5</v>
      </c>
      <c r="I135" s="1">
        <v>505.45</v>
      </c>
      <c r="J135" s="1">
        <v>510.99</v>
      </c>
      <c r="K135" s="1">
        <v>68974</v>
      </c>
      <c r="L135" s="1">
        <v>35244836.600000001</v>
      </c>
      <c r="M135" s="3">
        <f>IF(ISERROR((Table1[[#This Row],[Close Price]]-I134)/I134),0,(Table1[[#This Row],[Close Price]]-I134)/I134)</f>
        <v>-1.7685356136429825E-2</v>
      </c>
      <c r="N135" s="3">
        <f>IF(OR(Table1[[#This Row],[Raw Return]]&lt;-20,Table1[[#This Row],[Raw Return]]&gt;20),"Outlier",Table1[[#This Row],[Raw Return]])</f>
        <v>-1.7685356136429825E-2</v>
      </c>
      <c r="O135" s="6">
        <f>(Table1[[#This Row],[Return]]-$S$3)^2</f>
        <v>3.903683638923256E-4</v>
      </c>
      <c r="P135" s="6">
        <f>(Table1[[#This Row],[Return]]-$S$3)^3</f>
        <v>-7.7127973688955475E-6</v>
      </c>
    </row>
    <row r="136" spans="1:16" x14ac:dyDescent="0.3">
      <c r="A136" s="1" t="s">
        <v>12</v>
      </c>
      <c r="B136" s="1" t="s">
        <v>13</v>
      </c>
      <c r="C136" s="2">
        <v>40462</v>
      </c>
      <c r="D136" s="1">
        <v>505.45</v>
      </c>
      <c r="E136" s="1">
        <v>509</v>
      </c>
      <c r="F136" s="1">
        <v>518.5</v>
      </c>
      <c r="G136" s="1">
        <v>502.1</v>
      </c>
      <c r="H136" s="1">
        <v>502.1</v>
      </c>
      <c r="I136" s="1">
        <v>504.55</v>
      </c>
      <c r="J136" s="1">
        <v>508.83</v>
      </c>
      <c r="K136" s="1">
        <v>67638</v>
      </c>
      <c r="L136" s="1">
        <v>34415915.100000001</v>
      </c>
      <c r="M136" s="3">
        <f>IF(ISERROR((Table1[[#This Row],[Close Price]]-I135)/I135),0,(Table1[[#This Row],[Close Price]]-I135)/I135)</f>
        <v>-1.7805915520822579E-3</v>
      </c>
      <c r="N136" s="3">
        <f>IF(OR(Table1[[#This Row],[Raw Return]]&lt;-20,Table1[[#This Row],[Raw Return]]&gt;20),"Outlier",Table1[[#This Row],[Raw Return]])</f>
        <v>-1.7805915520822579E-3</v>
      </c>
      <c r="O136" s="6">
        <f>(Table1[[#This Row],[Return]]-$S$3)^2</f>
        <v>1.4845433981455618E-5</v>
      </c>
      <c r="P136" s="6">
        <f>(Table1[[#This Row],[Return]]-$S$3)^3</f>
        <v>-5.7199119960304013E-8</v>
      </c>
    </row>
    <row r="137" spans="1:16" x14ac:dyDescent="0.3">
      <c r="A137" s="1" t="s">
        <v>12</v>
      </c>
      <c r="B137" s="1" t="s">
        <v>13</v>
      </c>
      <c r="C137" s="2">
        <v>40463</v>
      </c>
      <c r="D137" s="1">
        <v>504.55</v>
      </c>
      <c r="E137" s="1">
        <v>505</v>
      </c>
      <c r="F137" s="1">
        <v>509.9</v>
      </c>
      <c r="G137" s="1">
        <v>474</v>
      </c>
      <c r="H137" s="1">
        <v>501</v>
      </c>
      <c r="I137" s="1">
        <v>499.8</v>
      </c>
      <c r="J137" s="1">
        <v>499.17</v>
      </c>
      <c r="K137" s="1">
        <v>52293</v>
      </c>
      <c r="L137" s="1">
        <v>26102881.5</v>
      </c>
      <c r="M137" s="3">
        <f>IF(ISERROR((Table1[[#This Row],[Close Price]]-I136)/I136),0,(Table1[[#This Row],[Close Price]]-I136)/I136)</f>
        <v>-9.4143296006342289E-3</v>
      </c>
      <c r="N137" s="3">
        <f>IF(OR(Table1[[#This Row],[Raw Return]]&lt;-20,Table1[[#This Row],[Raw Return]]&gt;20),"Outlier",Table1[[#This Row],[Raw Return]])</f>
        <v>-9.4143296006342289E-3</v>
      </c>
      <c r="O137" s="6">
        <f>(Table1[[#This Row],[Return]]-$S$3)^2</f>
        <v>1.3194462922182088E-4</v>
      </c>
      <c r="P137" s="6">
        <f>(Table1[[#This Row],[Return]]-$S$3)^3</f>
        <v>-1.515610396051306E-6</v>
      </c>
    </row>
    <row r="138" spans="1:16" x14ac:dyDescent="0.3">
      <c r="A138" s="1" t="s">
        <v>12</v>
      </c>
      <c r="B138" s="1" t="s">
        <v>13</v>
      </c>
      <c r="C138" s="2">
        <v>40464</v>
      </c>
      <c r="D138" s="1">
        <v>499.8</v>
      </c>
      <c r="E138" s="1">
        <v>502</v>
      </c>
      <c r="F138" s="1">
        <v>514.85</v>
      </c>
      <c r="G138" s="1">
        <v>497</v>
      </c>
      <c r="H138" s="1">
        <v>505.2</v>
      </c>
      <c r="I138" s="1">
        <v>506.9</v>
      </c>
      <c r="J138" s="1">
        <v>507.03</v>
      </c>
      <c r="K138" s="1">
        <v>80902</v>
      </c>
      <c r="L138" s="1">
        <v>41019978.299999997</v>
      </c>
      <c r="M138" s="3">
        <f>IF(ISERROR((Table1[[#This Row],[Close Price]]-I137)/I137),0,(Table1[[#This Row],[Close Price]]-I137)/I137)</f>
        <v>1.4205682272909095E-2</v>
      </c>
      <c r="N138" s="3">
        <f>IF(OR(Table1[[#This Row],[Raw Return]]&lt;-20,Table1[[#This Row],[Raw Return]]&gt;20),"Outlier",Table1[[#This Row],[Raw Return]])</f>
        <v>1.4205682272909095E-2</v>
      </c>
      <c r="O138" s="6">
        <f>(Table1[[#This Row],[Return]]-$S$3)^2</f>
        <v>1.4721688485578888E-4</v>
      </c>
      <c r="P138" s="6">
        <f>(Table1[[#This Row],[Return]]-$S$3)^3</f>
        <v>1.7862261192148147E-6</v>
      </c>
    </row>
    <row r="139" spans="1:16" x14ac:dyDescent="0.3">
      <c r="A139" s="1" t="s">
        <v>12</v>
      </c>
      <c r="B139" s="1" t="s">
        <v>13</v>
      </c>
      <c r="C139" s="2">
        <v>40465</v>
      </c>
      <c r="D139" s="1">
        <v>506.9</v>
      </c>
      <c r="E139" s="1">
        <v>506.9</v>
      </c>
      <c r="F139" s="1">
        <v>508.95</v>
      </c>
      <c r="G139" s="1">
        <v>500</v>
      </c>
      <c r="H139" s="1">
        <v>502.45</v>
      </c>
      <c r="I139" s="1">
        <v>501.95</v>
      </c>
      <c r="J139" s="1">
        <v>504.39</v>
      </c>
      <c r="K139" s="1">
        <v>28284</v>
      </c>
      <c r="L139" s="1">
        <v>14266026.4</v>
      </c>
      <c r="M139" s="3">
        <f>IF(ISERROR((Table1[[#This Row],[Close Price]]-I138)/I138),0,(Table1[[#This Row],[Close Price]]-I138)/I138)</f>
        <v>-9.76523969224697E-3</v>
      </c>
      <c r="N139" s="3">
        <f>IF(OR(Table1[[#This Row],[Raw Return]]&lt;-20,Table1[[#This Row],[Raw Return]]&gt;20),"Outlier",Table1[[#This Row],[Raw Return]])</f>
        <v>-9.76523969224697E-3</v>
      </c>
      <c r="O139" s="6">
        <f>(Table1[[#This Row],[Return]]-$S$3)^2</f>
        <v>1.4012937577633904E-4</v>
      </c>
      <c r="P139" s="6">
        <f>(Table1[[#This Row],[Return]]-$S$3)^3</f>
        <v>-1.6587990619157796E-6</v>
      </c>
    </row>
    <row r="140" spans="1:16" x14ac:dyDescent="0.3">
      <c r="A140" s="1" t="s">
        <v>12</v>
      </c>
      <c r="B140" s="1" t="s">
        <v>13</v>
      </c>
      <c r="C140" s="2">
        <v>40466</v>
      </c>
      <c r="D140" s="1">
        <v>501.95</v>
      </c>
      <c r="E140" s="1">
        <v>498.05</v>
      </c>
      <c r="F140" s="1">
        <v>509.7</v>
      </c>
      <c r="G140" s="1">
        <v>497</v>
      </c>
      <c r="H140" s="1">
        <v>499.5</v>
      </c>
      <c r="I140" s="1">
        <v>499.3</v>
      </c>
      <c r="J140" s="1">
        <v>503.52</v>
      </c>
      <c r="K140" s="1">
        <v>38487</v>
      </c>
      <c r="L140" s="1">
        <v>19378895.699999999</v>
      </c>
      <c r="M140" s="3">
        <f>IF(ISERROR((Table1[[#This Row],[Close Price]]-I139)/I139),0,(Table1[[#This Row],[Close Price]]-I139)/I139)</f>
        <v>-5.2794102998306152E-3</v>
      </c>
      <c r="N140" s="3">
        <f>IF(OR(Table1[[#This Row],[Raw Return]]&lt;-20,Table1[[#This Row],[Raw Return]]&gt;20),"Outlier",Table1[[#This Row],[Raw Return]])</f>
        <v>-5.2794102998306152E-3</v>
      </c>
      <c r="O140" s="6">
        <f>(Table1[[#This Row],[Return]]-$S$3)^2</f>
        <v>5.4048904950504508E-5</v>
      </c>
      <c r="P140" s="6">
        <f>(Table1[[#This Row],[Return]]-$S$3)^3</f>
        <v>-3.9735652514893587E-7</v>
      </c>
    </row>
    <row r="141" spans="1:16" x14ac:dyDescent="0.3">
      <c r="A141" s="1" t="s">
        <v>12</v>
      </c>
      <c r="B141" s="1" t="s">
        <v>13</v>
      </c>
      <c r="C141" s="2">
        <v>40469</v>
      </c>
      <c r="D141" s="1">
        <v>499.3</v>
      </c>
      <c r="E141" s="1">
        <v>500</v>
      </c>
      <c r="F141" s="1">
        <v>522.9</v>
      </c>
      <c r="G141" s="1">
        <v>495</v>
      </c>
      <c r="H141" s="1">
        <v>505.05</v>
      </c>
      <c r="I141" s="1">
        <v>506.4</v>
      </c>
      <c r="J141" s="1">
        <v>510.05</v>
      </c>
      <c r="K141" s="1">
        <v>178731</v>
      </c>
      <c r="L141" s="1">
        <v>91161124.900000006</v>
      </c>
      <c r="M141" s="3">
        <f>IF(ISERROR((Table1[[#This Row],[Close Price]]-I140)/I140),0,(Table1[[#This Row],[Close Price]]-I140)/I140)</f>
        <v>1.4219907871019358E-2</v>
      </c>
      <c r="N141" s="3">
        <f>IF(OR(Table1[[#This Row],[Raw Return]]&lt;-20,Table1[[#This Row],[Raw Return]]&gt;20),"Outlier",Table1[[#This Row],[Raw Return]])</f>
        <v>1.4219907871019358E-2</v>
      </c>
      <c r="O141" s="6">
        <f>(Table1[[#This Row],[Return]]-$S$3)^2</f>
        <v>1.4756229402400768E-4</v>
      </c>
      <c r="P141" s="6">
        <f>(Table1[[#This Row],[Return]]-$S$3)^3</f>
        <v>1.7925162329704401E-6</v>
      </c>
    </row>
    <row r="142" spans="1:16" x14ac:dyDescent="0.3">
      <c r="A142" s="1" t="s">
        <v>12</v>
      </c>
      <c r="B142" s="1" t="s">
        <v>13</v>
      </c>
      <c r="C142" s="2">
        <v>40470</v>
      </c>
      <c r="D142" s="1">
        <v>506.4</v>
      </c>
      <c r="E142" s="1">
        <v>509</v>
      </c>
      <c r="F142" s="1">
        <v>517</v>
      </c>
      <c r="G142" s="1">
        <v>497.05</v>
      </c>
      <c r="H142" s="1">
        <v>498.45</v>
      </c>
      <c r="I142" s="1">
        <v>500.25</v>
      </c>
      <c r="J142" s="1">
        <v>509.33</v>
      </c>
      <c r="K142" s="1">
        <v>77769</v>
      </c>
      <c r="L142" s="1">
        <v>39609774.350000001</v>
      </c>
      <c r="M142" s="3">
        <f>IF(ISERROR((Table1[[#This Row],[Close Price]]-I141)/I141),0,(Table1[[#This Row],[Close Price]]-I141)/I141)</f>
        <v>-1.2144549763033131E-2</v>
      </c>
      <c r="N142" s="3">
        <f>IF(OR(Table1[[#This Row],[Raw Return]]&lt;-20,Table1[[#This Row],[Raw Return]]&gt;20),"Outlier",Table1[[#This Row],[Raw Return]])</f>
        <v>-1.2144549763033131E-2</v>
      </c>
      <c r="O142" s="6">
        <f>(Table1[[#This Row],[Return]]-$S$3)^2</f>
        <v>2.0212125497989704E-4</v>
      </c>
      <c r="P142" s="6">
        <f>(Table1[[#This Row],[Return]]-$S$3)^3</f>
        <v>-2.8735448450060165E-6</v>
      </c>
    </row>
    <row r="143" spans="1:16" x14ac:dyDescent="0.3">
      <c r="A143" s="1" t="s">
        <v>12</v>
      </c>
      <c r="B143" s="1" t="s">
        <v>13</v>
      </c>
      <c r="C143" s="2">
        <v>40471</v>
      </c>
      <c r="D143" s="1">
        <v>500.25</v>
      </c>
      <c r="E143" s="1">
        <v>505.55</v>
      </c>
      <c r="F143" s="1">
        <v>507.4</v>
      </c>
      <c r="G143" s="1">
        <v>482</v>
      </c>
      <c r="H143" s="1">
        <v>488.3</v>
      </c>
      <c r="I143" s="1">
        <v>488.3</v>
      </c>
      <c r="J143" s="1">
        <v>494.99</v>
      </c>
      <c r="K143" s="1">
        <v>56635</v>
      </c>
      <c r="L143" s="1">
        <v>28033778.25</v>
      </c>
      <c r="M143" s="3">
        <f>IF(ISERROR((Table1[[#This Row],[Close Price]]-I142)/I142),0,(Table1[[#This Row],[Close Price]]-I142)/I142)</f>
        <v>-2.3888055972013971E-2</v>
      </c>
      <c r="N143" s="3">
        <f>IF(OR(Table1[[#This Row],[Raw Return]]&lt;-20,Table1[[#This Row],[Raw Return]]&gt;20),"Outlier",Table1[[#This Row],[Raw Return]])</f>
        <v>-2.3888055972013971E-2</v>
      </c>
      <c r="O143" s="6">
        <f>(Table1[[#This Row],[Return]]-$S$3)^2</f>
        <v>6.7394453366830475E-4</v>
      </c>
      <c r="P143" s="6">
        <f>(Table1[[#This Row],[Return]]-$S$3)^3</f>
        <v>-1.7495897780641293E-5</v>
      </c>
    </row>
    <row r="144" spans="1:16" x14ac:dyDescent="0.3">
      <c r="A144" s="1" t="s">
        <v>12</v>
      </c>
      <c r="B144" s="1" t="s">
        <v>13</v>
      </c>
      <c r="C144" s="2">
        <v>40472</v>
      </c>
      <c r="D144" s="1">
        <v>488.3</v>
      </c>
      <c r="E144" s="1">
        <v>496</v>
      </c>
      <c r="F144" s="1">
        <v>496</v>
      </c>
      <c r="G144" s="1">
        <v>485</v>
      </c>
      <c r="H144" s="1">
        <v>492.95</v>
      </c>
      <c r="I144" s="1">
        <v>491</v>
      </c>
      <c r="J144" s="1">
        <v>490.43</v>
      </c>
      <c r="K144" s="1">
        <v>37721</v>
      </c>
      <c r="L144" s="1">
        <v>18499375.100000001</v>
      </c>
      <c r="M144" s="3">
        <f>IF(ISERROR((Table1[[#This Row],[Close Price]]-I143)/I143),0,(Table1[[#This Row],[Close Price]]-I143)/I143)</f>
        <v>5.5293876715133902E-3</v>
      </c>
      <c r="N144" s="3">
        <f>IF(OR(Table1[[#This Row],[Raw Return]]&lt;-20,Table1[[#This Row],[Raw Return]]&gt;20),"Outlier",Table1[[#This Row],[Raw Return]])</f>
        <v>5.5293876715133902E-3</v>
      </c>
      <c r="O144" s="6">
        <f>(Table1[[#This Row],[Return]]-$S$3)^2</f>
        <v>1.1950862383060375E-5</v>
      </c>
      <c r="P144" s="6">
        <f>(Table1[[#This Row],[Return]]-$S$3)^3</f>
        <v>4.1314154390879002E-8</v>
      </c>
    </row>
    <row r="145" spans="1:16" x14ac:dyDescent="0.3">
      <c r="A145" s="1" t="s">
        <v>12</v>
      </c>
      <c r="B145" s="1" t="s">
        <v>13</v>
      </c>
      <c r="C145" s="2">
        <v>40473</v>
      </c>
      <c r="D145" s="1">
        <v>491</v>
      </c>
      <c r="E145" s="1">
        <v>491.8</v>
      </c>
      <c r="F145" s="1">
        <v>494.85</v>
      </c>
      <c r="G145" s="1">
        <v>480.15</v>
      </c>
      <c r="H145" s="1">
        <v>482</v>
      </c>
      <c r="I145" s="1">
        <v>483.2</v>
      </c>
      <c r="J145" s="1">
        <v>486.54</v>
      </c>
      <c r="K145" s="1">
        <v>31654</v>
      </c>
      <c r="L145" s="1">
        <v>15400991.949999999</v>
      </c>
      <c r="M145" s="3">
        <f>IF(ISERROR((Table1[[#This Row],[Close Price]]-I144)/I144),0,(Table1[[#This Row],[Close Price]]-I144)/I144)</f>
        <v>-1.58859470468432E-2</v>
      </c>
      <c r="N145" s="3">
        <f>IF(OR(Table1[[#This Row],[Raw Return]]&lt;-20,Table1[[#This Row],[Raw Return]]&gt;20),"Outlier",Table1[[#This Row],[Raw Return]])</f>
        <v>-1.58859470468432E-2</v>
      </c>
      <c r="O145" s="6">
        <f>(Table1[[#This Row],[Return]]-$S$3)^2</f>
        <v>3.2250171633457694E-4</v>
      </c>
      <c r="P145" s="6">
        <f>(Table1[[#This Row],[Return]]-$S$3)^3</f>
        <v>-5.7915931449316561E-6</v>
      </c>
    </row>
    <row r="146" spans="1:16" x14ac:dyDescent="0.3">
      <c r="A146" s="1" t="s">
        <v>12</v>
      </c>
      <c r="B146" s="1" t="s">
        <v>13</v>
      </c>
      <c r="C146" s="2">
        <v>40476</v>
      </c>
      <c r="D146" s="1">
        <v>483.2</v>
      </c>
      <c r="E146" s="1">
        <v>487.95</v>
      </c>
      <c r="F146" s="1">
        <v>488</v>
      </c>
      <c r="G146" s="1">
        <v>484</v>
      </c>
      <c r="H146" s="1">
        <v>486</v>
      </c>
      <c r="I146" s="1">
        <v>485.8</v>
      </c>
      <c r="J146" s="1">
        <v>486.45</v>
      </c>
      <c r="K146" s="1">
        <v>27996</v>
      </c>
      <c r="L146" s="1">
        <v>13618756.85</v>
      </c>
      <c r="M146" s="3">
        <f>IF(ISERROR((Table1[[#This Row],[Close Price]]-I145)/I145),0,(Table1[[#This Row],[Close Price]]-I145)/I145)</f>
        <v>5.3807947019868024E-3</v>
      </c>
      <c r="N146" s="3">
        <f>IF(OR(Table1[[#This Row],[Raw Return]]&lt;-20,Table1[[#This Row],[Raw Return]]&gt;20),"Outlier",Table1[[#This Row],[Raw Return]])</f>
        <v>5.3807947019868024E-3</v>
      </c>
      <c r="O146" s="6">
        <f>(Table1[[#This Row],[Return]]-$S$3)^2</f>
        <v>1.0945569887099494E-5</v>
      </c>
      <c r="P146" s="6">
        <f>(Table1[[#This Row],[Return]]-$S$3)^3</f>
        <v>3.6212421553766899E-8</v>
      </c>
    </row>
    <row r="147" spans="1:16" x14ac:dyDescent="0.3">
      <c r="A147" s="1" t="s">
        <v>12</v>
      </c>
      <c r="B147" s="1" t="s">
        <v>13</v>
      </c>
      <c r="C147" s="2">
        <v>40477</v>
      </c>
      <c r="D147" s="1">
        <v>485.8</v>
      </c>
      <c r="E147" s="1">
        <v>490</v>
      </c>
      <c r="F147" s="1">
        <v>490</v>
      </c>
      <c r="G147" s="1">
        <v>475.4</v>
      </c>
      <c r="H147" s="1">
        <v>476.8</v>
      </c>
      <c r="I147" s="1">
        <v>478.2</v>
      </c>
      <c r="J147" s="1">
        <v>483.81</v>
      </c>
      <c r="K147" s="1">
        <v>33973</v>
      </c>
      <c r="L147" s="1">
        <v>16436351.15</v>
      </c>
      <c r="M147" s="3">
        <f>IF(ISERROR((Table1[[#This Row],[Close Price]]-I146)/I146),0,(Table1[[#This Row],[Close Price]]-I146)/I146)</f>
        <v>-1.5644298065047392E-2</v>
      </c>
      <c r="N147" s="3">
        <f>IF(OR(Table1[[#This Row],[Raw Return]]&lt;-20,Table1[[#This Row],[Raw Return]]&gt;20),"Outlier",Table1[[#This Row],[Raw Return]])</f>
        <v>-1.5644298065047392E-2</v>
      </c>
      <c r="O147" s="6">
        <f>(Table1[[#This Row],[Return]]-$S$3)^2</f>
        <v>3.138808849015953E-4</v>
      </c>
      <c r="P147" s="6">
        <f>(Table1[[#This Row],[Return]]-$S$3)^3</f>
        <v>-5.560928388952882E-6</v>
      </c>
    </row>
    <row r="148" spans="1:16" x14ac:dyDescent="0.3">
      <c r="A148" s="1" t="s">
        <v>12</v>
      </c>
      <c r="B148" s="1" t="s">
        <v>13</v>
      </c>
      <c r="C148" s="2">
        <v>40478</v>
      </c>
      <c r="D148" s="1">
        <v>478.2</v>
      </c>
      <c r="E148" s="1">
        <v>480.2</v>
      </c>
      <c r="F148" s="1">
        <v>480.2</v>
      </c>
      <c r="G148" s="1">
        <v>470</v>
      </c>
      <c r="H148" s="1">
        <v>472.05</v>
      </c>
      <c r="I148" s="1">
        <v>473.75</v>
      </c>
      <c r="J148" s="1">
        <v>474.78</v>
      </c>
      <c r="K148" s="1">
        <v>28849</v>
      </c>
      <c r="L148" s="1">
        <v>13697065.15</v>
      </c>
      <c r="M148" s="3">
        <f>IF(ISERROR((Table1[[#This Row],[Close Price]]-I147)/I147),0,(Table1[[#This Row],[Close Price]]-I147)/I147)</f>
        <v>-9.3057298201589065E-3</v>
      </c>
      <c r="N148" s="3">
        <f>IF(OR(Table1[[#This Row],[Raw Return]]&lt;-20,Table1[[#This Row],[Raw Return]]&gt;20),"Outlier",Table1[[#This Row],[Raw Return]])</f>
        <v>-9.3057298201589065E-3</v>
      </c>
      <c r="O148" s="6">
        <f>(Table1[[#This Row],[Return]]-$S$3)^2</f>
        <v>1.2946151360628699E-4</v>
      </c>
      <c r="P148" s="6">
        <f>(Table1[[#This Row],[Return]]-$S$3)^3</f>
        <v>-1.4730280618704006E-6</v>
      </c>
    </row>
    <row r="149" spans="1:16" x14ac:dyDescent="0.3">
      <c r="A149" s="1" t="s">
        <v>12</v>
      </c>
      <c r="B149" s="1" t="s">
        <v>13</v>
      </c>
      <c r="C149" s="2">
        <v>40479</v>
      </c>
      <c r="D149" s="1">
        <v>473.75</v>
      </c>
      <c r="E149" s="1">
        <v>470.35</v>
      </c>
      <c r="F149" s="1">
        <v>475</v>
      </c>
      <c r="G149" s="1">
        <v>465.05</v>
      </c>
      <c r="H149" s="1">
        <v>466</v>
      </c>
      <c r="I149" s="1">
        <v>466.2</v>
      </c>
      <c r="J149" s="1">
        <v>470.35</v>
      </c>
      <c r="K149" s="1">
        <v>26278</v>
      </c>
      <c r="L149" s="1">
        <v>12359856.550000001</v>
      </c>
      <c r="M149" s="3">
        <f>IF(ISERROR((Table1[[#This Row],[Close Price]]-I148)/I148),0,(Table1[[#This Row],[Close Price]]-I148)/I148)</f>
        <v>-1.5936675461741448E-2</v>
      </c>
      <c r="N149" s="3">
        <f>IF(OR(Table1[[#This Row],[Raw Return]]&lt;-20,Table1[[#This Row],[Raw Return]]&gt;20),"Outlier",Table1[[#This Row],[Raw Return]])</f>
        <v>-1.5936675461741448E-2</v>
      </c>
      <c r="O149" s="6">
        <f>(Table1[[#This Row],[Return]]-$S$3)^2</f>
        <v>3.2432628521921928E-4</v>
      </c>
      <c r="P149" s="6">
        <f>(Table1[[#This Row],[Return]]-$S$3)^3</f>
        <v>-5.84081191850605E-6</v>
      </c>
    </row>
    <row r="150" spans="1:16" x14ac:dyDescent="0.3">
      <c r="A150" s="1" t="s">
        <v>12</v>
      </c>
      <c r="B150" s="1" t="s">
        <v>13</v>
      </c>
      <c r="C150" s="2">
        <v>40480</v>
      </c>
      <c r="D150" s="1">
        <v>466.2</v>
      </c>
      <c r="E150" s="1">
        <v>465</v>
      </c>
      <c r="F150" s="1">
        <v>474.9</v>
      </c>
      <c r="G150" s="1">
        <v>454.95</v>
      </c>
      <c r="H150" s="1">
        <v>470</v>
      </c>
      <c r="I150" s="1">
        <v>470.2</v>
      </c>
      <c r="J150" s="1">
        <v>464.76</v>
      </c>
      <c r="K150" s="1">
        <v>32611</v>
      </c>
      <c r="L150" s="1">
        <v>15156337.6</v>
      </c>
      <c r="M150" s="3">
        <f>IF(ISERROR((Table1[[#This Row],[Close Price]]-I149)/I149),0,(Table1[[#This Row],[Close Price]]-I149)/I149)</f>
        <v>8.5800085800085794E-3</v>
      </c>
      <c r="N150" s="3">
        <f>IF(OR(Table1[[#This Row],[Raw Return]]&lt;-20,Table1[[#This Row],[Raw Return]]&gt;20),"Outlier",Table1[[#This Row],[Raw Return]])</f>
        <v>8.5800085800085794E-3</v>
      </c>
      <c r="O150" s="6">
        <f>(Table1[[#This Row],[Return]]-$S$3)^2</f>
        <v>4.2349155081588614E-5</v>
      </c>
      <c r="P150" s="6">
        <f>(Table1[[#This Row],[Return]]-$S$3)^3</f>
        <v>2.7559232903902516E-7</v>
      </c>
    </row>
    <row r="151" spans="1:16" x14ac:dyDescent="0.3">
      <c r="A151" s="1" t="s">
        <v>12</v>
      </c>
      <c r="B151" s="1" t="s">
        <v>13</v>
      </c>
      <c r="C151" s="2">
        <v>40483</v>
      </c>
      <c r="D151" s="1">
        <v>470.2</v>
      </c>
      <c r="E151" s="1">
        <v>473.1</v>
      </c>
      <c r="F151" s="1">
        <v>483.4</v>
      </c>
      <c r="G151" s="1">
        <v>455</v>
      </c>
      <c r="H151" s="1">
        <v>464</v>
      </c>
      <c r="I151" s="1">
        <v>467.25</v>
      </c>
      <c r="J151" s="1">
        <v>472.12</v>
      </c>
      <c r="K151" s="1">
        <v>43617</v>
      </c>
      <c r="L151" s="1">
        <v>20592320.199999999</v>
      </c>
      <c r="M151" s="3">
        <f>IF(ISERROR((Table1[[#This Row],[Close Price]]-I150)/I150),0,(Table1[[#This Row],[Close Price]]-I150)/I150)</f>
        <v>-6.2739259889408525E-3</v>
      </c>
      <c r="N151" s="3">
        <f>IF(OR(Table1[[#This Row],[Raw Return]]&lt;-20,Table1[[#This Row],[Raw Return]]&gt;20),"Outlier",Table1[[#This Row],[Raw Return]])</f>
        <v>-6.2739259889408525E-3</v>
      </c>
      <c r="O151" s="6">
        <f>(Table1[[#This Row],[Return]]-$S$3)^2</f>
        <v>6.9660919407671084E-5</v>
      </c>
      <c r="P151" s="6">
        <f>(Table1[[#This Row],[Return]]-$S$3)^3</f>
        <v>-5.8141174841316531E-7</v>
      </c>
    </row>
    <row r="152" spans="1:16" x14ac:dyDescent="0.3">
      <c r="A152" s="1" t="s">
        <v>12</v>
      </c>
      <c r="B152" s="1" t="s">
        <v>13</v>
      </c>
      <c r="C152" s="2">
        <v>40484</v>
      </c>
      <c r="D152" s="1">
        <v>467.25</v>
      </c>
      <c r="E152" s="1">
        <v>478</v>
      </c>
      <c r="F152" s="1">
        <v>478.9</v>
      </c>
      <c r="G152" s="1">
        <v>460</v>
      </c>
      <c r="H152" s="1">
        <v>471.65</v>
      </c>
      <c r="I152" s="1">
        <v>472.1</v>
      </c>
      <c r="J152" s="1">
        <v>470.64</v>
      </c>
      <c r="K152" s="1">
        <v>21346</v>
      </c>
      <c r="L152" s="1">
        <v>10046184.550000001</v>
      </c>
      <c r="M152" s="3">
        <f>IF(ISERROR((Table1[[#This Row],[Close Price]]-I151)/I151),0,(Table1[[#This Row],[Close Price]]-I151)/I151)</f>
        <v>1.0379882289994698E-2</v>
      </c>
      <c r="N152" s="3">
        <f>IF(OR(Table1[[#This Row],[Raw Return]]&lt;-20,Table1[[#This Row],[Raw Return]]&gt;20),"Outlier",Table1[[#This Row],[Raw Return]])</f>
        <v>1.0379882289994698E-2</v>
      </c>
      <c r="O152" s="6">
        <f>(Table1[[#This Row],[Return]]-$S$3)^2</f>
        <v>6.9014498996837557E-5</v>
      </c>
      <c r="P152" s="6">
        <f>(Table1[[#This Row],[Return]]-$S$3)^3</f>
        <v>5.7333771260105244E-7</v>
      </c>
    </row>
    <row r="153" spans="1:16" x14ac:dyDescent="0.3">
      <c r="A153" s="1" t="s">
        <v>12</v>
      </c>
      <c r="B153" s="1" t="s">
        <v>13</v>
      </c>
      <c r="C153" s="2">
        <v>40485</v>
      </c>
      <c r="D153" s="1">
        <v>472.1</v>
      </c>
      <c r="E153" s="1">
        <v>473</v>
      </c>
      <c r="F153" s="1">
        <v>486.9</v>
      </c>
      <c r="G153" s="1">
        <v>470</v>
      </c>
      <c r="H153" s="1">
        <v>481</v>
      </c>
      <c r="I153" s="1">
        <v>480.15</v>
      </c>
      <c r="J153" s="1">
        <v>480.71</v>
      </c>
      <c r="K153" s="1">
        <v>39811</v>
      </c>
      <c r="L153" s="1">
        <v>19137528.75</v>
      </c>
      <c r="M153" s="3">
        <f>IF(ISERROR((Table1[[#This Row],[Close Price]]-I152)/I152),0,(Table1[[#This Row],[Close Price]]-I152)/I152)</f>
        <v>1.7051472145731741E-2</v>
      </c>
      <c r="N153" s="3">
        <f>IF(OR(Table1[[#This Row],[Raw Return]]&lt;-20,Table1[[#This Row],[Raw Return]]&gt;20),"Outlier",Table1[[#This Row],[Raw Return]])</f>
        <v>1.7051472145731741E-2</v>
      </c>
      <c r="O153" s="6">
        <f>(Table1[[#This Row],[Return]]-$S$3)^2</f>
        <v>2.243730296741837E-4</v>
      </c>
      <c r="P153" s="6">
        <f>(Table1[[#This Row],[Return]]-$S$3)^3</f>
        <v>3.3609029995326616E-6</v>
      </c>
    </row>
    <row r="154" spans="1:16" x14ac:dyDescent="0.3">
      <c r="A154" s="1" t="s">
        <v>12</v>
      </c>
      <c r="B154" s="1" t="s">
        <v>13</v>
      </c>
      <c r="C154" s="2">
        <v>40486</v>
      </c>
      <c r="D154" s="1">
        <v>480.15</v>
      </c>
      <c r="E154" s="1">
        <v>482</v>
      </c>
      <c r="F154" s="1">
        <v>487.9</v>
      </c>
      <c r="G154" s="1">
        <v>475.1</v>
      </c>
      <c r="H154" s="1">
        <v>482.05</v>
      </c>
      <c r="I154" s="1">
        <v>481.95</v>
      </c>
      <c r="J154" s="1">
        <v>483.41</v>
      </c>
      <c r="K154" s="1">
        <v>16748</v>
      </c>
      <c r="L154" s="1">
        <v>8096218.5999999996</v>
      </c>
      <c r="M154" s="3">
        <f>IF(ISERROR((Table1[[#This Row],[Close Price]]-I153)/I153),0,(Table1[[#This Row],[Close Price]]-I153)/I153)</f>
        <v>3.7488284910965563E-3</v>
      </c>
      <c r="N154" s="3">
        <f>IF(OR(Table1[[#This Row],[Raw Return]]&lt;-20,Table1[[#This Row],[Raw Return]]&gt;20),"Outlier",Table1[[#This Row],[Raw Return]])</f>
        <v>3.7488284910965563E-3</v>
      </c>
      <c r="O154" s="6">
        <f>(Table1[[#This Row],[Return]]-$S$3)^2</f>
        <v>2.8104603115604471E-6</v>
      </c>
      <c r="P154" s="6">
        <f>(Table1[[#This Row],[Return]]-$S$3)^3</f>
        <v>4.7115758281746914E-9</v>
      </c>
    </row>
    <row r="155" spans="1:16" x14ac:dyDescent="0.3">
      <c r="A155" s="1" t="s">
        <v>12</v>
      </c>
      <c r="B155" s="1" t="s">
        <v>13</v>
      </c>
      <c r="C155" s="2">
        <v>40487</v>
      </c>
      <c r="D155" s="1">
        <v>481.95</v>
      </c>
      <c r="E155" s="1">
        <v>485.35</v>
      </c>
      <c r="F155" s="1">
        <v>492.55</v>
      </c>
      <c r="G155" s="1">
        <v>485</v>
      </c>
      <c r="H155" s="1">
        <v>490.05</v>
      </c>
      <c r="I155" s="1">
        <v>489.5</v>
      </c>
      <c r="J155" s="1">
        <v>489.25</v>
      </c>
      <c r="K155" s="1">
        <v>10345</v>
      </c>
      <c r="L155" s="1">
        <v>5061329.4000000004</v>
      </c>
      <c r="M155" s="3">
        <f>IF(ISERROR((Table1[[#This Row],[Close Price]]-I154)/I154),0,(Table1[[#This Row],[Close Price]]-I154)/I154)</f>
        <v>1.5665525469447061E-2</v>
      </c>
      <c r="N155" s="3">
        <f>IF(OR(Table1[[#This Row],[Raw Return]]&lt;-20,Table1[[#This Row],[Raw Return]]&gt;20),"Outlier",Table1[[#This Row],[Raw Return]])</f>
        <v>1.5665525469447061E-2</v>
      </c>
      <c r="O155" s="6">
        <f>(Table1[[#This Row],[Return]]-$S$3)^2</f>
        <v>1.8477344781662314E-4</v>
      </c>
      <c r="P155" s="6">
        <f>(Table1[[#This Row],[Return]]-$S$3)^3</f>
        <v>2.5116512952266546E-6</v>
      </c>
    </row>
    <row r="156" spans="1:16" x14ac:dyDescent="0.3">
      <c r="A156" s="1" t="s">
        <v>12</v>
      </c>
      <c r="B156" s="1" t="s">
        <v>13</v>
      </c>
      <c r="C156" s="2">
        <v>40490</v>
      </c>
      <c r="D156" s="1">
        <v>489.5</v>
      </c>
      <c r="E156" s="1">
        <v>493</v>
      </c>
      <c r="F156" s="1">
        <v>493</v>
      </c>
      <c r="G156" s="1">
        <v>475</v>
      </c>
      <c r="H156" s="1">
        <v>481.5</v>
      </c>
      <c r="I156" s="1">
        <v>481.8</v>
      </c>
      <c r="J156" s="1">
        <v>482.87</v>
      </c>
      <c r="K156" s="1">
        <v>19583</v>
      </c>
      <c r="L156" s="1">
        <v>9455984.8000000007</v>
      </c>
      <c r="M156" s="3">
        <f>IF(ISERROR((Table1[[#This Row],[Close Price]]-I155)/I155),0,(Table1[[#This Row],[Close Price]]-I155)/I155)</f>
        <v>-1.5730337078651662E-2</v>
      </c>
      <c r="N156" s="3">
        <f>IF(OR(Table1[[#This Row],[Raw Return]]&lt;-20,Table1[[#This Row],[Raw Return]]&gt;20),"Outlier",Table1[[#This Row],[Raw Return]])</f>
        <v>-1.5730337078651662E-2</v>
      </c>
      <c r="O156" s="6">
        <f>(Table1[[#This Row],[Return]]-$S$3)^2</f>
        <v>3.1693693961059617E-4</v>
      </c>
      <c r="P156" s="6">
        <f>(Table1[[#This Row],[Return]]-$S$3)^3</f>
        <v>-5.6423404855693988E-6</v>
      </c>
    </row>
    <row r="157" spans="1:16" x14ac:dyDescent="0.3">
      <c r="A157" s="1" t="s">
        <v>12</v>
      </c>
      <c r="B157" s="1" t="s">
        <v>13</v>
      </c>
      <c r="C157" s="2">
        <v>40491</v>
      </c>
      <c r="D157" s="1">
        <v>481.8</v>
      </c>
      <c r="E157" s="1">
        <v>485</v>
      </c>
      <c r="F157" s="1">
        <v>488.9</v>
      </c>
      <c r="G157" s="1">
        <v>474</v>
      </c>
      <c r="H157" s="1">
        <v>474</v>
      </c>
      <c r="I157" s="1">
        <v>475.3</v>
      </c>
      <c r="J157" s="1">
        <v>480.5</v>
      </c>
      <c r="K157" s="1">
        <v>29274</v>
      </c>
      <c r="L157" s="1">
        <v>14066244.199999999</v>
      </c>
      <c r="M157" s="3">
        <f>IF(ISERROR((Table1[[#This Row],[Close Price]]-I156)/I156),0,(Table1[[#This Row],[Close Price]]-I156)/I156)</f>
        <v>-1.3491075134910751E-2</v>
      </c>
      <c r="N157" s="3">
        <f>IF(OR(Table1[[#This Row],[Raw Return]]&lt;-20,Table1[[#This Row],[Raw Return]]&gt;20),"Outlier",Table1[[#This Row],[Raw Return]])</f>
        <v>-1.3491075134910751E-2</v>
      </c>
      <c r="O157" s="6">
        <f>(Table1[[#This Row],[Return]]-$S$3)^2</f>
        <v>2.4222131427624146E-4</v>
      </c>
      <c r="P157" s="6">
        <f>(Table1[[#This Row],[Return]]-$S$3)^3</f>
        <v>-3.7698019468067323E-6</v>
      </c>
    </row>
    <row r="158" spans="1:16" x14ac:dyDescent="0.3">
      <c r="A158" s="1" t="s">
        <v>12</v>
      </c>
      <c r="B158" s="1" t="s">
        <v>13</v>
      </c>
      <c r="C158" s="2">
        <v>40492</v>
      </c>
      <c r="D158" s="1">
        <v>475.3</v>
      </c>
      <c r="E158" s="1">
        <v>482</v>
      </c>
      <c r="F158" s="1">
        <v>488</v>
      </c>
      <c r="G158" s="1">
        <v>470.25</v>
      </c>
      <c r="H158" s="1">
        <v>471</v>
      </c>
      <c r="I158" s="1">
        <v>471.95</v>
      </c>
      <c r="J158" s="1">
        <v>479.76</v>
      </c>
      <c r="K158" s="1">
        <v>41603</v>
      </c>
      <c r="L158" s="1">
        <v>19959320.850000001</v>
      </c>
      <c r="M158" s="3">
        <f>IF(ISERROR((Table1[[#This Row],[Close Price]]-I157)/I157),0,(Table1[[#This Row],[Close Price]]-I157)/I157)</f>
        <v>-7.0481800967810279E-3</v>
      </c>
      <c r="N158" s="3">
        <f>IF(OR(Table1[[#This Row],[Raw Return]]&lt;-20,Table1[[#This Row],[Raw Return]]&gt;20),"Outlier",Table1[[#This Row],[Raw Return]])</f>
        <v>-7.0481800967810279E-3</v>
      </c>
      <c r="O158" s="6">
        <f>(Table1[[#This Row],[Return]]-$S$3)^2</f>
        <v>8.3184721107673257E-5</v>
      </c>
      <c r="P158" s="6">
        <f>(Table1[[#This Row],[Return]]-$S$3)^3</f>
        <v>-7.5869172513303021E-7</v>
      </c>
    </row>
    <row r="159" spans="1:16" x14ac:dyDescent="0.3">
      <c r="A159" s="1" t="s">
        <v>12</v>
      </c>
      <c r="B159" s="1" t="s">
        <v>13</v>
      </c>
      <c r="C159" s="2">
        <v>40493</v>
      </c>
      <c r="D159" s="1">
        <v>471.95</v>
      </c>
      <c r="E159" s="1">
        <v>475</v>
      </c>
      <c r="F159" s="1">
        <v>478.4</v>
      </c>
      <c r="G159" s="1">
        <v>464</v>
      </c>
      <c r="H159" s="1">
        <v>466</v>
      </c>
      <c r="I159" s="1">
        <v>465.4</v>
      </c>
      <c r="J159" s="1">
        <v>470.87</v>
      </c>
      <c r="K159" s="1">
        <v>21335</v>
      </c>
      <c r="L159" s="1">
        <v>10046069.300000001</v>
      </c>
      <c r="M159" s="3">
        <f>IF(ISERROR((Table1[[#This Row],[Close Price]]-I158)/I158),0,(Table1[[#This Row],[Close Price]]-I158)/I158)</f>
        <v>-1.3878588833562902E-2</v>
      </c>
      <c r="N159" s="3">
        <f>IF(OR(Table1[[#This Row],[Raw Return]]&lt;-20,Table1[[#This Row],[Raw Return]]&gt;20),"Outlier",Table1[[#This Row],[Raw Return]])</f>
        <v>-1.3878588833562902E-2</v>
      </c>
      <c r="O159" s="6">
        <f>(Table1[[#This Row],[Return]]-$S$3)^2</f>
        <v>2.5443358971461105E-4</v>
      </c>
      <c r="P159" s="6">
        <f>(Table1[[#This Row],[Return]]-$S$3)^3</f>
        <v>-4.058463719146615E-6</v>
      </c>
    </row>
    <row r="160" spans="1:16" x14ac:dyDescent="0.3">
      <c r="A160" s="1" t="s">
        <v>12</v>
      </c>
      <c r="B160" s="1" t="s">
        <v>13</v>
      </c>
      <c r="C160" s="2">
        <v>40494</v>
      </c>
      <c r="D160" s="1">
        <v>465.4</v>
      </c>
      <c r="E160" s="1">
        <v>466</v>
      </c>
      <c r="F160" s="1">
        <v>468</v>
      </c>
      <c r="G160" s="1">
        <v>454</v>
      </c>
      <c r="H160" s="1">
        <v>455.4</v>
      </c>
      <c r="I160" s="1">
        <v>455.15</v>
      </c>
      <c r="J160" s="1">
        <v>459.95</v>
      </c>
      <c r="K160" s="1">
        <v>20169</v>
      </c>
      <c r="L160" s="1">
        <v>9276819.3000000007</v>
      </c>
      <c r="M160" s="3">
        <f>IF(ISERROR((Table1[[#This Row],[Close Price]]-I159)/I159),0,(Table1[[#This Row],[Close Price]]-I159)/I159)</f>
        <v>-2.2024065320154707E-2</v>
      </c>
      <c r="N160" s="3">
        <f>IF(OR(Table1[[#This Row],[Raw Return]]&lt;-20,Table1[[#This Row],[Raw Return]]&gt;20),"Outlier",Table1[[#This Row],[Raw Return]])</f>
        <v>-2.2024065320154707E-2</v>
      </c>
      <c r="O160" s="6">
        <f>(Table1[[#This Row],[Return]]-$S$3)^2</f>
        <v>5.8063895349526719E-4</v>
      </c>
      <c r="P160" s="6">
        <f>(Table1[[#This Row],[Return]]-$S$3)^3</f>
        <v>-1.399133812411858E-5</v>
      </c>
    </row>
    <row r="161" spans="1:16" x14ac:dyDescent="0.3">
      <c r="A161" s="1" t="s">
        <v>12</v>
      </c>
      <c r="B161" s="1" t="s">
        <v>13</v>
      </c>
      <c r="C161" s="2">
        <v>40497</v>
      </c>
      <c r="D161" s="1">
        <v>455.15</v>
      </c>
      <c r="E161" s="1">
        <v>463.9</v>
      </c>
      <c r="F161" s="1">
        <v>495</v>
      </c>
      <c r="G161" s="1">
        <v>440</v>
      </c>
      <c r="H161" s="1">
        <v>464</v>
      </c>
      <c r="I161" s="1">
        <v>465.9</v>
      </c>
      <c r="J161" s="1">
        <v>466.82</v>
      </c>
      <c r="K161" s="1">
        <v>86762</v>
      </c>
      <c r="L161" s="1">
        <v>40502242.549999997</v>
      </c>
      <c r="M161" s="3">
        <f>IF(ISERROR((Table1[[#This Row],[Close Price]]-I160)/I160),0,(Table1[[#This Row],[Close Price]]-I160)/I160)</f>
        <v>2.3618587278919041E-2</v>
      </c>
      <c r="N161" s="3">
        <f>IF(OR(Table1[[#This Row],[Raw Return]]&lt;-20,Table1[[#This Row],[Raw Return]]&gt;20),"Outlier",Table1[[#This Row],[Raw Return]])</f>
        <v>2.3618587278919041E-2</v>
      </c>
      <c r="O161" s="6">
        <f>(Table1[[#This Row],[Return]]-$S$3)^2</f>
        <v>4.6423880093380247E-4</v>
      </c>
      <c r="P161" s="6">
        <f>(Table1[[#This Row],[Return]]-$S$3)^3</f>
        <v>1.0002582769024356E-5</v>
      </c>
    </row>
    <row r="162" spans="1:16" x14ac:dyDescent="0.3">
      <c r="A162" s="1" t="s">
        <v>12</v>
      </c>
      <c r="B162" s="1" t="s">
        <v>13</v>
      </c>
      <c r="C162" s="2">
        <v>40498</v>
      </c>
      <c r="D162" s="1">
        <v>465.9</v>
      </c>
      <c r="E162" s="1">
        <v>468</v>
      </c>
      <c r="F162" s="1">
        <v>472.9</v>
      </c>
      <c r="G162" s="1">
        <v>454.1</v>
      </c>
      <c r="H162" s="1">
        <v>465</v>
      </c>
      <c r="I162" s="1">
        <v>465.4</v>
      </c>
      <c r="J162" s="1">
        <v>463.37</v>
      </c>
      <c r="K162" s="1">
        <v>53670</v>
      </c>
      <c r="L162" s="1">
        <v>24869232.149999999</v>
      </c>
      <c r="M162" s="3">
        <f>IF(ISERROR((Table1[[#This Row],[Close Price]]-I161)/I161),0,(Table1[[#This Row],[Close Price]]-I161)/I161)</f>
        <v>-1.0731916720326251E-3</v>
      </c>
      <c r="N162" s="3">
        <f>IF(OR(Table1[[#This Row],[Raw Return]]&lt;-20,Table1[[#This Row],[Raw Return]]&gt;20),"Outlier",Table1[[#This Row],[Raw Return]])</f>
        <v>-1.0731916720326251E-3</v>
      </c>
      <c r="O162" s="6">
        <f>(Table1[[#This Row],[Return]]-$S$3)^2</f>
        <v>9.8946572290908122E-6</v>
      </c>
      <c r="P162" s="6">
        <f>(Table1[[#This Row],[Return]]-$S$3)^3</f>
        <v>-3.1124410238742364E-8</v>
      </c>
    </row>
    <row r="163" spans="1:16" x14ac:dyDescent="0.3">
      <c r="A163" s="1" t="s">
        <v>12</v>
      </c>
      <c r="B163" s="1" t="s">
        <v>13</v>
      </c>
      <c r="C163" s="2">
        <v>40500</v>
      </c>
      <c r="D163" s="1">
        <v>465.4</v>
      </c>
      <c r="E163" s="1">
        <v>461.05</v>
      </c>
      <c r="F163" s="1">
        <v>475</v>
      </c>
      <c r="G163" s="1">
        <v>451</v>
      </c>
      <c r="H163" s="1">
        <v>460.25</v>
      </c>
      <c r="I163" s="1">
        <v>462.6</v>
      </c>
      <c r="J163" s="1">
        <v>462.36</v>
      </c>
      <c r="K163" s="1">
        <v>43283</v>
      </c>
      <c r="L163" s="1">
        <v>20012468.899999999</v>
      </c>
      <c r="M163" s="3">
        <f>IF(ISERROR((Table1[[#This Row],[Close Price]]-I162)/I162),0,(Table1[[#This Row],[Close Price]]-I162)/I162)</f>
        <v>-6.0163300386763098E-3</v>
      </c>
      <c r="N163" s="3">
        <f>IF(OR(Table1[[#This Row],[Raw Return]]&lt;-20,Table1[[#This Row],[Raw Return]]&gt;20),"Outlier",Table1[[#This Row],[Raw Return]])</f>
        <v>-6.0163300386763098E-3</v>
      </c>
      <c r="O163" s="6">
        <f>(Table1[[#This Row],[Return]]-$S$3)^2</f>
        <v>6.5427322881351669E-5</v>
      </c>
      <c r="P163" s="6">
        <f>(Table1[[#This Row],[Return]]-$S$3)^3</f>
        <v>-5.2922301867655149E-7</v>
      </c>
    </row>
    <row r="164" spans="1:16" x14ac:dyDescent="0.3">
      <c r="A164" s="1" t="s">
        <v>12</v>
      </c>
      <c r="B164" s="1" t="s">
        <v>13</v>
      </c>
      <c r="C164" s="2">
        <v>40501</v>
      </c>
      <c r="D164" s="1">
        <v>462.6</v>
      </c>
      <c r="E164" s="1">
        <v>460.1</v>
      </c>
      <c r="F164" s="1">
        <v>464.9</v>
      </c>
      <c r="G164" s="1">
        <v>450</v>
      </c>
      <c r="H164" s="1">
        <v>462</v>
      </c>
      <c r="I164" s="1">
        <v>457</v>
      </c>
      <c r="J164" s="1">
        <v>454.91</v>
      </c>
      <c r="K164" s="1">
        <v>45174</v>
      </c>
      <c r="L164" s="1">
        <v>20550049.350000001</v>
      </c>
      <c r="M164" s="3">
        <f>IF(ISERROR((Table1[[#This Row],[Close Price]]-I163)/I163),0,(Table1[[#This Row],[Close Price]]-I163)/I163)</f>
        <v>-1.2105490704712544E-2</v>
      </c>
      <c r="N164" s="3">
        <f>IF(OR(Table1[[#This Row],[Raw Return]]&lt;-20,Table1[[#This Row],[Raw Return]]&gt;20),"Outlier",Table1[[#This Row],[Raw Return]])</f>
        <v>-1.2105490704712544E-2</v>
      </c>
      <c r="O164" s="6">
        <f>(Table1[[#This Row],[Return]]-$S$3)^2</f>
        <v>2.0101218036435077E-4</v>
      </c>
      <c r="P164" s="6">
        <f>(Table1[[#This Row],[Return]]-$S$3)^3</f>
        <v>-2.8499258562573276E-6</v>
      </c>
    </row>
    <row r="165" spans="1:16" x14ac:dyDescent="0.3">
      <c r="A165" s="1" t="s">
        <v>12</v>
      </c>
      <c r="B165" s="1" t="s">
        <v>13</v>
      </c>
      <c r="C165" s="2">
        <v>40504</v>
      </c>
      <c r="D165" s="1">
        <v>457</v>
      </c>
      <c r="E165" s="1">
        <v>462</v>
      </c>
      <c r="F165" s="1">
        <v>470</v>
      </c>
      <c r="G165" s="1">
        <v>451</v>
      </c>
      <c r="H165" s="1">
        <v>462.95</v>
      </c>
      <c r="I165" s="1">
        <v>462.7</v>
      </c>
      <c r="J165" s="1">
        <v>462.49</v>
      </c>
      <c r="K165" s="1">
        <v>34552</v>
      </c>
      <c r="L165" s="1">
        <v>15979986.949999999</v>
      </c>
      <c r="M165" s="3">
        <f>IF(ISERROR((Table1[[#This Row],[Close Price]]-I164)/I164),0,(Table1[[#This Row],[Close Price]]-I164)/I164)</f>
        <v>1.2472647702406978E-2</v>
      </c>
      <c r="N165" s="3">
        <f>IF(OR(Table1[[#This Row],[Raw Return]]&lt;-20,Table1[[#This Row],[Raw Return]]&gt;20),"Outlier",Table1[[#This Row],[Raw Return]])</f>
        <v>1.2472647702406978E-2</v>
      </c>
      <c r="O165" s="6">
        <f>(Table1[[#This Row],[Return]]-$S$3)^2</f>
        <v>1.0816544897265046E-4</v>
      </c>
      <c r="P165" s="6">
        <f>(Table1[[#This Row],[Return]]-$S$3)^3</f>
        <v>1.1249490050439379E-6</v>
      </c>
    </row>
    <row r="166" spans="1:16" x14ac:dyDescent="0.3">
      <c r="A166" s="1" t="s">
        <v>12</v>
      </c>
      <c r="B166" s="1" t="s">
        <v>13</v>
      </c>
      <c r="C166" s="2">
        <v>40505</v>
      </c>
      <c r="D166" s="1">
        <v>462.7</v>
      </c>
      <c r="E166" s="1">
        <v>454.6</v>
      </c>
      <c r="F166" s="1">
        <v>468.85</v>
      </c>
      <c r="G166" s="1">
        <v>444</v>
      </c>
      <c r="H166" s="1">
        <v>458</v>
      </c>
      <c r="I166" s="1">
        <v>460</v>
      </c>
      <c r="J166" s="1">
        <v>459.44</v>
      </c>
      <c r="K166" s="1">
        <v>72762</v>
      </c>
      <c r="L166" s="1">
        <v>33429978.399999999</v>
      </c>
      <c r="M166" s="3">
        <f>IF(ISERROR((Table1[[#This Row],[Close Price]]-I165)/I165),0,(Table1[[#This Row],[Close Price]]-I165)/I165)</f>
        <v>-5.8353144586124677E-3</v>
      </c>
      <c r="N166" s="3">
        <f>IF(OR(Table1[[#This Row],[Raw Return]]&lt;-20,Table1[[#This Row],[Raw Return]]&gt;20),"Outlier",Table1[[#This Row],[Raw Return]])</f>
        <v>-5.8353144586124677E-3</v>
      </c>
      <c r="O166" s="6">
        <f>(Table1[[#This Row],[Return]]-$S$3)^2</f>
        <v>6.2531722365776369E-5</v>
      </c>
      <c r="P166" s="6">
        <f>(Table1[[#This Row],[Return]]-$S$3)^3</f>
        <v>-4.944821131130086E-7</v>
      </c>
    </row>
    <row r="167" spans="1:16" x14ac:dyDescent="0.3">
      <c r="A167" s="1" t="s">
        <v>12</v>
      </c>
      <c r="B167" s="1" t="s">
        <v>13</v>
      </c>
      <c r="C167" s="2">
        <v>40506</v>
      </c>
      <c r="D167" s="1">
        <v>460</v>
      </c>
      <c r="E167" s="1">
        <v>460</v>
      </c>
      <c r="F167" s="1">
        <v>464.9</v>
      </c>
      <c r="G167" s="1">
        <v>453</v>
      </c>
      <c r="H167" s="1">
        <v>461</v>
      </c>
      <c r="I167" s="1">
        <v>457.95</v>
      </c>
      <c r="J167" s="1">
        <v>455.76</v>
      </c>
      <c r="K167" s="1">
        <v>96767</v>
      </c>
      <c r="L167" s="1">
        <v>44102406.100000001</v>
      </c>
      <c r="M167" s="3">
        <f>IF(ISERROR((Table1[[#This Row],[Close Price]]-I166)/I166),0,(Table1[[#This Row],[Close Price]]-I166)/I166)</f>
        <v>-4.4565217391304597E-3</v>
      </c>
      <c r="N167" s="3">
        <f>IF(OR(Table1[[#This Row],[Raw Return]]&lt;-20,Table1[[#This Row],[Raw Return]]&gt;20),"Outlier",Table1[[#This Row],[Raw Return]])</f>
        <v>-4.4565217391304597E-3</v>
      </c>
      <c r="O167" s="6">
        <f>(Table1[[#This Row],[Return]]-$S$3)^2</f>
        <v>4.2626632817082449E-5</v>
      </c>
      <c r="P167" s="6">
        <f>(Table1[[#This Row],[Return]]-$S$3)^3</f>
        <v>-2.7830534163343712E-7</v>
      </c>
    </row>
    <row r="168" spans="1:16" x14ac:dyDescent="0.3">
      <c r="A168" s="1" t="s">
        <v>12</v>
      </c>
      <c r="B168" s="1" t="s">
        <v>13</v>
      </c>
      <c r="C168" s="2">
        <v>40507</v>
      </c>
      <c r="D168" s="1">
        <v>457.95</v>
      </c>
      <c r="E168" s="1">
        <v>460.95</v>
      </c>
      <c r="F168" s="1">
        <v>463</v>
      </c>
      <c r="G168" s="1">
        <v>447</v>
      </c>
      <c r="H168" s="1">
        <v>461.5</v>
      </c>
      <c r="I168" s="1">
        <v>460.05</v>
      </c>
      <c r="J168" s="1">
        <v>457.86</v>
      </c>
      <c r="K168" s="1">
        <v>49070</v>
      </c>
      <c r="L168" s="1">
        <v>22467196.350000001</v>
      </c>
      <c r="M168" s="3">
        <f>IF(ISERROR((Table1[[#This Row],[Close Price]]-I167)/I167),0,(Table1[[#This Row],[Close Price]]-I167)/I167)</f>
        <v>4.5856534556174755E-3</v>
      </c>
      <c r="N168" s="3">
        <f>IF(OR(Table1[[#This Row],[Raw Return]]&lt;-20,Table1[[#This Row],[Raw Return]]&gt;20),"Outlier",Table1[[#This Row],[Raw Return]])</f>
        <v>4.5856534556174755E-3</v>
      </c>
      <c r="O168" s="6">
        <f>(Table1[[#This Row],[Return]]-$S$3)^2</f>
        <v>6.3165146311379273E-6</v>
      </c>
      <c r="P168" s="6">
        <f>(Table1[[#This Row],[Return]]-$S$3)^3</f>
        <v>1.5875092323768237E-8</v>
      </c>
    </row>
    <row r="169" spans="1:16" x14ac:dyDescent="0.3">
      <c r="A169" s="1" t="s">
        <v>12</v>
      </c>
      <c r="B169" s="1" t="s">
        <v>13</v>
      </c>
      <c r="C169" s="2">
        <v>40508</v>
      </c>
      <c r="D169" s="1">
        <v>460.05</v>
      </c>
      <c r="E169" s="1">
        <v>457</v>
      </c>
      <c r="F169" s="1">
        <v>466.8</v>
      </c>
      <c r="G169" s="1">
        <v>450.15</v>
      </c>
      <c r="H169" s="1">
        <v>459.5</v>
      </c>
      <c r="I169" s="1">
        <v>461.65</v>
      </c>
      <c r="J169" s="1">
        <v>457.29</v>
      </c>
      <c r="K169" s="1">
        <v>50087</v>
      </c>
      <c r="L169" s="1">
        <v>22904302.699999999</v>
      </c>
      <c r="M169" s="3">
        <f>IF(ISERROR((Table1[[#This Row],[Close Price]]-I168)/I168),0,(Table1[[#This Row],[Close Price]]-I168)/I168)</f>
        <v>3.4778828388217931E-3</v>
      </c>
      <c r="N169" s="3">
        <f>IF(OR(Table1[[#This Row],[Raw Return]]&lt;-20,Table1[[#This Row],[Raw Return]]&gt;20),"Outlier",Table1[[#This Row],[Raw Return]])</f>
        <v>3.4778828388217931E-3</v>
      </c>
      <c r="O169" s="6">
        <f>(Table1[[#This Row],[Return]]-$S$3)^2</f>
        <v>1.9754221064132946E-6</v>
      </c>
      <c r="P169" s="6">
        <f>(Table1[[#This Row],[Return]]-$S$3)^3</f>
        <v>2.7764500476760227E-9</v>
      </c>
    </row>
    <row r="170" spans="1:16" x14ac:dyDescent="0.3">
      <c r="A170" s="1" t="s">
        <v>12</v>
      </c>
      <c r="B170" s="1" t="s">
        <v>13</v>
      </c>
      <c r="C170" s="2">
        <v>40511</v>
      </c>
      <c r="D170" s="1">
        <v>461.65</v>
      </c>
      <c r="E170" s="1">
        <v>460.6</v>
      </c>
      <c r="F170" s="1">
        <v>465</v>
      </c>
      <c r="G170" s="1">
        <v>440.1</v>
      </c>
      <c r="H170" s="1">
        <v>462.7</v>
      </c>
      <c r="I170" s="1">
        <v>460.45</v>
      </c>
      <c r="J170" s="1">
        <v>457.61</v>
      </c>
      <c r="K170" s="1">
        <v>23505</v>
      </c>
      <c r="L170" s="1">
        <v>10756058.4</v>
      </c>
      <c r="M170" s="3">
        <f>IF(ISERROR((Table1[[#This Row],[Close Price]]-I169)/I169),0,(Table1[[#This Row],[Close Price]]-I169)/I169)</f>
        <v>-2.5993718184771767E-3</v>
      </c>
      <c r="N170" s="3">
        <f>IF(OR(Table1[[#This Row],[Raw Return]]&lt;-20,Table1[[#This Row],[Raw Return]]&gt;20),"Outlier",Table1[[#This Row],[Raw Return]])</f>
        <v>-2.5993718184771767E-3</v>
      </c>
      <c r="O170" s="6">
        <f>(Table1[[#This Row],[Return]]-$S$3)^2</f>
        <v>2.182531864657528E-5</v>
      </c>
      <c r="P170" s="6">
        <f>(Table1[[#This Row],[Return]]-$S$3)^3</f>
        <v>-1.0196259726311483E-7</v>
      </c>
    </row>
    <row r="171" spans="1:16" x14ac:dyDescent="0.3">
      <c r="A171" s="1" t="s">
        <v>12</v>
      </c>
      <c r="B171" s="1" t="s">
        <v>13</v>
      </c>
      <c r="C171" s="2">
        <v>40512</v>
      </c>
      <c r="D171" s="1">
        <v>460.45</v>
      </c>
      <c r="E171" s="1">
        <v>459.95</v>
      </c>
      <c r="F171" s="1">
        <v>480</v>
      </c>
      <c r="G171" s="1">
        <v>455.05</v>
      </c>
      <c r="H171" s="1">
        <v>480</v>
      </c>
      <c r="I171" s="1">
        <v>472.1</v>
      </c>
      <c r="J171" s="1">
        <v>467.95</v>
      </c>
      <c r="K171" s="1">
        <v>34710</v>
      </c>
      <c r="L171" s="1">
        <v>16242449.050000001</v>
      </c>
      <c r="M171" s="3">
        <f>IF(ISERROR((Table1[[#This Row],[Close Price]]-I170)/I170),0,(Table1[[#This Row],[Close Price]]-I170)/I170)</f>
        <v>2.5301335649907775E-2</v>
      </c>
      <c r="N171" s="3">
        <f>IF(OR(Table1[[#This Row],[Raw Return]]&lt;-20,Table1[[#This Row],[Raw Return]]&gt;20),"Outlier",Table1[[#This Row],[Raw Return]])</f>
        <v>2.5301335649907775E-2</v>
      </c>
      <c r="O171" s="6">
        <f>(Table1[[#This Row],[Return]]-$S$3)^2</f>
        <v>5.3958411410899804E-4</v>
      </c>
      <c r="P171" s="6">
        <f>(Table1[[#This Row],[Return]]-$S$3)^3</f>
        <v>1.2533972361049782E-5</v>
      </c>
    </row>
    <row r="172" spans="1:16" x14ac:dyDescent="0.3">
      <c r="A172" s="1" t="s">
        <v>12</v>
      </c>
      <c r="B172" s="1" t="s">
        <v>13</v>
      </c>
      <c r="C172" s="2">
        <v>40513</v>
      </c>
      <c r="D172" s="1">
        <v>472.1</v>
      </c>
      <c r="E172" s="1">
        <v>476</v>
      </c>
      <c r="F172" s="1">
        <v>490</v>
      </c>
      <c r="G172" s="1">
        <v>476</v>
      </c>
      <c r="H172" s="1">
        <v>485</v>
      </c>
      <c r="I172" s="1">
        <v>481.65</v>
      </c>
      <c r="J172" s="1">
        <v>484.19</v>
      </c>
      <c r="K172" s="1">
        <v>48104</v>
      </c>
      <c r="L172" s="1">
        <v>23291263.850000001</v>
      </c>
      <c r="M172" s="3">
        <f>IF(ISERROR((Table1[[#This Row],[Close Price]]-I171)/I171),0,(Table1[[#This Row],[Close Price]]-I171)/I171)</f>
        <v>2.0228765092141398E-2</v>
      </c>
      <c r="N172" s="3">
        <f>IF(OR(Table1[[#This Row],[Raw Return]]&lt;-20,Table1[[#This Row],[Raw Return]]&gt;20),"Outlier",Table1[[#This Row],[Raw Return]])</f>
        <v>2.0228765092141398E-2</v>
      </c>
      <c r="O172" s="6">
        <f>(Table1[[#This Row],[Return]]-$S$3)^2</f>
        <v>3.2965411132893394E-4</v>
      </c>
      <c r="P172" s="6">
        <f>(Table1[[#This Row],[Return]]-$S$3)^3</f>
        <v>5.9853251016435185E-6</v>
      </c>
    </row>
    <row r="173" spans="1:16" x14ac:dyDescent="0.3">
      <c r="A173" s="1" t="s">
        <v>12</v>
      </c>
      <c r="B173" s="1" t="s">
        <v>13</v>
      </c>
      <c r="C173" s="2">
        <v>40514</v>
      </c>
      <c r="D173" s="1">
        <v>481.65</v>
      </c>
      <c r="E173" s="1">
        <v>485</v>
      </c>
      <c r="F173" s="1">
        <v>495</v>
      </c>
      <c r="G173" s="1">
        <v>482</v>
      </c>
      <c r="H173" s="1">
        <v>483</v>
      </c>
      <c r="I173" s="1">
        <v>484.35</v>
      </c>
      <c r="J173" s="1">
        <v>487.5</v>
      </c>
      <c r="K173" s="1">
        <v>59835</v>
      </c>
      <c r="L173" s="1">
        <v>29169608.600000001</v>
      </c>
      <c r="M173" s="3">
        <f>IF(ISERROR((Table1[[#This Row],[Close Price]]-I172)/I172),0,(Table1[[#This Row],[Close Price]]-I172)/I172)</f>
        <v>5.6057303020866723E-3</v>
      </c>
      <c r="N173" s="3">
        <f>IF(OR(Table1[[#This Row],[Raw Return]]&lt;-20,Table1[[#This Row],[Raw Return]]&gt;20),"Outlier",Table1[[#This Row],[Raw Return]])</f>
        <v>5.6057303020866723E-3</v>
      </c>
      <c r="O173" s="6">
        <f>(Table1[[#This Row],[Return]]-$S$3)^2</f>
        <v>1.2484523823631516E-5</v>
      </c>
      <c r="P173" s="6">
        <f>(Table1[[#This Row],[Return]]-$S$3)^3</f>
        <v>4.4112124414063921E-8</v>
      </c>
    </row>
    <row r="174" spans="1:16" x14ac:dyDescent="0.3">
      <c r="A174" s="1" t="s">
        <v>12</v>
      </c>
      <c r="B174" s="1" t="s">
        <v>13</v>
      </c>
      <c r="C174" s="2">
        <v>40515</v>
      </c>
      <c r="D174" s="1">
        <v>484.35</v>
      </c>
      <c r="E174" s="1">
        <v>487.95</v>
      </c>
      <c r="F174" s="1">
        <v>491.9</v>
      </c>
      <c r="G174" s="1">
        <v>482.05</v>
      </c>
      <c r="H174" s="1">
        <v>488</v>
      </c>
      <c r="I174" s="1">
        <v>486.7</v>
      </c>
      <c r="J174" s="1">
        <v>487.54</v>
      </c>
      <c r="K174" s="1">
        <v>72717</v>
      </c>
      <c r="L174" s="1">
        <v>35452230.75</v>
      </c>
      <c r="M174" s="3">
        <f>IF(ISERROR((Table1[[#This Row],[Close Price]]-I173)/I173),0,(Table1[[#This Row],[Close Price]]-I173)/I173)</f>
        <v>4.8518633219778382E-3</v>
      </c>
      <c r="N174" s="3">
        <f>IF(OR(Table1[[#This Row],[Raw Return]]&lt;-20,Table1[[#This Row],[Raw Return]]&gt;20),"Outlier",Table1[[#This Row],[Raw Return]])</f>
        <v>4.8518633219778382E-3</v>
      </c>
      <c r="O174" s="6">
        <f>(Table1[[#This Row],[Return]]-$S$3)^2</f>
        <v>7.725495651690511E-6</v>
      </c>
      <c r="P174" s="6">
        <f>(Table1[[#This Row],[Return]]-$S$3)^3</f>
        <v>2.1472842005467709E-8</v>
      </c>
    </row>
    <row r="175" spans="1:16" x14ac:dyDescent="0.3">
      <c r="A175" s="1" t="s">
        <v>12</v>
      </c>
      <c r="B175" s="1" t="s">
        <v>13</v>
      </c>
      <c r="C175" s="2">
        <v>40518</v>
      </c>
      <c r="D175" s="1">
        <v>486.7</v>
      </c>
      <c r="E175" s="1">
        <v>486.65</v>
      </c>
      <c r="F175" s="1">
        <v>493</v>
      </c>
      <c r="G175" s="1">
        <v>483.5</v>
      </c>
      <c r="H175" s="1">
        <v>486.95</v>
      </c>
      <c r="I175" s="1">
        <v>487.1</v>
      </c>
      <c r="J175" s="1">
        <v>488.23</v>
      </c>
      <c r="K175" s="1">
        <v>27970</v>
      </c>
      <c r="L175" s="1">
        <v>13655892.949999999</v>
      </c>
      <c r="M175" s="3">
        <f>IF(ISERROR((Table1[[#This Row],[Close Price]]-I174)/I174),0,(Table1[[#This Row],[Close Price]]-I174)/I174)</f>
        <v>8.2186151633456778E-4</v>
      </c>
      <c r="N175" s="3">
        <f>IF(OR(Table1[[#This Row],[Raw Return]]&lt;-20,Table1[[#This Row],[Raw Return]]&gt;20),"Outlier",Table1[[#This Row],[Raw Return]])</f>
        <v>8.2186151633456778E-4</v>
      </c>
      <c r="O175" s="6">
        <f>(Table1[[#This Row],[Return]]-$S$3)^2</f>
        <v>1.5638108236381082E-6</v>
      </c>
      <c r="P175" s="6">
        <f>(Table1[[#This Row],[Return]]-$S$3)^3</f>
        <v>-1.9555833097269837E-9</v>
      </c>
    </row>
    <row r="176" spans="1:16" x14ac:dyDescent="0.3">
      <c r="A176" s="1" t="s">
        <v>12</v>
      </c>
      <c r="B176" s="1" t="s">
        <v>13</v>
      </c>
      <c r="C176" s="2">
        <v>40519</v>
      </c>
      <c r="D176" s="1">
        <v>487.1</v>
      </c>
      <c r="E176" s="1">
        <v>484.9</v>
      </c>
      <c r="F176" s="1">
        <v>488</v>
      </c>
      <c r="G176" s="1">
        <v>480</v>
      </c>
      <c r="H176" s="1">
        <v>481</v>
      </c>
      <c r="I176" s="1">
        <v>482.05</v>
      </c>
      <c r="J176" s="1">
        <v>484.49</v>
      </c>
      <c r="K176" s="1">
        <v>21813</v>
      </c>
      <c r="L176" s="1">
        <v>10568155.9</v>
      </c>
      <c r="M176" s="3">
        <f>IF(ISERROR((Table1[[#This Row],[Close Price]]-I175)/I175),0,(Table1[[#This Row],[Close Price]]-I175)/I175)</f>
        <v>-1.0367481010059559E-2</v>
      </c>
      <c r="N176" s="3">
        <f>IF(OR(Table1[[#This Row],[Raw Return]]&lt;-20,Table1[[#This Row],[Raw Return]]&gt;20),"Outlier",Table1[[#This Row],[Raw Return]])</f>
        <v>-1.0367481010059559E-2</v>
      </c>
      <c r="O176" s="6">
        <f>(Table1[[#This Row],[Return]]-$S$3)^2</f>
        <v>1.5475028465641847E-4</v>
      </c>
      <c r="P176" s="6">
        <f>(Table1[[#This Row],[Return]]-$S$3)^3</f>
        <v>-1.9250729200201052E-6</v>
      </c>
    </row>
    <row r="177" spans="1:16" x14ac:dyDescent="0.3">
      <c r="A177" s="1" t="s">
        <v>12</v>
      </c>
      <c r="B177" s="1" t="s">
        <v>13</v>
      </c>
      <c r="C177" s="2">
        <v>40520</v>
      </c>
      <c r="D177" s="1">
        <v>482.05</v>
      </c>
      <c r="E177" s="1">
        <v>479</v>
      </c>
      <c r="F177" s="1">
        <v>487.9</v>
      </c>
      <c r="G177" s="1">
        <v>455</v>
      </c>
      <c r="H177" s="1">
        <v>463.55</v>
      </c>
      <c r="I177" s="1">
        <v>459.4</v>
      </c>
      <c r="J177" s="1">
        <v>475.45</v>
      </c>
      <c r="K177" s="1">
        <v>25933</v>
      </c>
      <c r="L177" s="1">
        <v>12329740.449999999</v>
      </c>
      <c r="M177" s="3">
        <f>IF(ISERROR((Table1[[#This Row],[Close Price]]-I176)/I176),0,(Table1[[#This Row],[Close Price]]-I176)/I176)</f>
        <v>-4.6986827092625319E-2</v>
      </c>
      <c r="N177" s="3">
        <f>IF(OR(Table1[[#This Row],[Raw Return]]&lt;-20,Table1[[#This Row],[Raw Return]]&gt;20),"Outlier",Table1[[#This Row],[Raw Return]])</f>
        <v>-4.6986827092625319E-2</v>
      </c>
      <c r="O177" s="6">
        <f>(Table1[[#This Row],[Return]]-$S$3)^2</f>
        <v>2.4068063633513408E-3</v>
      </c>
      <c r="P177" s="6">
        <f>(Table1[[#This Row],[Return]]-$S$3)^3</f>
        <v>-1.1807602561662392E-4</v>
      </c>
    </row>
    <row r="178" spans="1:16" x14ac:dyDescent="0.3">
      <c r="A178" s="1" t="s">
        <v>12</v>
      </c>
      <c r="B178" s="1" t="s">
        <v>13</v>
      </c>
      <c r="C178" s="2">
        <v>40521</v>
      </c>
      <c r="D178" s="1">
        <v>459.4</v>
      </c>
      <c r="E178" s="1">
        <v>469</v>
      </c>
      <c r="F178" s="1">
        <v>469.9</v>
      </c>
      <c r="G178" s="1">
        <v>447.3</v>
      </c>
      <c r="H178" s="1">
        <v>452.2</v>
      </c>
      <c r="I178" s="1">
        <v>459</v>
      </c>
      <c r="J178" s="1">
        <v>455.87</v>
      </c>
      <c r="K178" s="1">
        <v>51887</v>
      </c>
      <c r="L178" s="1">
        <v>23653675.449999999</v>
      </c>
      <c r="M178" s="3">
        <f>IF(ISERROR((Table1[[#This Row],[Close Price]]-I177)/I177),0,(Table1[[#This Row],[Close Price]]-I177)/I177)</f>
        <v>-8.7070091423591047E-4</v>
      </c>
      <c r="N178" s="3">
        <f>IF(OR(Table1[[#This Row],[Raw Return]]&lt;-20,Table1[[#This Row],[Raw Return]]&gt;20),"Outlier",Table1[[#This Row],[Raw Return]])</f>
        <v>-8.7070091423591047E-4</v>
      </c>
      <c r="O178" s="6">
        <f>(Table1[[#This Row],[Return]]-$S$3)^2</f>
        <v>8.6617590300161102E-6</v>
      </c>
      <c r="P178" s="6">
        <f>(Table1[[#This Row],[Return]]-$S$3)^3</f>
        <v>-2.5492307367651897E-8</v>
      </c>
    </row>
    <row r="179" spans="1:16" x14ac:dyDescent="0.3">
      <c r="A179" s="1" t="s">
        <v>12</v>
      </c>
      <c r="B179" s="1" t="s">
        <v>13</v>
      </c>
      <c r="C179" s="2">
        <v>40522</v>
      </c>
      <c r="D179" s="1">
        <v>459</v>
      </c>
      <c r="E179" s="1">
        <v>464.9</v>
      </c>
      <c r="F179" s="1">
        <v>464.9</v>
      </c>
      <c r="G179" s="1">
        <v>447.15</v>
      </c>
      <c r="H179" s="1">
        <v>457.7</v>
      </c>
      <c r="I179" s="1">
        <v>458.45</v>
      </c>
      <c r="J179" s="1">
        <v>456.41</v>
      </c>
      <c r="K179" s="1">
        <v>121753</v>
      </c>
      <c r="L179" s="1">
        <v>55569704</v>
      </c>
      <c r="M179" s="3">
        <f>IF(ISERROR((Table1[[#This Row],[Close Price]]-I178)/I178),0,(Table1[[#This Row],[Close Price]]-I178)/I178)</f>
        <v>-1.1982570806100465E-3</v>
      </c>
      <c r="N179" s="3">
        <f>IF(OR(Table1[[#This Row],[Raw Return]]&lt;-20,Table1[[#This Row],[Raw Return]]&gt;20),"Outlier",Table1[[#This Row],[Raw Return]])</f>
        <v>-1.1982570806100465E-3</v>
      </c>
      <c r="O179" s="6">
        <f>(Table1[[#This Row],[Return]]-$S$3)^2</f>
        <v>1.0697104432975284E-5</v>
      </c>
      <c r="P179" s="6">
        <f>(Table1[[#This Row],[Return]]-$S$3)^3</f>
        <v>-3.4986407770819272E-8</v>
      </c>
    </row>
    <row r="180" spans="1:16" x14ac:dyDescent="0.3">
      <c r="A180" s="1" t="s">
        <v>12</v>
      </c>
      <c r="B180" s="1" t="s">
        <v>13</v>
      </c>
      <c r="C180" s="2">
        <v>40525</v>
      </c>
      <c r="D180" s="1">
        <v>458.45</v>
      </c>
      <c r="E180" s="1">
        <v>462</v>
      </c>
      <c r="F180" s="1">
        <v>462</v>
      </c>
      <c r="G180" s="1">
        <v>453.55</v>
      </c>
      <c r="H180" s="1">
        <v>459.95</v>
      </c>
      <c r="I180" s="1">
        <v>459.2</v>
      </c>
      <c r="J180" s="1">
        <v>458.41</v>
      </c>
      <c r="K180" s="1">
        <v>105215</v>
      </c>
      <c r="L180" s="1">
        <v>48231729.5</v>
      </c>
      <c r="M180" s="3">
        <f>IF(ISERROR((Table1[[#This Row],[Close Price]]-I179)/I179),0,(Table1[[#This Row],[Close Price]]-I179)/I179)</f>
        <v>1.6359472134365798E-3</v>
      </c>
      <c r="N180" s="3">
        <f>IF(OR(Table1[[#This Row],[Raw Return]]&lt;-20,Table1[[#This Row],[Raw Return]]&gt;20),"Outlier",Table1[[#This Row],[Raw Return]])</f>
        <v>1.6359472134365798E-3</v>
      </c>
      <c r="O180" s="6">
        <f>(Table1[[#This Row],[Return]]-$S$3)^2</f>
        <v>1.9047858386156567E-7</v>
      </c>
      <c r="P180" s="6">
        <f>(Table1[[#This Row],[Return]]-$S$3)^3</f>
        <v>-8.3132191695249835E-11</v>
      </c>
    </row>
    <row r="181" spans="1:16" x14ac:dyDescent="0.3">
      <c r="A181" s="1" t="s">
        <v>12</v>
      </c>
      <c r="B181" s="1" t="s">
        <v>13</v>
      </c>
      <c r="C181" s="2">
        <v>40526</v>
      </c>
      <c r="D181" s="1">
        <v>459.2</v>
      </c>
      <c r="E181" s="1">
        <v>459.95</v>
      </c>
      <c r="F181" s="1">
        <v>461</v>
      </c>
      <c r="G181" s="1">
        <v>456.15</v>
      </c>
      <c r="H181" s="1">
        <v>458.85</v>
      </c>
      <c r="I181" s="1">
        <v>457.8</v>
      </c>
      <c r="J181" s="1">
        <v>459.88</v>
      </c>
      <c r="K181" s="1">
        <v>636033</v>
      </c>
      <c r="L181" s="1">
        <v>292497247.55000001</v>
      </c>
      <c r="M181" s="3">
        <f>IF(ISERROR((Table1[[#This Row],[Close Price]]-I180)/I180),0,(Table1[[#This Row],[Close Price]]-I180)/I180)</f>
        <v>-3.0487804878048287E-3</v>
      </c>
      <c r="N181" s="3">
        <f>IF(OR(Table1[[#This Row],[Raw Return]]&lt;-20,Table1[[#This Row],[Raw Return]]&gt;20),"Outlier",Table1[[#This Row],[Raw Return]])</f>
        <v>-3.0487804878048287E-3</v>
      </c>
      <c r="O181" s="6">
        <f>(Table1[[#This Row],[Return]]-$S$3)^2</f>
        <v>2.6226343490480897E-5</v>
      </c>
      <c r="P181" s="6">
        <f>(Table1[[#This Row],[Return]]-$S$3)^3</f>
        <v>-1.3430946445387583E-7</v>
      </c>
    </row>
    <row r="182" spans="1:16" x14ac:dyDescent="0.3">
      <c r="A182" s="1" t="s">
        <v>12</v>
      </c>
      <c r="B182" s="1" t="s">
        <v>13</v>
      </c>
      <c r="C182" s="2">
        <v>40527</v>
      </c>
      <c r="D182" s="1">
        <v>457.8</v>
      </c>
      <c r="E182" s="1">
        <v>459.95</v>
      </c>
      <c r="F182" s="1">
        <v>464.35</v>
      </c>
      <c r="G182" s="1">
        <v>456</v>
      </c>
      <c r="H182" s="1">
        <v>457.1</v>
      </c>
      <c r="I182" s="1">
        <v>458.9</v>
      </c>
      <c r="J182" s="1">
        <v>459.56</v>
      </c>
      <c r="K182" s="1">
        <v>324918</v>
      </c>
      <c r="L182" s="1">
        <v>149318257.55000001</v>
      </c>
      <c r="M182" s="3">
        <f>IF(ISERROR((Table1[[#This Row],[Close Price]]-I181)/I181),0,(Table1[[#This Row],[Close Price]]-I181)/I181)</f>
        <v>2.4027959807775578E-3</v>
      </c>
      <c r="N182" s="3">
        <f>IF(OR(Table1[[#This Row],[Raw Return]]&lt;-20,Table1[[#This Row],[Raw Return]]&gt;20),"Outlier",Table1[[#This Row],[Raw Return]])</f>
        <v>2.4027959807775578E-3</v>
      </c>
      <c r="O182" s="6">
        <f>(Table1[[#This Row],[Return]]-$S$3)^2</f>
        <v>1.0917092994161456E-7</v>
      </c>
      <c r="P182" s="6">
        <f>(Table1[[#This Row],[Return]]-$S$3)^3</f>
        <v>3.6071193699082533E-11</v>
      </c>
    </row>
    <row r="183" spans="1:16" x14ac:dyDescent="0.3">
      <c r="A183" s="1" t="s">
        <v>12</v>
      </c>
      <c r="B183" s="1" t="s">
        <v>13</v>
      </c>
      <c r="C183" s="2">
        <v>40528</v>
      </c>
      <c r="D183" s="1">
        <v>458.9</v>
      </c>
      <c r="E183" s="1">
        <v>454</v>
      </c>
      <c r="F183" s="1">
        <v>461.05</v>
      </c>
      <c r="G183" s="1">
        <v>454</v>
      </c>
      <c r="H183" s="1">
        <v>460</v>
      </c>
      <c r="I183" s="1">
        <v>459.55</v>
      </c>
      <c r="J183" s="1">
        <v>459.05</v>
      </c>
      <c r="K183" s="1">
        <v>19737</v>
      </c>
      <c r="L183" s="1">
        <v>9060271.4499999993</v>
      </c>
      <c r="M183" s="3">
        <f>IF(ISERROR((Table1[[#This Row],[Close Price]]-I182)/I182),0,(Table1[[#This Row],[Close Price]]-I182)/I182)</f>
        <v>1.4164305949009243E-3</v>
      </c>
      <c r="N183" s="3">
        <f>IF(OR(Table1[[#This Row],[Raw Return]]&lt;-20,Table1[[#This Row],[Raw Return]]&gt;20),"Outlier",Table1[[#This Row],[Raw Return]])</f>
        <v>1.4164305949009243E-3</v>
      </c>
      <c r="O183" s="6">
        <f>(Table1[[#This Row],[Return]]-$S$3)^2</f>
        <v>4.3027714696030114E-7</v>
      </c>
      <c r="P183" s="6">
        <f>(Table1[[#This Row],[Return]]-$S$3)^3</f>
        <v>-2.8224250658898164E-10</v>
      </c>
    </row>
    <row r="184" spans="1:16" x14ac:dyDescent="0.3">
      <c r="A184" s="1" t="s">
        <v>12</v>
      </c>
      <c r="B184" s="1" t="s">
        <v>13</v>
      </c>
      <c r="C184" s="2">
        <v>40532</v>
      </c>
      <c r="D184" s="1">
        <v>459.55</v>
      </c>
      <c r="E184" s="1">
        <v>459.55</v>
      </c>
      <c r="F184" s="1">
        <v>460</v>
      </c>
      <c r="G184" s="1">
        <v>451.3</v>
      </c>
      <c r="H184" s="1">
        <v>453.5</v>
      </c>
      <c r="I184" s="1">
        <v>453.4</v>
      </c>
      <c r="J184" s="1">
        <v>455.9</v>
      </c>
      <c r="K184" s="1">
        <v>5794</v>
      </c>
      <c r="L184" s="1">
        <v>2641466.2000000002</v>
      </c>
      <c r="M184" s="3">
        <f>IF(ISERROR((Table1[[#This Row],[Close Price]]-I183)/I183),0,(Table1[[#This Row],[Close Price]]-I183)/I183)</f>
        <v>-1.3382656947013457E-2</v>
      </c>
      <c r="N184" s="3">
        <f>IF(OR(Table1[[#This Row],[Raw Return]]&lt;-20,Table1[[#This Row],[Raw Return]]&gt;20),"Outlier",Table1[[#This Row],[Raw Return]])</f>
        <v>-1.3382656947013457E-2</v>
      </c>
      <c r="O184" s="6">
        <f>(Table1[[#This Row],[Return]]-$S$3)^2</f>
        <v>2.3885834432966796E-4</v>
      </c>
      <c r="P184" s="6">
        <f>(Table1[[#This Row],[Return]]-$S$3)^3</f>
        <v>-3.6915659067772621E-6</v>
      </c>
    </row>
    <row r="185" spans="1:16" x14ac:dyDescent="0.3">
      <c r="A185" s="1" t="s">
        <v>12</v>
      </c>
      <c r="B185" s="1" t="s">
        <v>13</v>
      </c>
      <c r="C185" s="2">
        <v>40533</v>
      </c>
      <c r="D185" s="1">
        <v>453.4</v>
      </c>
      <c r="E185" s="1">
        <v>453.5</v>
      </c>
      <c r="F185" s="1">
        <v>459.85</v>
      </c>
      <c r="G185" s="1">
        <v>453.5</v>
      </c>
      <c r="H185" s="1">
        <v>455</v>
      </c>
      <c r="I185" s="1">
        <v>456.4</v>
      </c>
      <c r="J185" s="1">
        <v>456.72</v>
      </c>
      <c r="K185" s="1">
        <v>3981</v>
      </c>
      <c r="L185" s="1">
        <v>1818205.5</v>
      </c>
      <c r="M185" s="3">
        <f>IF(ISERROR((Table1[[#This Row],[Close Price]]-I184)/I184),0,(Table1[[#This Row],[Close Price]]-I184)/I184)</f>
        <v>6.6166740185266875E-3</v>
      </c>
      <c r="N185" s="3">
        <f>IF(OR(Table1[[#This Row],[Raw Return]]&lt;-20,Table1[[#This Row],[Raw Return]]&gt;20),"Outlier",Table1[[#This Row],[Raw Return]])</f>
        <v>6.6166740185266875E-3</v>
      </c>
      <c r="O185" s="6">
        <f>(Table1[[#This Row],[Return]]-$S$3)^2</f>
        <v>2.0650555995914823E-5</v>
      </c>
      <c r="P185" s="6">
        <f>(Table1[[#This Row],[Return]]-$S$3)^3</f>
        <v>9.3842079642635966E-8</v>
      </c>
    </row>
    <row r="186" spans="1:16" x14ac:dyDescent="0.3">
      <c r="A186" s="1" t="s">
        <v>12</v>
      </c>
      <c r="B186" s="1" t="s">
        <v>13</v>
      </c>
      <c r="C186" s="2">
        <v>40534</v>
      </c>
      <c r="D186" s="1">
        <v>456.4</v>
      </c>
      <c r="E186" s="1">
        <v>452</v>
      </c>
      <c r="F186" s="1">
        <v>457.95</v>
      </c>
      <c r="G186" s="1">
        <v>442.05</v>
      </c>
      <c r="H186" s="1">
        <v>443.85</v>
      </c>
      <c r="I186" s="1">
        <v>444.2</v>
      </c>
      <c r="J186" s="1">
        <v>448.43</v>
      </c>
      <c r="K186" s="1">
        <v>38714</v>
      </c>
      <c r="L186" s="1">
        <v>17360571.149999999</v>
      </c>
      <c r="M186" s="3">
        <f>IF(ISERROR((Table1[[#This Row],[Close Price]]-I185)/I185),0,(Table1[[#This Row],[Close Price]]-I185)/I185)</f>
        <v>-2.6730937773882534E-2</v>
      </c>
      <c r="N186" s="3">
        <f>IF(OR(Table1[[#This Row],[Raw Return]]&lt;-20,Table1[[#This Row],[Raw Return]]&gt;20),"Outlier",Table1[[#This Row],[Raw Return]])</f>
        <v>-2.6730937773882534E-2</v>
      </c>
      <c r="O186" s="6">
        <f>(Table1[[#This Row],[Return]]-$S$3)^2</f>
        <v>8.2963144520731117E-4</v>
      </c>
      <c r="P186" s="6">
        <f>(Table1[[#This Row],[Return]]-$S$3)^3</f>
        <v>-2.3896142910167529E-5</v>
      </c>
    </row>
    <row r="187" spans="1:16" x14ac:dyDescent="0.3">
      <c r="A187" s="1" t="s">
        <v>12</v>
      </c>
      <c r="B187" s="1" t="s">
        <v>13</v>
      </c>
      <c r="C187" s="2">
        <v>40535</v>
      </c>
      <c r="D187" s="1">
        <v>444.2</v>
      </c>
      <c r="E187" s="1">
        <v>451.8</v>
      </c>
      <c r="F187" s="1">
        <v>454.75</v>
      </c>
      <c r="G187" s="1">
        <v>440.05</v>
      </c>
      <c r="H187" s="1">
        <v>449.55</v>
      </c>
      <c r="I187" s="1">
        <v>450</v>
      </c>
      <c r="J187" s="1">
        <v>449.01</v>
      </c>
      <c r="K187" s="1">
        <v>82644</v>
      </c>
      <c r="L187" s="1">
        <v>37108021.25</v>
      </c>
      <c r="M187" s="3">
        <f>IF(ISERROR((Table1[[#This Row],[Close Price]]-I186)/I186),0,(Table1[[#This Row],[Close Price]]-I186)/I186)</f>
        <v>1.3057181449797414E-2</v>
      </c>
      <c r="N187" s="3">
        <f>IF(OR(Table1[[#This Row],[Raw Return]]&lt;-20,Table1[[#This Row],[Raw Return]]&gt;20),"Outlier",Table1[[#This Row],[Raw Return]])</f>
        <v>1.3057181449797414E-2</v>
      </c>
      <c r="O187" s="6">
        <f>(Table1[[#This Row],[Return]]-$S$3)^2</f>
        <v>1.2066573687677601E-4</v>
      </c>
      <c r="P187" s="6">
        <f>(Table1[[#This Row],[Return]]-$S$3)^3</f>
        <v>1.3254884692622205E-6</v>
      </c>
    </row>
    <row r="188" spans="1:16" x14ac:dyDescent="0.3">
      <c r="A188" s="1" t="s">
        <v>12</v>
      </c>
      <c r="B188" s="1" t="s">
        <v>13</v>
      </c>
      <c r="C188" s="2">
        <v>40536</v>
      </c>
      <c r="D188" s="1">
        <v>450</v>
      </c>
      <c r="E188" s="1">
        <v>449</v>
      </c>
      <c r="F188" s="1">
        <v>454</v>
      </c>
      <c r="G188" s="1">
        <v>444.4</v>
      </c>
      <c r="H188" s="1">
        <v>451</v>
      </c>
      <c r="I188" s="1">
        <v>451.3</v>
      </c>
      <c r="J188" s="1">
        <v>449.17</v>
      </c>
      <c r="K188" s="1">
        <v>15544</v>
      </c>
      <c r="L188" s="1">
        <v>6981929.6500000004</v>
      </c>
      <c r="M188" s="3">
        <f>IF(ISERROR((Table1[[#This Row],[Close Price]]-I187)/I187),0,(Table1[[#This Row],[Close Price]]-I187)/I187)</f>
        <v>2.8888888888889143E-3</v>
      </c>
      <c r="N188" s="3">
        <f>IF(OR(Table1[[#This Row],[Raw Return]]&lt;-20,Table1[[#This Row],[Raw Return]]&gt;20),"Outlier",Table1[[#This Row],[Raw Return]])</f>
        <v>2.8888888888889143E-3</v>
      </c>
      <c r="O188" s="6">
        <f>(Table1[[#This Row],[Return]]-$S$3)^2</f>
        <v>6.6667739889413409E-7</v>
      </c>
      <c r="P188" s="6">
        <f>(Table1[[#This Row],[Return]]-$S$3)^3</f>
        <v>5.4434419824526661E-10</v>
      </c>
    </row>
    <row r="189" spans="1:16" x14ac:dyDescent="0.3">
      <c r="A189" s="1" t="s">
        <v>12</v>
      </c>
      <c r="B189" s="1" t="s">
        <v>13</v>
      </c>
      <c r="C189" s="2">
        <v>40539</v>
      </c>
      <c r="D189" s="1">
        <v>451.3</v>
      </c>
      <c r="E189" s="1">
        <v>454.85</v>
      </c>
      <c r="F189" s="1">
        <v>459</v>
      </c>
      <c r="G189" s="1">
        <v>450</v>
      </c>
      <c r="H189" s="1">
        <v>453.15</v>
      </c>
      <c r="I189" s="1">
        <v>454.75</v>
      </c>
      <c r="J189" s="1">
        <v>454.79</v>
      </c>
      <c r="K189" s="1">
        <v>11258</v>
      </c>
      <c r="L189" s="1">
        <v>5120023.45</v>
      </c>
      <c r="M189" s="3">
        <f>IF(ISERROR((Table1[[#This Row],[Close Price]]-I188)/I188),0,(Table1[[#This Row],[Close Price]]-I188)/I188)</f>
        <v>7.6445823177487002E-3</v>
      </c>
      <c r="N189" s="3">
        <f>IF(OR(Table1[[#This Row],[Raw Return]]&lt;-20,Table1[[#This Row],[Raw Return]]&gt;20),"Outlier",Table1[[#This Row],[Raw Return]])</f>
        <v>7.6445823177487002E-3</v>
      </c>
      <c r="O189" s="6">
        <f>(Table1[[#This Row],[Return]]-$S$3)^2</f>
        <v>3.104937474713005E-5</v>
      </c>
      <c r="P189" s="6">
        <f>(Table1[[#This Row],[Return]]-$S$3)^3</f>
        <v>1.7301321983551075E-7</v>
      </c>
    </row>
    <row r="190" spans="1:16" x14ac:dyDescent="0.3">
      <c r="A190" s="1" t="s">
        <v>12</v>
      </c>
      <c r="B190" s="1" t="s">
        <v>13</v>
      </c>
      <c r="C190" s="2">
        <v>40540</v>
      </c>
      <c r="D190" s="1">
        <v>454.75</v>
      </c>
      <c r="E190" s="1">
        <v>456.1</v>
      </c>
      <c r="F190" s="1">
        <v>501.7</v>
      </c>
      <c r="G190" s="1">
        <v>455.75</v>
      </c>
      <c r="H190" s="1">
        <v>473.6</v>
      </c>
      <c r="I190" s="1">
        <v>472.9</v>
      </c>
      <c r="J190" s="1">
        <v>478.9</v>
      </c>
      <c r="K190" s="1">
        <v>211669</v>
      </c>
      <c r="L190" s="1">
        <v>101369048.84999999</v>
      </c>
      <c r="M190" s="3">
        <f>IF(ISERROR((Table1[[#This Row],[Close Price]]-I189)/I189),0,(Table1[[#This Row],[Close Price]]-I189)/I189)</f>
        <v>3.9912039582187968E-2</v>
      </c>
      <c r="N190" s="3">
        <f>IF(OR(Table1[[#This Row],[Raw Return]]&lt;-20,Table1[[#This Row],[Raw Return]]&gt;20),"Outlier",Table1[[#This Row],[Raw Return]])</f>
        <v>3.9912039582187968E-2</v>
      </c>
      <c r="O190" s="6">
        <f>(Table1[[#This Row],[Return]]-$S$3)^2</f>
        <v>1.4318394032093657E-3</v>
      </c>
      <c r="P190" s="6">
        <f>(Table1[[#This Row],[Return]]-$S$3)^3</f>
        <v>5.4180307380964675E-5</v>
      </c>
    </row>
    <row r="191" spans="1:16" x14ac:dyDescent="0.3">
      <c r="A191" s="1" t="s">
        <v>12</v>
      </c>
      <c r="B191" s="1" t="s">
        <v>13</v>
      </c>
      <c r="C191" s="2">
        <v>40541</v>
      </c>
      <c r="D191" s="1">
        <v>472.9</v>
      </c>
      <c r="E191" s="1">
        <v>471.1</v>
      </c>
      <c r="F191" s="1">
        <v>486</v>
      </c>
      <c r="G191" s="1">
        <v>470.1</v>
      </c>
      <c r="H191" s="1">
        <v>471.9</v>
      </c>
      <c r="I191" s="1">
        <v>470.75</v>
      </c>
      <c r="J191" s="1">
        <v>477.03</v>
      </c>
      <c r="K191" s="1">
        <v>69815</v>
      </c>
      <c r="L191" s="1">
        <v>33304091.399999999</v>
      </c>
      <c r="M191" s="3">
        <f>IF(ISERROR((Table1[[#This Row],[Close Price]]-I190)/I190),0,(Table1[[#This Row],[Close Price]]-I190)/I190)</f>
        <v>-4.5464157327129995E-3</v>
      </c>
      <c r="N191" s="3">
        <f>IF(OR(Table1[[#This Row],[Raw Return]]&lt;-20,Table1[[#This Row],[Raw Return]]&gt;20),"Outlier",Table1[[#This Row],[Raw Return]])</f>
        <v>-4.5464157327129995E-3</v>
      </c>
      <c r="O191" s="6">
        <f>(Table1[[#This Row],[Return]]-$S$3)^2</f>
        <v>4.3808532880481567E-5</v>
      </c>
      <c r="P191" s="6">
        <f>(Table1[[#This Row],[Return]]-$S$3)^3</f>
        <v>-2.8995998176568249E-7</v>
      </c>
    </row>
    <row r="192" spans="1:16" x14ac:dyDescent="0.3">
      <c r="A192" s="1" t="s">
        <v>12</v>
      </c>
      <c r="B192" s="1" t="s">
        <v>13</v>
      </c>
      <c r="C192" s="2">
        <v>40542</v>
      </c>
      <c r="D192" s="1">
        <v>470.75</v>
      </c>
      <c r="E192" s="1">
        <v>471</v>
      </c>
      <c r="F192" s="1">
        <v>474.9</v>
      </c>
      <c r="G192" s="1">
        <v>465</v>
      </c>
      <c r="H192" s="1">
        <v>465</v>
      </c>
      <c r="I192" s="1">
        <v>465.75</v>
      </c>
      <c r="J192" s="1">
        <v>468.16</v>
      </c>
      <c r="K192" s="1">
        <v>14124</v>
      </c>
      <c r="L192" s="1">
        <v>6612232.3499999996</v>
      </c>
      <c r="M192" s="3">
        <f>IF(ISERROR((Table1[[#This Row],[Close Price]]-I191)/I191),0,(Table1[[#This Row],[Close Price]]-I191)/I191)</f>
        <v>-1.0621348911311737E-2</v>
      </c>
      <c r="N192" s="3">
        <f>IF(OR(Table1[[#This Row],[Raw Return]]&lt;-20,Table1[[#This Row],[Raw Return]]&gt;20),"Outlier",Table1[[#This Row],[Raw Return]])</f>
        <v>-1.0621348911311737E-2</v>
      </c>
      <c r="O192" s="6">
        <f>(Table1[[#This Row],[Return]]-$S$3)^2</f>
        <v>1.611308992929951E-4</v>
      </c>
      <c r="P192" s="6">
        <f>(Table1[[#This Row],[Return]]-$S$3)^3</f>
        <v>-2.0453528790866182E-6</v>
      </c>
    </row>
    <row r="193" spans="1:16" x14ac:dyDescent="0.3">
      <c r="A193" s="1" t="s">
        <v>12</v>
      </c>
      <c r="B193" s="1" t="s">
        <v>13</v>
      </c>
      <c r="C193" s="2">
        <v>40543</v>
      </c>
      <c r="D193" s="1">
        <v>465.75</v>
      </c>
      <c r="E193" s="1">
        <v>468.6</v>
      </c>
      <c r="F193" s="1">
        <v>470</v>
      </c>
      <c r="G193" s="1">
        <v>461.2</v>
      </c>
      <c r="H193" s="1">
        <v>463</v>
      </c>
      <c r="I193" s="1">
        <v>462.85</v>
      </c>
      <c r="J193" s="1">
        <v>465.03</v>
      </c>
      <c r="K193" s="1">
        <v>18757</v>
      </c>
      <c r="L193" s="1">
        <v>8722547.9000000004</v>
      </c>
      <c r="M193" s="3">
        <f>IF(ISERROR((Table1[[#This Row],[Close Price]]-I192)/I192),0,(Table1[[#This Row],[Close Price]]-I192)/I192)</f>
        <v>-6.2265163714438588E-3</v>
      </c>
      <c r="N193" s="3">
        <f>IF(OR(Table1[[#This Row],[Raw Return]]&lt;-20,Table1[[#This Row],[Raw Return]]&gt;20),"Outlier",Table1[[#This Row],[Raw Return]])</f>
        <v>-6.2265163714438588E-3</v>
      </c>
      <c r="O193" s="6">
        <f>(Table1[[#This Row],[Return]]-$S$3)^2</f>
        <v>6.8871776186734649E-5</v>
      </c>
      <c r="P193" s="6">
        <f>(Table1[[#This Row],[Return]]-$S$3)^3</f>
        <v>-5.7156012853035904E-7</v>
      </c>
    </row>
    <row r="194" spans="1:16" x14ac:dyDescent="0.3">
      <c r="A194" s="1" t="s">
        <v>12</v>
      </c>
      <c r="B194" s="1" t="s">
        <v>13</v>
      </c>
      <c r="C194" s="2">
        <v>40546</v>
      </c>
      <c r="D194" s="1">
        <v>462.85</v>
      </c>
      <c r="E194" s="1">
        <v>463.1</v>
      </c>
      <c r="F194" s="1">
        <v>471.85</v>
      </c>
      <c r="G194" s="1">
        <v>462.9</v>
      </c>
      <c r="H194" s="1">
        <v>470</v>
      </c>
      <c r="I194" s="1">
        <v>470.4</v>
      </c>
      <c r="J194" s="1">
        <v>468.74</v>
      </c>
      <c r="K194" s="1">
        <v>11865</v>
      </c>
      <c r="L194" s="1">
        <v>5561605.1500000004</v>
      </c>
      <c r="M194" s="3">
        <f>IF(ISERROR((Table1[[#This Row],[Close Price]]-I193)/I193),0,(Table1[[#This Row],[Close Price]]-I193)/I193)</f>
        <v>1.6311980123149949E-2</v>
      </c>
      <c r="N194" s="3">
        <f>IF(OR(Table1[[#This Row],[Raw Return]]&lt;-20,Table1[[#This Row],[Raw Return]]&gt;20),"Outlier",Table1[[#This Row],[Raw Return]])</f>
        <v>1.6311980123149949E-2</v>
      </c>
      <c r="O194" s="6">
        <f>(Table1[[#This Row],[Return]]-$S$3)^2</f>
        <v>2.0276604831432973E-4</v>
      </c>
      <c r="P194" s="6">
        <f>(Table1[[#This Row],[Return]]-$S$3)^3</f>
        <v>2.8873062835081993E-6</v>
      </c>
    </row>
    <row r="195" spans="1:16" x14ac:dyDescent="0.3">
      <c r="A195" s="1" t="s">
        <v>12</v>
      </c>
      <c r="B195" s="1" t="s">
        <v>13</v>
      </c>
      <c r="C195" s="2">
        <v>40547</v>
      </c>
      <c r="D195" s="1">
        <v>470.4</v>
      </c>
      <c r="E195" s="1">
        <v>475</v>
      </c>
      <c r="F195" s="1">
        <v>477.9</v>
      </c>
      <c r="G195" s="1">
        <v>464.25</v>
      </c>
      <c r="H195" s="1">
        <v>467.95</v>
      </c>
      <c r="I195" s="1">
        <v>468.2</v>
      </c>
      <c r="J195" s="1">
        <v>470.28</v>
      </c>
      <c r="K195" s="1">
        <v>12347</v>
      </c>
      <c r="L195" s="1">
        <v>5806559.25</v>
      </c>
      <c r="M195" s="3">
        <f>IF(ISERROR((Table1[[#This Row],[Close Price]]-I194)/I194),0,(Table1[[#This Row],[Close Price]]-I194)/I194)</f>
        <v>-4.6768707482992954E-3</v>
      </c>
      <c r="N195" s="3">
        <f>IF(OR(Table1[[#This Row],[Raw Return]]&lt;-20,Table1[[#This Row],[Raw Return]]&gt;20),"Outlier",Table1[[#This Row],[Raw Return]])</f>
        <v>-4.6768707482992954E-3</v>
      </c>
      <c r="O195" s="6">
        <f>(Table1[[#This Row],[Return]]-$S$3)^2</f>
        <v>4.5552463089065684E-5</v>
      </c>
      <c r="P195" s="6">
        <f>(Table1[[#This Row],[Return]]-$S$3)^3</f>
        <v>-3.0744525687363895E-7</v>
      </c>
    </row>
    <row r="196" spans="1:16" x14ac:dyDescent="0.3">
      <c r="A196" s="1" t="s">
        <v>12</v>
      </c>
      <c r="B196" s="1" t="s">
        <v>13</v>
      </c>
      <c r="C196" s="2">
        <v>40548</v>
      </c>
      <c r="D196" s="1">
        <v>468.2</v>
      </c>
      <c r="E196" s="1">
        <v>473.4</v>
      </c>
      <c r="F196" s="1">
        <v>473.4</v>
      </c>
      <c r="G196" s="1">
        <v>461.1</v>
      </c>
      <c r="H196" s="1">
        <v>464.5</v>
      </c>
      <c r="I196" s="1">
        <v>464.75</v>
      </c>
      <c r="J196" s="1">
        <v>466.16</v>
      </c>
      <c r="K196" s="1">
        <v>5021</v>
      </c>
      <c r="L196" s="1">
        <v>2340578.4</v>
      </c>
      <c r="M196" s="3">
        <f>IF(ISERROR((Table1[[#This Row],[Close Price]]-I195)/I195),0,(Table1[[#This Row],[Close Price]]-I195)/I195)</f>
        <v>-7.3686458778299633E-3</v>
      </c>
      <c r="N196" s="3">
        <f>IF(OR(Table1[[#This Row],[Raw Return]]&lt;-20,Table1[[#This Row],[Raw Return]]&gt;20),"Outlier",Table1[[#This Row],[Raw Return]])</f>
        <v>-7.3686458778299633E-3</v>
      </c>
      <c r="O196" s="6">
        <f>(Table1[[#This Row],[Return]]-$S$3)^2</f>
        <v>8.9133077930832349E-5</v>
      </c>
      <c r="P196" s="6">
        <f>(Table1[[#This Row],[Return]]-$S$3)^3</f>
        <v>-8.4150820657113571E-7</v>
      </c>
    </row>
    <row r="197" spans="1:16" x14ac:dyDescent="0.3">
      <c r="A197" s="1" t="s">
        <v>12</v>
      </c>
      <c r="B197" s="1" t="s">
        <v>13</v>
      </c>
      <c r="C197" s="2">
        <v>40549</v>
      </c>
      <c r="D197" s="1">
        <v>464.75</v>
      </c>
      <c r="E197" s="1">
        <v>460.1</v>
      </c>
      <c r="F197" s="1">
        <v>473</v>
      </c>
      <c r="G197" s="1">
        <v>453.5</v>
      </c>
      <c r="H197" s="1">
        <v>454.5</v>
      </c>
      <c r="I197" s="1">
        <v>454.5</v>
      </c>
      <c r="J197" s="1">
        <v>459.7</v>
      </c>
      <c r="K197" s="1">
        <v>6734</v>
      </c>
      <c r="L197" s="1">
        <v>3095625.45</v>
      </c>
      <c r="M197" s="3">
        <f>IF(ISERROR((Table1[[#This Row],[Close Price]]-I196)/I196),0,(Table1[[#This Row],[Close Price]]-I196)/I196)</f>
        <v>-2.2054868208714364E-2</v>
      </c>
      <c r="N197" s="3">
        <f>IF(OR(Table1[[#This Row],[Raw Return]]&lt;-20,Table1[[#This Row],[Raw Return]]&gt;20),"Outlier",Table1[[#This Row],[Raw Return]])</f>
        <v>-2.2054868208714364E-2</v>
      </c>
      <c r="O197" s="6">
        <f>(Table1[[#This Row],[Return]]-$S$3)^2</f>
        <v>5.8212438290633451E-4</v>
      </c>
      <c r="P197" s="6">
        <f>(Table1[[#This Row],[Return]]-$S$3)^3</f>
        <v>-1.4045062813714062E-5</v>
      </c>
    </row>
    <row r="198" spans="1:16" x14ac:dyDescent="0.3">
      <c r="A198" s="1" t="s">
        <v>12</v>
      </c>
      <c r="B198" s="1" t="s">
        <v>13</v>
      </c>
      <c r="C198" s="2">
        <v>40550</v>
      </c>
      <c r="D198" s="1">
        <v>454.5</v>
      </c>
      <c r="E198" s="1">
        <v>458.6</v>
      </c>
      <c r="F198" s="1">
        <v>458.6</v>
      </c>
      <c r="G198" s="1">
        <v>444.05</v>
      </c>
      <c r="H198" s="1">
        <v>445.1</v>
      </c>
      <c r="I198" s="1">
        <v>445.85</v>
      </c>
      <c r="J198" s="1">
        <v>447.01</v>
      </c>
      <c r="K198" s="1">
        <v>15511</v>
      </c>
      <c r="L198" s="1">
        <v>6933534.25</v>
      </c>
      <c r="M198" s="3">
        <f>IF(ISERROR((Table1[[#This Row],[Close Price]]-I197)/I197),0,(Table1[[#This Row],[Close Price]]-I197)/I197)</f>
        <v>-1.9031903190318982E-2</v>
      </c>
      <c r="N198" s="3">
        <f>IF(OR(Table1[[#This Row],[Raw Return]]&lt;-20,Table1[[#This Row],[Raw Return]]&gt;20),"Outlier",Table1[[#This Row],[Raw Return]])</f>
        <v>-1.9031903190318982E-2</v>
      </c>
      <c r="O198" s="6">
        <f>(Table1[[#This Row],[Return]]-$S$3)^2</f>
        <v>4.4539101107995158E-4</v>
      </c>
      <c r="P198" s="6">
        <f>(Table1[[#This Row],[Return]]-$S$3)^3</f>
        <v>-9.3996605829575626E-6</v>
      </c>
    </row>
    <row r="199" spans="1:16" x14ac:dyDescent="0.3">
      <c r="A199" s="1" t="s">
        <v>12</v>
      </c>
      <c r="B199" s="1" t="s">
        <v>13</v>
      </c>
      <c r="C199" s="2">
        <v>40553</v>
      </c>
      <c r="D199" s="1">
        <v>445.85</v>
      </c>
      <c r="E199" s="1">
        <v>445.1</v>
      </c>
      <c r="F199" s="1">
        <v>449.75</v>
      </c>
      <c r="G199" s="1">
        <v>431</v>
      </c>
      <c r="H199" s="1">
        <v>432.6</v>
      </c>
      <c r="I199" s="1">
        <v>438.25</v>
      </c>
      <c r="J199" s="1">
        <v>438.27</v>
      </c>
      <c r="K199" s="1">
        <v>13627</v>
      </c>
      <c r="L199" s="1">
        <v>5972331</v>
      </c>
      <c r="M199" s="3">
        <f>IF(ISERROR((Table1[[#This Row],[Close Price]]-I198)/I198),0,(Table1[[#This Row],[Close Price]]-I198)/I198)</f>
        <v>-1.7046091734888465E-2</v>
      </c>
      <c r="N199" s="3">
        <f>IF(OR(Table1[[#This Row],[Raw Return]]&lt;-20,Table1[[#This Row],[Raw Return]]&gt;20),"Outlier",Table1[[#This Row],[Raw Return]])</f>
        <v>-1.7046091734888465E-2</v>
      </c>
      <c r="O199" s="6">
        <f>(Table1[[#This Row],[Return]]-$S$3)^2</f>
        <v>3.6551618079979818E-4</v>
      </c>
      <c r="P199" s="6">
        <f>(Table1[[#This Row],[Return]]-$S$3)^3</f>
        <v>-6.9881128678176556E-6</v>
      </c>
    </row>
    <row r="200" spans="1:16" x14ac:dyDescent="0.3">
      <c r="A200" s="1" t="s">
        <v>12</v>
      </c>
      <c r="B200" s="1" t="s">
        <v>13</v>
      </c>
      <c r="C200" s="2">
        <v>40554</v>
      </c>
      <c r="D200" s="1">
        <v>438.25</v>
      </c>
      <c r="E200" s="1">
        <v>444</v>
      </c>
      <c r="F200" s="1">
        <v>447.3</v>
      </c>
      <c r="G200" s="1">
        <v>430</v>
      </c>
      <c r="H200" s="1">
        <v>434.5</v>
      </c>
      <c r="I200" s="1">
        <v>432.4</v>
      </c>
      <c r="J200" s="1">
        <v>438.56</v>
      </c>
      <c r="K200" s="1">
        <v>11619</v>
      </c>
      <c r="L200" s="1">
        <v>5095679.3</v>
      </c>
      <c r="M200" s="3">
        <f>IF(ISERROR((Table1[[#This Row],[Close Price]]-I199)/I199),0,(Table1[[#This Row],[Close Price]]-I199)/I199)</f>
        <v>-1.3348545350827206E-2</v>
      </c>
      <c r="N200" s="3">
        <f>IF(OR(Table1[[#This Row],[Raw Return]]&lt;-20,Table1[[#This Row],[Raw Return]]&gt;20),"Outlier",Table1[[#This Row],[Raw Return]])</f>
        <v>-1.3348545350827206E-2</v>
      </c>
      <c r="O200" s="6">
        <f>(Table1[[#This Row],[Return]]-$S$3)^2</f>
        <v>2.3780511558058292E-4</v>
      </c>
      <c r="P200" s="6">
        <f>(Table1[[#This Row],[Return]]-$S$3)^3</f>
        <v>-3.667176299431606E-6</v>
      </c>
    </row>
    <row r="201" spans="1:16" x14ac:dyDescent="0.3">
      <c r="A201" s="1" t="s">
        <v>12</v>
      </c>
      <c r="B201" s="1" t="s">
        <v>13</v>
      </c>
      <c r="C201" s="2">
        <v>40555</v>
      </c>
      <c r="D201" s="1">
        <v>432.4</v>
      </c>
      <c r="E201" s="1">
        <v>438.5</v>
      </c>
      <c r="F201" s="1">
        <v>441.8</v>
      </c>
      <c r="G201" s="1">
        <v>429</v>
      </c>
      <c r="H201" s="1">
        <v>436.7</v>
      </c>
      <c r="I201" s="1">
        <v>432.75</v>
      </c>
      <c r="J201" s="1">
        <v>433.37</v>
      </c>
      <c r="K201" s="1">
        <v>15505</v>
      </c>
      <c r="L201" s="1">
        <v>6719393.5499999998</v>
      </c>
      <c r="M201" s="3">
        <f>IF(ISERROR((Table1[[#This Row],[Close Price]]-I200)/I200),0,(Table1[[#This Row],[Close Price]]-I200)/I200)</f>
        <v>8.094357076781285E-4</v>
      </c>
      <c r="N201" s="3">
        <f>IF(OR(Table1[[#This Row],[Raw Return]]&lt;-20,Table1[[#This Row],[Raw Return]]&gt;20),"Outlier",Table1[[#This Row],[Raw Return]])</f>
        <v>8.094357076781285E-4</v>
      </c>
      <c r="O201" s="6">
        <f>(Table1[[#This Row],[Return]]-$S$3)^2</f>
        <v>1.5950427737031892E-6</v>
      </c>
      <c r="P201" s="6">
        <f>(Table1[[#This Row],[Return]]-$S$3)^3</f>
        <v>-2.0144593160114781E-9</v>
      </c>
    </row>
    <row r="202" spans="1:16" x14ac:dyDescent="0.3">
      <c r="A202" s="1" t="s">
        <v>12</v>
      </c>
      <c r="B202" s="1" t="s">
        <v>13</v>
      </c>
      <c r="C202" s="2">
        <v>40556</v>
      </c>
      <c r="D202" s="1">
        <v>432.75</v>
      </c>
      <c r="E202" s="1">
        <v>428.05</v>
      </c>
      <c r="F202" s="1">
        <v>438</v>
      </c>
      <c r="G202" s="1">
        <v>428.05</v>
      </c>
      <c r="H202" s="1">
        <v>431.15</v>
      </c>
      <c r="I202" s="1">
        <v>432.75</v>
      </c>
      <c r="J202" s="1">
        <v>434.66</v>
      </c>
      <c r="K202" s="1">
        <v>8235</v>
      </c>
      <c r="L202" s="1">
        <v>3579432.45</v>
      </c>
      <c r="M202" s="3">
        <f>IF(ISERROR((Table1[[#This Row],[Close Price]]-I201)/I201),0,(Table1[[#This Row],[Close Price]]-I201)/I201)</f>
        <v>0</v>
      </c>
      <c r="N202" s="3">
        <f>IF(OR(Table1[[#This Row],[Raw Return]]&lt;-20,Table1[[#This Row],[Raw Return]]&gt;20),"Outlier",Table1[[#This Row],[Raw Return]])</f>
        <v>0</v>
      </c>
      <c r="O202" s="6">
        <f>(Table1[[#This Row],[Return]]-$S$3)^2</f>
        <v>4.2947826382265134E-6</v>
      </c>
      <c r="P202" s="6">
        <f>(Table1[[#This Row],[Return]]-$S$3)^3</f>
        <v>-8.9004462781114298E-9</v>
      </c>
    </row>
    <row r="203" spans="1:16" x14ac:dyDescent="0.3">
      <c r="A203" s="1" t="s">
        <v>12</v>
      </c>
      <c r="B203" s="1" t="s">
        <v>13</v>
      </c>
      <c r="C203" s="2">
        <v>40557</v>
      </c>
      <c r="D203" s="1">
        <v>432.75</v>
      </c>
      <c r="E203" s="1">
        <v>430</v>
      </c>
      <c r="F203" s="1">
        <v>437.45</v>
      </c>
      <c r="G203" s="1">
        <v>421.3</v>
      </c>
      <c r="H203" s="1">
        <v>425</v>
      </c>
      <c r="I203" s="1">
        <v>423.9</v>
      </c>
      <c r="J203" s="1">
        <v>429.05</v>
      </c>
      <c r="K203" s="1">
        <v>6381</v>
      </c>
      <c r="L203" s="1">
        <v>2737773.85</v>
      </c>
      <c r="M203" s="3">
        <f>IF(ISERROR((Table1[[#This Row],[Close Price]]-I202)/I202),0,(Table1[[#This Row],[Close Price]]-I202)/I202)</f>
        <v>-2.0450606585788615E-2</v>
      </c>
      <c r="N203" s="3">
        <f>IF(OR(Table1[[#This Row],[Raw Return]]&lt;-20,Table1[[#This Row],[Raw Return]]&gt;20),"Outlier",Table1[[#This Row],[Raw Return]])</f>
        <v>-2.0450606585788615E-2</v>
      </c>
      <c r="O203" s="6">
        <f>(Table1[[#This Row],[Return]]-$S$3)^2</f>
        <v>5.0728518312137419E-4</v>
      </c>
      <c r="P203" s="6">
        <f>(Table1[[#This Row],[Return]]-$S$3)^3</f>
        <v>-1.1425580284332558E-5</v>
      </c>
    </row>
    <row r="204" spans="1:16" x14ac:dyDescent="0.3">
      <c r="A204" s="1" t="s">
        <v>12</v>
      </c>
      <c r="B204" s="1" t="s">
        <v>13</v>
      </c>
      <c r="C204" s="2">
        <v>40560</v>
      </c>
      <c r="D204" s="1">
        <v>423.9</v>
      </c>
      <c r="E204" s="1">
        <v>420.1</v>
      </c>
      <c r="F204" s="1">
        <v>429.95</v>
      </c>
      <c r="G204" s="1">
        <v>410.15</v>
      </c>
      <c r="H204" s="1">
        <v>410.15</v>
      </c>
      <c r="I204" s="1">
        <v>413.45</v>
      </c>
      <c r="J204" s="1">
        <v>415.97</v>
      </c>
      <c r="K204" s="1">
        <v>9412</v>
      </c>
      <c r="L204" s="1">
        <v>3915149.8</v>
      </c>
      <c r="M204" s="3">
        <f>IF(ISERROR((Table1[[#This Row],[Close Price]]-I203)/I203),0,(Table1[[#This Row],[Close Price]]-I203)/I203)</f>
        <v>-2.465204057560743E-2</v>
      </c>
      <c r="N204" s="3">
        <f>IF(OR(Table1[[#This Row],[Raw Return]]&lt;-20,Table1[[#This Row],[Raw Return]]&gt;20),"Outlier",Table1[[#This Row],[Raw Return]])</f>
        <v>-2.465204057560743E-2</v>
      </c>
      <c r="O204" s="6">
        <f>(Table1[[#This Row],[Return]]-$S$3)^2</f>
        <v>7.1419496167744625E-4</v>
      </c>
      <c r="P204" s="6">
        <f>(Table1[[#This Row],[Return]]-$S$3)^3</f>
        <v>-1.9086450625375475E-5</v>
      </c>
    </row>
    <row r="205" spans="1:16" x14ac:dyDescent="0.3">
      <c r="A205" s="1" t="s">
        <v>12</v>
      </c>
      <c r="B205" s="1" t="s">
        <v>13</v>
      </c>
      <c r="C205" s="2">
        <v>40561</v>
      </c>
      <c r="D205" s="1">
        <v>413.45</v>
      </c>
      <c r="E205" s="1">
        <v>415</v>
      </c>
      <c r="F205" s="1">
        <v>447</v>
      </c>
      <c r="G205" s="1">
        <v>415</v>
      </c>
      <c r="H205" s="1">
        <v>441</v>
      </c>
      <c r="I205" s="1">
        <v>433.8</v>
      </c>
      <c r="J205" s="1">
        <v>434.87</v>
      </c>
      <c r="K205" s="1">
        <v>357481</v>
      </c>
      <c r="L205" s="1">
        <v>155457672.94999999</v>
      </c>
      <c r="M205" s="3">
        <f>IF(ISERROR((Table1[[#This Row],[Close Price]]-I204)/I204),0,(Table1[[#This Row],[Close Price]]-I204)/I204)</f>
        <v>4.9219978231950713E-2</v>
      </c>
      <c r="N205" s="3">
        <f>IF(OR(Table1[[#This Row],[Raw Return]]&lt;-20,Table1[[#This Row],[Raw Return]]&gt;20),"Outlier",Table1[[#This Row],[Raw Return]])</f>
        <v>4.9219978231950713E-2</v>
      </c>
      <c r="O205" s="6">
        <f>(Table1[[#This Row],[Return]]-$S$3)^2</f>
        <v>2.2228954781767351E-3</v>
      </c>
      <c r="P205" s="6">
        <f>(Table1[[#This Row],[Return]]-$S$3)^3</f>
        <v>1.0480417016646304E-4</v>
      </c>
    </row>
    <row r="206" spans="1:16" x14ac:dyDescent="0.3">
      <c r="A206" s="1" t="s">
        <v>12</v>
      </c>
      <c r="B206" s="1" t="s">
        <v>13</v>
      </c>
      <c r="C206" s="2">
        <v>40562</v>
      </c>
      <c r="D206" s="1">
        <v>433.8</v>
      </c>
      <c r="E206" s="1">
        <v>444.4</v>
      </c>
      <c r="F206" s="1">
        <v>463.95</v>
      </c>
      <c r="G206" s="1">
        <v>430.15</v>
      </c>
      <c r="H206" s="1">
        <v>433</v>
      </c>
      <c r="I206" s="1">
        <v>435.45</v>
      </c>
      <c r="J206" s="1">
        <v>448.6</v>
      </c>
      <c r="K206" s="1">
        <v>368455</v>
      </c>
      <c r="L206" s="1">
        <v>165288252.09999999</v>
      </c>
      <c r="M206" s="3">
        <f>IF(ISERROR((Table1[[#This Row],[Close Price]]-I205)/I205),0,(Table1[[#This Row],[Close Price]]-I205)/I205)</f>
        <v>3.803596127247527E-3</v>
      </c>
      <c r="N206" s="3">
        <f>IF(OR(Table1[[#This Row],[Raw Return]]&lt;-20,Table1[[#This Row],[Raw Return]]&gt;20),"Outlier",Table1[[#This Row],[Raw Return]])</f>
        <v>3.803596127247527E-3</v>
      </c>
      <c r="O206" s="6">
        <f>(Table1[[#This Row],[Return]]-$S$3)^2</f>
        <v>2.9970894192226586E-6</v>
      </c>
      <c r="P206" s="6">
        <f>(Table1[[#This Row],[Return]]-$S$3)^3</f>
        <v>5.1885923464538057E-9</v>
      </c>
    </row>
    <row r="207" spans="1:16" x14ac:dyDescent="0.3">
      <c r="A207" s="1" t="s">
        <v>12</v>
      </c>
      <c r="B207" s="1" t="s">
        <v>13</v>
      </c>
      <c r="C207" s="2">
        <v>40563</v>
      </c>
      <c r="D207" s="1">
        <v>435.45</v>
      </c>
      <c r="E207" s="1">
        <v>430.15</v>
      </c>
      <c r="F207" s="1">
        <v>441.65</v>
      </c>
      <c r="G207" s="1">
        <v>425</v>
      </c>
      <c r="H207" s="1">
        <v>428.2</v>
      </c>
      <c r="I207" s="1">
        <v>429.6</v>
      </c>
      <c r="J207" s="1">
        <v>432.63</v>
      </c>
      <c r="K207" s="1">
        <v>43392</v>
      </c>
      <c r="L207" s="1">
        <v>18772781.850000001</v>
      </c>
      <c r="M207" s="3">
        <f>IF(ISERROR((Table1[[#This Row],[Close Price]]-I206)/I206),0,(Table1[[#This Row],[Close Price]]-I206)/I206)</f>
        <v>-1.3434378229417766E-2</v>
      </c>
      <c r="N207" s="3">
        <f>IF(OR(Table1[[#This Row],[Raw Return]]&lt;-20,Table1[[#This Row],[Raw Return]]&gt;20),"Outlier",Table1[[#This Row],[Raw Return]])</f>
        <v>-1.3434378229417766E-2</v>
      </c>
      <c r="O207" s="6">
        <f>(Table1[[#This Row],[Return]]-$S$3)^2</f>
        <v>2.4045972867506538E-4</v>
      </c>
      <c r="P207" s="6">
        <f>(Table1[[#This Row],[Return]]-$S$3)^3</f>
        <v>-3.7287522557207432E-6</v>
      </c>
    </row>
    <row r="208" spans="1:16" x14ac:dyDescent="0.3">
      <c r="A208" s="1" t="s">
        <v>12</v>
      </c>
      <c r="B208" s="1" t="s">
        <v>13</v>
      </c>
      <c r="C208" s="2">
        <v>40564</v>
      </c>
      <c r="D208" s="1">
        <v>429.6</v>
      </c>
      <c r="E208" s="1">
        <v>421.05</v>
      </c>
      <c r="F208" s="1">
        <v>434</v>
      </c>
      <c r="G208" s="1">
        <v>394.1</v>
      </c>
      <c r="H208" s="1">
        <v>427</v>
      </c>
      <c r="I208" s="1">
        <v>424.7</v>
      </c>
      <c r="J208" s="1">
        <v>425.64</v>
      </c>
      <c r="K208" s="1">
        <v>17403</v>
      </c>
      <c r="L208" s="1">
        <v>7407492.9500000002</v>
      </c>
      <c r="M208" s="3">
        <f>IF(ISERROR((Table1[[#This Row],[Close Price]]-I207)/I207),0,(Table1[[#This Row],[Close Price]]-I207)/I207)</f>
        <v>-1.1405959031657434E-2</v>
      </c>
      <c r="N208" s="3">
        <f>IF(OR(Table1[[#This Row],[Raw Return]]&lt;-20,Table1[[#This Row],[Raw Return]]&gt;20),"Outlier",Table1[[#This Row],[Raw Return]])</f>
        <v>-1.1405959031657434E-2</v>
      </c>
      <c r="O208" s="6">
        <f>(Table1[[#This Row],[Return]]-$S$3)^2</f>
        <v>1.8166577767226308E-4</v>
      </c>
      <c r="P208" s="6">
        <f>(Table1[[#This Row],[Return]]-$S$3)^3</f>
        <v>-2.44855398392727E-6</v>
      </c>
    </row>
    <row r="209" spans="1:16" x14ac:dyDescent="0.3">
      <c r="A209" s="1" t="s">
        <v>12</v>
      </c>
      <c r="B209" s="1" t="s">
        <v>13</v>
      </c>
      <c r="C209" s="2">
        <v>40567</v>
      </c>
      <c r="D209" s="1">
        <v>424.7</v>
      </c>
      <c r="E209" s="1">
        <v>425.05</v>
      </c>
      <c r="F209" s="1">
        <v>429.3</v>
      </c>
      <c r="G209" s="1">
        <v>420</v>
      </c>
      <c r="H209" s="1">
        <v>420.2</v>
      </c>
      <c r="I209" s="1">
        <v>422.7</v>
      </c>
      <c r="J209" s="1">
        <v>424.65</v>
      </c>
      <c r="K209" s="1">
        <v>10343</v>
      </c>
      <c r="L209" s="1">
        <v>4392108.7</v>
      </c>
      <c r="M209" s="3">
        <f>IF(ISERROR((Table1[[#This Row],[Close Price]]-I208)/I208),0,(Table1[[#This Row],[Close Price]]-I208)/I208)</f>
        <v>-4.7092064987049684E-3</v>
      </c>
      <c r="N209" s="3">
        <f>IF(OR(Table1[[#This Row],[Raw Return]]&lt;-20,Table1[[#This Row],[Raw Return]]&gt;20),"Outlier",Table1[[#This Row],[Raw Return]])</f>
        <v>-4.7092064987049684E-3</v>
      </c>
      <c r="O209" s="6">
        <f>(Table1[[#This Row],[Return]]-$S$3)^2</f>
        <v>4.5989993236011751E-5</v>
      </c>
      <c r="P209" s="6">
        <f>(Table1[[#This Row],[Return]]-$S$3)^3</f>
        <v>-3.1188538099737133E-7</v>
      </c>
    </row>
    <row r="210" spans="1:16" x14ac:dyDescent="0.3">
      <c r="A210" s="1" t="s">
        <v>12</v>
      </c>
      <c r="B210" s="1" t="s">
        <v>13</v>
      </c>
      <c r="C210" s="2">
        <v>40568</v>
      </c>
      <c r="D210" s="1">
        <v>422.7</v>
      </c>
      <c r="E210" s="1">
        <v>426.95</v>
      </c>
      <c r="F210" s="1">
        <v>426.95</v>
      </c>
      <c r="G210" s="1">
        <v>422.25</v>
      </c>
      <c r="H210" s="1">
        <v>423</v>
      </c>
      <c r="I210" s="1">
        <v>423.9</v>
      </c>
      <c r="J210" s="1">
        <v>424.41</v>
      </c>
      <c r="K210" s="1">
        <v>19179</v>
      </c>
      <c r="L210" s="1">
        <v>8139694.1500000004</v>
      </c>
      <c r="M210" s="3">
        <f>IF(ISERROR((Table1[[#This Row],[Close Price]]-I209)/I209),0,(Table1[[#This Row],[Close Price]]-I209)/I209)</f>
        <v>2.8388928317955729E-3</v>
      </c>
      <c r="N210" s="3">
        <f>IF(OR(Table1[[#This Row],[Raw Return]]&lt;-20,Table1[[#This Row],[Raw Return]]&gt;20),"Outlier",Table1[[#This Row],[Raw Return]])</f>
        <v>2.8388928317955729E-3</v>
      </c>
      <c r="O210" s="6">
        <f>(Table1[[#This Row],[Return]]-$S$3)^2</f>
        <v>5.8753312810829728E-7</v>
      </c>
      <c r="P210" s="6">
        <f>(Table1[[#This Row],[Return]]-$S$3)^3</f>
        <v>4.5034831178790759E-10</v>
      </c>
    </row>
    <row r="211" spans="1:16" x14ac:dyDescent="0.3">
      <c r="A211" s="1" t="s">
        <v>12</v>
      </c>
      <c r="B211" s="1" t="s">
        <v>13</v>
      </c>
      <c r="C211" s="2">
        <v>40570</v>
      </c>
      <c r="D211" s="1">
        <v>423.9</v>
      </c>
      <c r="E211" s="1">
        <v>422.2</v>
      </c>
      <c r="F211" s="1">
        <v>423</v>
      </c>
      <c r="G211" s="1">
        <v>413.2</v>
      </c>
      <c r="H211" s="1">
        <v>414.4</v>
      </c>
      <c r="I211" s="1">
        <v>416.15</v>
      </c>
      <c r="J211" s="1">
        <v>418.7</v>
      </c>
      <c r="K211" s="1">
        <v>7609</v>
      </c>
      <c r="L211" s="1">
        <v>3185884.8</v>
      </c>
      <c r="M211" s="3">
        <f>IF(ISERROR((Table1[[#This Row],[Close Price]]-I210)/I210),0,(Table1[[#This Row],[Close Price]]-I210)/I210)</f>
        <v>-1.8282613824015099E-2</v>
      </c>
      <c r="N211" s="3">
        <f>IF(OR(Table1[[#This Row],[Raw Return]]&lt;-20,Table1[[#This Row],[Raw Return]]&gt;20),"Outlier",Table1[[#This Row],[Raw Return]])</f>
        <v>-1.8282613824015099E-2</v>
      </c>
      <c r="O211" s="6">
        <f>(Table1[[#This Row],[Return]]-$S$3)^2</f>
        <v>4.143260070828152E-4</v>
      </c>
      <c r="P211" s="6">
        <f>(Table1[[#This Row],[Return]]-$S$3)^3</f>
        <v>-8.4336056918185612E-6</v>
      </c>
    </row>
    <row r="212" spans="1:16" x14ac:dyDescent="0.3">
      <c r="A212" s="1" t="s">
        <v>12</v>
      </c>
      <c r="B212" s="1" t="s">
        <v>13</v>
      </c>
      <c r="C212" s="2">
        <v>40571</v>
      </c>
      <c r="D212" s="1">
        <v>416.15</v>
      </c>
      <c r="E212" s="1">
        <v>410.7</v>
      </c>
      <c r="F212" s="1">
        <v>419.85</v>
      </c>
      <c r="G212" s="1">
        <v>410</v>
      </c>
      <c r="H212" s="1">
        <v>415.05</v>
      </c>
      <c r="I212" s="1">
        <v>415.25</v>
      </c>
      <c r="J212" s="1">
        <v>413.57</v>
      </c>
      <c r="K212" s="1">
        <v>27424</v>
      </c>
      <c r="L212" s="1">
        <v>11341836.85</v>
      </c>
      <c r="M212" s="3">
        <f>IF(ISERROR((Table1[[#This Row],[Close Price]]-I211)/I211),0,(Table1[[#This Row],[Close Price]]-I211)/I211)</f>
        <v>-2.1626817253393663E-3</v>
      </c>
      <c r="N212" s="3">
        <f>IF(OR(Table1[[#This Row],[Raw Return]]&lt;-20,Table1[[#This Row],[Raw Return]]&gt;20),"Outlier",Table1[[#This Row],[Raw Return]])</f>
        <v>-2.1626817253393663E-3</v>
      </c>
      <c r="O212" s="6">
        <f>(Table1[[#This Row],[Return]]-$S$3)^2</f>
        <v>1.7935796400972012E-5</v>
      </c>
      <c r="P212" s="6">
        <f>(Table1[[#This Row],[Return]]-$S$3)^3</f>
        <v>-7.595930772858533E-8</v>
      </c>
    </row>
    <row r="213" spans="1:16" x14ac:dyDescent="0.3">
      <c r="A213" s="1" t="s">
        <v>12</v>
      </c>
      <c r="B213" s="1" t="s">
        <v>13</v>
      </c>
      <c r="C213" s="2">
        <v>40574</v>
      </c>
      <c r="D213" s="1">
        <v>415.25</v>
      </c>
      <c r="E213" s="1">
        <v>410</v>
      </c>
      <c r="F213" s="1">
        <v>411.95</v>
      </c>
      <c r="G213" s="1">
        <v>396</v>
      </c>
      <c r="H213" s="1">
        <v>409.65</v>
      </c>
      <c r="I213" s="1">
        <v>408.8</v>
      </c>
      <c r="J213" s="1">
        <v>406.92</v>
      </c>
      <c r="K213" s="1">
        <v>24924</v>
      </c>
      <c r="L213" s="1">
        <v>10142037.949999999</v>
      </c>
      <c r="M213" s="3">
        <f>IF(ISERROR((Table1[[#This Row],[Close Price]]-I212)/I212),0,(Table1[[#This Row],[Close Price]]-I212)/I212)</f>
        <v>-1.5532811559301599E-2</v>
      </c>
      <c r="N213" s="3">
        <f>IF(OR(Table1[[#This Row],[Raw Return]]&lt;-20,Table1[[#This Row],[Raw Return]]&gt;20),"Outlier",Table1[[#This Row],[Raw Return]])</f>
        <v>-1.5532811559301599E-2</v>
      </c>
      <c r="O213" s="6">
        <f>(Table1[[#This Row],[Return]]-$S$3)^2</f>
        <v>3.0994297180182451E-4</v>
      </c>
      <c r="P213" s="6">
        <f>(Table1[[#This Row],[Return]]-$S$3)^3</f>
        <v>-5.4566071688221108E-6</v>
      </c>
    </row>
    <row r="214" spans="1:16" x14ac:dyDescent="0.3">
      <c r="A214" s="1" t="s">
        <v>12</v>
      </c>
      <c r="B214" s="1" t="s">
        <v>13</v>
      </c>
      <c r="C214" s="2">
        <v>40575</v>
      </c>
      <c r="D214" s="1">
        <v>408.8</v>
      </c>
      <c r="E214" s="1">
        <v>419</v>
      </c>
      <c r="F214" s="1">
        <v>419</v>
      </c>
      <c r="G214" s="1">
        <v>401.6</v>
      </c>
      <c r="H214" s="1">
        <v>416</v>
      </c>
      <c r="I214" s="1">
        <v>414</v>
      </c>
      <c r="J214" s="1">
        <v>409.24</v>
      </c>
      <c r="K214" s="1">
        <v>11228</v>
      </c>
      <c r="L214" s="1">
        <v>4594930.55</v>
      </c>
      <c r="M214" s="3">
        <f>IF(ISERROR((Table1[[#This Row],[Close Price]]-I213)/I213),0,(Table1[[#This Row],[Close Price]]-I213)/I213)</f>
        <v>1.2720156555772966E-2</v>
      </c>
      <c r="N214" s="3">
        <f>IF(OR(Table1[[#This Row],[Raw Return]]&lt;-20,Table1[[#This Row],[Raw Return]]&gt;20),"Outlier",Table1[[#This Row],[Raw Return]])</f>
        <v>1.2720156555772966E-2</v>
      </c>
      <c r="O214" s="6">
        <f>(Table1[[#This Row],[Return]]-$S$3)^2</f>
        <v>1.1337502343323322E-4</v>
      </c>
      <c r="P214" s="6">
        <f>(Table1[[#This Row],[Return]]-$S$3)^3</f>
        <v>1.2071912662184946E-6</v>
      </c>
    </row>
    <row r="215" spans="1:16" x14ac:dyDescent="0.3">
      <c r="A215" s="1" t="s">
        <v>12</v>
      </c>
      <c r="B215" s="1" t="s">
        <v>13</v>
      </c>
      <c r="C215" s="2">
        <v>40576</v>
      </c>
      <c r="D215" s="1">
        <v>414</v>
      </c>
      <c r="E215" s="1">
        <v>410.2</v>
      </c>
      <c r="F215" s="1">
        <v>419.2</v>
      </c>
      <c r="G215" s="1">
        <v>397.4</v>
      </c>
      <c r="H215" s="1">
        <v>406</v>
      </c>
      <c r="I215" s="1">
        <v>405.05</v>
      </c>
      <c r="J215" s="1">
        <v>403.97</v>
      </c>
      <c r="K215" s="1">
        <v>47520</v>
      </c>
      <c r="L215" s="1">
        <v>19196666.100000001</v>
      </c>
      <c r="M215" s="3">
        <f>IF(ISERROR((Table1[[#This Row],[Close Price]]-I214)/I214),0,(Table1[[#This Row],[Close Price]]-I214)/I214)</f>
        <v>-2.1618357487922679E-2</v>
      </c>
      <c r="N215" s="3">
        <f>IF(OR(Table1[[#This Row],[Raw Return]]&lt;-20,Table1[[#This Row],[Raw Return]]&gt;20),"Outlier",Table1[[#This Row],[Raw Return]])</f>
        <v>-2.1618357487922679E-2</v>
      </c>
      <c r="O215" s="6">
        <f>(Table1[[#This Row],[Return]]-$S$3)^2</f>
        <v>5.6125131449555376E-4</v>
      </c>
      <c r="P215" s="6">
        <f>(Table1[[#This Row],[Return]]-$S$3)^3</f>
        <v>-1.3296460775728793E-5</v>
      </c>
    </row>
    <row r="216" spans="1:16" x14ac:dyDescent="0.3">
      <c r="A216" s="1" t="s">
        <v>12</v>
      </c>
      <c r="B216" s="1" t="s">
        <v>13</v>
      </c>
      <c r="C216" s="2">
        <v>40577</v>
      </c>
      <c r="D216" s="1">
        <v>405.05</v>
      </c>
      <c r="E216" s="1">
        <v>406</v>
      </c>
      <c r="F216" s="1">
        <v>411.7</v>
      </c>
      <c r="G216" s="1">
        <v>401</v>
      </c>
      <c r="H216" s="1">
        <v>408.9</v>
      </c>
      <c r="I216" s="1">
        <v>408.55</v>
      </c>
      <c r="J216" s="1">
        <v>407.78</v>
      </c>
      <c r="K216" s="1">
        <v>31528</v>
      </c>
      <c r="L216" s="1">
        <v>12856351</v>
      </c>
      <c r="M216" s="3">
        <f>IF(ISERROR((Table1[[#This Row],[Close Price]]-I215)/I215),0,(Table1[[#This Row],[Close Price]]-I215)/I215)</f>
        <v>8.6409085298111334E-3</v>
      </c>
      <c r="N216" s="3">
        <f>IF(OR(Table1[[#This Row],[Raw Return]]&lt;-20,Table1[[#This Row],[Raw Return]]&gt;20),"Outlier",Table1[[#This Row],[Raw Return]])</f>
        <v>8.6409085298111334E-3</v>
      </c>
      <c r="O216" s="6">
        <f>(Table1[[#This Row],[Return]]-$S$3)^2</f>
        <v>4.3145491694558876E-5</v>
      </c>
      <c r="P216" s="6">
        <f>(Table1[[#This Row],[Return]]-$S$3)^3</f>
        <v>2.8340214565162161E-7</v>
      </c>
    </row>
    <row r="217" spans="1:16" x14ac:dyDescent="0.3">
      <c r="A217" s="1" t="s">
        <v>12</v>
      </c>
      <c r="B217" s="1" t="s">
        <v>13</v>
      </c>
      <c r="C217" s="2">
        <v>40578</v>
      </c>
      <c r="D217" s="1">
        <v>408.55</v>
      </c>
      <c r="E217" s="1">
        <v>409</v>
      </c>
      <c r="F217" s="1">
        <v>423</v>
      </c>
      <c r="G217" s="1">
        <v>405.1</v>
      </c>
      <c r="H217" s="1">
        <v>408</v>
      </c>
      <c r="I217" s="1">
        <v>410.3</v>
      </c>
      <c r="J217" s="1">
        <v>415.97</v>
      </c>
      <c r="K217" s="1">
        <v>24058</v>
      </c>
      <c r="L217" s="1">
        <v>10007404.65</v>
      </c>
      <c r="M217" s="3">
        <f>IF(ISERROR((Table1[[#This Row],[Close Price]]-I216)/I216),0,(Table1[[#This Row],[Close Price]]-I216)/I216)</f>
        <v>4.2834414392363233E-3</v>
      </c>
      <c r="N217" s="3">
        <f>IF(OR(Table1[[#This Row],[Raw Return]]&lt;-20,Table1[[#This Row],[Raw Return]]&gt;20),"Outlier",Table1[[#This Row],[Raw Return]])</f>
        <v>4.2834414392363233E-3</v>
      </c>
      <c r="O217" s="6">
        <f>(Table1[[#This Row],[Return]]-$S$3)^2</f>
        <v>4.8887673234004059E-6</v>
      </c>
      <c r="P217" s="6">
        <f>(Table1[[#This Row],[Return]]-$S$3)^3</f>
        <v>1.0809336872848272E-8</v>
      </c>
    </row>
    <row r="218" spans="1:16" x14ac:dyDescent="0.3">
      <c r="A218" s="1" t="s">
        <v>12</v>
      </c>
      <c r="B218" s="1" t="s">
        <v>13</v>
      </c>
      <c r="C218" s="2">
        <v>40581</v>
      </c>
      <c r="D218" s="1">
        <v>410.3</v>
      </c>
      <c r="E218" s="1">
        <v>410.05</v>
      </c>
      <c r="F218" s="1">
        <v>424</v>
      </c>
      <c r="G218" s="1">
        <v>406.2</v>
      </c>
      <c r="H218" s="1">
        <v>415</v>
      </c>
      <c r="I218" s="1">
        <v>415.05</v>
      </c>
      <c r="J218" s="1">
        <v>414.64</v>
      </c>
      <c r="K218" s="1">
        <v>13089</v>
      </c>
      <c r="L218" s="1">
        <v>5427198.4000000004</v>
      </c>
      <c r="M218" s="3">
        <f>IF(ISERROR((Table1[[#This Row],[Close Price]]-I217)/I217),0,(Table1[[#This Row],[Close Price]]-I217)/I217)</f>
        <v>1.157689495491104E-2</v>
      </c>
      <c r="N218" s="3">
        <f>IF(OR(Table1[[#This Row],[Raw Return]]&lt;-20,Table1[[#This Row],[Raw Return]]&gt;20),"Outlier",Table1[[#This Row],[Raw Return]])</f>
        <v>1.157689495491104E-2</v>
      </c>
      <c r="O218" s="6">
        <f>(Table1[[#This Row],[Return]]-$S$3)^2</f>
        <v>9.0335695494886246E-5</v>
      </c>
      <c r="P218" s="6">
        <f>(Table1[[#This Row],[Return]]-$S$3)^3</f>
        <v>8.5859645063986866E-7</v>
      </c>
    </row>
    <row r="219" spans="1:16" x14ac:dyDescent="0.3">
      <c r="A219" s="1" t="s">
        <v>12</v>
      </c>
      <c r="B219" s="1" t="s">
        <v>13</v>
      </c>
      <c r="C219" s="2">
        <v>40582</v>
      </c>
      <c r="D219" s="1">
        <v>415.05</v>
      </c>
      <c r="E219" s="1">
        <v>415.95</v>
      </c>
      <c r="F219" s="1">
        <v>418.8</v>
      </c>
      <c r="G219" s="1">
        <v>410</v>
      </c>
      <c r="H219" s="1">
        <v>414.6</v>
      </c>
      <c r="I219" s="1">
        <v>415.3</v>
      </c>
      <c r="J219" s="1">
        <v>414.23</v>
      </c>
      <c r="K219" s="1">
        <v>17424</v>
      </c>
      <c r="L219" s="1">
        <v>7217513.2000000002</v>
      </c>
      <c r="M219" s="3">
        <f>IF(ISERROR((Table1[[#This Row],[Close Price]]-I218)/I218),0,(Table1[[#This Row],[Close Price]]-I218)/I218)</f>
        <v>6.0233706782315377E-4</v>
      </c>
      <c r="N219" s="3">
        <f>IF(OR(Table1[[#This Row],[Raw Return]]&lt;-20,Table1[[#This Row],[Raw Return]]&gt;20),"Outlier",Table1[[#This Row],[Raw Return]])</f>
        <v>6.0233706782315377E-4</v>
      </c>
      <c r="O219" s="6">
        <f>(Table1[[#This Row],[Return]]-$S$3)^2</f>
        <v>2.1610430864185549E-6</v>
      </c>
      <c r="P219" s="6">
        <f>(Table1[[#This Row],[Return]]-$S$3)^3</f>
        <v>-3.1768385107757446E-9</v>
      </c>
    </row>
    <row r="220" spans="1:16" x14ac:dyDescent="0.3">
      <c r="A220" s="1" t="s">
        <v>12</v>
      </c>
      <c r="B220" s="1" t="s">
        <v>13</v>
      </c>
      <c r="C220" s="2">
        <v>40583</v>
      </c>
      <c r="D220" s="1">
        <v>415.3</v>
      </c>
      <c r="E220" s="1">
        <v>403</v>
      </c>
      <c r="F220" s="1">
        <v>414.9</v>
      </c>
      <c r="G220" s="1">
        <v>403</v>
      </c>
      <c r="H220" s="1">
        <v>414.9</v>
      </c>
      <c r="I220" s="1">
        <v>409.8</v>
      </c>
      <c r="J220" s="1">
        <v>409.12</v>
      </c>
      <c r="K220" s="1">
        <v>20161</v>
      </c>
      <c r="L220" s="1">
        <v>8248271.9500000002</v>
      </c>
      <c r="M220" s="3">
        <f>IF(ISERROR((Table1[[#This Row],[Close Price]]-I219)/I219),0,(Table1[[#This Row],[Close Price]]-I219)/I219)</f>
        <v>-1.3243438478208523E-2</v>
      </c>
      <c r="N220" s="3">
        <f>IF(OR(Table1[[#This Row],[Raw Return]]&lt;-20,Table1[[#This Row],[Raw Return]]&gt;20),"Outlier",Table1[[#This Row],[Raw Return]])</f>
        <v>-1.3243438478208523E-2</v>
      </c>
      <c r="O220" s="6">
        <f>(Table1[[#This Row],[Return]]-$S$3)^2</f>
        <v>2.3457447135647323E-4</v>
      </c>
      <c r="P220" s="6">
        <f>(Table1[[#This Row],[Return]]-$S$3)^3</f>
        <v>-3.5927013684055232E-6</v>
      </c>
    </row>
    <row r="221" spans="1:16" x14ac:dyDescent="0.3">
      <c r="A221" s="1" t="s">
        <v>12</v>
      </c>
      <c r="B221" s="1" t="s">
        <v>13</v>
      </c>
      <c r="C221" s="2">
        <v>40584</v>
      </c>
      <c r="D221" s="1">
        <v>409.8</v>
      </c>
      <c r="E221" s="1">
        <v>406</v>
      </c>
      <c r="F221" s="1">
        <v>411.6</v>
      </c>
      <c r="G221" s="1">
        <v>402.6</v>
      </c>
      <c r="H221" s="1">
        <v>410.5</v>
      </c>
      <c r="I221" s="1">
        <v>408.85</v>
      </c>
      <c r="J221" s="1">
        <v>406.88</v>
      </c>
      <c r="K221" s="1">
        <v>22418</v>
      </c>
      <c r="L221" s="1">
        <v>9121485.8499999996</v>
      </c>
      <c r="M221" s="3">
        <f>IF(ISERROR((Table1[[#This Row],[Close Price]]-I220)/I220),0,(Table1[[#This Row],[Close Price]]-I220)/I220)</f>
        <v>-2.3182040019521441E-3</v>
      </c>
      <c r="N221" s="3">
        <f>IF(OR(Table1[[#This Row],[Raw Return]]&lt;-20,Table1[[#This Row],[Raw Return]]&gt;20),"Outlier",Table1[[#This Row],[Raw Return]])</f>
        <v>-2.3182040019521441E-3</v>
      </c>
      <c r="O221" s="6">
        <f>(Table1[[#This Row],[Return]]-$S$3)^2</f>
        <v>1.9277278245845969E-5</v>
      </c>
      <c r="P221" s="6">
        <f>(Table1[[#This Row],[Return]]-$S$3)^3</f>
        <v>-8.4638620039302546E-8</v>
      </c>
    </row>
    <row r="222" spans="1:16" x14ac:dyDescent="0.3">
      <c r="A222" s="1" t="s">
        <v>12</v>
      </c>
      <c r="B222" s="1" t="s">
        <v>13</v>
      </c>
      <c r="C222" s="2">
        <v>40585</v>
      </c>
      <c r="D222" s="1">
        <v>408.85</v>
      </c>
      <c r="E222" s="1">
        <v>405.05</v>
      </c>
      <c r="F222" s="1">
        <v>419.85</v>
      </c>
      <c r="G222" s="1">
        <v>404</v>
      </c>
      <c r="H222" s="1">
        <v>419.75</v>
      </c>
      <c r="I222" s="1">
        <v>417.15</v>
      </c>
      <c r="J222" s="1">
        <v>414.28</v>
      </c>
      <c r="K222" s="1">
        <v>15054</v>
      </c>
      <c r="L222" s="1">
        <v>6236631.75</v>
      </c>
      <c r="M222" s="3">
        <f>IF(ISERROR((Table1[[#This Row],[Close Price]]-I221)/I221),0,(Table1[[#This Row],[Close Price]]-I221)/I221)</f>
        <v>2.0300843830255481E-2</v>
      </c>
      <c r="N222" s="3">
        <f>IF(OR(Table1[[#This Row],[Raw Return]]&lt;-20,Table1[[#This Row],[Raw Return]]&gt;20),"Outlier",Table1[[#This Row],[Raw Return]])</f>
        <v>2.0300843830255481E-2</v>
      </c>
      <c r="O222" s="6">
        <f>(Table1[[#This Row],[Return]]-$S$3)^2</f>
        <v>3.3227668449886373E-4</v>
      </c>
      <c r="P222" s="6">
        <f>(Table1[[#This Row],[Return]]-$S$3)^3</f>
        <v>6.0568916191297593E-6</v>
      </c>
    </row>
    <row r="223" spans="1:16" x14ac:dyDescent="0.3">
      <c r="A223" s="1" t="s">
        <v>12</v>
      </c>
      <c r="B223" s="1" t="s">
        <v>13</v>
      </c>
      <c r="C223" s="2">
        <v>40588</v>
      </c>
      <c r="D223" s="1">
        <v>417.15</v>
      </c>
      <c r="E223" s="1">
        <v>428.95</v>
      </c>
      <c r="F223" s="1">
        <v>430</v>
      </c>
      <c r="G223" s="1">
        <v>423.9</v>
      </c>
      <c r="H223" s="1">
        <v>426.9</v>
      </c>
      <c r="I223" s="1">
        <v>427.4</v>
      </c>
      <c r="J223" s="1">
        <v>427.2</v>
      </c>
      <c r="K223" s="1">
        <v>19998</v>
      </c>
      <c r="L223" s="1">
        <v>8543110.3499999996</v>
      </c>
      <c r="M223" s="3">
        <f>IF(ISERROR((Table1[[#This Row],[Close Price]]-I222)/I222),0,(Table1[[#This Row],[Close Price]]-I222)/I222)</f>
        <v>2.4571497063406451E-2</v>
      </c>
      <c r="N223" s="3">
        <f>IF(OR(Table1[[#This Row],[Raw Return]]&lt;-20,Table1[[#This Row],[Raw Return]]&gt;20),"Outlier",Table1[[#This Row],[Raw Return]])</f>
        <v>2.4571497063406451E-2</v>
      </c>
      <c r="O223" s="6">
        <f>(Table1[[#This Row],[Return]]-$S$3)^2</f>
        <v>5.062100105289977E-4</v>
      </c>
      <c r="P223" s="6">
        <f>(Table1[[#This Row],[Return]]-$S$3)^3</f>
        <v>1.1389275382006653E-5</v>
      </c>
    </row>
    <row r="224" spans="1:16" x14ac:dyDescent="0.3">
      <c r="A224" s="1" t="s">
        <v>12</v>
      </c>
      <c r="B224" s="1" t="s">
        <v>13</v>
      </c>
      <c r="C224" s="2">
        <v>40589</v>
      </c>
      <c r="D224" s="1">
        <v>427.4</v>
      </c>
      <c r="E224" s="1">
        <v>427.45</v>
      </c>
      <c r="F224" s="1">
        <v>429.95</v>
      </c>
      <c r="G224" s="1">
        <v>413</v>
      </c>
      <c r="H224" s="1">
        <v>413.2</v>
      </c>
      <c r="I224" s="1">
        <v>415.85</v>
      </c>
      <c r="J224" s="1">
        <v>418.6</v>
      </c>
      <c r="K224" s="1">
        <v>15558</v>
      </c>
      <c r="L224" s="1">
        <v>6512549.0499999998</v>
      </c>
      <c r="M224" s="3">
        <f>IF(ISERROR((Table1[[#This Row],[Close Price]]-I223)/I223),0,(Table1[[#This Row],[Close Price]]-I223)/I223)</f>
        <v>-2.7023865231633026E-2</v>
      </c>
      <c r="N224" s="3">
        <f>IF(OR(Table1[[#This Row],[Raw Return]]&lt;-20,Table1[[#This Row],[Raw Return]]&gt;20),"Outlier",Table1[[#This Row],[Raw Return]])</f>
        <v>-2.7023865231633026E-2</v>
      </c>
      <c r="O224" s="6">
        <f>(Table1[[#This Row],[Return]]-$S$3)^2</f>
        <v>8.4659182036376731E-4</v>
      </c>
      <c r="P224" s="6">
        <f>(Table1[[#This Row],[Return]]-$S$3)^3</f>
        <v>-2.4632648072337179E-5</v>
      </c>
    </row>
    <row r="225" spans="1:16" x14ac:dyDescent="0.3">
      <c r="A225" s="1" t="s">
        <v>12</v>
      </c>
      <c r="B225" s="1" t="s">
        <v>13</v>
      </c>
      <c r="C225" s="2">
        <v>40590</v>
      </c>
      <c r="D225" s="1">
        <v>415.85</v>
      </c>
      <c r="E225" s="1">
        <v>415.85</v>
      </c>
      <c r="F225" s="1">
        <v>432.4</v>
      </c>
      <c r="G225" s="1">
        <v>415</v>
      </c>
      <c r="H225" s="1">
        <v>431.9</v>
      </c>
      <c r="I225" s="1">
        <v>428.95</v>
      </c>
      <c r="J225" s="1">
        <v>426.17</v>
      </c>
      <c r="K225" s="1">
        <v>15815</v>
      </c>
      <c r="L225" s="1">
        <v>6739883.6500000004</v>
      </c>
      <c r="M225" s="3">
        <f>IF(ISERROR((Table1[[#This Row],[Close Price]]-I224)/I224),0,(Table1[[#This Row],[Close Price]]-I224)/I224)</f>
        <v>3.1501743417097425E-2</v>
      </c>
      <c r="N225" s="3">
        <f>IF(OR(Table1[[#This Row],[Raw Return]]&lt;-20,Table1[[#This Row],[Raw Return]]&gt;20),"Outlier",Table1[[#This Row],[Raw Return]])</f>
        <v>3.1501743417097425E-2</v>
      </c>
      <c r="O225" s="6">
        <f>(Table1[[#This Row],[Return]]-$S$3)^2</f>
        <v>8.6608709352977483E-4</v>
      </c>
      <c r="P225" s="6">
        <f>(Table1[[#This Row],[Return]]-$S$3)^3</f>
        <v>2.5488386858584698E-5</v>
      </c>
    </row>
    <row r="226" spans="1:16" x14ac:dyDescent="0.3">
      <c r="A226" s="1" t="s">
        <v>12</v>
      </c>
      <c r="B226" s="1" t="s">
        <v>13</v>
      </c>
      <c r="C226" s="2">
        <v>40591</v>
      </c>
      <c r="D226" s="1">
        <v>428.95</v>
      </c>
      <c r="E226" s="1">
        <v>425</v>
      </c>
      <c r="F226" s="1">
        <v>436</v>
      </c>
      <c r="G226" s="1">
        <v>425</v>
      </c>
      <c r="H226" s="1">
        <v>430.55</v>
      </c>
      <c r="I226" s="1">
        <v>431</v>
      </c>
      <c r="J226" s="1">
        <v>430.57</v>
      </c>
      <c r="K226" s="1">
        <v>7147</v>
      </c>
      <c r="L226" s="1">
        <v>3077285.95</v>
      </c>
      <c r="M226" s="3">
        <f>IF(ISERROR((Table1[[#This Row],[Close Price]]-I225)/I225),0,(Table1[[#This Row],[Close Price]]-I225)/I225)</f>
        <v>4.779111784590305E-3</v>
      </c>
      <c r="N226" s="3">
        <f>IF(OR(Table1[[#This Row],[Raw Return]]&lt;-20,Table1[[#This Row],[Raw Return]]&gt;20),"Outlier",Table1[[#This Row],[Raw Return]])</f>
        <v>4.779111784590305E-3</v>
      </c>
      <c r="O226" s="6">
        <f>(Table1[[#This Row],[Return]]-$S$3)^2</f>
        <v>7.3263659028353075E-6</v>
      </c>
      <c r="P226" s="6">
        <f>(Table1[[#This Row],[Return]]-$S$3)^3</f>
        <v>1.9830465431679898E-8</v>
      </c>
    </row>
    <row r="227" spans="1:16" x14ac:dyDescent="0.3">
      <c r="A227" s="1" t="s">
        <v>12</v>
      </c>
      <c r="B227" s="1" t="s">
        <v>13</v>
      </c>
      <c r="C227" s="2">
        <v>40592</v>
      </c>
      <c r="D227" s="1">
        <v>431</v>
      </c>
      <c r="E227" s="1">
        <v>434</v>
      </c>
      <c r="F227" s="1">
        <v>440</v>
      </c>
      <c r="G227" s="1">
        <v>428</v>
      </c>
      <c r="H227" s="1">
        <v>428.35</v>
      </c>
      <c r="I227" s="1">
        <v>430.5</v>
      </c>
      <c r="J227" s="1">
        <v>431.19</v>
      </c>
      <c r="K227" s="1">
        <v>9612</v>
      </c>
      <c r="L227" s="1">
        <v>4144569.25</v>
      </c>
      <c r="M227" s="3">
        <f>IF(ISERROR((Table1[[#This Row],[Close Price]]-I226)/I226),0,(Table1[[#This Row],[Close Price]]-I226)/I226)</f>
        <v>-1.1600928074245939E-3</v>
      </c>
      <c r="N227" s="3">
        <f>IF(OR(Table1[[#This Row],[Raw Return]]&lt;-20,Table1[[#This Row],[Raw Return]]&gt;20),"Outlier",Table1[[#This Row],[Raw Return]])</f>
        <v>-1.1600928074245939E-3</v>
      </c>
      <c r="O227" s="6">
        <f>(Table1[[#This Row],[Return]]-$S$3)^2</f>
        <v>1.0448917532842895E-5</v>
      </c>
      <c r="P227" s="6">
        <f>(Table1[[#This Row],[Return]]-$S$3)^3</f>
        <v>-3.3775901725541796E-8</v>
      </c>
    </row>
    <row r="228" spans="1:16" x14ac:dyDescent="0.3">
      <c r="A228" s="1" t="s">
        <v>12</v>
      </c>
      <c r="B228" s="1" t="s">
        <v>13</v>
      </c>
      <c r="C228" s="2">
        <v>40595</v>
      </c>
      <c r="D228" s="1">
        <v>430.5</v>
      </c>
      <c r="E228" s="1">
        <v>426</v>
      </c>
      <c r="F228" s="1">
        <v>431.95</v>
      </c>
      <c r="G228" s="1">
        <v>423</v>
      </c>
      <c r="H228" s="1">
        <v>425</v>
      </c>
      <c r="I228" s="1">
        <v>426.05</v>
      </c>
      <c r="J228" s="1">
        <v>427.09</v>
      </c>
      <c r="K228" s="1">
        <v>4035</v>
      </c>
      <c r="L228" s="1">
        <v>1723303.2</v>
      </c>
      <c r="M228" s="3">
        <f>IF(ISERROR((Table1[[#This Row],[Close Price]]-I227)/I227),0,(Table1[[#This Row],[Close Price]]-I227)/I227)</f>
        <v>-1.0336817653890799E-2</v>
      </c>
      <c r="N228" s="3">
        <f>IF(OR(Table1[[#This Row],[Raw Return]]&lt;-20,Table1[[#This Row],[Raw Return]]&gt;20),"Outlier",Table1[[#This Row],[Raw Return]])</f>
        <v>-1.0336817653890799E-2</v>
      </c>
      <c r="O228" s="6">
        <f>(Table1[[#This Row],[Return]]-$S$3)^2</f>
        <v>1.5398832876838546E-4</v>
      </c>
      <c r="P228" s="6">
        <f>(Table1[[#This Row],[Return]]-$S$3)^3</f>
        <v>-1.9108724913358431E-6</v>
      </c>
    </row>
    <row r="229" spans="1:16" x14ac:dyDescent="0.3">
      <c r="A229" s="1" t="s">
        <v>12</v>
      </c>
      <c r="B229" s="1" t="s">
        <v>13</v>
      </c>
      <c r="C229" s="2">
        <v>40596</v>
      </c>
      <c r="D229" s="1">
        <v>426.05</v>
      </c>
      <c r="E229" s="1">
        <v>427</v>
      </c>
      <c r="F229" s="1">
        <v>429.45</v>
      </c>
      <c r="G229" s="1">
        <v>422.5</v>
      </c>
      <c r="H229" s="1">
        <v>426</v>
      </c>
      <c r="I229" s="1">
        <v>425.4</v>
      </c>
      <c r="J229" s="1">
        <v>426.99</v>
      </c>
      <c r="K229" s="1">
        <v>6348</v>
      </c>
      <c r="L229" s="1">
        <v>2710522.7</v>
      </c>
      <c r="M229" s="3">
        <f>IF(ISERROR((Table1[[#This Row],[Close Price]]-I228)/I228),0,(Table1[[#This Row],[Close Price]]-I228)/I228)</f>
        <v>-1.5256425302195378E-3</v>
      </c>
      <c r="N229" s="3">
        <f>IF(OR(Table1[[#This Row],[Raw Return]]&lt;-20,Table1[[#This Row],[Raw Return]]&gt;20),"Outlier",Table1[[#This Row],[Raw Return]])</f>
        <v>-1.5256425302195378E-3</v>
      </c>
      <c r="O229" s="6">
        <f>(Table1[[#This Row],[Return]]-$S$3)^2</f>
        <v>1.2945807403560313E-5</v>
      </c>
      <c r="P229" s="6">
        <f>(Table1[[#This Row],[Return]]-$S$3)^3</f>
        <v>-4.6579380965327079E-8</v>
      </c>
    </row>
    <row r="230" spans="1:16" x14ac:dyDescent="0.3">
      <c r="A230" s="1" t="s">
        <v>12</v>
      </c>
      <c r="B230" s="1" t="s">
        <v>13</v>
      </c>
      <c r="C230" s="2">
        <v>40597</v>
      </c>
      <c r="D230" s="1">
        <v>425.4</v>
      </c>
      <c r="E230" s="1">
        <v>427</v>
      </c>
      <c r="F230" s="1">
        <v>487</v>
      </c>
      <c r="G230" s="1">
        <v>424.2</v>
      </c>
      <c r="H230" s="1">
        <v>452.8</v>
      </c>
      <c r="I230" s="1">
        <v>448.15</v>
      </c>
      <c r="J230" s="1">
        <v>460.41</v>
      </c>
      <c r="K230" s="1">
        <v>306402</v>
      </c>
      <c r="L230" s="1">
        <v>141072017.75</v>
      </c>
      <c r="M230" s="3">
        <f>IF(ISERROR((Table1[[#This Row],[Close Price]]-I229)/I229),0,(Table1[[#This Row],[Close Price]]-I229)/I229)</f>
        <v>5.3479078514339445E-2</v>
      </c>
      <c r="N230" s="3">
        <f>IF(OR(Table1[[#This Row],[Raw Return]]&lt;-20,Table1[[#This Row],[Raw Return]]&gt;20),"Outlier",Table1[[#This Row],[Raw Return]])</f>
        <v>5.3479078514339445E-2</v>
      </c>
      <c r="O230" s="6">
        <f>(Table1[[#This Row],[Return]]-$S$3)^2</f>
        <v>2.6426480624202136E-3</v>
      </c>
      <c r="P230" s="6">
        <f>(Table1[[#This Row],[Return]]-$S$3)^3</f>
        <v>1.3584979706646042E-4</v>
      </c>
    </row>
    <row r="231" spans="1:16" x14ac:dyDescent="0.3">
      <c r="A231" s="1" t="s">
        <v>12</v>
      </c>
      <c r="B231" s="1" t="s">
        <v>13</v>
      </c>
      <c r="C231" s="2">
        <v>40598</v>
      </c>
      <c r="D231" s="1">
        <v>448.15</v>
      </c>
      <c r="E231" s="1">
        <v>455</v>
      </c>
      <c r="F231" s="1">
        <v>455</v>
      </c>
      <c r="G231" s="1">
        <v>428.1</v>
      </c>
      <c r="H231" s="1">
        <v>428.6</v>
      </c>
      <c r="I231" s="1">
        <v>429.6</v>
      </c>
      <c r="J231" s="1">
        <v>437.13</v>
      </c>
      <c r="K231" s="1">
        <v>26293</v>
      </c>
      <c r="L231" s="1">
        <v>11493439.4</v>
      </c>
      <c r="M231" s="3">
        <f>IF(ISERROR((Table1[[#This Row],[Close Price]]-I230)/I230),0,(Table1[[#This Row],[Close Price]]-I230)/I230)</f>
        <v>-4.1392390940533201E-2</v>
      </c>
      <c r="N231" s="3">
        <f>IF(OR(Table1[[#This Row],[Raw Return]]&lt;-20,Table1[[#This Row],[Raw Return]]&gt;20),"Outlier",Table1[[#This Row],[Raw Return]])</f>
        <v>-4.1392390940533201E-2</v>
      </c>
      <c r="O231" s="6">
        <f>(Table1[[#This Row],[Return]]-$S$3)^2</f>
        <v>1.8891868115293745E-3</v>
      </c>
      <c r="P231" s="6">
        <f>(Table1[[#This Row],[Return]]-$S$3)^3</f>
        <v>-8.2113082863125505E-5</v>
      </c>
    </row>
    <row r="232" spans="1:16" x14ac:dyDescent="0.3">
      <c r="A232" s="1" t="s">
        <v>12</v>
      </c>
      <c r="B232" s="1" t="s">
        <v>13</v>
      </c>
      <c r="C232" s="2">
        <v>40599</v>
      </c>
      <c r="D232" s="1">
        <v>429.6</v>
      </c>
      <c r="E232" s="1">
        <v>425</v>
      </c>
      <c r="F232" s="1">
        <v>439</v>
      </c>
      <c r="G232" s="1">
        <v>418</v>
      </c>
      <c r="H232" s="1">
        <v>425.6</v>
      </c>
      <c r="I232" s="1">
        <v>426.45</v>
      </c>
      <c r="J232" s="1">
        <v>427.66</v>
      </c>
      <c r="K232" s="1">
        <v>16336</v>
      </c>
      <c r="L232" s="1">
        <v>6986335.1500000004</v>
      </c>
      <c r="M232" s="3">
        <f>IF(ISERROR((Table1[[#This Row],[Close Price]]-I231)/I231),0,(Table1[[#This Row],[Close Price]]-I231)/I231)</f>
        <v>-7.3324022346369505E-3</v>
      </c>
      <c r="N232" s="3">
        <f>IF(OR(Table1[[#This Row],[Raw Return]]&lt;-20,Table1[[#This Row],[Raw Return]]&gt;20),"Outlier",Table1[[#This Row],[Raw Return]])</f>
        <v>-7.3324022346369505E-3</v>
      </c>
      <c r="O232" s="6">
        <f>(Table1[[#This Row],[Return]]-$S$3)^2</f>
        <v>8.8450036770142644E-5</v>
      </c>
      <c r="P232" s="6">
        <f>(Table1[[#This Row],[Return]]-$S$3)^3</f>
        <v>-8.3185384180650177E-7</v>
      </c>
    </row>
    <row r="233" spans="1:16" x14ac:dyDescent="0.3">
      <c r="A233" s="1" t="s">
        <v>12</v>
      </c>
      <c r="B233" s="1" t="s">
        <v>13</v>
      </c>
      <c r="C233" s="2">
        <v>40602</v>
      </c>
      <c r="D233" s="1">
        <v>426.45</v>
      </c>
      <c r="E233" s="1">
        <v>435.05</v>
      </c>
      <c r="F233" s="1">
        <v>464.9</v>
      </c>
      <c r="G233" s="1">
        <v>428.35</v>
      </c>
      <c r="H233" s="1">
        <v>430</v>
      </c>
      <c r="I233" s="1">
        <v>432.8</v>
      </c>
      <c r="J233" s="1">
        <v>440.87</v>
      </c>
      <c r="K233" s="1">
        <v>67548</v>
      </c>
      <c r="L233" s="1">
        <v>29779620.25</v>
      </c>
      <c r="M233" s="3">
        <f>IF(ISERROR((Table1[[#This Row],[Close Price]]-I232)/I232),0,(Table1[[#This Row],[Close Price]]-I232)/I232)</f>
        <v>1.4890374018056098E-2</v>
      </c>
      <c r="N233" s="3">
        <f>IF(OR(Table1[[#This Row],[Raw Return]]&lt;-20,Table1[[#This Row],[Raw Return]]&gt;20),"Outlier",Table1[[#This Row],[Raw Return]])</f>
        <v>1.4890374018056098E-2</v>
      </c>
      <c r="O233" s="6">
        <f>(Table1[[#This Row],[Return]]-$S$3)^2</f>
        <v>1.643008236023277E-4</v>
      </c>
      <c r="P233" s="6">
        <f>(Table1[[#This Row],[Return]]-$S$3)^3</f>
        <v>2.1060060316885948E-6</v>
      </c>
    </row>
    <row r="234" spans="1:16" x14ac:dyDescent="0.3">
      <c r="A234" s="1" t="s">
        <v>12</v>
      </c>
      <c r="B234" s="1" t="s">
        <v>13</v>
      </c>
      <c r="C234" s="2">
        <v>40603</v>
      </c>
      <c r="D234" s="1">
        <v>432.8</v>
      </c>
      <c r="E234" s="1">
        <v>434.9</v>
      </c>
      <c r="F234" s="1">
        <v>444.95</v>
      </c>
      <c r="G234" s="1">
        <v>429</v>
      </c>
      <c r="H234" s="1">
        <v>440.5</v>
      </c>
      <c r="I234" s="1">
        <v>441.85</v>
      </c>
      <c r="J234" s="1">
        <v>440</v>
      </c>
      <c r="K234" s="1">
        <v>51953</v>
      </c>
      <c r="L234" s="1">
        <v>22859406.399999999</v>
      </c>
      <c r="M234" s="3">
        <f>IF(ISERROR((Table1[[#This Row],[Close Price]]-I233)/I233),0,(Table1[[#This Row],[Close Price]]-I233)/I233)</f>
        <v>2.0910351201478768E-2</v>
      </c>
      <c r="N234" s="3">
        <f>IF(OR(Table1[[#This Row],[Raw Return]]&lt;-20,Table1[[#This Row],[Raw Return]]&gt;20),"Outlier",Table1[[#This Row],[Raw Return]])</f>
        <v>2.0910351201478768E-2</v>
      </c>
      <c r="O234" s="6">
        <f>(Table1[[#This Row],[Return]]-$S$3)^2</f>
        <v>3.5486894288356793E-4</v>
      </c>
      <c r="P234" s="6">
        <f>(Table1[[#This Row],[Return]]-$S$3)^3</f>
        <v>6.685008890858679E-6</v>
      </c>
    </row>
    <row r="235" spans="1:16" x14ac:dyDescent="0.3">
      <c r="A235" s="1" t="s">
        <v>12</v>
      </c>
      <c r="B235" s="1" t="s">
        <v>13</v>
      </c>
      <c r="C235" s="2">
        <v>40605</v>
      </c>
      <c r="D235" s="1">
        <v>441.85</v>
      </c>
      <c r="E235" s="1">
        <v>451.2</v>
      </c>
      <c r="F235" s="1">
        <v>530.25</v>
      </c>
      <c r="G235" s="1">
        <v>451.2</v>
      </c>
      <c r="H235" s="1">
        <v>530.25</v>
      </c>
      <c r="I235" s="1">
        <v>530.25</v>
      </c>
      <c r="J235" s="1">
        <v>513.9</v>
      </c>
      <c r="K235" s="1">
        <v>2241122</v>
      </c>
      <c r="L235" s="1">
        <v>1151706653.25</v>
      </c>
      <c r="M235" s="3">
        <f>IF(ISERROR((Table1[[#This Row],[Close Price]]-I234)/I234),0,(Table1[[#This Row],[Close Price]]-I234)/I234)</f>
        <v>0.20006789634491337</v>
      </c>
      <c r="N235" s="3">
        <f>IF(OR(Table1[[#This Row],[Raw Return]]&lt;-20,Table1[[#This Row],[Raw Return]]&gt;20),"Outlier",Table1[[#This Row],[Raw Return]])</f>
        <v>0.20006789634491337</v>
      </c>
      <c r="O235" s="6">
        <f>(Table1[[#This Row],[Return]]-$S$3)^2</f>
        <v>3.9202222221336847E-2</v>
      </c>
      <c r="P235" s="6">
        <f>(Table1[[#This Row],[Return]]-$S$3)^3</f>
        <v>7.7618640057228782E-3</v>
      </c>
    </row>
    <row r="236" spans="1:16" x14ac:dyDescent="0.3">
      <c r="A236" s="1" t="s">
        <v>12</v>
      </c>
      <c r="B236" s="1" t="s">
        <v>13</v>
      </c>
      <c r="C236" s="2">
        <v>40606</v>
      </c>
      <c r="D236" s="1">
        <v>530.25</v>
      </c>
      <c r="E236" s="1">
        <v>531</v>
      </c>
      <c r="F236" s="1">
        <v>607</v>
      </c>
      <c r="G236" s="1">
        <v>531</v>
      </c>
      <c r="H236" s="1">
        <v>545.15</v>
      </c>
      <c r="I236" s="1">
        <v>547.04999999999995</v>
      </c>
      <c r="J236" s="1">
        <v>566.84</v>
      </c>
      <c r="K236" s="1">
        <v>6271671</v>
      </c>
      <c r="L236" s="1">
        <v>3555054162.75</v>
      </c>
      <c r="M236" s="3">
        <f>IF(ISERROR((Table1[[#This Row],[Close Price]]-I235)/I235),0,(Table1[[#This Row],[Close Price]]-I235)/I235)</f>
        <v>3.16831683168316E-2</v>
      </c>
      <c r="N236" s="3">
        <f>IF(OR(Table1[[#This Row],[Raw Return]]&lt;-20,Table1[[#This Row],[Raw Return]]&gt;20),"Outlier",Table1[[#This Row],[Raw Return]])</f>
        <v>3.16831683168316E-2</v>
      </c>
      <c r="O236" s="6">
        <f>(Table1[[#This Row],[Return]]-$S$3)^2</f>
        <v>8.7679844505713506E-4</v>
      </c>
      <c r="P236" s="6">
        <f>(Table1[[#This Row],[Return]]-$S$3)^3</f>
        <v>2.5962688123914342E-5</v>
      </c>
    </row>
    <row r="237" spans="1:16" x14ac:dyDescent="0.3">
      <c r="A237" s="1" t="s">
        <v>12</v>
      </c>
      <c r="B237" s="1" t="s">
        <v>13</v>
      </c>
      <c r="C237" s="2">
        <v>40609</v>
      </c>
      <c r="D237" s="1">
        <v>547.04999999999995</v>
      </c>
      <c r="E237" s="1">
        <v>501</v>
      </c>
      <c r="F237" s="1">
        <v>544.70000000000005</v>
      </c>
      <c r="G237" s="1">
        <v>500.65</v>
      </c>
      <c r="H237" s="1">
        <v>515</v>
      </c>
      <c r="I237" s="1">
        <v>515.20000000000005</v>
      </c>
      <c r="J237" s="1">
        <v>522.66</v>
      </c>
      <c r="K237" s="1">
        <v>1383220</v>
      </c>
      <c r="L237" s="1">
        <v>722956519.20000005</v>
      </c>
      <c r="M237" s="3">
        <f>IF(ISERROR((Table1[[#This Row],[Close Price]]-I236)/I236),0,(Table1[[#This Row],[Close Price]]-I236)/I236)</f>
        <v>-5.8221369161868042E-2</v>
      </c>
      <c r="N237" s="3">
        <f>IF(OR(Table1[[#This Row],[Raw Return]]&lt;-20,Table1[[#This Row],[Raw Return]]&gt;20),"Outlier",Table1[[#This Row],[Raw Return]])</f>
        <v>-5.8221369161868042E-2</v>
      </c>
      <c r="O237" s="6">
        <f>(Table1[[#This Row],[Return]]-$S$3)^2</f>
        <v>3.6353368796681923E-3</v>
      </c>
      <c r="P237" s="6">
        <f>(Table1[[#This Row],[Return]]-$S$3)^3</f>
        <v>-2.1918811079341222E-4</v>
      </c>
    </row>
    <row r="238" spans="1:16" x14ac:dyDescent="0.3">
      <c r="A238" s="1" t="s">
        <v>12</v>
      </c>
      <c r="B238" s="1" t="s">
        <v>13</v>
      </c>
      <c r="C238" s="2">
        <v>40610</v>
      </c>
      <c r="D238" s="1">
        <v>515.20000000000005</v>
      </c>
      <c r="E238" s="1">
        <v>518.5</v>
      </c>
      <c r="F238" s="1">
        <v>547.5</v>
      </c>
      <c r="G238" s="1">
        <v>505.8</v>
      </c>
      <c r="H238" s="1">
        <v>544.25</v>
      </c>
      <c r="I238" s="1">
        <v>541</v>
      </c>
      <c r="J238" s="1">
        <v>526.91</v>
      </c>
      <c r="K238" s="1">
        <v>2224085</v>
      </c>
      <c r="L238" s="1">
        <v>1171882184</v>
      </c>
      <c r="M238" s="3">
        <f>IF(ISERROR((Table1[[#This Row],[Close Price]]-I237)/I237),0,(Table1[[#This Row],[Close Price]]-I237)/I237)</f>
        <v>5.0077639751552702E-2</v>
      </c>
      <c r="N238" s="3">
        <f>IF(OR(Table1[[#This Row],[Raw Return]]&lt;-20,Table1[[#This Row],[Raw Return]]&gt;20),"Outlier",Table1[[#This Row],[Raw Return]])</f>
        <v>5.0077639751552702E-2</v>
      </c>
      <c r="O238" s="6">
        <f>(Table1[[#This Row],[Return]]-$S$3)^2</f>
        <v>2.3045044131104735E-3</v>
      </c>
      <c r="P238" s="6">
        <f>(Table1[[#This Row],[Return]]-$S$3)^3</f>
        <v>1.1062831973163614E-4</v>
      </c>
    </row>
    <row r="239" spans="1:16" x14ac:dyDescent="0.3">
      <c r="A239" s="1" t="s">
        <v>12</v>
      </c>
      <c r="B239" s="1" t="s">
        <v>13</v>
      </c>
      <c r="C239" s="2">
        <v>40611</v>
      </c>
      <c r="D239" s="1">
        <v>541</v>
      </c>
      <c r="E239" s="1">
        <v>546.5</v>
      </c>
      <c r="F239" s="1">
        <v>593.4</v>
      </c>
      <c r="G239" s="1">
        <v>540.1</v>
      </c>
      <c r="H239" s="1">
        <v>581.54999999999995</v>
      </c>
      <c r="I239" s="1">
        <v>578.54999999999995</v>
      </c>
      <c r="J239" s="1">
        <v>576.02</v>
      </c>
      <c r="K239" s="1">
        <v>3693942</v>
      </c>
      <c r="L239" s="1">
        <v>2127767600.5</v>
      </c>
      <c r="M239" s="3">
        <f>IF(ISERROR((Table1[[#This Row],[Close Price]]-I238)/I238),0,(Table1[[#This Row],[Close Price]]-I238)/I238)</f>
        <v>6.9408502772643169E-2</v>
      </c>
      <c r="N239" s="3">
        <f>IF(OR(Table1[[#This Row],[Raw Return]]&lt;-20,Table1[[#This Row],[Raw Return]]&gt;20),"Outlier",Table1[[#This Row],[Raw Return]])</f>
        <v>6.9408502772643169E-2</v>
      </c>
      <c r="O239" s="6">
        <f>(Table1[[#This Row],[Return]]-$S$3)^2</f>
        <v>4.5341526575903689E-3</v>
      </c>
      <c r="P239" s="6">
        <f>(Table1[[#This Row],[Return]]-$S$3)^3</f>
        <v>3.0531223401411312E-4</v>
      </c>
    </row>
    <row r="240" spans="1:16" x14ac:dyDescent="0.3">
      <c r="A240" s="1" t="s">
        <v>12</v>
      </c>
      <c r="B240" s="1" t="s">
        <v>13</v>
      </c>
      <c r="C240" s="2">
        <v>40612</v>
      </c>
      <c r="D240" s="1">
        <v>578.54999999999995</v>
      </c>
      <c r="E240" s="1">
        <v>578.5</v>
      </c>
      <c r="F240" s="1">
        <v>590</v>
      </c>
      <c r="G240" s="1">
        <v>560.25</v>
      </c>
      <c r="H240" s="1">
        <v>562.15</v>
      </c>
      <c r="I240" s="1">
        <v>564.04999999999995</v>
      </c>
      <c r="J240" s="1">
        <v>574.83000000000004</v>
      </c>
      <c r="K240" s="1">
        <v>1011668</v>
      </c>
      <c r="L240" s="1">
        <v>581537072.04999995</v>
      </c>
      <c r="M240" s="3">
        <f>IF(ISERROR((Table1[[#This Row],[Close Price]]-I239)/I239),0,(Table1[[#This Row],[Close Price]]-I239)/I239)</f>
        <v>-2.5062656641604012E-2</v>
      </c>
      <c r="N240" s="3">
        <f>IF(OR(Table1[[#This Row],[Raw Return]]&lt;-20,Table1[[#This Row],[Raw Return]]&gt;20),"Outlier",Table1[[#This Row],[Raw Return]])</f>
        <v>-2.5062656641604012E-2</v>
      </c>
      <c r="O240" s="6">
        <f>(Table1[[#This Row],[Return]]-$S$3)^2</f>
        <v>7.363105248271674E-4</v>
      </c>
      <c r="P240" s="6">
        <f>(Table1[[#This Row],[Return]]-$S$3)^3</f>
        <v>-1.9979817294163377E-5</v>
      </c>
    </row>
    <row r="241" spans="1:16" x14ac:dyDescent="0.3">
      <c r="A241" s="1" t="s">
        <v>12</v>
      </c>
      <c r="B241" s="1" t="s">
        <v>13</v>
      </c>
      <c r="C241" s="2">
        <v>40613</v>
      </c>
      <c r="D241" s="1">
        <v>564.04999999999995</v>
      </c>
      <c r="E241" s="1">
        <v>559</v>
      </c>
      <c r="F241" s="1">
        <v>578.95000000000005</v>
      </c>
      <c r="G241" s="1">
        <v>544</v>
      </c>
      <c r="H241" s="1">
        <v>547.5</v>
      </c>
      <c r="I241" s="1">
        <v>550.15</v>
      </c>
      <c r="J241" s="1">
        <v>562.41</v>
      </c>
      <c r="K241" s="1">
        <v>809453</v>
      </c>
      <c r="L241" s="1">
        <v>455241266.85000002</v>
      </c>
      <c r="M241" s="3">
        <f>IF(ISERROR((Table1[[#This Row],[Close Price]]-I240)/I240),0,(Table1[[#This Row],[Close Price]]-I240)/I240)</f>
        <v>-2.4643205389593081E-2</v>
      </c>
      <c r="N241" s="3">
        <f>IF(OR(Table1[[#This Row],[Raw Return]]&lt;-20,Table1[[#This Row],[Raw Return]]&gt;20),"Outlier",Table1[[#This Row],[Raw Return]])</f>
        <v>-2.4643205389593081E-2</v>
      </c>
      <c r="O241" s="6">
        <f>(Table1[[#This Row],[Return]]-$S$3)^2</f>
        <v>7.1372280918278086E-4</v>
      </c>
      <c r="P241" s="6">
        <f>(Table1[[#This Row],[Return]]-$S$3)^3</f>
        <v>-1.90675267470422E-5</v>
      </c>
    </row>
    <row r="242" spans="1:16" x14ac:dyDescent="0.3">
      <c r="A242" s="1" t="s">
        <v>12</v>
      </c>
      <c r="B242" s="1" t="s">
        <v>13</v>
      </c>
      <c r="C242" s="2">
        <v>40616</v>
      </c>
      <c r="D242" s="1">
        <v>550.15</v>
      </c>
      <c r="E242" s="1">
        <v>550</v>
      </c>
      <c r="F242" s="1">
        <v>574.70000000000005</v>
      </c>
      <c r="G242" s="1">
        <v>549.95000000000005</v>
      </c>
      <c r="H242" s="1">
        <v>557</v>
      </c>
      <c r="I242" s="1">
        <v>558.65</v>
      </c>
      <c r="J242" s="1">
        <v>564.34</v>
      </c>
      <c r="K242" s="1">
        <v>577357</v>
      </c>
      <c r="L242" s="1">
        <v>325824553.25</v>
      </c>
      <c r="M242" s="3">
        <f>IF(ISERROR((Table1[[#This Row],[Close Price]]-I241)/I241),0,(Table1[[#This Row],[Close Price]]-I241)/I241)</f>
        <v>1.5450331727710626E-2</v>
      </c>
      <c r="N242" s="3">
        <f>IF(OR(Table1[[#This Row],[Raw Return]]&lt;-20,Table1[[#This Row],[Raw Return]]&gt;20),"Outlier",Table1[[#This Row],[Raw Return]])</f>
        <v>1.5450331727710626E-2</v>
      </c>
      <c r="O242" s="6">
        <f>(Table1[[#This Row],[Return]]-$S$3)^2</f>
        <v>1.7896943896067522E-4</v>
      </c>
      <c r="P242" s="6">
        <f>(Table1[[#This Row],[Return]]-$S$3)^3</f>
        <v>2.3942434886064024E-6</v>
      </c>
    </row>
    <row r="243" spans="1:16" x14ac:dyDescent="0.3">
      <c r="A243" s="1" t="s">
        <v>12</v>
      </c>
      <c r="B243" s="1" t="s">
        <v>13</v>
      </c>
      <c r="C243" s="2">
        <v>40617</v>
      </c>
      <c r="D243" s="1">
        <v>558.65</v>
      </c>
      <c r="E243" s="1">
        <v>528</v>
      </c>
      <c r="F243" s="1">
        <v>552.75</v>
      </c>
      <c r="G243" s="1">
        <v>516.04999999999995</v>
      </c>
      <c r="H243" s="1">
        <v>518.6</v>
      </c>
      <c r="I243" s="1">
        <v>522.04999999999995</v>
      </c>
      <c r="J243" s="1">
        <v>537.79999999999995</v>
      </c>
      <c r="K243" s="1">
        <v>451541</v>
      </c>
      <c r="L243" s="1">
        <v>242838519.80000001</v>
      </c>
      <c r="M243" s="3">
        <f>IF(ISERROR((Table1[[#This Row],[Close Price]]-I242)/I242),0,(Table1[[#This Row],[Close Price]]-I242)/I242)</f>
        <v>-6.5515080998836531E-2</v>
      </c>
      <c r="N243" s="3">
        <f>IF(OR(Table1[[#This Row],[Raw Return]]&lt;-20,Table1[[#This Row],[Raw Return]]&gt;20),"Outlier",Table1[[#This Row],[Raw Return]])</f>
        <v>-6.5515080998836531E-2</v>
      </c>
      <c r="O243" s="6">
        <f>(Table1[[#This Row],[Return]]-$S$3)^2</f>
        <v>4.5680656596147054E-3</v>
      </c>
      <c r="P243" s="6">
        <f>(Table1[[#This Row],[Return]]-$S$3)^3</f>
        <v>-3.0874398581115211E-4</v>
      </c>
    </row>
    <row r="244" spans="1:16" x14ac:dyDescent="0.3">
      <c r="A244" s="1" t="s">
        <v>12</v>
      </c>
      <c r="B244" s="1" t="s">
        <v>13</v>
      </c>
      <c r="C244" s="2">
        <v>40618</v>
      </c>
      <c r="D244" s="1">
        <v>522.04999999999995</v>
      </c>
      <c r="E244" s="1">
        <v>525</v>
      </c>
      <c r="F244" s="1">
        <v>557.79999999999995</v>
      </c>
      <c r="G244" s="1">
        <v>525</v>
      </c>
      <c r="H244" s="1">
        <v>541</v>
      </c>
      <c r="I244" s="1">
        <v>540.4</v>
      </c>
      <c r="J244" s="1">
        <v>547.29999999999995</v>
      </c>
      <c r="K244" s="1">
        <v>891695</v>
      </c>
      <c r="L244" s="1">
        <v>488021061.5</v>
      </c>
      <c r="M244" s="3">
        <f>IF(ISERROR((Table1[[#This Row],[Close Price]]-I243)/I243),0,(Table1[[#This Row],[Close Price]]-I243)/I243)</f>
        <v>3.5149889857293407E-2</v>
      </c>
      <c r="N244" s="3">
        <f>IF(OR(Table1[[#This Row],[Raw Return]]&lt;-20,Table1[[#This Row],[Raw Return]]&gt;20),"Outlier",Table1[[#This Row],[Raw Return]])</f>
        <v>3.5149889857293407E-2</v>
      </c>
      <c r="O244" s="6">
        <f>(Table1[[#This Row],[Return]]-$S$3)^2</f>
        <v>1.0941212789029569E-3</v>
      </c>
      <c r="P244" s="6">
        <f>(Table1[[#This Row],[Return]]-$S$3)^3</f>
        <v>3.6190801112252494E-5</v>
      </c>
    </row>
    <row r="245" spans="1:16" x14ac:dyDescent="0.3">
      <c r="A245" s="1" t="s">
        <v>12</v>
      </c>
      <c r="B245" s="1" t="s">
        <v>13</v>
      </c>
      <c r="C245" s="2">
        <v>40619</v>
      </c>
      <c r="D245" s="1">
        <v>540.4</v>
      </c>
      <c r="E245" s="1">
        <v>525</v>
      </c>
      <c r="F245" s="1">
        <v>554.9</v>
      </c>
      <c r="G245" s="1">
        <v>525</v>
      </c>
      <c r="H245" s="1">
        <v>528.25</v>
      </c>
      <c r="I245" s="1">
        <v>527.9</v>
      </c>
      <c r="J245" s="1">
        <v>539.09</v>
      </c>
      <c r="K245" s="1">
        <v>496973</v>
      </c>
      <c r="L245" s="1">
        <v>267913869.80000001</v>
      </c>
      <c r="M245" s="3">
        <f>IF(ISERROR((Table1[[#This Row],[Close Price]]-I244)/I244),0,(Table1[[#This Row],[Close Price]]-I244)/I244)</f>
        <v>-2.3131014063656551E-2</v>
      </c>
      <c r="N245" s="3">
        <f>IF(OR(Table1[[#This Row],[Raw Return]]&lt;-20,Table1[[#This Row],[Raw Return]]&gt;20),"Outlier",Table1[[#This Row],[Raw Return]])</f>
        <v>-2.3131014063656551E-2</v>
      </c>
      <c r="O245" s="6">
        <f>(Table1[[#This Row],[Return]]-$S$3)^2</f>
        <v>6.3521136145464204E-4</v>
      </c>
      <c r="P245" s="6">
        <f>(Table1[[#This Row],[Return]]-$S$3)^3</f>
        <v>-1.6009485899941236E-5</v>
      </c>
    </row>
    <row r="246" spans="1:16" x14ac:dyDescent="0.3">
      <c r="A246" s="1" t="s">
        <v>12</v>
      </c>
      <c r="B246" s="1" t="s">
        <v>13</v>
      </c>
      <c r="C246" s="2">
        <v>40620</v>
      </c>
      <c r="D246" s="1">
        <v>527.9</v>
      </c>
      <c r="E246" s="1">
        <v>531.9</v>
      </c>
      <c r="F246" s="1">
        <v>541</v>
      </c>
      <c r="G246" s="1">
        <v>508.6</v>
      </c>
      <c r="H246" s="1">
        <v>513.95000000000005</v>
      </c>
      <c r="I246" s="1">
        <v>513.70000000000005</v>
      </c>
      <c r="J246" s="1">
        <v>521.20000000000005</v>
      </c>
      <c r="K246" s="1">
        <v>591512</v>
      </c>
      <c r="L246" s="1">
        <v>308296879.69999999</v>
      </c>
      <c r="M246" s="3">
        <f>IF(ISERROR((Table1[[#This Row],[Close Price]]-I245)/I245),0,(Table1[[#This Row],[Close Price]]-I245)/I245)</f>
        <v>-2.6899033907936982E-2</v>
      </c>
      <c r="N246" s="3">
        <f>IF(OR(Table1[[#This Row],[Raw Return]]&lt;-20,Table1[[#This Row],[Raw Return]]&gt;20),"Outlier",Table1[[#This Row],[Raw Return]])</f>
        <v>-2.6899033907936982E-2</v>
      </c>
      <c r="O246" s="6">
        <f>(Table1[[#This Row],[Return]]-$S$3)^2</f>
        <v>8.3934315617741225E-4</v>
      </c>
      <c r="P246" s="6">
        <f>(Table1[[#This Row],[Return]]-$S$3)^3</f>
        <v>-2.4316962802771021E-5</v>
      </c>
    </row>
    <row r="247" spans="1:16" x14ac:dyDescent="0.3">
      <c r="A247" s="1" t="s">
        <v>12</v>
      </c>
      <c r="B247" s="1" t="s">
        <v>13</v>
      </c>
      <c r="C247" s="2">
        <v>40623</v>
      </c>
      <c r="D247" s="1">
        <v>513.70000000000005</v>
      </c>
      <c r="E247" s="1">
        <v>522.79999999999995</v>
      </c>
      <c r="F247" s="1">
        <v>524.35</v>
      </c>
      <c r="G247" s="1">
        <v>501.6</v>
      </c>
      <c r="H247" s="1">
        <v>507.5</v>
      </c>
      <c r="I247" s="1">
        <v>504.3</v>
      </c>
      <c r="J247" s="1">
        <v>510.49</v>
      </c>
      <c r="K247" s="1">
        <v>333806</v>
      </c>
      <c r="L247" s="1">
        <v>170403584.84999999</v>
      </c>
      <c r="M247" s="3">
        <f>IF(ISERROR((Table1[[#This Row],[Close Price]]-I246)/I246),0,(Table1[[#This Row],[Close Price]]-I246)/I246)</f>
        <v>-1.8298617870352411E-2</v>
      </c>
      <c r="N247" s="3">
        <f>IF(OR(Table1[[#This Row],[Raw Return]]&lt;-20,Table1[[#This Row],[Raw Return]]&gt;20),"Outlier",Table1[[#This Row],[Raw Return]])</f>
        <v>-1.8298617870352411E-2</v>
      </c>
      <c r="O247" s="6">
        <f>(Table1[[#This Row],[Return]]-$S$3)^2</f>
        <v>4.1497778792461907E-4</v>
      </c>
      <c r="P247" s="6">
        <f>(Table1[[#This Row],[Return]]-$S$3)^3</f>
        <v>-8.4535140143135198E-6</v>
      </c>
    </row>
    <row r="248" spans="1:16" x14ac:dyDescent="0.3">
      <c r="A248" s="1" t="s">
        <v>12</v>
      </c>
      <c r="B248" s="1" t="s">
        <v>13</v>
      </c>
      <c r="C248" s="2">
        <v>40624</v>
      </c>
      <c r="D248" s="1">
        <v>504.3</v>
      </c>
      <c r="E248" s="1">
        <v>508</v>
      </c>
      <c r="F248" s="1">
        <v>543.4</v>
      </c>
      <c r="G248" s="1">
        <v>508</v>
      </c>
      <c r="H248" s="1">
        <v>528.15</v>
      </c>
      <c r="I248" s="1">
        <v>528.95000000000005</v>
      </c>
      <c r="J248" s="1">
        <v>532.35</v>
      </c>
      <c r="K248" s="1">
        <v>1759953</v>
      </c>
      <c r="L248" s="1">
        <v>936908572.10000002</v>
      </c>
      <c r="M248" s="3">
        <f>IF(ISERROR((Table1[[#This Row],[Close Price]]-I247)/I247),0,(Table1[[#This Row],[Close Price]]-I247)/I247)</f>
        <v>4.8879635137814861E-2</v>
      </c>
      <c r="N248" s="3">
        <f>IF(OR(Table1[[#This Row],[Raw Return]]&lt;-20,Table1[[#This Row],[Raw Return]]&gt;20),"Outlier",Table1[[#This Row],[Raw Return]])</f>
        <v>4.8879635137814861E-2</v>
      </c>
      <c r="O248" s="6">
        <f>(Table1[[#This Row],[Return]]-$S$3)^2</f>
        <v>2.1909185965761145E-3</v>
      </c>
      <c r="P248" s="6">
        <f>(Table1[[#This Row],[Return]]-$S$3)^3</f>
        <v>1.0255087316930299E-4</v>
      </c>
    </row>
    <row r="249" spans="1:16" x14ac:dyDescent="0.3">
      <c r="A249" s="1" t="s">
        <v>12</v>
      </c>
      <c r="B249" s="1" t="s">
        <v>13</v>
      </c>
      <c r="C249" s="2">
        <v>40625</v>
      </c>
      <c r="D249" s="1">
        <v>528.95000000000005</v>
      </c>
      <c r="E249" s="1">
        <v>536</v>
      </c>
      <c r="F249" s="1">
        <v>542.4</v>
      </c>
      <c r="G249" s="1">
        <v>527.5</v>
      </c>
      <c r="H249" s="1">
        <v>533</v>
      </c>
      <c r="I249" s="1">
        <v>532.15</v>
      </c>
      <c r="J249" s="1">
        <v>535.38</v>
      </c>
      <c r="K249" s="1">
        <v>690868</v>
      </c>
      <c r="L249" s="1">
        <v>369875591.85000002</v>
      </c>
      <c r="M249" s="3">
        <f>IF(ISERROR((Table1[[#This Row],[Close Price]]-I248)/I248),0,(Table1[[#This Row],[Close Price]]-I248)/I248)</f>
        <v>6.0497211456658128E-3</v>
      </c>
      <c r="N249" s="3">
        <f>IF(OR(Table1[[#This Row],[Raw Return]]&lt;-20,Table1[[#This Row],[Raw Return]]&gt;20),"Outlier",Table1[[#This Row],[Raw Return]])</f>
        <v>6.0497211456658128E-3</v>
      </c>
      <c r="O249" s="6">
        <f>(Table1[[#This Row],[Return]]-$S$3)^2</f>
        <v>1.5819196962036594E-5</v>
      </c>
      <c r="P249" s="6">
        <f>(Table1[[#This Row],[Return]]-$S$3)^3</f>
        <v>6.2918252231684193E-8</v>
      </c>
    </row>
    <row r="250" spans="1:16" x14ac:dyDescent="0.3">
      <c r="A250" s="1" t="s">
        <v>12</v>
      </c>
      <c r="B250" s="1" t="s">
        <v>13</v>
      </c>
      <c r="C250" s="2">
        <v>40626</v>
      </c>
      <c r="D250" s="1">
        <v>532.15</v>
      </c>
      <c r="E250" s="1">
        <v>532</v>
      </c>
      <c r="F250" s="1">
        <v>538.6</v>
      </c>
      <c r="G250" s="1">
        <v>445.45</v>
      </c>
      <c r="H250" s="1">
        <v>520</v>
      </c>
      <c r="I250" s="1">
        <v>518.65</v>
      </c>
      <c r="J250" s="1">
        <v>523.83000000000004</v>
      </c>
      <c r="K250" s="1">
        <v>352651</v>
      </c>
      <c r="L250" s="1">
        <v>184730308.44999999</v>
      </c>
      <c r="M250" s="3">
        <f>IF(ISERROR((Table1[[#This Row],[Close Price]]-I249)/I249),0,(Table1[[#This Row],[Close Price]]-I249)/I249)</f>
        <v>-2.5368786996147703E-2</v>
      </c>
      <c r="N250" s="3">
        <f>IF(OR(Table1[[#This Row],[Raw Return]]&lt;-20,Table1[[#This Row],[Raw Return]]&gt;20),"Outlier",Table1[[#This Row],[Raw Return]])</f>
        <v>-2.5368786996147703E-2</v>
      </c>
      <c r="O250" s="6">
        <f>(Table1[[#This Row],[Return]]-$S$3)^2</f>
        <v>7.5301796090828722E-4</v>
      </c>
      <c r="P250" s="6">
        <f>(Table1[[#This Row],[Return]]-$S$3)^3</f>
        <v>-2.0663695935594077E-5</v>
      </c>
    </row>
    <row r="251" spans="1:16" x14ac:dyDescent="0.3">
      <c r="A251" s="1" t="s">
        <v>12</v>
      </c>
      <c r="B251" s="1" t="s">
        <v>13</v>
      </c>
      <c r="C251" s="2">
        <v>40627</v>
      </c>
      <c r="D251" s="1">
        <v>518.65</v>
      </c>
      <c r="E251" s="1">
        <v>523.20000000000005</v>
      </c>
      <c r="F251" s="1">
        <v>528</v>
      </c>
      <c r="G251" s="1">
        <v>515.20000000000005</v>
      </c>
      <c r="H251" s="1">
        <v>516.6</v>
      </c>
      <c r="I251" s="1">
        <v>517.9</v>
      </c>
      <c r="J251" s="1">
        <v>521.23</v>
      </c>
      <c r="K251" s="1">
        <v>283699</v>
      </c>
      <c r="L251" s="1">
        <v>147872460.84999999</v>
      </c>
      <c r="M251" s="3">
        <f>IF(ISERROR((Table1[[#This Row],[Close Price]]-I250)/I250),0,(Table1[[#This Row],[Close Price]]-I250)/I250)</f>
        <v>-1.4460618914489542E-3</v>
      </c>
      <c r="N251" s="3">
        <f>IF(OR(Table1[[#This Row],[Raw Return]]&lt;-20,Table1[[#This Row],[Raw Return]]&gt;20),"Outlier",Table1[[#This Row],[Raw Return]])</f>
        <v>-1.4460618914489542E-3</v>
      </c>
      <c r="O251" s="6">
        <f>(Table1[[#This Row],[Return]]-$S$3)^2</f>
        <v>1.2379473706167828E-5</v>
      </c>
      <c r="P251" s="6">
        <f>(Table1[[#This Row],[Return]]-$S$3)^3</f>
        <v>-4.3556529888890936E-8</v>
      </c>
    </row>
    <row r="252" spans="1:16" x14ac:dyDescent="0.3">
      <c r="A252" s="1" t="s">
        <v>12</v>
      </c>
      <c r="B252" s="1" t="s">
        <v>13</v>
      </c>
      <c r="C252" s="2">
        <v>40630</v>
      </c>
      <c r="D252" s="1">
        <v>517.9</v>
      </c>
      <c r="E252" s="1">
        <v>520</v>
      </c>
      <c r="F252" s="1">
        <v>528.95000000000005</v>
      </c>
      <c r="G252" s="1">
        <v>509.65</v>
      </c>
      <c r="H252" s="1">
        <v>516.25</v>
      </c>
      <c r="I252" s="1">
        <v>516.6</v>
      </c>
      <c r="J252" s="1">
        <v>519.24</v>
      </c>
      <c r="K252" s="1">
        <v>365944</v>
      </c>
      <c r="L252" s="1">
        <v>190012538.30000001</v>
      </c>
      <c r="M252" s="3">
        <f>IF(ISERROR((Table1[[#This Row],[Close Price]]-I251)/I251),0,(Table1[[#This Row],[Close Price]]-I251)/I251)</f>
        <v>-2.5101370921026349E-3</v>
      </c>
      <c r="N252" s="3">
        <f>IF(OR(Table1[[#This Row],[Raw Return]]&lt;-20,Table1[[#This Row],[Raw Return]]&gt;20),"Outlier",Table1[[#This Row],[Raw Return]])</f>
        <v>-2.5101370921026349E-3</v>
      </c>
      <c r="O252" s="6">
        <f>(Table1[[#This Row],[Return]]-$S$3)^2</f>
        <v>2.0999515468866152E-5</v>
      </c>
      <c r="P252" s="6">
        <f>(Table1[[#This Row],[Return]]-$S$3)^3</f>
        <v>-9.623075901238825E-8</v>
      </c>
    </row>
    <row r="253" spans="1:16" x14ac:dyDescent="0.3">
      <c r="A253" s="1" t="s">
        <v>12</v>
      </c>
      <c r="B253" s="1" t="s">
        <v>13</v>
      </c>
      <c r="C253" s="2">
        <v>40631</v>
      </c>
      <c r="D253" s="1">
        <v>516.6</v>
      </c>
      <c r="E253" s="1">
        <v>520</v>
      </c>
      <c r="F253" s="1">
        <v>528</v>
      </c>
      <c r="G253" s="1">
        <v>513.1</v>
      </c>
      <c r="H253" s="1">
        <v>513.20000000000005</v>
      </c>
      <c r="I253" s="1">
        <v>515.75</v>
      </c>
      <c r="J253" s="1">
        <v>520.89</v>
      </c>
      <c r="K253" s="1">
        <v>338158</v>
      </c>
      <c r="L253" s="1">
        <v>176143195.15000001</v>
      </c>
      <c r="M253" s="3">
        <f>IF(ISERROR((Table1[[#This Row],[Close Price]]-I252)/I252),0,(Table1[[#This Row],[Close Price]]-I252)/I252)</f>
        <v>-1.6453735965931528E-3</v>
      </c>
      <c r="N253" s="3">
        <f>IF(OR(Table1[[#This Row],[Raw Return]]&lt;-20,Table1[[#This Row],[Raw Return]]&gt;20),"Outlier",Table1[[#This Row],[Raw Return]])</f>
        <v>-1.6453735965931528E-3</v>
      </c>
      <c r="O253" s="6">
        <f>(Table1[[#This Row],[Return]]-$S$3)^2</f>
        <v>1.3821734454097263E-5</v>
      </c>
      <c r="P253" s="6">
        <f>(Table1[[#This Row],[Return]]-$S$3)^3</f>
        <v>-5.1385882257511161E-8</v>
      </c>
    </row>
    <row r="254" spans="1:16" x14ac:dyDescent="0.3">
      <c r="A254" s="1" t="s">
        <v>12</v>
      </c>
      <c r="B254" s="1" t="s">
        <v>13</v>
      </c>
      <c r="C254" s="2">
        <v>40632</v>
      </c>
      <c r="D254" s="1">
        <v>515.75</v>
      </c>
      <c r="E254" s="1">
        <v>518.45000000000005</v>
      </c>
      <c r="F254" s="1">
        <v>524.9</v>
      </c>
      <c r="G254" s="1">
        <v>514</v>
      </c>
      <c r="H254" s="1">
        <v>514.25</v>
      </c>
      <c r="I254" s="1">
        <v>516.25</v>
      </c>
      <c r="J254" s="1">
        <v>518.78</v>
      </c>
      <c r="K254" s="1">
        <v>162822</v>
      </c>
      <c r="L254" s="1">
        <v>84468464.200000003</v>
      </c>
      <c r="M254" s="3">
        <f>IF(ISERROR((Table1[[#This Row],[Close Price]]-I253)/I253),0,(Table1[[#This Row],[Close Price]]-I253)/I253)</f>
        <v>9.6946194861851677E-4</v>
      </c>
      <c r="N254" s="3">
        <f>IF(OR(Table1[[#This Row],[Raw Return]]&lt;-20,Table1[[#This Row],[Raw Return]]&gt;20),"Outlier",Table1[[#This Row],[Raw Return]])</f>
        <v>9.6946194861851677E-4</v>
      </c>
      <c r="O254" s="6">
        <f>(Table1[[#This Row],[Return]]-$S$3)^2</f>
        <v>1.2164408804793395E-6</v>
      </c>
      <c r="P254" s="6">
        <f>(Table1[[#This Row],[Return]]-$S$3)^3</f>
        <v>-1.3416415828625949E-9</v>
      </c>
    </row>
    <row r="255" spans="1:16" x14ac:dyDescent="0.3">
      <c r="A255" s="1" t="s">
        <v>12</v>
      </c>
      <c r="B255" s="1" t="s">
        <v>13</v>
      </c>
      <c r="C255" s="2">
        <v>40633</v>
      </c>
      <c r="D255" s="1">
        <v>516.25</v>
      </c>
      <c r="E255" s="1">
        <v>516.54999999999995</v>
      </c>
      <c r="F255" s="1">
        <v>544.79999999999995</v>
      </c>
      <c r="G255" s="1">
        <v>514.65</v>
      </c>
      <c r="H255" s="1">
        <v>523.79999999999995</v>
      </c>
      <c r="I255" s="1">
        <v>524.29999999999995</v>
      </c>
      <c r="J255" s="1">
        <v>532.15</v>
      </c>
      <c r="K255" s="1">
        <v>1015971</v>
      </c>
      <c r="L255" s="1">
        <v>540650237.95000005</v>
      </c>
      <c r="M255" s="3">
        <f>IF(ISERROR((Table1[[#This Row],[Close Price]]-I254)/I254),0,(Table1[[#This Row],[Close Price]]-I254)/I254)</f>
        <v>1.5593220338982963E-2</v>
      </c>
      <c r="N255" s="3">
        <f>IF(OR(Table1[[#This Row],[Raw Return]]&lt;-20,Table1[[#This Row],[Raw Return]]&gt;20),"Outlier",Table1[[#This Row],[Raw Return]])</f>
        <v>1.5593220338982963E-2</v>
      </c>
      <c r="O255" s="6">
        <f>(Table1[[#This Row],[Return]]-$S$3)^2</f>
        <v>1.8281296836480818E-4</v>
      </c>
      <c r="P255" s="6">
        <f>(Table1[[#This Row],[Return]]-$S$3)^3</f>
        <v>2.4717839085651758E-6</v>
      </c>
    </row>
  </sheetData>
  <pageMargins left="0.75" right="0.75" top="1" bottom="1" header="0.5" footer="0.5"/>
  <pageSetup orientation="portrait" horizontalDpi="90" verticalDpi="90" r:id="rId1"/>
  <ignoredErrors>
    <ignoredError sqref="N2:O2 M2" calculatedColumn="1"/>
  </ignoredErrors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9D2D6-D99E-384D-9E62-704F51C40C85}">
  <dimension ref="A1:S250"/>
  <sheetViews>
    <sheetView showGridLines="0" topLeftCell="F1" workbookViewId="0">
      <selection activeCell="R2" sqref="R2"/>
    </sheetView>
  </sheetViews>
  <sheetFormatPr defaultColWidth="11.19921875" defaultRowHeight="15.6" x14ac:dyDescent="0.3"/>
  <cols>
    <col min="4" max="4" width="12" customWidth="1"/>
    <col min="5" max="5" width="12.296875" customWidth="1"/>
    <col min="6" max="6" width="11.796875" customWidth="1"/>
    <col min="7" max="8" width="11.296875" customWidth="1"/>
    <col min="9" max="9" width="12.296875" customWidth="1"/>
    <col min="10" max="10" width="14.796875" customWidth="1"/>
    <col min="11" max="11" width="21.5" customWidth="1"/>
    <col min="13" max="14" width="12.796875" style="4" bestFit="1" customWidth="1"/>
    <col min="15" max="15" width="10.3984375" style="7" bestFit="1" customWidth="1"/>
    <col min="16" max="16" width="11" style="7" bestFit="1" customWidth="1"/>
    <col min="18" max="18" width="20.69921875" bestFit="1" customWidth="1"/>
    <col min="19" max="19" width="11.796875" bestFit="1" customWidth="1"/>
  </cols>
  <sheetData>
    <row r="1" spans="1:19" ht="16.2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3" t="s">
        <v>15</v>
      </c>
      <c r="N1" s="3" t="s">
        <v>14</v>
      </c>
      <c r="O1" s="6" t="s">
        <v>20</v>
      </c>
      <c r="P1" s="6" t="s">
        <v>21</v>
      </c>
    </row>
    <row r="2" spans="1:19" ht="16.2" thickBot="1" x14ac:dyDescent="0.35">
      <c r="A2" s="1" t="s">
        <v>12</v>
      </c>
      <c r="B2" s="1" t="s">
        <v>13</v>
      </c>
      <c r="C2" s="2">
        <v>40634</v>
      </c>
      <c r="D2" s="1">
        <v>524.29999999999995</v>
      </c>
      <c r="E2" s="1">
        <v>527.25</v>
      </c>
      <c r="F2" s="1">
        <v>534.6</v>
      </c>
      <c r="G2" s="1">
        <v>520.54999999999995</v>
      </c>
      <c r="H2" s="1">
        <v>523.15</v>
      </c>
      <c r="I2" s="1">
        <v>523.70000000000005</v>
      </c>
      <c r="J2" s="1">
        <v>526.38</v>
      </c>
      <c r="K2" s="1">
        <v>224772</v>
      </c>
      <c r="L2" s="1">
        <v>118315848.09999999</v>
      </c>
      <c r="M2" s="3" t="s">
        <v>16</v>
      </c>
      <c r="N2" s="3" t="s">
        <v>16</v>
      </c>
      <c r="O2" s="8" t="s">
        <v>16</v>
      </c>
      <c r="P2" s="8" t="s">
        <v>16</v>
      </c>
      <c r="R2" s="21" t="s">
        <v>22</v>
      </c>
      <c r="S2" s="26">
        <f>COUNT(N3:N250)</f>
        <v>248</v>
      </c>
    </row>
    <row r="3" spans="1:19" ht="16.2" thickBot="1" x14ac:dyDescent="0.35">
      <c r="A3" s="1" t="s">
        <v>12</v>
      </c>
      <c r="B3" s="1" t="s">
        <v>13</v>
      </c>
      <c r="C3" s="2">
        <v>40637</v>
      </c>
      <c r="D3" s="1">
        <v>523.70000000000005</v>
      </c>
      <c r="E3" s="1">
        <v>525.15</v>
      </c>
      <c r="F3" s="1">
        <v>533.70000000000005</v>
      </c>
      <c r="G3" s="1">
        <v>524</v>
      </c>
      <c r="H3" s="1">
        <v>528.1</v>
      </c>
      <c r="I3" s="1">
        <v>527.20000000000005</v>
      </c>
      <c r="J3" s="1">
        <v>527.76</v>
      </c>
      <c r="K3" s="1">
        <v>196556</v>
      </c>
      <c r="L3" s="1">
        <v>103735206.45</v>
      </c>
      <c r="M3" s="3">
        <f>IF(ISERROR((Table2[[#This Row],[Close Price]]-I2)/I2),0,(Table2[[#This Row],[Close Price]]-I2)/I2)</f>
        <v>6.683215581439755E-3</v>
      </c>
      <c r="N3" s="3">
        <f>IF(OR(Table2[[#This Row],[Raw Return]]&lt;-20,Table2[[#This Row],[Raw Return]]&gt;20),"Outlier",Table2[[#This Row],[Raw Return]])</f>
        <v>6.683215581439755E-3</v>
      </c>
      <c r="O3" s="8">
        <f>(Table2[[#This Row],[Return]]-$S$3)^2</f>
        <v>3.3448493643440837E-5</v>
      </c>
      <c r="P3" s="8">
        <f>(Table2[[#This Row],[Return]]-$S$3)^3</f>
        <v>1.9344826816061695E-7</v>
      </c>
      <c r="R3" s="21" t="s">
        <v>24</v>
      </c>
      <c r="S3" s="26">
        <f>AVERAGE(N3:N250)</f>
        <v>8.9974831314465085E-4</v>
      </c>
    </row>
    <row r="4" spans="1:19" ht="16.2" thickBot="1" x14ac:dyDescent="0.35">
      <c r="A4" s="1" t="s">
        <v>12</v>
      </c>
      <c r="B4" s="1" t="s">
        <v>13</v>
      </c>
      <c r="C4" s="2">
        <v>40638</v>
      </c>
      <c r="D4" s="1">
        <v>527.20000000000005</v>
      </c>
      <c r="E4" s="1">
        <v>529.9</v>
      </c>
      <c r="F4" s="1">
        <v>534.9</v>
      </c>
      <c r="G4" s="1">
        <v>523</v>
      </c>
      <c r="H4" s="1">
        <v>523.54999999999995</v>
      </c>
      <c r="I4" s="1">
        <v>524.75</v>
      </c>
      <c r="J4" s="1">
        <v>528.36</v>
      </c>
      <c r="K4" s="1">
        <v>247710</v>
      </c>
      <c r="L4" s="1">
        <v>130879255.2</v>
      </c>
      <c r="M4" s="3">
        <f>IF(ISERROR((Table2[[#This Row],[Close Price]]-I3)/I3),0,(Table2[[#This Row],[Close Price]]-I3)/I3)</f>
        <v>-4.6471927162368082E-3</v>
      </c>
      <c r="N4" s="3">
        <f>IF(OR(Table2[[#This Row],[Raw Return]]&lt;-20,Table2[[#This Row],[Raw Return]]&gt;20),"Outlier",Table2[[#This Row],[Raw Return]])</f>
        <v>-4.6471927162368082E-3</v>
      </c>
      <c r="O4" s="8">
        <f>(Table2[[#This Row],[Return]]-$S$3)^2</f>
        <v>3.076855478343544E-5</v>
      </c>
      <c r="P4" s="8">
        <f>(Table2[[#This Row],[Return]]-$S$3)^3</f>
        <v>-1.7067135894300917E-7</v>
      </c>
      <c r="R4" s="21" t="s">
        <v>18</v>
      </c>
      <c r="S4" s="26">
        <f>SUM(O3:O250)/S2</f>
        <v>5.6198813572749622E-4</v>
      </c>
    </row>
    <row r="5" spans="1:19" ht="16.2" thickBot="1" x14ac:dyDescent="0.35">
      <c r="A5" s="1" t="s">
        <v>12</v>
      </c>
      <c r="B5" s="1" t="s">
        <v>13</v>
      </c>
      <c r="C5" s="2">
        <v>40639</v>
      </c>
      <c r="D5" s="1">
        <v>524.75</v>
      </c>
      <c r="E5" s="1">
        <v>528.65</v>
      </c>
      <c r="F5" s="1">
        <v>531.79999999999995</v>
      </c>
      <c r="G5" s="1">
        <v>520.1</v>
      </c>
      <c r="H5" s="1">
        <v>521.5</v>
      </c>
      <c r="I5" s="1">
        <v>522.04999999999995</v>
      </c>
      <c r="J5" s="1">
        <v>525.12</v>
      </c>
      <c r="K5" s="1">
        <v>180675</v>
      </c>
      <c r="L5" s="1">
        <v>94875296.599999994</v>
      </c>
      <c r="M5" s="3">
        <f>IF(ISERROR((Table2[[#This Row],[Close Price]]-I4)/I4),0,(Table2[[#This Row],[Close Price]]-I4)/I4)</f>
        <v>-5.1453072891854126E-3</v>
      </c>
      <c r="N5" s="3">
        <f>IF(OR(Table2[[#This Row],[Raw Return]]&lt;-20,Table2[[#This Row],[Raw Return]]&gt;20),"Outlier",Table2[[#This Row],[Raw Return]])</f>
        <v>-5.1453072891854126E-3</v>
      </c>
      <c r="O5" s="8">
        <f>(Table2[[#This Row],[Return]]-$S$3)^2</f>
        <v>3.6542697235262083E-5</v>
      </c>
      <c r="P5" s="8">
        <f>(Table2[[#This Row],[Return]]-$S$3)^3</f>
        <v>-2.2090263664627235E-7</v>
      </c>
      <c r="R5" s="21" t="s">
        <v>19</v>
      </c>
      <c r="S5" s="26">
        <f>SUM(P3:P250)/S2</f>
        <v>2.0908388064631557E-5</v>
      </c>
    </row>
    <row r="6" spans="1:19" ht="16.2" thickBot="1" x14ac:dyDescent="0.35">
      <c r="A6" s="1" t="s">
        <v>12</v>
      </c>
      <c r="B6" s="1" t="s">
        <v>13</v>
      </c>
      <c r="C6" s="2">
        <v>40640</v>
      </c>
      <c r="D6" s="1">
        <v>522.04999999999995</v>
      </c>
      <c r="E6" s="1">
        <v>523.45000000000005</v>
      </c>
      <c r="F6" s="1">
        <v>539.9</v>
      </c>
      <c r="G6" s="1">
        <v>522.20000000000005</v>
      </c>
      <c r="H6" s="1">
        <v>528.9</v>
      </c>
      <c r="I6" s="1">
        <v>528.79999999999995</v>
      </c>
      <c r="J6" s="1">
        <v>531.54</v>
      </c>
      <c r="K6" s="1">
        <v>359131</v>
      </c>
      <c r="L6" s="1">
        <v>190891322.65000001</v>
      </c>
      <c r="M6" s="3">
        <f>IF(ISERROR((Table2[[#This Row],[Close Price]]-I5)/I5),0,(Table2[[#This Row],[Close Price]]-I5)/I5)</f>
        <v>1.2929795996552055E-2</v>
      </c>
      <c r="N6" s="3">
        <f>IF(OR(Table2[[#This Row],[Raw Return]]&lt;-20,Table2[[#This Row],[Raw Return]]&gt;20),"Outlier",Table2[[#This Row],[Raw Return]])</f>
        <v>1.2929795996552055E-2</v>
      </c>
      <c r="O6" s="8">
        <f>(Table2[[#This Row],[Return]]-$S$3)^2</f>
        <v>1.4472204726505584E-4</v>
      </c>
      <c r="P6" s="8">
        <f>(Table2[[#This Row],[Return]]-$S$3)^3</f>
        <v>1.7410131294389619E-6</v>
      </c>
      <c r="R6" s="21" t="s">
        <v>23</v>
      </c>
      <c r="S6" s="26">
        <f>SQRT(S4)</f>
        <v>2.3706288948873805E-2</v>
      </c>
    </row>
    <row r="7" spans="1:19" ht="16.2" thickBot="1" x14ac:dyDescent="0.35">
      <c r="A7" s="1" t="s">
        <v>12</v>
      </c>
      <c r="B7" s="1" t="s">
        <v>13</v>
      </c>
      <c r="C7" s="2">
        <v>40641</v>
      </c>
      <c r="D7" s="1">
        <v>528.79999999999995</v>
      </c>
      <c r="E7" s="1">
        <v>531.35</v>
      </c>
      <c r="F7" s="1">
        <v>537.70000000000005</v>
      </c>
      <c r="G7" s="1">
        <v>526.79999999999995</v>
      </c>
      <c r="H7" s="1">
        <v>531.70000000000005</v>
      </c>
      <c r="I7" s="1">
        <v>530.9</v>
      </c>
      <c r="J7" s="1">
        <v>531.47</v>
      </c>
      <c r="K7" s="1">
        <v>356347</v>
      </c>
      <c r="L7" s="1">
        <v>189387122.19999999</v>
      </c>
      <c r="M7" s="3">
        <f>IF(ISERROR((Table2[[#This Row],[Close Price]]-I6)/I6),0,(Table2[[#This Row],[Close Price]]-I6)/I6)</f>
        <v>3.9712556732224335E-3</v>
      </c>
      <c r="N7" s="3">
        <f>IF(OR(Table2[[#This Row],[Raw Return]]&lt;-20,Table2[[#This Row],[Raw Return]]&gt;20),"Outlier",Table2[[#This Row],[Raw Return]])</f>
        <v>3.9712556732224335E-3</v>
      </c>
      <c r="O7" s="8">
        <f>(Table2[[#This Row],[Return]]-$S$3)^2</f>
        <v>9.4341574630119878E-6</v>
      </c>
      <c r="P7" s="8">
        <f>(Table2[[#This Row],[Return]]-$S$3)^3</f>
        <v>2.8977084083774062E-8</v>
      </c>
      <c r="R7" s="21" t="s">
        <v>25</v>
      </c>
      <c r="S7" s="26">
        <f>S5/(S6^3)</f>
        <v>1.5693862069680982</v>
      </c>
    </row>
    <row r="8" spans="1:19" x14ac:dyDescent="0.3">
      <c r="A8" s="1" t="s">
        <v>12</v>
      </c>
      <c r="B8" s="1" t="s">
        <v>13</v>
      </c>
      <c r="C8" s="2">
        <v>40644</v>
      </c>
      <c r="D8" s="1">
        <v>530.9</v>
      </c>
      <c r="E8" s="1">
        <v>530</v>
      </c>
      <c r="F8" s="1">
        <v>542</v>
      </c>
      <c r="G8" s="1">
        <v>527.4</v>
      </c>
      <c r="H8" s="1">
        <v>528.6</v>
      </c>
      <c r="I8" s="1">
        <v>530.04999999999995</v>
      </c>
      <c r="J8" s="1">
        <v>533.97</v>
      </c>
      <c r="K8" s="1">
        <v>340675</v>
      </c>
      <c r="L8" s="1">
        <v>181911814.90000001</v>
      </c>
      <c r="M8" s="3">
        <f>IF(ISERROR((Table2[[#This Row],[Close Price]]-I7)/I7),0,(Table2[[#This Row],[Close Price]]-I7)/I7)</f>
        <v>-1.6010548125824501E-3</v>
      </c>
      <c r="N8" s="3">
        <f>IF(OR(Table2[[#This Row],[Raw Return]]&lt;-20,Table2[[#This Row],[Raw Return]]&gt;20),"Outlier",Table2[[#This Row],[Raw Return]])</f>
        <v>-1.6010548125824501E-3</v>
      </c>
      <c r="O8" s="8">
        <f>(Table2[[#This Row],[Return]]-$S$3)^2</f>
        <v>6.2540162736464376E-6</v>
      </c>
      <c r="P8" s="8">
        <f>(Table2[[#This Row],[Return]]-$S$3)^3</f>
        <v>-1.5640063445483168E-8</v>
      </c>
    </row>
    <row r="9" spans="1:19" x14ac:dyDescent="0.3">
      <c r="A9" s="1" t="s">
        <v>12</v>
      </c>
      <c r="B9" s="1" t="s">
        <v>13</v>
      </c>
      <c r="C9" s="2">
        <v>40646</v>
      </c>
      <c r="D9" s="1">
        <v>530.04999999999995</v>
      </c>
      <c r="E9" s="1">
        <v>526</v>
      </c>
      <c r="F9" s="1">
        <v>532.95000000000005</v>
      </c>
      <c r="G9" s="1">
        <v>524.1</v>
      </c>
      <c r="H9" s="1">
        <v>524.6</v>
      </c>
      <c r="I9" s="1">
        <v>525.45000000000005</v>
      </c>
      <c r="J9" s="1">
        <v>527.12</v>
      </c>
      <c r="K9" s="1">
        <v>124041</v>
      </c>
      <c r="L9" s="1">
        <v>65384797.200000003</v>
      </c>
      <c r="M9" s="3">
        <f>IF(ISERROR((Table2[[#This Row],[Close Price]]-I8)/I8),0,(Table2[[#This Row],[Close Price]]-I8)/I8)</f>
        <v>-8.6784265635315716E-3</v>
      </c>
      <c r="N9" s="3">
        <f>IF(OR(Table2[[#This Row],[Raw Return]]&lt;-20,Table2[[#This Row],[Raw Return]]&gt;20),"Outlier",Table2[[#This Row],[Raw Return]])</f>
        <v>-8.6784265635315716E-3</v>
      </c>
      <c r="O9" s="8">
        <f>(Table2[[#This Row],[Return]]-$S$3)^2</f>
        <v>9.1741433968191584E-5</v>
      </c>
      <c r="P9" s="8">
        <f>(Table2[[#This Row],[Return]]-$S$3)^3</f>
        <v>-8.787154979843833E-7</v>
      </c>
    </row>
    <row r="10" spans="1:19" x14ac:dyDescent="0.3">
      <c r="A10" s="1" t="s">
        <v>12</v>
      </c>
      <c r="B10" s="1" t="s">
        <v>13</v>
      </c>
      <c r="C10" s="2">
        <v>40648</v>
      </c>
      <c r="D10" s="1">
        <v>525.45000000000005</v>
      </c>
      <c r="E10" s="1">
        <v>525.5</v>
      </c>
      <c r="F10" s="1">
        <v>530.70000000000005</v>
      </c>
      <c r="G10" s="1">
        <v>507.7</v>
      </c>
      <c r="H10" s="1">
        <v>516.5</v>
      </c>
      <c r="I10" s="1">
        <v>516.54999999999995</v>
      </c>
      <c r="J10" s="1">
        <v>520.32000000000005</v>
      </c>
      <c r="K10" s="1">
        <v>143378</v>
      </c>
      <c r="L10" s="1">
        <v>74602468.75</v>
      </c>
      <c r="M10" s="3">
        <f>IF(ISERROR((Table2[[#This Row],[Close Price]]-I9)/I9),0,(Table2[[#This Row],[Close Price]]-I9)/I9)</f>
        <v>-1.6937862784280312E-2</v>
      </c>
      <c r="N10" s="3">
        <f>IF(OR(Table2[[#This Row],[Raw Return]]&lt;-20,Table2[[#This Row],[Raw Return]]&gt;20),"Outlier",Table2[[#This Row],[Raw Return]])</f>
        <v>-1.6937862784280312E-2</v>
      </c>
      <c r="O10" s="8">
        <f>(Table2[[#This Row],[Return]]-$S$3)^2</f>
        <v>3.1818036966297823E-4</v>
      </c>
      <c r="P10" s="8">
        <f>(Table2[[#This Row],[Return]]-$S$3)^3</f>
        <v>-5.6755776928831177E-6</v>
      </c>
    </row>
    <row r="11" spans="1:19" x14ac:dyDescent="0.3">
      <c r="A11" s="1" t="s">
        <v>12</v>
      </c>
      <c r="B11" s="1" t="s">
        <v>13</v>
      </c>
      <c r="C11" s="2">
        <v>40651</v>
      </c>
      <c r="D11" s="1">
        <v>516.54999999999995</v>
      </c>
      <c r="E11" s="1">
        <v>519.79999999999995</v>
      </c>
      <c r="F11" s="1">
        <v>531.9</v>
      </c>
      <c r="G11" s="1">
        <v>514.9</v>
      </c>
      <c r="H11" s="1">
        <v>516.79999999999995</v>
      </c>
      <c r="I11" s="1">
        <v>516.4</v>
      </c>
      <c r="J11" s="1">
        <v>523.69000000000005</v>
      </c>
      <c r="K11" s="1">
        <v>221438</v>
      </c>
      <c r="L11" s="1">
        <v>115965753.65000001</v>
      </c>
      <c r="M11" s="3">
        <f>IF(ISERROR((Table2[[#This Row],[Close Price]]-I10)/I10),0,(Table2[[#This Row],[Close Price]]-I10)/I10)</f>
        <v>-2.9038815216334772E-4</v>
      </c>
      <c r="N11" s="3">
        <f>IF(OR(Table2[[#This Row],[Raw Return]]&lt;-20,Table2[[#This Row],[Raw Return]]&gt;20),"Outlier",Table2[[#This Row],[Raw Return]])</f>
        <v>-2.9038815216334772E-4</v>
      </c>
      <c r="O11" s="8">
        <f>(Table2[[#This Row],[Return]]-$S$3)^2</f>
        <v>1.4164248060558168E-6</v>
      </c>
      <c r="P11" s="8">
        <f>(Table2[[#This Row],[Return]]-$S$3)^3</f>
        <v>-1.6857388120538372E-9</v>
      </c>
    </row>
    <row r="12" spans="1:19" x14ac:dyDescent="0.3">
      <c r="A12" s="1" t="s">
        <v>12</v>
      </c>
      <c r="B12" s="1" t="s">
        <v>13</v>
      </c>
      <c r="C12" s="2">
        <v>40652</v>
      </c>
      <c r="D12" s="1">
        <v>516.4</v>
      </c>
      <c r="E12" s="1">
        <v>516</v>
      </c>
      <c r="F12" s="1">
        <v>537.29999999999995</v>
      </c>
      <c r="G12" s="1">
        <v>515.1</v>
      </c>
      <c r="H12" s="1">
        <v>536.5</v>
      </c>
      <c r="I12" s="1">
        <v>533.45000000000005</v>
      </c>
      <c r="J12" s="1">
        <v>528.67999999999995</v>
      </c>
      <c r="K12" s="1">
        <v>490950</v>
      </c>
      <c r="L12" s="1">
        <v>259554712.84999999</v>
      </c>
      <c r="M12" s="3">
        <f>IF(ISERROR((Table2[[#This Row],[Close Price]]-I11)/I11),0,(Table2[[#This Row],[Close Price]]-I11)/I11)</f>
        <v>3.3017041053447077E-2</v>
      </c>
      <c r="N12" s="3">
        <f>IF(OR(Table2[[#This Row],[Raw Return]]&lt;-20,Table2[[#This Row],[Raw Return]]&gt;20),"Outlier",Table2[[#This Row],[Raw Return]])</f>
        <v>3.3017041053447077E-2</v>
      </c>
      <c r="O12" s="8">
        <f>(Table2[[#This Row],[Return]]-$S$3)^2</f>
        <v>1.0315204929662832E-3</v>
      </c>
      <c r="P12" s="8">
        <f>(Table2[[#This Row],[Return]]-$S$3)^3</f>
        <v>3.3129645640219193E-5</v>
      </c>
    </row>
    <row r="13" spans="1:19" x14ac:dyDescent="0.3">
      <c r="A13" s="1" t="s">
        <v>12</v>
      </c>
      <c r="B13" s="1" t="s">
        <v>13</v>
      </c>
      <c r="C13" s="2">
        <v>40653</v>
      </c>
      <c r="D13" s="1">
        <v>533.45000000000005</v>
      </c>
      <c r="E13" s="1">
        <v>500</v>
      </c>
      <c r="F13" s="1">
        <v>555.5</v>
      </c>
      <c r="G13" s="1">
        <v>500</v>
      </c>
      <c r="H13" s="1">
        <v>545</v>
      </c>
      <c r="I13" s="1">
        <v>546</v>
      </c>
      <c r="J13" s="1">
        <v>547.33000000000004</v>
      </c>
      <c r="K13" s="1">
        <v>970068</v>
      </c>
      <c r="L13" s="1">
        <v>530950930.64999998</v>
      </c>
      <c r="M13" s="3">
        <f>IF(ISERROR((Table2[[#This Row],[Close Price]]-I12)/I12),0,(Table2[[#This Row],[Close Price]]-I12)/I12)</f>
        <v>2.3526103664823234E-2</v>
      </c>
      <c r="N13" s="3">
        <f>IF(OR(Table2[[#This Row],[Raw Return]]&lt;-20,Table2[[#This Row],[Raw Return]]&gt;20),"Outlier",Table2[[#This Row],[Raw Return]])</f>
        <v>2.3526103664823234E-2</v>
      </c>
      <c r="O13" s="8">
        <f>(Table2[[#This Row],[Return]]-$S$3)^2</f>
        <v>5.1195195650043405E-4</v>
      </c>
      <c r="P13" s="8">
        <f>(Table2[[#This Row],[Return]]-$S$3)^3</f>
        <v>1.1583606890765917E-5</v>
      </c>
    </row>
    <row r="14" spans="1:19" x14ac:dyDescent="0.3">
      <c r="A14" s="1" t="s">
        <v>12</v>
      </c>
      <c r="B14" s="1" t="s">
        <v>13</v>
      </c>
      <c r="C14" s="2">
        <v>40654</v>
      </c>
      <c r="D14" s="1">
        <v>546</v>
      </c>
      <c r="E14" s="1">
        <v>521.45000000000005</v>
      </c>
      <c r="F14" s="1">
        <v>550.79999999999995</v>
      </c>
      <c r="G14" s="1">
        <v>521.45000000000005</v>
      </c>
      <c r="H14" s="1">
        <v>538</v>
      </c>
      <c r="I14" s="1">
        <v>537.95000000000005</v>
      </c>
      <c r="J14" s="1">
        <v>539.55999999999995</v>
      </c>
      <c r="K14" s="1">
        <v>274965</v>
      </c>
      <c r="L14" s="1">
        <v>148360256.59999999</v>
      </c>
      <c r="M14" s="3">
        <f>IF(ISERROR((Table2[[#This Row],[Close Price]]-I13)/I13),0,(Table2[[#This Row],[Close Price]]-I13)/I13)</f>
        <v>-1.474358974358966E-2</v>
      </c>
      <c r="N14" s="3">
        <f>IF(OR(Table2[[#This Row],[Raw Return]]&lt;-20,Table2[[#This Row],[Raw Return]]&gt;20),"Outlier",Table2[[#This Row],[Raw Return]])</f>
        <v>-1.474358974358966E-2</v>
      </c>
      <c r="O14" s="8">
        <f>(Table2[[#This Row],[Return]]-$S$3)^2</f>
        <v>2.44714025557272E-4</v>
      </c>
      <c r="P14" s="8">
        <f>(Table2[[#This Row],[Return]]-$S$3)^3</f>
        <v>-3.8281442290167256E-6</v>
      </c>
    </row>
    <row r="15" spans="1:19" x14ac:dyDescent="0.3">
      <c r="A15" s="1" t="s">
        <v>12</v>
      </c>
      <c r="B15" s="1" t="s">
        <v>13</v>
      </c>
      <c r="C15" s="2">
        <v>40658</v>
      </c>
      <c r="D15" s="1">
        <v>537.95000000000005</v>
      </c>
      <c r="E15" s="1">
        <v>540</v>
      </c>
      <c r="F15" s="1">
        <v>553.95000000000005</v>
      </c>
      <c r="G15" s="1">
        <v>533.5</v>
      </c>
      <c r="H15" s="1">
        <v>541.5</v>
      </c>
      <c r="I15" s="1">
        <v>540.45000000000005</v>
      </c>
      <c r="J15" s="1">
        <v>544.86</v>
      </c>
      <c r="K15" s="1">
        <v>321798</v>
      </c>
      <c r="L15" s="1">
        <v>175334097.65000001</v>
      </c>
      <c r="M15" s="3">
        <f>IF(ISERROR((Table2[[#This Row],[Close Price]]-I14)/I14),0,(Table2[[#This Row],[Close Price]]-I14)/I14)</f>
        <v>4.6472720513058832E-3</v>
      </c>
      <c r="N15" s="3">
        <f>IF(OR(Table2[[#This Row],[Raw Return]]&lt;-20,Table2[[#This Row],[Raw Return]]&gt;20),"Outlier",Table2[[#This Row],[Raw Return]])</f>
        <v>4.6472720513058832E-3</v>
      </c>
      <c r="O15" s="8">
        <f>(Table2[[#This Row],[Return]]-$S$3)^2</f>
        <v>1.4043934168081936E-5</v>
      </c>
      <c r="P15" s="8">
        <f>(Table2[[#This Row],[Return]]-$S$3)^3</f>
        <v>5.2629976672060671E-8</v>
      </c>
    </row>
    <row r="16" spans="1:19" x14ac:dyDescent="0.3">
      <c r="A16" s="1" t="s">
        <v>12</v>
      </c>
      <c r="B16" s="1" t="s">
        <v>13</v>
      </c>
      <c r="C16" s="2">
        <v>40659</v>
      </c>
      <c r="D16" s="1">
        <v>540.45000000000005</v>
      </c>
      <c r="E16" s="1">
        <v>522.5</v>
      </c>
      <c r="F16" s="1">
        <v>547.5</v>
      </c>
      <c r="G16" s="1">
        <v>522.5</v>
      </c>
      <c r="H16" s="1">
        <v>537.25</v>
      </c>
      <c r="I16" s="1">
        <v>536.95000000000005</v>
      </c>
      <c r="J16" s="1">
        <v>539.32000000000005</v>
      </c>
      <c r="K16" s="1">
        <v>255369</v>
      </c>
      <c r="L16" s="1">
        <v>137724505.59999999</v>
      </c>
      <c r="M16" s="3">
        <f>IF(ISERROR((Table2[[#This Row],[Close Price]]-I15)/I15),0,(Table2[[#This Row],[Close Price]]-I15)/I15)</f>
        <v>-6.4760847441946521E-3</v>
      </c>
      <c r="N16" s="3">
        <f>IF(OR(Table2[[#This Row],[Raw Return]]&lt;-20,Table2[[#This Row],[Raw Return]]&gt;20),"Outlier",Table2[[#This Row],[Raw Return]])</f>
        <v>-6.4760847441946521E-3</v>
      </c>
      <c r="O16" s="8">
        <f>(Table2[[#This Row],[Return]]-$S$3)^2</f>
        <v>5.4402913289739244E-5</v>
      </c>
      <c r="P16" s="8">
        <f>(Table2[[#This Row],[Return]]-$S$3)^3</f>
        <v>-4.0126680625802238E-7</v>
      </c>
    </row>
    <row r="17" spans="1:16" x14ac:dyDescent="0.3">
      <c r="A17" s="1" t="s">
        <v>12</v>
      </c>
      <c r="B17" s="1" t="s">
        <v>13</v>
      </c>
      <c r="C17" s="2">
        <v>40660</v>
      </c>
      <c r="D17" s="1">
        <v>536.95000000000005</v>
      </c>
      <c r="E17" s="1">
        <v>540</v>
      </c>
      <c r="F17" s="1">
        <v>546</v>
      </c>
      <c r="G17" s="1">
        <v>530</v>
      </c>
      <c r="H17" s="1">
        <v>542.25</v>
      </c>
      <c r="I17" s="1">
        <v>540</v>
      </c>
      <c r="J17" s="1">
        <v>540.85</v>
      </c>
      <c r="K17" s="1">
        <v>191709</v>
      </c>
      <c r="L17" s="1">
        <v>103685300.25</v>
      </c>
      <c r="M17" s="3">
        <f>IF(ISERROR((Table2[[#This Row],[Close Price]]-I16)/I16),0,(Table2[[#This Row],[Close Price]]-I16)/I16)</f>
        <v>5.6802309339788705E-3</v>
      </c>
      <c r="N17" s="3">
        <f>IF(OR(Table2[[#This Row],[Raw Return]]&lt;-20,Table2[[#This Row],[Raw Return]]&gt;20),"Outlier",Table2[[#This Row],[Raw Return]])</f>
        <v>5.6802309339788705E-3</v>
      </c>
      <c r="O17" s="8">
        <f>(Table2[[#This Row],[Return]]-$S$3)^2</f>
        <v>2.2853014088098011E-5</v>
      </c>
      <c r="P17" s="8">
        <f>(Table2[[#This Row],[Return]]-$S$3)^3</f>
        <v>1.0924843668183213E-7</v>
      </c>
    </row>
    <row r="18" spans="1:16" x14ac:dyDescent="0.3">
      <c r="A18" s="1" t="s">
        <v>12</v>
      </c>
      <c r="B18" s="1" t="s">
        <v>13</v>
      </c>
      <c r="C18" s="2">
        <v>40661</v>
      </c>
      <c r="D18" s="1">
        <v>540</v>
      </c>
      <c r="E18" s="1">
        <v>543.95000000000005</v>
      </c>
      <c r="F18" s="1">
        <v>551.5</v>
      </c>
      <c r="G18" s="1">
        <v>536.20000000000005</v>
      </c>
      <c r="H18" s="1">
        <v>549.5</v>
      </c>
      <c r="I18" s="1">
        <v>548.25</v>
      </c>
      <c r="J18" s="1">
        <v>545.08000000000004</v>
      </c>
      <c r="K18" s="1">
        <v>277769</v>
      </c>
      <c r="L18" s="1">
        <v>151405097.05000001</v>
      </c>
      <c r="M18" s="3">
        <f>IF(ISERROR((Table2[[#This Row],[Close Price]]-I17)/I17),0,(Table2[[#This Row],[Close Price]]-I17)/I17)</f>
        <v>1.5277777777777777E-2</v>
      </c>
      <c r="N18" s="3">
        <f>IF(OR(Table2[[#This Row],[Raw Return]]&lt;-20,Table2[[#This Row],[Raw Return]]&gt;20),"Outlier",Table2[[#This Row],[Raw Return]])</f>
        <v>1.5277777777777777E-2</v>
      </c>
      <c r="O18" s="8">
        <f>(Table2[[#This Row],[Return]]-$S$3)^2</f>
        <v>2.0672773128585834E-4</v>
      </c>
      <c r="P18" s="8">
        <f>(Table2[[#This Row],[Return]]-$S$3)^3</f>
        <v>2.9723374115848307E-6</v>
      </c>
    </row>
    <row r="19" spans="1:16" x14ac:dyDescent="0.3">
      <c r="A19" s="1" t="s">
        <v>12</v>
      </c>
      <c r="B19" s="1" t="s">
        <v>13</v>
      </c>
      <c r="C19" s="2">
        <v>40662</v>
      </c>
      <c r="D19" s="1">
        <v>548.25</v>
      </c>
      <c r="E19" s="1">
        <v>545</v>
      </c>
      <c r="F19" s="1">
        <v>551.45000000000005</v>
      </c>
      <c r="G19" s="1">
        <v>525</v>
      </c>
      <c r="H19" s="1">
        <v>529</v>
      </c>
      <c r="I19" s="1">
        <v>528.5</v>
      </c>
      <c r="J19" s="1">
        <v>537.66999999999996</v>
      </c>
      <c r="K19" s="1">
        <v>152408</v>
      </c>
      <c r="L19" s="1">
        <v>81944852.900000006</v>
      </c>
      <c r="M19" s="3">
        <f>IF(ISERROR((Table2[[#This Row],[Close Price]]-I18)/I18),0,(Table2[[#This Row],[Close Price]]-I18)/I18)</f>
        <v>-3.6023711810305517E-2</v>
      </c>
      <c r="N19" s="3">
        <f>IF(OR(Table2[[#This Row],[Raw Return]]&lt;-20,Table2[[#This Row],[Raw Return]]&gt;20),"Outlier",Table2[[#This Row],[Raw Return]])</f>
        <v>-3.6023711810305517E-2</v>
      </c>
      <c r="O19" s="8">
        <f>(Table2[[#This Row],[Return]]-$S$3)^2</f>
        <v>1.3633419074880145E-3</v>
      </c>
      <c r="P19" s="8">
        <f>(Table2[[#This Row],[Return]]-$S$3)^3</f>
        <v>-5.033930055576219E-5</v>
      </c>
    </row>
    <row r="20" spans="1:16" x14ac:dyDescent="0.3">
      <c r="A20" s="1" t="s">
        <v>12</v>
      </c>
      <c r="B20" s="1" t="s">
        <v>13</v>
      </c>
      <c r="C20" s="2">
        <v>40665</v>
      </c>
      <c r="D20" s="1">
        <v>528.5</v>
      </c>
      <c r="E20" s="1">
        <v>533</v>
      </c>
      <c r="F20" s="1">
        <v>533.54999999999995</v>
      </c>
      <c r="G20" s="1">
        <v>517.54999999999995</v>
      </c>
      <c r="H20" s="1">
        <v>521</v>
      </c>
      <c r="I20" s="1">
        <v>521.6</v>
      </c>
      <c r="J20" s="1">
        <v>523.33000000000004</v>
      </c>
      <c r="K20" s="1">
        <v>69571</v>
      </c>
      <c r="L20" s="1">
        <v>36408936.549999997</v>
      </c>
      <c r="M20" s="3">
        <f>IF(ISERROR((Table2[[#This Row],[Close Price]]-I19)/I19),0,(Table2[[#This Row],[Close Price]]-I19)/I19)</f>
        <v>-1.3055818353831556E-2</v>
      </c>
      <c r="N20" s="3">
        <f>IF(OR(Table2[[#This Row],[Raw Return]]&lt;-20,Table2[[#This Row],[Raw Return]]&gt;20),"Outlier",Table2[[#This Row],[Raw Return]])</f>
        <v>-1.3055818353831556E-2</v>
      </c>
      <c r="O20" s="8">
        <f>(Table2[[#This Row],[Return]]-$S$3)^2</f>
        <v>1.9475784099641741E-4</v>
      </c>
      <c r="P20" s="8">
        <f>(Table2[[#This Row],[Return]]-$S$3)^3</f>
        <v>-2.717956033941855E-6</v>
      </c>
    </row>
    <row r="21" spans="1:16" x14ac:dyDescent="0.3">
      <c r="A21" s="1" t="s">
        <v>12</v>
      </c>
      <c r="B21" s="1" t="s">
        <v>13</v>
      </c>
      <c r="C21" s="2">
        <v>40666</v>
      </c>
      <c r="D21" s="1">
        <v>521.6</v>
      </c>
      <c r="E21" s="1">
        <v>520.04999999999995</v>
      </c>
      <c r="F21" s="1">
        <v>525.1</v>
      </c>
      <c r="G21" s="1">
        <v>502</v>
      </c>
      <c r="H21" s="1">
        <v>506.5</v>
      </c>
      <c r="I21" s="1">
        <v>506.3</v>
      </c>
      <c r="J21" s="1">
        <v>513.54</v>
      </c>
      <c r="K21" s="1">
        <v>73434</v>
      </c>
      <c r="L21" s="1">
        <v>37710929.25</v>
      </c>
      <c r="M21" s="3">
        <f>IF(ISERROR((Table2[[#This Row],[Close Price]]-I20)/I20),0,(Table2[[#This Row],[Close Price]]-I20)/I20)</f>
        <v>-2.9332822085889592E-2</v>
      </c>
      <c r="N21" s="3">
        <f>IF(OR(Table2[[#This Row],[Raw Return]]&lt;-20,Table2[[#This Row],[Raw Return]]&gt;20),"Outlier",Table2[[#This Row],[Raw Return]])</f>
        <v>-2.9332822085889592E-2</v>
      </c>
      <c r="O21" s="8">
        <f>(Table2[[#This Row],[Return]]-$S$3)^2</f>
        <v>9.140083129325616E-4</v>
      </c>
      <c r="P21" s="8">
        <f>(Table2[[#This Row],[Return]]-$S$3)^3</f>
        <v>-2.7632820666036188E-5</v>
      </c>
    </row>
    <row r="22" spans="1:16" x14ac:dyDescent="0.3">
      <c r="A22" s="1" t="s">
        <v>12</v>
      </c>
      <c r="B22" s="1" t="s">
        <v>13</v>
      </c>
      <c r="C22" s="2">
        <v>40667</v>
      </c>
      <c r="D22" s="1">
        <v>506.3</v>
      </c>
      <c r="E22" s="1">
        <v>505.8</v>
      </c>
      <c r="F22" s="1">
        <v>514.9</v>
      </c>
      <c r="G22" s="1">
        <v>492</v>
      </c>
      <c r="H22" s="1">
        <v>497</v>
      </c>
      <c r="I22" s="1">
        <v>495.85</v>
      </c>
      <c r="J22" s="1">
        <v>499.9</v>
      </c>
      <c r="K22" s="1">
        <v>92655</v>
      </c>
      <c r="L22" s="1">
        <v>46317961.100000001</v>
      </c>
      <c r="M22" s="3">
        <f>IF(ISERROR((Table2[[#This Row],[Close Price]]-I21)/I21),0,(Table2[[#This Row],[Close Price]]-I21)/I21)</f>
        <v>-2.063993679636577E-2</v>
      </c>
      <c r="N22" s="3">
        <f>IF(OR(Table2[[#This Row],[Raw Return]]&lt;-20,Table2[[#This Row],[Raw Return]]&gt;20),"Outlier",Table2[[#This Row],[Raw Return]])</f>
        <v>-2.063993679636577E-2</v>
      </c>
      <c r="O22" s="8">
        <f>(Table2[[#This Row],[Return]]-$S$3)^2</f>
        <v>4.6395803461686498E-4</v>
      </c>
      <c r="P22" s="8">
        <f>(Table2[[#This Row],[Return]]-$S$3)^3</f>
        <v>-9.9935099696746069E-6</v>
      </c>
    </row>
    <row r="23" spans="1:16" x14ac:dyDescent="0.3">
      <c r="A23" s="1" t="s">
        <v>12</v>
      </c>
      <c r="B23" s="1" t="s">
        <v>13</v>
      </c>
      <c r="C23" s="2">
        <v>40668</v>
      </c>
      <c r="D23" s="1">
        <v>495.85</v>
      </c>
      <c r="E23" s="1">
        <v>500</v>
      </c>
      <c r="F23" s="1">
        <v>507</v>
      </c>
      <c r="G23" s="1">
        <v>480.2</v>
      </c>
      <c r="H23" s="1">
        <v>481.05</v>
      </c>
      <c r="I23" s="1">
        <v>483.55</v>
      </c>
      <c r="J23" s="1">
        <v>494.79</v>
      </c>
      <c r="K23" s="1">
        <v>68317</v>
      </c>
      <c r="L23" s="1">
        <v>33802673.549999997</v>
      </c>
      <c r="M23" s="3">
        <f>IF(ISERROR((Table2[[#This Row],[Close Price]]-I22)/I22),0,(Table2[[#This Row],[Close Price]]-I22)/I22)</f>
        <v>-2.4805888877684805E-2</v>
      </c>
      <c r="N23" s="3">
        <f>IF(OR(Table2[[#This Row],[Raw Return]]&lt;-20,Table2[[#This Row],[Raw Return]]&gt;20),"Outlier",Table2[[#This Row],[Raw Return]])</f>
        <v>-2.4805888877684805E-2</v>
      </c>
      <c r="O23" s="8">
        <f>(Table2[[#This Row],[Return]]-$S$3)^2</f>
        <v>6.6077978338655453E-4</v>
      </c>
      <c r="P23" s="8">
        <f>(Table2[[#This Row],[Return]]-$S$3)^3</f>
        <v>-1.698576537476965E-5</v>
      </c>
    </row>
    <row r="24" spans="1:16" x14ac:dyDescent="0.3">
      <c r="A24" s="1" t="s">
        <v>12</v>
      </c>
      <c r="B24" s="1" t="s">
        <v>13</v>
      </c>
      <c r="C24" s="2">
        <v>40669</v>
      </c>
      <c r="D24" s="1">
        <v>483.55</v>
      </c>
      <c r="E24" s="1">
        <v>485.05</v>
      </c>
      <c r="F24" s="1">
        <v>493.5</v>
      </c>
      <c r="G24" s="1">
        <v>478.15</v>
      </c>
      <c r="H24" s="1">
        <v>485.9</v>
      </c>
      <c r="I24" s="1">
        <v>485.7</v>
      </c>
      <c r="J24" s="1">
        <v>485</v>
      </c>
      <c r="K24" s="1">
        <v>61335</v>
      </c>
      <c r="L24" s="1">
        <v>29747505.100000001</v>
      </c>
      <c r="M24" s="3">
        <f>IF(ISERROR((Table2[[#This Row],[Close Price]]-I23)/I23),0,(Table2[[#This Row],[Close Price]]-I23)/I23)</f>
        <v>4.4462827008581885E-3</v>
      </c>
      <c r="N24" s="3">
        <f>IF(OR(Table2[[#This Row],[Raw Return]]&lt;-20,Table2[[#This Row],[Raw Return]]&gt;20),"Outlier",Table2[[#This Row],[Raw Return]])</f>
        <v>4.4462827008581885E-3</v>
      </c>
      <c r="O24" s="8">
        <f>(Table2[[#This Row],[Return]]-$S$3)^2</f>
        <v>1.2577906163234636E-5</v>
      </c>
      <c r="P24" s="8">
        <f>(Table2[[#This Row],[Return]]-$S$3)^3</f>
        <v>4.4607976733345684E-8</v>
      </c>
    </row>
    <row r="25" spans="1:16" x14ac:dyDescent="0.3">
      <c r="A25" s="1" t="s">
        <v>12</v>
      </c>
      <c r="B25" s="1" t="s">
        <v>13</v>
      </c>
      <c r="C25" s="2">
        <v>40672</v>
      </c>
      <c r="D25" s="1">
        <v>485.7</v>
      </c>
      <c r="E25" s="1">
        <v>487.6</v>
      </c>
      <c r="F25" s="1">
        <v>497</v>
      </c>
      <c r="G25" s="1">
        <v>485.15</v>
      </c>
      <c r="H25" s="1">
        <v>491.5</v>
      </c>
      <c r="I25" s="1">
        <v>488.45</v>
      </c>
      <c r="J25" s="1">
        <v>490.69</v>
      </c>
      <c r="K25" s="1">
        <v>62450</v>
      </c>
      <c r="L25" s="1">
        <v>30643345.949999999</v>
      </c>
      <c r="M25" s="3">
        <f>IF(ISERROR((Table2[[#This Row],[Close Price]]-I24)/I24),0,(Table2[[#This Row],[Close Price]]-I24)/I24)</f>
        <v>5.6619312332715672E-3</v>
      </c>
      <c r="N25" s="3">
        <f>IF(OR(Table2[[#This Row],[Raw Return]]&lt;-20,Table2[[#This Row],[Raw Return]]&gt;20),"Outlier",Table2[[#This Row],[Raw Return]])</f>
        <v>5.6619312332715672E-3</v>
      </c>
      <c r="O25" s="8">
        <f>(Table2[[#This Row],[Return]]-$S$3)^2</f>
        <v>2.2678386164748526E-5</v>
      </c>
      <c r="P25" s="8">
        <f>(Table2[[#This Row],[Return]]-$S$3)^3</f>
        <v>1.07998623249808E-7</v>
      </c>
    </row>
    <row r="26" spans="1:16" x14ac:dyDescent="0.3">
      <c r="A26" s="1" t="s">
        <v>12</v>
      </c>
      <c r="B26" s="1" t="s">
        <v>13</v>
      </c>
      <c r="C26" s="2">
        <v>40673</v>
      </c>
      <c r="D26" s="1">
        <v>488.45</v>
      </c>
      <c r="E26" s="1">
        <v>496.25</v>
      </c>
      <c r="F26" s="1">
        <v>497.6</v>
      </c>
      <c r="G26" s="1">
        <v>484</v>
      </c>
      <c r="H26" s="1">
        <v>487</v>
      </c>
      <c r="I26" s="1">
        <v>487.8</v>
      </c>
      <c r="J26" s="1">
        <v>491.28</v>
      </c>
      <c r="K26" s="1">
        <v>51553</v>
      </c>
      <c r="L26" s="1">
        <v>25327076.75</v>
      </c>
      <c r="M26" s="3">
        <f>IF(ISERROR((Table2[[#This Row],[Close Price]]-I25)/I25),0,(Table2[[#This Row],[Close Price]]-I25)/I25)</f>
        <v>-1.3307400962226988E-3</v>
      </c>
      <c r="N26" s="3">
        <f>IF(OR(Table2[[#This Row],[Raw Return]]&lt;-20,Table2[[#This Row],[Raw Return]]&gt;20),"Outlier",Table2[[#This Row],[Raw Return]])</f>
        <v>-1.3307400962226988E-3</v>
      </c>
      <c r="O26" s="8">
        <f>(Table2[[#This Row],[Return]]-$S$3)^2</f>
        <v>4.9750785443220895E-6</v>
      </c>
      <c r="P26" s="8">
        <f>(Table2[[#This Row],[Return]]-$S$3)^3</f>
        <v>-1.1096855028802606E-8</v>
      </c>
    </row>
    <row r="27" spans="1:16" x14ac:dyDescent="0.3">
      <c r="A27" s="1" t="s">
        <v>12</v>
      </c>
      <c r="B27" s="1" t="s">
        <v>13</v>
      </c>
      <c r="C27" s="2">
        <v>40674</v>
      </c>
      <c r="D27" s="1">
        <v>487.8</v>
      </c>
      <c r="E27" s="1">
        <v>490</v>
      </c>
      <c r="F27" s="1">
        <v>494.9</v>
      </c>
      <c r="G27" s="1">
        <v>486</v>
      </c>
      <c r="H27" s="1">
        <v>490</v>
      </c>
      <c r="I27" s="1">
        <v>488.7</v>
      </c>
      <c r="J27" s="1">
        <v>489.93</v>
      </c>
      <c r="K27" s="1">
        <v>44306</v>
      </c>
      <c r="L27" s="1">
        <v>21706898.399999999</v>
      </c>
      <c r="M27" s="3">
        <f>IF(ISERROR((Table2[[#This Row],[Close Price]]-I26)/I26),0,(Table2[[#This Row],[Close Price]]-I26)/I26)</f>
        <v>1.8450184501844552E-3</v>
      </c>
      <c r="N27" s="3">
        <f>IF(OR(Table2[[#This Row],[Raw Return]]&lt;-20,Table2[[#This Row],[Raw Return]]&gt;20),"Outlier",Table2[[#This Row],[Raw Return]])</f>
        <v>1.8450184501844552E-3</v>
      </c>
      <c r="O27" s="8">
        <f>(Table2[[#This Row],[Return]]-$S$3)^2</f>
        <v>8.9353563197925042E-7</v>
      </c>
      <c r="P27" s="8">
        <f>(Table2[[#This Row],[Return]]-$S$3)^3</f>
        <v>8.4463254929097417E-10</v>
      </c>
    </row>
    <row r="28" spans="1:16" x14ac:dyDescent="0.3">
      <c r="A28" s="1" t="s">
        <v>12</v>
      </c>
      <c r="B28" s="1" t="s">
        <v>13</v>
      </c>
      <c r="C28" s="2">
        <v>40675</v>
      </c>
      <c r="D28" s="1">
        <v>488.7</v>
      </c>
      <c r="E28" s="1">
        <v>486.15</v>
      </c>
      <c r="F28" s="1">
        <v>492</v>
      </c>
      <c r="G28" s="1">
        <v>482</v>
      </c>
      <c r="H28" s="1">
        <v>483</v>
      </c>
      <c r="I28" s="1">
        <v>484.3</v>
      </c>
      <c r="J28" s="1">
        <v>486.4</v>
      </c>
      <c r="K28" s="1">
        <v>35363</v>
      </c>
      <c r="L28" s="1">
        <v>17200517.350000001</v>
      </c>
      <c r="M28" s="3">
        <f>IF(ISERROR((Table2[[#This Row],[Close Price]]-I27)/I27),0,(Table2[[#This Row],[Close Price]]-I27)/I27)</f>
        <v>-9.0034786167382391E-3</v>
      </c>
      <c r="N28" s="3">
        <f>IF(OR(Table2[[#This Row],[Raw Return]]&lt;-20,Table2[[#This Row],[Raw Return]]&gt;20),"Outlier",Table2[[#This Row],[Raw Return]])</f>
        <v>-9.0034786167382391E-3</v>
      </c>
      <c r="O28" s="8">
        <f>(Table2[[#This Row],[Return]]-$S$3)^2</f>
        <v>9.8073903624757696E-5</v>
      </c>
      <c r="P28" s="8">
        <f>(Table2[[#This Row],[Return]]-$S$3)^3</f>
        <v>-9.7124812349543962E-7</v>
      </c>
    </row>
    <row r="29" spans="1:16" x14ac:dyDescent="0.3">
      <c r="A29" s="1" t="s">
        <v>12</v>
      </c>
      <c r="B29" s="1" t="s">
        <v>13</v>
      </c>
      <c r="C29" s="2">
        <v>40676</v>
      </c>
      <c r="D29" s="1">
        <v>484.3</v>
      </c>
      <c r="E29" s="1">
        <v>476.1</v>
      </c>
      <c r="F29" s="1">
        <v>488</v>
      </c>
      <c r="G29" s="1">
        <v>476.1</v>
      </c>
      <c r="H29" s="1">
        <v>483</v>
      </c>
      <c r="I29" s="1">
        <v>482</v>
      </c>
      <c r="J29" s="1">
        <v>483.22</v>
      </c>
      <c r="K29" s="1">
        <v>39722</v>
      </c>
      <c r="L29" s="1">
        <v>19194464.75</v>
      </c>
      <c r="M29" s="3">
        <f>IF(ISERROR((Table2[[#This Row],[Close Price]]-I28)/I28),0,(Table2[[#This Row],[Close Price]]-I28)/I28)</f>
        <v>-4.7491224447656641E-3</v>
      </c>
      <c r="N29" s="3">
        <f>IF(OR(Table2[[#This Row],[Raw Return]]&lt;-20,Table2[[#This Row],[Raw Return]]&gt;20),"Outlier",Table2[[#This Row],[Raw Return]])</f>
        <v>-4.7491224447656641E-3</v>
      </c>
      <c r="O29" s="8">
        <f>(Table2[[#This Row],[Return]]-$S$3)^2</f>
        <v>3.1909740839574253E-5</v>
      </c>
      <c r="P29" s="8">
        <f>(Table2[[#This Row],[Return]]-$S$3)^3</f>
        <v>-1.8025400192116752E-7</v>
      </c>
    </row>
    <row r="30" spans="1:16" x14ac:dyDescent="0.3">
      <c r="A30" s="1" t="s">
        <v>12</v>
      </c>
      <c r="B30" s="1" t="s">
        <v>13</v>
      </c>
      <c r="C30" s="2">
        <v>40679</v>
      </c>
      <c r="D30" s="1">
        <v>482</v>
      </c>
      <c r="E30" s="1">
        <v>482.9</v>
      </c>
      <c r="F30" s="1">
        <v>504.65</v>
      </c>
      <c r="G30" s="1">
        <v>479</v>
      </c>
      <c r="H30" s="1">
        <v>497</v>
      </c>
      <c r="I30" s="1">
        <v>495.95</v>
      </c>
      <c r="J30" s="1">
        <v>493.8</v>
      </c>
      <c r="K30" s="1">
        <v>113396</v>
      </c>
      <c r="L30" s="1">
        <v>55994696.100000001</v>
      </c>
      <c r="M30" s="3">
        <f>IF(ISERROR((Table2[[#This Row],[Close Price]]-I29)/I29),0,(Table2[[#This Row],[Close Price]]-I29)/I29)</f>
        <v>2.8941908713692923E-2</v>
      </c>
      <c r="N30" s="3">
        <f>IF(OR(Table2[[#This Row],[Raw Return]]&lt;-20,Table2[[#This Row],[Raw Return]]&gt;20),"Outlier",Table2[[#This Row],[Raw Return]])</f>
        <v>2.8941908713692923E-2</v>
      </c>
      <c r="O30" s="8">
        <f>(Table2[[#This Row],[Return]]-$S$3)^2</f>
        <v>7.8636275993007761E-4</v>
      </c>
      <c r="P30" s="8">
        <f>(Table2[[#This Row],[Return]]-$S$3)^3</f>
        <v>2.2051310646977071E-5</v>
      </c>
    </row>
    <row r="31" spans="1:16" x14ac:dyDescent="0.3">
      <c r="A31" s="1" t="s">
        <v>12</v>
      </c>
      <c r="B31" s="1" t="s">
        <v>13</v>
      </c>
      <c r="C31" s="2">
        <v>40680</v>
      </c>
      <c r="D31" s="1">
        <v>495.95</v>
      </c>
      <c r="E31" s="1">
        <v>500</v>
      </c>
      <c r="F31" s="1">
        <v>514.95000000000005</v>
      </c>
      <c r="G31" s="1">
        <v>485</v>
      </c>
      <c r="H31" s="1">
        <v>495.1</v>
      </c>
      <c r="I31" s="1">
        <v>496.8</v>
      </c>
      <c r="J31" s="1">
        <v>501.4</v>
      </c>
      <c r="K31" s="1">
        <v>453095</v>
      </c>
      <c r="L31" s="1">
        <v>227181775.44999999</v>
      </c>
      <c r="M31" s="3">
        <f>IF(ISERROR((Table2[[#This Row],[Close Price]]-I30)/I30),0,(Table2[[#This Row],[Close Price]]-I30)/I30)</f>
        <v>1.7138824478274478E-3</v>
      </c>
      <c r="N31" s="3">
        <f>IF(OR(Table2[[#This Row],[Raw Return]]&lt;-20,Table2[[#This Row],[Raw Return]]&gt;20),"Outlier",Table2[[#This Row],[Raw Return]])</f>
        <v>1.7138824478274478E-3</v>
      </c>
      <c r="O31" s="8">
        <f>(Table2[[#This Row],[Return]]-$S$3)^2</f>
        <v>6.6281438925570647E-7</v>
      </c>
      <c r="P31" s="8">
        <f>(Table2[[#This Row],[Return]]-$S$3)^3</f>
        <v>5.3961981925200112E-10</v>
      </c>
    </row>
    <row r="32" spans="1:16" x14ac:dyDescent="0.3">
      <c r="A32" s="1" t="s">
        <v>12</v>
      </c>
      <c r="B32" s="1" t="s">
        <v>13</v>
      </c>
      <c r="C32" s="2">
        <v>40681</v>
      </c>
      <c r="D32" s="1">
        <v>496.8</v>
      </c>
      <c r="E32" s="1">
        <v>504</v>
      </c>
      <c r="F32" s="1">
        <v>535.04999999999995</v>
      </c>
      <c r="G32" s="1">
        <v>503.95</v>
      </c>
      <c r="H32" s="1">
        <v>520.85</v>
      </c>
      <c r="I32" s="1">
        <v>521.54999999999995</v>
      </c>
      <c r="J32" s="1">
        <v>522.30999999999995</v>
      </c>
      <c r="K32" s="1">
        <v>918467</v>
      </c>
      <c r="L32" s="1">
        <v>479727723.14999998</v>
      </c>
      <c r="M32" s="3">
        <f>IF(ISERROR((Table2[[#This Row],[Close Price]]-I31)/I31),0,(Table2[[#This Row],[Close Price]]-I31)/I31)</f>
        <v>4.9818840579710026E-2</v>
      </c>
      <c r="N32" s="3">
        <f>IF(OR(Table2[[#This Row],[Raw Return]]&lt;-20,Table2[[#This Row],[Raw Return]]&gt;20),"Outlier",Table2[[#This Row],[Raw Return]])</f>
        <v>4.9818840579710026E-2</v>
      </c>
      <c r="O32" s="8">
        <f>(Table2[[#This Row],[Return]]-$S$3)^2</f>
        <v>2.3930775881847366E-3</v>
      </c>
      <c r="P32" s="8">
        <f>(Table2[[#This Row],[Return]]-$S$3)^3</f>
        <v>1.1706718333745887E-4</v>
      </c>
    </row>
    <row r="33" spans="1:16" x14ac:dyDescent="0.3">
      <c r="A33" s="1" t="s">
        <v>12</v>
      </c>
      <c r="B33" s="1" t="s">
        <v>13</v>
      </c>
      <c r="C33" s="2">
        <v>40682</v>
      </c>
      <c r="D33" s="1">
        <v>521.54999999999995</v>
      </c>
      <c r="E33" s="1">
        <v>525</v>
      </c>
      <c r="F33" s="1">
        <v>528.9</v>
      </c>
      <c r="G33" s="1">
        <v>503.65</v>
      </c>
      <c r="H33" s="1">
        <v>506</v>
      </c>
      <c r="I33" s="1">
        <v>506.35</v>
      </c>
      <c r="J33" s="1">
        <v>514.48</v>
      </c>
      <c r="K33" s="1">
        <v>171650</v>
      </c>
      <c r="L33" s="1">
        <v>88309743.900000006</v>
      </c>
      <c r="M33" s="3">
        <f>IF(ISERROR((Table2[[#This Row],[Close Price]]-I32)/I32),0,(Table2[[#This Row],[Close Price]]-I32)/I32)</f>
        <v>-2.9143897996356884E-2</v>
      </c>
      <c r="N33" s="3">
        <f>IF(OR(Table2[[#This Row],[Raw Return]]&lt;-20,Table2[[#This Row],[Raw Return]]&gt;20),"Outlier",Table2[[#This Row],[Raw Return]])</f>
        <v>-2.9143897996356884E-2</v>
      </c>
      <c r="O33" s="8">
        <f>(Table2[[#This Row],[Return]]-$S$3)^2</f>
        <v>9.0262068357042523E-4</v>
      </c>
      <c r="P33" s="8">
        <f>(Table2[[#This Row],[Return]]-$S$3)^3</f>
        <v>-2.711801656883036E-5</v>
      </c>
    </row>
    <row r="34" spans="1:16" x14ac:dyDescent="0.3">
      <c r="A34" s="1" t="s">
        <v>12</v>
      </c>
      <c r="B34" s="1" t="s">
        <v>13</v>
      </c>
      <c r="C34" s="2">
        <v>40683</v>
      </c>
      <c r="D34" s="1">
        <v>506.35</v>
      </c>
      <c r="E34" s="1">
        <v>510.05</v>
      </c>
      <c r="F34" s="1">
        <v>510.05</v>
      </c>
      <c r="G34" s="1">
        <v>493.6</v>
      </c>
      <c r="H34" s="1">
        <v>496</v>
      </c>
      <c r="I34" s="1">
        <v>495.8</v>
      </c>
      <c r="J34" s="1">
        <v>499.89</v>
      </c>
      <c r="K34" s="1">
        <v>82003</v>
      </c>
      <c r="L34" s="1">
        <v>40992115.549999997</v>
      </c>
      <c r="M34" s="3">
        <f>IF(ISERROR((Table2[[#This Row],[Close Price]]-I33)/I33),0,(Table2[[#This Row],[Close Price]]-I33)/I33)</f>
        <v>-2.083539054014024E-2</v>
      </c>
      <c r="N34" s="3">
        <f>IF(OR(Table2[[#This Row],[Raw Return]]&lt;-20,Table2[[#This Row],[Raw Return]]&gt;20),"Outlier",Table2[[#This Row],[Raw Return]])</f>
        <v>-2.083539054014024E-2</v>
      </c>
      <c r="O34" s="8">
        <f>(Table2[[#This Row],[Return]]-$S$3)^2</f>
        <v>4.7241626097157445E-4</v>
      </c>
      <c r="P34" s="8">
        <f>(Table2[[#This Row],[Return]]-$S$3)^3</f>
        <v>-1.0268033028766842E-5</v>
      </c>
    </row>
    <row r="35" spans="1:16" x14ac:dyDescent="0.3">
      <c r="A35" s="1" t="s">
        <v>12</v>
      </c>
      <c r="B35" s="1" t="s">
        <v>13</v>
      </c>
      <c r="C35" s="2">
        <v>40686</v>
      </c>
      <c r="D35" s="1">
        <v>495.8</v>
      </c>
      <c r="E35" s="1">
        <v>497.95</v>
      </c>
      <c r="F35" s="1">
        <v>497.95</v>
      </c>
      <c r="G35" s="1">
        <v>482.5</v>
      </c>
      <c r="H35" s="1">
        <v>482.5</v>
      </c>
      <c r="I35" s="1">
        <v>484.05</v>
      </c>
      <c r="J35" s="1">
        <v>486.88</v>
      </c>
      <c r="K35" s="1">
        <v>49622</v>
      </c>
      <c r="L35" s="1">
        <v>24160138.600000001</v>
      </c>
      <c r="M35" s="3">
        <f>IF(ISERROR((Table2[[#This Row],[Close Price]]-I34)/I34),0,(Table2[[#This Row],[Close Price]]-I34)/I34)</f>
        <v>-2.3699072206534891E-2</v>
      </c>
      <c r="N35" s="3">
        <f>IF(OR(Table2[[#This Row],[Raw Return]]&lt;-20,Table2[[#This Row],[Raw Return]]&gt;20),"Outlier",Table2[[#This Row],[Raw Return]])</f>
        <v>-2.3699072206534891E-2</v>
      </c>
      <c r="O35" s="8">
        <f>(Table2[[#This Row],[Return]]-$S$3)^2</f>
        <v>6.0510197095940731E-4</v>
      </c>
      <c r="P35" s="8">
        <f>(Table2[[#This Row],[Return]]-$S$3)^3</f>
        <v>-1.4884794779734803E-5</v>
      </c>
    </row>
    <row r="36" spans="1:16" x14ac:dyDescent="0.3">
      <c r="A36" s="1" t="s">
        <v>12</v>
      </c>
      <c r="B36" s="1" t="s">
        <v>13</v>
      </c>
      <c r="C36" s="2">
        <v>40687</v>
      </c>
      <c r="D36" s="1">
        <v>484.05</v>
      </c>
      <c r="E36" s="1">
        <v>486.05</v>
      </c>
      <c r="F36" s="1">
        <v>502.4</v>
      </c>
      <c r="G36" s="1">
        <v>482</v>
      </c>
      <c r="H36" s="1">
        <v>490</v>
      </c>
      <c r="I36" s="1">
        <v>490.5</v>
      </c>
      <c r="J36" s="1">
        <v>492.92</v>
      </c>
      <c r="K36" s="1">
        <v>111618</v>
      </c>
      <c r="L36" s="1">
        <v>55018658.399999999</v>
      </c>
      <c r="M36" s="3">
        <f>IF(ISERROR((Table2[[#This Row],[Close Price]]-I35)/I35),0,(Table2[[#This Row],[Close Price]]-I35)/I35)</f>
        <v>1.3325069724202021E-2</v>
      </c>
      <c r="N36" s="3">
        <f>IF(OR(Table2[[#This Row],[Raw Return]]&lt;-20,Table2[[#This Row],[Raw Return]]&gt;20),"Outlier",Table2[[#This Row],[Raw Return]])</f>
        <v>1.3325069724202021E-2</v>
      </c>
      <c r="O36" s="8">
        <f>(Table2[[#This Row],[Return]]-$S$3)^2</f>
        <v>1.5438861216808073E-4</v>
      </c>
      <c r="P36" s="8">
        <f>(Table2[[#This Row],[Return]]-$S$3)^3</f>
        <v>1.9183281283954859E-6</v>
      </c>
    </row>
    <row r="37" spans="1:16" x14ac:dyDescent="0.3">
      <c r="A37" s="1" t="s">
        <v>12</v>
      </c>
      <c r="B37" s="1" t="s">
        <v>13</v>
      </c>
      <c r="C37" s="2">
        <v>40688</v>
      </c>
      <c r="D37" s="1">
        <v>490.5</v>
      </c>
      <c r="E37" s="1">
        <v>485</v>
      </c>
      <c r="F37" s="1">
        <v>498.5</v>
      </c>
      <c r="G37" s="1">
        <v>485</v>
      </c>
      <c r="H37" s="1">
        <v>489</v>
      </c>
      <c r="I37" s="1">
        <v>485.95</v>
      </c>
      <c r="J37" s="1">
        <v>491.58</v>
      </c>
      <c r="K37" s="1">
        <v>68329</v>
      </c>
      <c r="L37" s="1">
        <v>33588954.700000003</v>
      </c>
      <c r="M37" s="3">
        <f>IF(ISERROR((Table2[[#This Row],[Close Price]]-I36)/I36),0,(Table2[[#This Row],[Close Price]]-I36)/I36)</f>
        <v>-9.2762487257900331E-3</v>
      </c>
      <c r="N37" s="3">
        <f>IF(OR(Table2[[#This Row],[Raw Return]]&lt;-20,Table2[[#This Row],[Raw Return]]&gt;20),"Outlier",Table2[[#This Row],[Raw Return]])</f>
        <v>-9.2762487257900331E-3</v>
      </c>
      <c r="O37" s="8">
        <f>(Table2[[#This Row],[Return]]-$S$3)^2</f>
        <v>1.0355091573640746E-4</v>
      </c>
      <c r="P37" s="8">
        <f>(Table2[[#This Row],[Return]]-$S$3)^3</f>
        <v>-1.0537338119126574E-6</v>
      </c>
    </row>
    <row r="38" spans="1:16" x14ac:dyDescent="0.3">
      <c r="A38" s="1" t="s">
        <v>12</v>
      </c>
      <c r="B38" s="1" t="s">
        <v>13</v>
      </c>
      <c r="C38" s="2">
        <v>40689</v>
      </c>
      <c r="D38" s="1">
        <v>485.95</v>
      </c>
      <c r="E38" s="1">
        <v>489.9</v>
      </c>
      <c r="F38" s="1">
        <v>491.4</v>
      </c>
      <c r="G38" s="1">
        <v>482.2</v>
      </c>
      <c r="H38" s="1">
        <v>485.4</v>
      </c>
      <c r="I38" s="1">
        <v>484.7</v>
      </c>
      <c r="J38" s="1">
        <v>486.95</v>
      </c>
      <c r="K38" s="1">
        <v>27605</v>
      </c>
      <c r="L38" s="1">
        <v>13442346.800000001</v>
      </c>
      <c r="M38" s="3">
        <f>IF(ISERROR((Table2[[#This Row],[Close Price]]-I37)/I37),0,(Table2[[#This Row],[Close Price]]-I37)/I37)</f>
        <v>-2.5722810988784853E-3</v>
      </c>
      <c r="N38" s="3">
        <f>IF(OR(Table2[[#This Row],[Raw Return]]&lt;-20,Table2[[#This Row],[Raw Return]]&gt;20),"Outlier",Table2[[#This Row],[Raw Return]])</f>
        <v>-2.5722810988784853E-3</v>
      </c>
      <c r="O38" s="8">
        <f>(Table2[[#This Row],[Return]]-$S$3)^2</f>
        <v>1.2054988237953725E-5</v>
      </c>
      <c r="P38" s="8">
        <f>(Table2[[#This Row],[Return]]-$S$3)^3</f>
        <v>-4.1855273723768297E-8</v>
      </c>
    </row>
    <row r="39" spans="1:16" x14ac:dyDescent="0.3">
      <c r="A39" s="1" t="s">
        <v>12</v>
      </c>
      <c r="B39" s="1" t="s">
        <v>13</v>
      </c>
      <c r="C39" s="2">
        <v>40690</v>
      </c>
      <c r="D39" s="1">
        <v>484.7</v>
      </c>
      <c r="E39" s="1">
        <v>485.65</v>
      </c>
      <c r="F39" s="1">
        <v>492</v>
      </c>
      <c r="G39" s="1">
        <v>484.05</v>
      </c>
      <c r="H39" s="1">
        <v>486.3</v>
      </c>
      <c r="I39" s="1">
        <v>486.9</v>
      </c>
      <c r="J39" s="1">
        <v>487.88</v>
      </c>
      <c r="K39" s="1">
        <v>35212</v>
      </c>
      <c r="L39" s="1">
        <v>17179187.550000001</v>
      </c>
      <c r="M39" s="3">
        <f>IF(ISERROR((Table2[[#This Row],[Close Price]]-I38)/I38),0,(Table2[[#This Row],[Close Price]]-I38)/I38)</f>
        <v>4.5388900350732181E-3</v>
      </c>
      <c r="N39" s="3">
        <f>IF(OR(Table2[[#This Row],[Raw Return]]&lt;-20,Table2[[#This Row],[Raw Return]]&gt;20),"Outlier",Table2[[#This Row],[Raw Return]])</f>
        <v>4.5388900350732181E-3</v>
      </c>
      <c r="O39" s="8">
        <f>(Table2[[#This Row],[Return]]-$S$3)^2</f>
        <v>1.3243352472281217E-5</v>
      </c>
      <c r="P39" s="8">
        <f>(Table2[[#This Row],[Return]]-$S$3)^3</f>
        <v>4.8194436520084412E-8</v>
      </c>
    </row>
    <row r="40" spans="1:16" x14ac:dyDescent="0.3">
      <c r="A40" s="1" t="s">
        <v>12</v>
      </c>
      <c r="B40" s="1" t="s">
        <v>13</v>
      </c>
      <c r="C40" s="2">
        <v>40693</v>
      </c>
      <c r="D40" s="1">
        <v>486.9</v>
      </c>
      <c r="E40" s="1">
        <v>491.85</v>
      </c>
      <c r="F40" s="1">
        <v>498</v>
      </c>
      <c r="G40" s="1">
        <v>490.3</v>
      </c>
      <c r="H40" s="1">
        <v>493.1</v>
      </c>
      <c r="I40" s="1">
        <v>493.7</v>
      </c>
      <c r="J40" s="1">
        <v>493.78</v>
      </c>
      <c r="K40" s="1">
        <v>43441</v>
      </c>
      <c r="L40" s="1">
        <v>21450383.25</v>
      </c>
      <c r="M40" s="3">
        <f>IF(ISERROR((Table2[[#This Row],[Close Price]]-I39)/I39),0,(Table2[[#This Row],[Close Price]]-I39)/I39)</f>
        <v>1.3965906757034323E-2</v>
      </c>
      <c r="N40" s="3">
        <f>IF(OR(Table2[[#This Row],[Raw Return]]&lt;-20,Table2[[#This Row],[Raw Return]]&gt;20),"Outlier",Table2[[#This Row],[Raw Return]])</f>
        <v>1.3965906757034323E-2</v>
      </c>
      <c r="O40" s="8">
        <f>(Table2[[#This Row],[Return]]-$S$3)^2</f>
        <v>1.7072449648082935E-4</v>
      </c>
      <c r="P40" s="8">
        <f>(Table2[[#This Row],[Return]]-$S$3)^3</f>
        <v>2.230713321271801E-6</v>
      </c>
    </row>
    <row r="41" spans="1:16" x14ac:dyDescent="0.3">
      <c r="A41" s="1" t="s">
        <v>12</v>
      </c>
      <c r="B41" s="1" t="s">
        <v>13</v>
      </c>
      <c r="C41" s="2">
        <v>40694</v>
      </c>
      <c r="D41" s="1">
        <v>493.7</v>
      </c>
      <c r="E41" s="1">
        <v>495.05</v>
      </c>
      <c r="F41" s="1">
        <v>521.5</v>
      </c>
      <c r="G41" s="1">
        <v>494</v>
      </c>
      <c r="H41" s="1">
        <v>517.25</v>
      </c>
      <c r="I41" s="1">
        <v>518.4</v>
      </c>
      <c r="J41" s="1">
        <v>513.66999999999996</v>
      </c>
      <c r="K41" s="1">
        <v>327035</v>
      </c>
      <c r="L41" s="1">
        <v>167988664.59999999</v>
      </c>
      <c r="M41" s="3">
        <f>IF(ISERROR((Table2[[#This Row],[Close Price]]-I40)/I40),0,(Table2[[#This Row],[Close Price]]-I40)/I40)</f>
        <v>5.0030382823577052E-2</v>
      </c>
      <c r="N41" s="3">
        <f>IF(OR(Table2[[#This Row],[Raw Return]]&lt;-20,Table2[[#This Row],[Raw Return]]&gt;20),"Outlier",Table2[[#This Row],[Raw Return]])</f>
        <v>5.0030382823577052E-2</v>
      </c>
      <c r="O41" s="8">
        <f>(Table2[[#This Row],[Return]]-$S$3)^2</f>
        <v>2.4138192473976915E-3</v>
      </c>
      <c r="P41" s="8">
        <f>(Table2[[#This Row],[Return]]-$S$3)^3</f>
        <v>1.18592471218143E-4</v>
      </c>
    </row>
    <row r="42" spans="1:16" x14ac:dyDescent="0.3">
      <c r="A42" s="1" t="s">
        <v>12</v>
      </c>
      <c r="B42" s="1" t="s">
        <v>13</v>
      </c>
      <c r="C42" s="2">
        <v>40695</v>
      </c>
      <c r="D42" s="1">
        <v>518.4</v>
      </c>
      <c r="E42" s="1">
        <v>521.79999999999995</v>
      </c>
      <c r="F42" s="1">
        <v>528.95000000000005</v>
      </c>
      <c r="G42" s="1">
        <v>517.1</v>
      </c>
      <c r="H42" s="1">
        <v>521.1</v>
      </c>
      <c r="I42" s="1">
        <v>521.04999999999995</v>
      </c>
      <c r="J42" s="1">
        <v>522.80999999999995</v>
      </c>
      <c r="K42" s="1">
        <v>113360</v>
      </c>
      <c r="L42" s="1">
        <v>59266094.649999999</v>
      </c>
      <c r="M42" s="3">
        <f>IF(ISERROR((Table2[[#This Row],[Close Price]]-I41)/I41),0,(Table2[[#This Row],[Close Price]]-I41)/I41)</f>
        <v>5.1118827160493395E-3</v>
      </c>
      <c r="N42" s="3">
        <f>IF(OR(Table2[[#This Row],[Raw Return]]&lt;-20,Table2[[#This Row],[Raw Return]]&gt;20),"Outlier",Table2[[#This Row],[Raw Return]])</f>
        <v>5.1118827160493395E-3</v>
      </c>
      <c r="O42" s="8">
        <f>(Table2[[#This Row],[Return]]-$S$3)^2</f>
        <v>1.7742076228133242E-5</v>
      </c>
      <c r="P42" s="8">
        <f>(Table2[[#This Row],[Return]]-$S$3)^3</f>
        <v>7.4732009659477489E-8</v>
      </c>
    </row>
    <row r="43" spans="1:16" x14ac:dyDescent="0.3">
      <c r="A43" s="1" t="s">
        <v>12</v>
      </c>
      <c r="B43" s="1" t="s">
        <v>13</v>
      </c>
      <c r="C43" s="2">
        <v>40696</v>
      </c>
      <c r="D43" s="1">
        <v>521.04999999999995</v>
      </c>
      <c r="E43" s="1">
        <v>518.79999999999995</v>
      </c>
      <c r="F43" s="1">
        <v>519.85</v>
      </c>
      <c r="G43" s="1">
        <v>504</v>
      </c>
      <c r="H43" s="1">
        <v>514.95000000000005</v>
      </c>
      <c r="I43" s="1">
        <v>512.45000000000005</v>
      </c>
      <c r="J43" s="1">
        <v>513.71</v>
      </c>
      <c r="K43" s="1">
        <v>62967</v>
      </c>
      <c r="L43" s="1">
        <v>32346499.449999999</v>
      </c>
      <c r="M43" s="3">
        <f>IF(ISERROR((Table2[[#This Row],[Close Price]]-I42)/I42),0,(Table2[[#This Row],[Close Price]]-I42)/I42)</f>
        <v>-1.6505133864312273E-2</v>
      </c>
      <c r="N43" s="3">
        <f>IF(OR(Table2[[#This Row],[Raw Return]]&lt;-20,Table2[[#This Row],[Raw Return]]&gt;20),"Outlier",Table2[[#This Row],[Raw Return]])</f>
        <v>-1.6505133864312273E-2</v>
      </c>
      <c r="O43" s="8">
        <f>(Table2[[#This Row],[Return]]-$S$3)^2</f>
        <v>3.0292992361115767E-4</v>
      </c>
      <c r="P43" s="8">
        <f>(Table2[[#This Row],[Return]]-$S$3)^3</f>
        <v>-5.2724596284782259E-6</v>
      </c>
    </row>
    <row r="44" spans="1:16" x14ac:dyDescent="0.3">
      <c r="A44" s="1" t="s">
        <v>12</v>
      </c>
      <c r="B44" s="1" t="s">
        <v>13</v>
      </c>
      <c r="C44" s="2">
        <v>40697</v>
      </c>
      <c r="D44" s="1">
        <v>512.45000000000005</v>
      </c>
      <c r="E44" s="1">
        <v>512.5</v>
      </c>
      <c r="F44" s="1">
        <v>520</v>
      </c>
      <c r="G44" s="1">
        <v>506</v>
      </c>
      <c r="H44" s="1">
        <v>507.1</v>
      </c>
      <c r="I44" s="1">
        <v>508.4</v>
      </c>
      <c r="J44" s="1">
        <v>513.11</v>
      </c>
      <c r="K44" s="1">
        <v>36445</v>
      </c>
      <c r="L44" s="1">
        <v>18700402.25</v>
      </c>
      <c r="M44" s="3">
        <f>IF(ISERROR((Table2[[#This Row],[Close Price]]-I43)/I43),0,(Table2[[#This Row],[Close Price]]-I43)/I43)</f>
        <v>-7.9032100692751836E-3</v>
      </c>
      <c r="N44" s="3">
        <f>IF(OR(Table2[[#This Row],[Raw Return]]&lt;-20,Table2[[#This Row],[Raw Return]]&gt;20),"Outlier",Table2[[#This Row],[Raw Return]])</f>
        <v>-7.9032100692751836E-3</v>
      </c>
      <c r="O44" s="8">
        <f>(Table2[[#This Row],[Return]]-$S$3)^2</f>
        <v>7.7492076282615637E-5</v>
      </c>
      <c r="P44" s="8">
        <f>(Table2[[#This Row],[Return]]-$S$3)^3</f>
        <v>-6.8215952248316859E-7</v>
      </c>
    </row>
    <row r="45" spans="1:16" x14ac:dyDescent="0.3">
      <c r="A45" s="1" t="s">
        <v>12</v>
      </c>
      <c r="B45" s="1" t="s">
        <v>13</v>
      </c>
      <c r="C45" s="2">
        <v>40700</v>
      </c>
      <c r="D45" s="1">
        <v>508.4</v>
      </c>
      <c r="E45" s="1">
        <v>508</v>
      </c>
      <c r="F45" s="1">
        <v>508</v>
      </c>
      <c r="G45" s="1">
        <v>496</v>
      </c>
      <c r="H45" s="1">
        <v>502.25</v>
      </c>
      <c r="I45" s="1">
        <v>502.25</v>
      </c>
      <c r="J45" s="1">
        <v>501.92</v>
      </c>
      <c r="K45" s="1">
        <v>33537</v>
      </c>
      <c r="L45" s="1">
        <v>16832812.649999999</v>
      </c>
      <c r="M45" s="3">
        <f>IF(ISERROR((Table2[[#This Row],[Close Price]]-I44)/I44),0,(Table2[[#This Row],[Close Price]]-I44)/I44)</f>
        <v>-1.2096774193548343E-2</v>
      </c>
      <c r="N45" s="3">
        <f>IF(OR(Table2[[#This Row],[Raw Return]]&lt;-20,Table2[[#This Row],[Raw Return]]&gt;20),"Outlier",Table2[[#This Row],[Raw Return]])</f>
        <v>-1.2096774193548343E-2</v>
      </c>
      <c r="O45" s="8">
        <f>(Table2[[#This Row],[Return]]-$S$3)^2</f>
        <v>1.6890959726697757E-4</v>
      </c>
      <c r="P45" s="8">
        <f>(Table2[[#This Row],[Return]]-$S$3)^3</f>
        <v>-2.1952373824767233E-6</v>
      </c>
    </row>
    <row r="46" spans="1:16" x14ac:dyDescent="0.3">
      <c r="A46" s="1" t="s">
        <v>12</v>
      </c>
      <c r="B46" s="1" t="s">
        <v>13</v>
      </c>
      <c r="C46" s="2">
        <v>40701</v>
      </c>
      <c r="D46" s="1">
        <v>502.25</v>
      </c>
      <c r="E46" s="1">
        <v>503</v>
      </c>
      <c r="F46" s="1">
        <v>552</v>
      </c>
      <c r="G46" s="1">
        <v>503</v>
      </c>
      <c r="H46" s="1">
        <v>546.5</v>
      </c>
      <c r="I46" s="1">
        <v>545.5</v>
      </c>
      <c r="J46" s="1">
        <v>536.79</v>
      </c>
      <c r="K46" s="1">
        <v>1237385</v>
      </c>
      <c r="L46" s="1">
        <v>664211239.64999998</v>
      </c>
      <c r="M46" s="3">
        <f>IF(ISERROR((Table2[[#This Row],[Close Price]]-I45)/I45),0,(Table2[[#This Row],[Close Price]]-I45)/I45)</f>
        <v>8.6112493777999011E-2</v>
      </c>
      <c r="N46" s="3">
        <f>IF(OR(Table2[[#This Row],[Raw Return]]&lt;-20,Table2[[#This Row],[Raw Return]]&gt;20),"Outlier",Table2[[#This Row],[Raw Return]])</f>
        <v>8.6112493777999011E-2</v>
      </c>
      <c r="O46" s="8">
        <f>(Table2[[#This Row],[Return]]-$S$3)^2</f>
        <v>7.2612119896580569E-3</v>
      </c>
      <c r="P46" s="8">
        <f>(Table2[[#This Row],[Return]]-$S$3)^3</f>
        <v>6.1874780904108066E-4</v>
      </c>
    </row>
    <row r="47" spans="1:16" x14ac:dyDescent="0.3">
      <c r="A47" s="1" t="s">
        <v>12</v>
      </c>
      <c r="B47" s="1" t="s">
        <v>13</v>
      </c>
      <c r="C47" s="2">
        <v>40702</v>
      </c>
      <c r="D47" s="1">
        <v>545.5</v>
      </c>
      <c r="E47" s="1">
        <v>541</v>
      </c>
      <c r="F47" s="1">
        <v>564.54999999999995</v>
      </c>
      <c r="G47" s="1">
        <v>533.70000000000005</v>
      </c>
      <c r="H47" s="1">
        <v>557.29999999999995</v>
      </c>
      <c r="I47" s="1">
        <v>560.75</v>
      </c>
      <c r="J47" s="1">
        <v>551.83000000000004</v>
      </c>
      <c r="K47" s="1">
        <v>1165795</v>
      </c>
      <c r="L47" s="1">
        <v>643323418.04999995</v>
      </c>
      <c r="M47" s="3">
        <f>IF(ISERROR((Table2[[#This Row],[Close Price]]-I46)/I46),0,(Table2[[#This Row],[Close Price]]-I46)/I46)</f>
        <v>2.7956003666361137E-2</v>
      </c>
      <c r="N47" s="3">
        <f>IF(OR(Table2[[#This Row],[Raw Return]]&lt;-20,Table2[[#This Row],[Raw Return]]&gt;20),"Outlier",Table2[[#This Row],[Raw Return]])</f>
        <v>2.7956003666361137E-2</v>
      </c>
      <c r="O47" s="8">
        <f>(Table2[[#This Row],[Return]]-$S$3)^2</f>
        <v>7.3204095373845572E-4</v>
      </c>
      <c r="P47" s="8">
        <f>(Table2[[#This Row],[Return]]-$S$3)^3</f>
        <v>1.9806286973359792E-5</v>
      </c>
    </row>
    <row r="48" spans="1:16" x14ac:dyDescent="0.3">
      <c r="A48" s="1" t="s">
        <v>12</v>
      </c>
      <c r="B48" s="1" t="s">
        <v>13</v>
      </c>
      <c r="C48" s="2">
        <v>40703</v>
      </c>
      <c r="D48" s="1">
        <v>560.75</v>
      </c>
      <c r="E48" s="1">
        <v>559.75</v>
      </c>
      <c r="F48" s="1">
        <v>574.4</v>
      </c>
      <c r="G48" s="1">
        <v>545.20000000000005</v>
      </c>
      <c r="H48" s="1">
        <v>563</v>
      </c>
      <c r="I48" s="1">
        <v>564.20000000000005</v>
      </c>
      <c r="J48" s="1">
        <v>564.84</v>
      </c>
      <c r="K48" s="1">
        <v>1072031</v>
      </c>
      <c r="L48" s="1">
        <v>605524517.14999998</v>
      </c>
      <c r="M48" s="3">
        <f>IF(ISERROR((Table2[[#This Row],[Close Price]]-I47)/I47),0,(Table2[[#This Row],[Close Price]]-I47)/I47)</f>
        <v>6.1524743646902283E-3</v>
      </c>
      <c r="N48" s="3">
        <f>IF(OR(Table2[[#This Row],[Raw Return]]&lt;-20,Table2[[#This Row],[Raw Return]]&gt;20),"Outlier",Table2[[#This Row],[Raw Return]])</f>
        <v>6.1524743646902283E-3</v>
      </c>
      <c r="O48" s="8">
        <f>(Table2[[#This Row],[Return]]-$S$3)^2</f>
        <v>2.7591130972585595E-5</v>
      </c>
      <c r="P48" s="8">
        <f>(Table2[[#This Row],[Return]]-$S$3)^3</f>
        <v>1.4492865245130643E-7</v>
      </c>
    </row>
    <row r="49" spans="1:16" x14ac:dyDescent="0.3">
      <c r="A49" s="1" t="s">
        <v>12</v>
      </c>
      <c r="B49" s="1" t="s">
        <v>13</v>
      </c>
      <c r="C49" s="2">
        <v>40704</v>
      </c>
      <c r="D49" s="1">
        <v>564.20000000000005</v>
      </c>
      <c r="E49" s="1">
        <v>567.1</v>
      </c>
      <c r="F49" s="1">
        <v>573.45000000000005</v>
      </c>
      <c r="G49" s="1">
        <v>555.6</v>
      </c>
      <c r="H49" s="1">
        <v>557.79999999999995</v>
      </c>
      <c r="I49" s="1">
        <v>560.9</v>
      </c>
      <c r="J49" s="1">
        <v>565.45000000000005</v>
      </c>
      <c r="K49" s="1">
        <v>540701</v>
      </c>
      <c r="L49" s="1">
        <v>305739355.19999999</v>
      </c>
      <c r="M49" s="3">
        <f>IF(ISERROR((Table2[[#This Row],[Close Price]]-I48)/I48),0,(Table2[[#This Row],[Close Price]]-I48)/I48)</f>
        <v>-5.848989719957582E-3</v>
      </c>
      <c r="N49" s="3">
        <f>IF(OR(Table2[[#This Row],[Raw Return]]&lt;-20,Table2[[#This Row],[Raw Return]]&gt;20),"Outlier",Table2[[#This Row],[Raw Return]])</f>
        <v>-5.848989719957582E-3</v>
      </c>
      <c r="O49" s="8">
        <f>(Table2[[#This Row],[Return]]-$S$3)^2</f>
        <v>4.5545465039440589E-5</v>
      </c>
      <c r="P49" s="8">
        <f>(Table2[[#This Row],[Return]]-$S$3)^3</f>
        <v>-3.0737441214700076E-7</v>
      </c>
    </row>
    <row r="50" spans="1:16" x14ac:dyDescent="0.3">
      <c r="A50" s="1" t="s">
        <v>12</v>
      </c>
      <c r="B50" s="1" t="s">
        <v>13</v>
      </c>
      <c r="C50" s="2">
        <v>40707</v>
      </c>
      <c r="D50" s="1">
        <v>560.9</v>
      </c>
      <c r="E50" s="1">
        <v>564.04999999999995</v>
      </c>
      <c r="F50" s="1">
        <v>565.6</v>
      </c>
      <c r="G50" s="1">
        <v>546.04999999999995</v>
      </c>
      <c r="H50" s="1">
        <v>550.5</v>
      </c>
      <c r="I50" s="1">
        <v>550.65</v>
      </c>
      <c r="J50" s="1">
        <v>555.53</v>
      </c>
      <c r="K50" s="1">
        <v>165282</v>
      </c>
      <c r="L50" s="1">
        <v>91819295.700000003</v>
      </c>
      <c r="M50" s="3">
        <f>IF(ISERROR((Table2[[#This Row],[Close Price]]-I49)/I49),0,(Table2[[#This Row],[Close Price]]-I49)/I49)</f>
        <v>-1.8274202175075773E-2</v>
      </c>
      <c r="N50" s="3">
        <f>IF(OR(Table2[[#This Row],[Raw Return]]&lt;-20,Table2[[#This Row],[Raw Return]]&gt;20),"Outlier",Table2[[#This Row],[Raw Return]])</f>
        <v>-1.8274202175075773E-2</v>
      </c>
      <c r="O50" s="8">
        <f>(Table2[[#This Row],[Return]]-$S$3)^2</f>
        <v>3.6764037732472824E-4</v>
      </c>
      <c r="P50" s="8">
        <f>(Table2[[#This Row],[Return]]-$S$3)^3</f>
        <v>-7.0491183922950137E-6</v>
      </c>
    </row>
    <row r="51" spans="1:16" x14ac:dyDescent="0.3">
      <c r="A51" s="1" t="s">
        <v>12</v>
      </c>
      <c r="B51" s="1" t="s">
        <v>13</v>
      </c>
      <c r="C51" s="2">
        <v>40708</v>
      </c>
      <c r="D51" s="1">
        <v>550.65</v>
      </c>
      <c r="E51" s="1">
        <v>552.45000000000005</v>
      </c>
      <c r="F51" s="1">
        <v>568.9</v>
      </c>
      <c r="G51" s="1">
        <v>551</v>
      </c>
      <c r="H51" s="1">
        <v>552</v>
      </c>
      <c r="I51" s="1">
        <v>552.5</v>
      </c>
      <c r="J51" s="1">
        <v>560.41</v>
      </c>
      <c r="K51" s="1">
        <v>205216</v>
      </c>
      <c r="L51" s="1">
        <v>115004199.40000001</v>
      </c>
      <c r="M51" s="3">
        <f>IF(ISERROR((Table2[[#This Row],[Close Price]]-I50)/I50),0,(Table2[[#This Row],[Close Price]]-I50)/I50)</f>
        <v>3.3596658494506907E-3</v>
      </c>
      <c r="N51" s="3">
        <f>IF(OR(Table2[[#This Row],[Raw Return]]&lt;-20,Table2[[#This Row],[Raw Return]]&gt;20),"Outlier",Table2[[#This Row],[Raw Return]])</f>
        <v>3.3596658494506907E-3</v>
      </c>
      <c r="O51" s="8">
        <f>(Table2[[#This Row],[Return]]-$S$3)^2</f>
        <v>6.0511942854259764E-6</v>
      </c>
      <c r="P51" s="8">
        <f>(Table2[[#This Row],[Return]]-$S$3)^3</f>
        <v>1.4885438938314255E-8</v>
      </c>
    </row>
    <row r="52" spans="1:16" x14ac:dyDescent="0.3">
      <c r="A52" s="1" t="s">
        <v>12</v>
      </c>
      <c r="B52" s="1" t="s">
        <v>13</v>
      </c>
      <c r="C52" s="2">
        <v>40709</v>
      </c>
      <c r="D52" s="1">
        <v>552.5</v>
      </c>
      <c r="E52" s="1">
        <v>556</v>
      </c>
      <c r="F52" s="1">
        <v>565.70000000000005</v>
      </c>
      <c r="G52" s="1">
        <v>546</v>
      </c>
      <c r="H52" s="1">
        <v>548.04999999999995</v>
      </c>
      <c r="I52" s="1">
        <v>548.15</v>
      </c>
      <c r="J52" s="1">
        <v>557.41</v>
      </c>
      <c r="K52" s="1">
        <v>140596</v>
      </c>
      <c r="L52" s="1">
        <v>78370264.799999997</v>
      </c>
      <c r="M52" s="3">
        <f>IF(ISERROR((Table2[[#This Row],[Close Price]]-I51)/I51),0,(Table2[[#This Row],[Close Price]]-I51)/I51)</f>
        <v>-7.8733031674208549E-3</v>
      </c>
      <c r="N52" s="3">
        <f>IF(OR(Table2[[#This Row],[Raw Return]]&lt;-20,Table2[[#This Row],[Raw Return]]&gt;20),"Outlier",Table2[[#This Row],[Raw Return]])</f>
        <v>-7.8733031674208549E-3</v>
      </c>
      <c r="O52" s="8">
        <f>(Table2[[#This Row],[Return]]-$S$3)^2</f>
        <v>7.696643228065262E-5</v>
      </c>
      <c r="P52" s="8">
        <f>(Table2[[#This Row],[Return]]-$S$3)^3</f>
        <v>-6.7523047267362424E-7</v>
      </c>
    </row>
    <row r="53" spans="1:16" x14ac:dyDescent="0.3">
      <c r="A53" s="1" t="s">
        <v>12</v>
      </c>
      <c r="B53" s="1" t="s">
        <v>13</v>
      </c>
      <c r="C53" s="2">
        <v>40710</v>
      </c>
      <c r="D53" s="1">
        <v>548.15</v>
      </c>
      <c r="E53" s="1">
        <v>548</v>
      </c>
      <c r="F53" s="1">
        <v>550</v>
      </c>
      <c r="G53" s="1">
        <v>531.15</v>
      </c>
      <c r="H53" s="1">
        <v>539.5</v>
      </c>
      <c r="I53" s="1">
        <v>537.79999999999995</v>
      </c>
      <c r="J53" s="1">
        <v>542.89</v>
      </c>
      <c r="K53" s="1">
        <v>63988</v>
      </c>
      <c r="L53" s="1">
        <v>34738343.799999997</v>
      </c>
      <c r="M53" s="3">
        <f>IF(ISERROR((Table2[[#This Row],[Close Price]]-I52)/I52),0,(Table2[[#This Row],[Close Price]]-I52)/I52)</f>
        <v>-1.8881692967253533E-2</v>
      </c>
      <c r="N53" s="3">
        <f>IF(OR(Table2[[#This Row],[Raw Return]]&lt;-20,Table2[[#This Row],[Raw Return]]&gt;20),"Outlier",Table2[[#This Row],[Raw Return]])</f>
        <v>-1.8881692967253533E-2</v>
      </c>
      <c r="O53" s="8">
        <f>(Table2[[#This Row],[Return]]-$S$3)^2</f>
        <v>3.9130541912984134E-4</v>
      </c>
      <c r="P53" s="8">
        <f>(Table2[[#This Row],[Return]]-$S$3)^3</f>
        <v>-7.7405851712185563E-6</v>
      </c>
    </row>
    <row r="54" spans="1:16" x14ac:dyDescent="0.3">
      <c r="A54" s="1" t="s">
        <v>12</v>
      </c>
      <c r="B54" s="1" t="s">
        <v>13</v>
      </c>
      <c r="C54" s="2">
        <v>40711</v>
      </c>
      <c r="D54" s="1">
        <v>537.79999999999995</v>
      </c>
      <c r="E54" s="1">
        <v>541.20000000000005</v>
      </c>
      <c r="F54" s="1">
        <v>547.79999999999995</v>
      </c>
      <c r="G54" s="1">
        <v>530.20000000000005</v>
      </c>
      <c r="H54" s="1">
        <v>538.4</v>
      </c>
      <c r="I54" s="1">
        <v>534.29999999999995</v>
      </c>
      <c r="J54" s="1">
        <v>538.38</v>
      </c>
      <c r="K54" s="1">
        <v>71705</v>
      </c>
      <c r="L54" s="1">
        <v>38604544.399999999</v>
      </c>
      <c r="M54" s="3">
        <f>IF(ISERROR((Table2[[#This Row],[Close Price]]-I53)/I53),0,(Table2[[#This Row],[Close Price]]-I53)/I53)</f>
        <v>-6.5079955373744895E-3</v>
      </c>
      <c r="N54" s="3">
        <f>IF(OR(Table2[[#This Row],[Raw Return]]&lt;-20,Table2[[#This Row],[Raw Return]]&gt;20),"Outlier",Table2[[#This Row],[Raw Return]])</f>
        <v>-6.5079955373744895E-3</v>
      </c>
      <c r="O54" s="8">
        <f>(Table2[[#This Row],[Return]]-$S$3)^2</f>
        <v>5.4874668954904135E-5</v>
      </c>
      <c r="P54" s="8">
        <f>(Table2[[#This Row],[Return]]-$S$3)^3</f>
        <v>-4.0649749149996469E-7</v>
      </c>
    </row>
    <row r="55" spans="1:16" x14ac:dyDescent="0.3">
      <c r="A55" s="1" t="s">
        <v>12</v>
      </c>
      <c r="B55" s="1" t="s">
        <v>13</v>
      </c>
      <c r="C55" s="2">
        <v>40714</v>
      </c>
      <c r="D55" s="1">
        <v>534.29999999999995</v>
      </c>
      <c r="E55" s="1">
        <v>539.79999999999995</v>
      </c>
      <c r="F55" s="1">
        <v>539.79999999999995</v>
      </c>
      <c r="G55" s="1">
        <v>500</v>
      </c>
      <c r="H55" s="1">
        <v>515</v>
      </c>
      <c r="I55" s="1">
        <v>513.4</v>
      </c>
      <c r="J55" s="1">
        <v>518.69000000000005</v>
      </c>
      <c r="K55" s="1">
        <v>89233</v>
      </c>
      <c r="L55" s="1">
        <v>46284414.799999997</v>
      </c>
      <c r="M55" s="3">
        <f>IF(ISERROR((Table2[[#This Row],[Close Price]]-I54)/I54),0,(Table2[[#This Row],[Close Price]]-I54)/I54)</f>
        <v>-3.9116601160396738E-2</v>
      </c>
      <c r="N55" s="3">
        <f>IF(OR(Table2[[#This Row],[Raw Return]]&lt;-20,Table2[[#This Row],[Raw Return]]&gt;20),"Outlier",Table2[[#This Row],[Raw Return]])</f>
        <v>-3.9116601160396738E-2</v>
      </c>
      <c r="O55" s="8">
        <f>(Table2[[#This Row],[Return]]-$S$3)^2</f>
        <v>1.6013082251885959E-3</v>
      </c>
      <c r="P55" s="8">
        <f>(Table2[[#This Row],[Return]]-$S$3)^3</f>
        <v>-6.4078509554003164E-5</v>
      </c>
    </row>
    <row r="56" spans="1:16" x14ac:dyDescent="0.3">
      <c r="A56" s="1" t="s">
        <v>12</v>
      </c>
      <c r="B56" s="1" t="s">
        <v>13</v>
      </c>
      <c r="C56" s="2">
        <v>40715</v>
      </c>
      <c r="D56" s="1">
        <v>513.4</v>
      </c>
      <c r="E56" s="1">
        <v>523</v>
      </c>
      <c r="F56" s="1">
        <v>523</v>
      </c>
      <c r="G56" s="1">
        <v>492.1</v>
      </c>
      <c r="H56" s="1">
        <v>504.3</v>
      </c>
      <c r="I56" s="1">
        <v>497.95</v>
      </c>
      <c r="J56" s="1">
        <v>508.92</v>
      </c>
      <c r="K56" s="1">
        <v>87525</v>
      </c>
      <c r="L56" s="1">
        <v>44543309.299999997</v>
      </c>
      <c r="M56" s="3">
        <f>IF(ISERROR((Table2[[#This Row],[Close Price]]-I55)/I55),0,(Table2[[#This Row],[Close Price]]-I55)/I55)</f>
        <v>-3.0093494351382918E-2</v>
      </c>
      <c r="N56" s="3">
        <f>IF(OR(Table2[[#This Row],[Raw Return]]&lt;-20,Table2[[#This Row],[Raw Return]]&gt;20),"Outlier",Table2[[#This Row],[Raw Return]])</f>
        <v>-3.0093494351382918E-2</v>
      </c>
      <c r="O56" s="8">
        <f>(Table2[[#This Row],[Return]]-$S$3)^2</f>
        <v>9.6058109086229193E-4</v>
      </c>
      <c r="P56" s="8">
        <f>(Table2[[#This Row],[Return]]-$S$3)^3</f>
        <v>-2.9771522848051621E-5</v>
      </c>
    </row>
    <row r="57" spans="1:16" x14ac:dyDescent="0.3">
      <c r="A57" s="1" t="s">
        <v>12</v>
      </c>
      <c r="B57" s="1" t="s">
        <v>13</v>
      </c>
      <c r="C57" s="2">
        <v>40716</v>
      </c>
      <c r="D57" s="1">
        <v>497.95</v>
      </c>
      <c r="E57" s="1">
        <v>503.95</v>
      </c>
      <c r="F57" s="1">
        <v>515</v>
      </c>
      <c r="G57" s="1">
        <v>485</v>
      </c>
      <c r="H57" s="1">
        <v>487.3</v>
      </c>
      <c r="I57" s="1">
        <v>487.05</v>
      </c>
      <c r="J57" s="1">
        <v>495.11</v>
      </c>
      <c r="K57" s="1">
        <v>135957</v>
      </c>
      <c r="L57" s="1">
        <v>67313005.849999994</v>
      </c>
      <c r="M57" s="3">
        <f>IF(ISERROR((Table2[[#This Row],[Close Price]]-I56)/I56),0,(Table2[[#This Row],[Close Price]]-I56)/I56)</f>
        <v>-2.1889747966663275E-2</v>
      </c>
      <c r="N57" s="3">
        <f>IF(OR(Table2[[#This Row],[Raw Return]]&lt;-20,Table2[[#This Row],[Raw Return]]&gt;20),"Outlier",Table2[[#This Row],[Raw Return]])</f>
        <v>-2.1889747966663275E-2</v>
      </c>
      <c r="O57" s="8">
        <f>(Table2[[#This Row],[Return]]-$S$3)^2</f>
        <v>5.1936114068737926E-4</v>
      </c>
      <c r="P57" s="8">
        <f>(Table2[[#This Row],[Return]]-$S$3)^3</f>
        <v>-1.1835978783571831E-5</v>
      </c>
    </row>
    <row r="58" spans="1:16" x14ac:dyDescent="0.3">
      <c r="A58" s="1" t="s">
        <v>12</v>
      </c>
      <c r="B58" s="1" t="s">
        <v>13</v>
      </c>
      <c r="C58" s="2">
        <v>40717</v>
      </c>
      <c r="D58" s="1">
        <v>487.05</v>
      </c>
      <c r="E58" s="1">
        <v>491.7</v>
      </c>
      <c r="F58" s="1">
        <v>491.7</v>
      </c>
      <c r="G58" s="1">
        <v>479</v>
      </c>
      <c r="H58" s="1">
        <v>489</v>
      </c>
      <c r="I58" s="1">
        <v>484.55</v>
      </c>
      <c r="J58" s="1">
        <v>483.51</v>
      </c>
      <c r="K58" s="1">
        <v>106070</v>
      </c>
      <c r="L58" s="1">
        <v>51285449.5</v>
      </c>
      <c r="M58" s="3">
        <f>IF(ISERROR((Table2[[#This Row],[Close Price]]-I57)/I57),0,(Table2[[#This Row],[Close Price]]-I57)/I57)</f>
        <v>-5.1329432296478798E-3</v>
      </c>
      <c r="N58" s="3">
        <f>IF(OR(Table2[[#This Row],[Raw Return]]&lt;-20,Table2[[#This Row],[Raw Return]]&gt;20),"Outlier",Table2[[#This Row],[Raw Return]])</f>
        <v>-5.1329432296478798E-3</v>
      </c>
      <c r="O58" s="8">
        <f>(Table2[[#This Row],[Return]]-$S$3)^2</f>
        <v>3.6393367250480517E-5</v>
      </c>
      <c r="P58" s="8">
        <f>(Table2[[#This Row],[Return]]-$S$3)^3</f>
        <v>-2.1954995882571645E-7</v>
      </c>
    </row>
    <row r="59" spans="1:16" x14ac:dyDescent="0.3">
      <c r="A59" s="1" t="s">
        <v>12</v>
      </c>
      <c r="B59" s="1" t="s">
        <v>13</v>
      </c>
      <c r="C59" s="2">
        <v>40718</v>
      </c>
      <c r="D59" s="1">
        <v>484.55</v>
      </c>
      <c r="E59" s="1">
        <v>483.2</v>
      </c>
      <c r="F59" s="1">
        <v>509</v>
      </c>
      <c r="G59" s="1">
        <v>483.2</v>
      </c>
      <c r="H59" s="1">
        <v>506</v>
      </c>
      <c r="I59" s="1">
        <v>506.3</v>
      </c>
      <c r="J59" s="1">
        <v>498.86</v>
      </c>
      <c r="K59" s="1">
        <v>140544</v>
      </c>
      <c r="L59" s="1">
        <v>70112075.099999994</v>
      </c>
      <c r="M59" s="3">
        <f>IF(ISERROR((Table2[[#This Row],[Close Price]]-I58)/I58),0,(Table2[[#This Row],[Close Price]]-I58)/I58)</f>
        <v>4.4887008564647612E-2</v>
      </c>
      <c r="N59" s="3">
        <f>IF(OR(Table2[[#This Row],[Raw Return]]&lt;-20,Table2[[#This Row],[Raw Return]]&gt;20),"Outlier",Table2[[#This Row],[Raw Return]])</f>
        <v>4.4887008564647612E-2</v>
      </c>
      <c r="O59" s="8">
        <f>(Table2[[#This Row],[Return]]-$S$3)^2</f>
        <v>1.9348790644334527E-3</v>
      </c>
      <c r="P59" s="8">
        <f>(Table2[[#This Row],[Return]]-$S$3)^3</f>
        <v>8.5110028962418865E-5</v>
      </c>
    </row>
    <row r="60" spans="1:16" x14ac:dyDescent="0.3">
      <c r="A60" s="1" t="s">
        <v>12</v>
      </c>
      <c r="B60" s="1" t="s">
        <v>13</v>
      </c>
      <c r="C60" s="2">
        <v>40721</v>
      </c>
      <c r="D60" s="1">
        <v>506.3</v>
      </c>
      <c r="E60" s="1">
        <v>499.8</v>
      </c>
      <c r="F60" s="1">
        <v>540</v>
      </c>
      <c r="G60" s="1">
        <v>499.6</v>
      </c>
      <c r="H60" s="1">
        <v>524</v>
      </c>
      <c r="I60" s="1">
        <v>522.25</v>
      </c>
      <c r="J60" s="1">
        <v>521.74</v>
      </c>
      <c r="K60" s="1">
        <v>516489</v>
      </c>
      <c r="L60" s="1">
        <v>269474145.5</v>
      </c>
      <c r="M60" s="3">
        <f>IF(ISERROR((Table2[[#This Row],[Close Price]]-I59)/I59),0,(Table2[[#This Row],[Close Price]]-I59)/I59)</f>
        <v>3.1503061426031972E-2</v>
      </c>
      <c r="N60" s="3">
        <f>IF(OR(Table2[[#This Row],[Raw Return]]&lt;-20,Table2[[#This Row],[Raw Return]]&gt;20),"Outlier",Table2[[#This Row],[Raw Return]])</f>
        <v>3.1503061426031972E-2</v>
      </c>
      <c r="O60" s="8">
        <f>(Table2[[#This Row],[Return]]-$S$3)^2</f>
        <v>9.3656277348542105E-4</v>
      </c>
      <c r="P60" s="8">
        <f>(Table2[[#This Row],[Return]]-$S$3)^3</f>
        <v>2.8661923806848505E-5</v>
      </c>
    </row>
    <row r="61" spans="1:16" x14ac:dyDescent="0.3">
      <c r="A61" s="1" t="s">
        <v>12</v>
      </c>
      <c r="B61" s="1" t="s">
        <v>13</v>
      </c>
      <c r="C61" s="2">
        <v>40722</v>
      </c>
      <c r="D61" s="1">
        <v>522.25</v>
      </c>
      <c r="E61" s="1">
        <v>526.9</v>
      </c>
      <c r="F61" s="1">
        <v>529.95000000000005</v>
      </c>
      <c r="G61" s="1">
        <v>516</v>
      </c>
      <c r="H61" s="1">
        <v>517.65</v>
      </c>
      <c r="I61" s="1">
        <v>518.35</v>
      </c>
      <c r="J61" s="1">
        <v>522.65</v>
      </c>
      <c r="K61" s="1">
        <v>131920</v>
      </c>
      <c r="L61" s="1">
        <v>68948518.700000003</v>
      </c>
      <c r="M61" s="3">
        <f>IF(ISERROR((Table2[[#This Row],[Close Price]]-I60)/I60),0,(Table2[[#This Row],[Close Price]]-I60)/I60)</f>
        <v>-7.4676878889420343E-3</v>
      </c>
      <c r="N61" s="3">
        <f>IF(OR(Table2[[#This Row],[Raw Return]]&lt;-20,Table2[[#This Row],[Raw Return]]&gt;20),"Outlier",Table2[[#This Row],[Raw Return]])</f>
        <v>-7.4676878889420343E-3</v>
      </c>
      <c r="O61" s="8">
        <f>(Table2[[#This Row],[Return]]-$S$3)^2</f>
        <v>7.0013988595990845E-5</v>
      </c>
      <c r="P61" s="8">
        <f>(Table2[[#This Row],[Return]]-$S$3)^3</f>
        <v>-5.8583758283057809E-7</v>
      </c>
    </row>
    <row r="62" spans="1:16" x14ac:dyDescent="0.3">
      <c r="A62" s="1" t="s">
        <v>12</v>
      </c>
      <c r="B62" s="1" t="s">
        <v>13</v>
      </c>
      <c r="C62" s="2">
        <v>40723</v>
      </c>
      <c r="D62" s="1">
        <v>518.35</v>
      </c>
      <c r="E62" s="1">
        <v>522.65</v>
      </c>
      <c r="F62" s="1">
        <v>525.5</v>
      </c>
      <c r="G62" s="1">
        <v>515</v>
      </c>
      <c r="H62" s="1">
        <v>515.35</v>
      </c>
      <c r="I62" s="1">
        <v>518.04999999999995</v>
      </c>
      <c r="J62" s="1">
        <v>518.88</v>
      </c>
      <c r="K62" s="1">
        <v>64271</v>
      </c>
      <c r="L62" s="1">
        <v>33349110.449999999</v>
      </c>
      <c r="M62" s="3">
        <f>IF(ISERROR((Table2[[#This Row],[Close Price]]-I61)/I61),0,(Table2[[#This Row],[Close Price]]-I61)/I61)</f>
        <v>-5.7875952541732074E-4</v>
      </c>
      <c r="N62" s="3">
        <f>IF(OR(Table2[[#This Row],[Raw Return]]&lt;-20,Table2[[#This Row],[Raw Return]]&gt;20),"Outlier",Table2[[#This Row],[Raw Return]])</f>
        <v>-5.7875952541732074E-4</v>
      </c>
      <c r="O62" s="8">
        <f>(Table2[[#This Row],[Return]]-$S$3)^2</f>
        <v>2.185985428689193E-6</v>
      </c>
      <c r="P62" s="8">
        <f>(Table2[[#This Row],[Return]]-$S$3)^3</f>
        <v>-3.2319965912992235E-9</v>
      </c>
    </row>
    <row r="63" spans="1:16" x14ac:dyDescent="0.3">
      <c r="A63" s="1" t="s">
        <v>12</v>
      </c>
      <c r="B63" s="1" t="s">
        <v>13</v>
      </c>
      <c r="C63" s="2">
        <v>40724</v>
      </c>
      <c r="D63" s="1">
        <v>518.04999999999995</v>
      </c>
      <c r="E63" s="1">
        <v>520.29999999999995</v>
      </c>
      <c r="F63" s="1">
        <v>520.95000000000005</v>
      </c>
      <c r="G63" s="1">
        <v>508</v>
      </c>
      <c r="H63" s="1">
        <v>517</v>
      </c>
      <c r="I63" s="1">
        <v>514.25</v>
      </c>
      <c r="J63" s="1">
        <v>515.03</v>
      </c>
      <c r="K63" s="1">
        <v>135255</v>
      </c>
      <c r="L63" s="1">
        <v>69660794.299999997</v>
      </c>
      <c r="M63" s="3">
        <f>IF(ISERROR((Table2[[#This Row],[Close Price]]-I62)/I62),0,(Table2[[#This Row],[Close Price]]-I62)/I62)</f>
        <v>-7.3351993050862945E-3</v>
      </c>
      <c r="N63" s="3">
        <f>IF(OR(Table2[[#This Row],[Raw Return]]&lt;-20,Table2[[#This Row],[Raw Return]]&gt;20),"Outlier",Table2[[#This Row],[Raw Return]])</f>
        <v>-7.3351993050862945E-3</v>
      </c>
      <c r="O63" s="8">
        <f>(Table2[[#This Row],[Return]]-$S$3)^2</f>
        <v>6.7814362275007517E-5</v>
      </c>
      <c r="P63" s="8">
        <f>(Table2[[#This Row],[Return]]-$S$3)^3</f>
        <v>-5.5844772109842355E-7</v>
      </c>
    </row>
    <row r="64" spans="1:16" x14ac:dyDescent="0.3">
      <c r="A64" s="1" t="s">
        <v>12</v>
      </c>
      <c r="B64" s="1" t="s">
        <v>13</v>
      </c>
      <c r="C64" s="2">
        <v>40725</v>
      </c>
      <c r="D64" s="1">
        <v>514.25</v>
      </c>
      <c r="E64" s="1">
        <v>518.95000000000005</v>
      </c>
      <c r="F64" s="1">
        <v>525</v>
      </c>
      <c r="G64" s="1">
        <v>512</v>
      </c>
      <c r="H64" s="1">
        <v>516.04999999999995</v>
      </c>
      <c r="I64" s="1">
        <v>515.25</v>
      </c>
      <c r="J64" s="1">
        <v>519.19000000000005</v>
      </c>
      <c r="K64" s="1">
        <v>206177</v>
      </c>
      <c r="L64" s="1">
        <v>107045141.09999999</v>
      </c>
      <c r="M64" s="3">
        <f>IF(ISERROR((Table2[[#This Row],[Close Price]]-I63)/I63),0,(Table2[[#This Row],[Close Price]]-I63)/I63)</f>
        <v>1.9445794846864365E-3</v>
      </c>
      <c r="N64" s="3">
        <f>IF(OR(Table2[[#This Row],[Raw Return]]&lt;-20,Table2[[#This Row],[Raw Return]]&gt;20),"Outlier",Table2[[#This Row],[Raw Return]])</f>
        <v>1.9445794846864365E-3</v>
      </c>
      <c r="O64" s="8">
        <f>(Table2[[#This Row],[Return]]-$S$3)^2</f>
        <v>1.0916721770253801E-6</v>
      </c>
      <c r="P64" s="8">
        <f>(Table2[[#This Row],[Return]]-$S$3)^3</f>
        <v>1.1406131196609994E-9</v>
      </c>
    </row>
    <row r="65" spans="1:16" x14ac:dyDescent="0.3">
      <c r="A65" s="1" t="s">
        <v>12</v>
      </c>
      <c r="B65" s="1" t="s">
        <v>13</v>
      </c>
      <c r="C65" s="2">
        <v>40728</v>
      </c>
      <c r="D65" s="1">
        <v>515.25</v>
      </c>
      <c r="E65" s="1">
        <v>516</v>
      </c>
      <c r="F65" s="1">
        <v>524.9</v>
      </c>
      <c r="G65" s="1">
        <v>511.1</v>
      </c>
      <c r="H65" s="1">
        <v>516.6</v>
      </c>
      <c r="I65" s="1">
        <v>517.25</v>
      </c>
      <c r="J65" s="1">
        <v>518.83000000000004</v>
      </c>
      <c r="K65" s="1">
        <v>101731</v>
      </c>
      <c r="L65" s="1">
        <v>52780711.649999999</v>
      </c>
      <c r="M65" s="3">
        <f>IF(ISERROR((Table2[[#This Row],[Close Price]]-I64)/I64),0,(Table2[[#This Row],[Close Price]]-I64)/I64)</f>
        <v>3.8816108685104317E-3</v>
      </c>
      <c r="N65" s="3">
        <f>IF(OR(Table2[[#This Row],[Raw Return]]&lt;-20,Table2[[#This Row],[Raw Return]]&gt;20),"Outlier",Table2[[#This Row],[Raw Return]])</f>
        <v>3.8816108685104317E-3</v>
      </c>
      <c r="O65" s="8">
        <f>(Table2[[#This Row],[Return]]-$S$3)^2</f>
        <v>8.8915042990925434E-6</v>
      </c>
      <c r="P65" s="8">
        <f>(Table2[[#This Row],[Return]]-$S$3)^3</f>
        <v>2.6513243730337918E-8</v>
      </c>
    </row>
    <row r="66" spans="1:16" x14ac:dyDescent="0.3">
      <c r="A66" s="1" t="s">
        <v>12</v>
      </c>
      <c r="B66" s="1" t="s">
        <v>13</v>
      </c>
      <c r="C66" s="2">
        <v>40729</v>
      </c>
      <c r="D66" s="1">
        <v>517.25</v>
      </c>
      <c r="E66" s="1">
        <v>514</v>
      </c>
      <c r="F66" s="1">
        <v>527.45000000000005</v>
      </c>
      <c r="G66" s="1">
        <v>512.70000000000005</v>
      </c>
      <c r="H66" s="1">
        <v>521</v>
      </c>
      <c r="I66" s="1">
        <v>519.95000000000005</v>
      </c>
      <c r="J66" s="1">
        <v>521.66999999999996</v>
      </c>
      <c r="K66" s="1">
        <v>168111</v>
      </c>
      <c r="L66" s="1">
        <v>87698652.099999994</v>
      </c>
      <c r="M66" s="3">
        <f>IF(ISERROR((Table2[[#This Row],[Close Price]]-I65)/I65),0,(Table2[[#This Row],[Close Price]]-I65)/I65)</f>
        <v>5.2199130014500637E-3</v>
      </c>
      <c r="N66" s="3">
        <f>IF(OR(Table2[[#This Row],[Raw Return]]&lt;-20,Table2[[#This Row],[Raw Return]]&gt;20),"Outlier",Table2[[#This Row],[Raw Return]])</f>
        <v>5.2199130014500637E-3</v>
      </c>
      <c r="O66" s="8">
        <f>(Table2[[#This Row],[Return]]-$S$3)^2</f>
        <v>1.8663822934081008E-5</v>
      </c>
      <c r="P66" s="8">
        <f>(Table2[[#This Row],[Return]]-$S$3)^3</f>
        <v>8.0630788788601505E-8</v>
      </c>
    </row>
    <row r="67" spans="1:16" x14ac:dyDescent="0.3">
      <c r="A67" s="1" t="s">
        <v>12</v>
      </c>
      <c r="B67" s="1" t="s">
        <v>13</v>
      </c>
      <c r="C67" s="2">
        <v>40730</v>
      </c>
      <c r="D67" s="1">
        <v>519.95000000000005</v>
      </c>
      <c r="E67" s="1">
        <v>522.85</v>
      </c>
      <c r="F67" s="1">
        <v>524.75</v>
      </c>
      <c r="G67" s="1">
        <v>515.1</v>
      </c>
      <c r="H67" s="1">
        <v>519.95000000000005</v>
      </c>
      <c r="I67" s="1">
        <v>518.85</v>
      </c>
      <c r="J67" s="1">
        <v>521.08000000000004</v>
      </c>
      <c r="K67" s="1">
        <v>88762</v>
      </c>
      <c r="L67" s="1">
        <v>46252069.350000001</v>
      </c>
      <c r="M67" s="3">
        <f>IF(ISERROR((Table2[[#This Row],[Close Price]]-I66)/I66),0,(Table2[[#This Row],[Close Price]]-I66)/I66)</f>
        <v>-2.1155880373113236E-3</v>
      </c>
      <c r="N67" s="3">
        <f>IF(OR(Table2[[#This Row],[Raw Return]]&lt;-20,Table2[[#This Row],[Raw Return]]&gt;20),"Outlier",Table2[[#This Row],[Raw Return]])</f>
        <v>-2.1155880373113236E-3</v>
      </c>
      <c r="O67" s="8">
        <f>(Table2[[#This Row],[Return]]-$S$3)^2</f>
        <v>9.0922533063811555E-6</v>
      </c>
      <c r="P67" s="8">
        <f>(Table2[[#This Row],[Return]]-$S$3)^3</f>
        <v>-2.7416201902284622E-8</v>
      </c>
    </row>
    <row r="68" spans="1:16" x14ac:dyDescent="0.3">
      <c r="A68" s="1" t="s">
        <v>12</v>
      </c>
      <c r="B68" s="1" t="s">
        <v>13</v>
      </c>
      <c r="C68" s="2">
        <v>40731</v>
      </c>
      <c r="D68" s="1">
        <v>518.85</v>
      </c>
      <c r="E68" s="1">
        <v>516</v>
      </c>
      <c r="F68" s="1">
        <v>530.5</v>
      </c>
      <c r="G68" s="1">
        <v>516</v>
      </c>
      <c r="H68" s="1">
        <v>525.79999999999995</v>
      </c>
      <c r="I68" s="1">
        <v>526.04999999999995</v>
      </c>
      <c r="J68" s="1">
        <v>524.80999999999995</v>
      </c>
      <c r="K68" s="1">
        <v>117661</v>
      </c>
      <c r="L68" s="1">
        <v>61749909.600000001</v>
      </c>
      <c r="M68" s="3">
        <f>IF(ISERROR((Table2[[#This Row],[Close Price]]-I67)/I67),0,(Table2[[#This Row],[Close Price]]-I67)/I67)</f>
        <v>1.3876843018213224E-2</v>
      </c>
      <c r="N68" s="3">
        <f>IF(OR(Table2[[#This Row],[Raw Return]]&lt;-20,Table2[[#This Row],[Raw Return]]&gt;20),"Outlier",Table2[[#This Row],[Raw Return]])</f>
        <v>1.3876843018213224E-2</v>
      </c>
      <c r="O68" s="8">
        <f>(Table2[[#This Row],[Return]]-$S$3)^2</f>
        <v>1.684049869843188E-4</v>
      </c>
      <c r="P68" s="8">
        <f>(Table2[[#This Row],[Return]]-$S$3)^3</f>
        <v>2.1854074649013454E-6</v>
      </c>
    </row>
    <row r="69" spans="1:16" x14ac:dyDescent="0.3">
      <c r="A69" s="1" t="s">
        <v>12</v>
      </c>
      <c r="B69" s="1" t="s">
        <v>13</v>
      </c>
      <c r="C69" s="2">
        <v>40732</v>
      </c>
      <c r="D69" s="1">
        <v>526.04999999999995</v>
      </c>
      <c r="E69" s="1">
        <v>529.9</v>
      </c>
      <c r="F69" s="1">
        <v>529.9</v>
      </c>
      <c r="G69" s="1">
        <v>515.1</v>
      </c>
      <c r="H69" s="1">
        <v>515.9</v>
      </c>
      <c r="I69" s="1">
        <v>517.20000000000005</v>
      </c>
      <c r="J69" s="1">
        <v>521.16999999999996</v>
      </c>
      <c r="K69" s="1">
        <v>55673</v>
      </c>
      <c r="L69" s="1">
        <v>29015015.75</v>
      </c>
      <c r="M69" s="3">
        <f>IF(ISERROR((Table2[[#This Row],[Close Price]]-I68)/I68),0,(Table2[[#This Row],[Close Price]]-I68)/I68)</f>
        <v>-1.6823495865411861E-2</v>
      </c>
      <c r="N69" s="3">
        <f>IF(OR(Table2[[#This Row],[Raw Return]]&lt;-20,Table2[[#This Row],[Raw Return]]&gt;20),"Outlier",Table2[[#This Row],[Raw Return]])</f>
        <v>-1.6823495865411861E-2</v>
      </c>
      <c r="O69" s="8">
        <f>(Table2[[#This Row],[Return]]-$S$3)^2</f>
        <v>3.1411338421273729E-4</v>
      </c>
      <c r="P69" s="8">
        <f>(Table2[[#This Row],[Return]]-$S$3)^3</f>
        <v>-5.5671082081550813E-6</v>
      </c>
    </row>
    <row r="70" spans="1:16" x14ac:dyDescent="0.3">
      <c r="A70" s="1" t="s">
        <v>12</v>
      </c>
      <c r="B70" s="1" t="s">
        <v>13</v>
      </c>
      <c r="C70" s="2">
        <v>40735</v>
      </c>
      <c r="D70" s="1">
        <v>517.20000000000005</v>
      </c>
      <c r="E70" s="1">
        <v>519.85</v>
      </c>
      <c r="F70" s="1">
        <v>523.70000000000005</v>
      </c>
      <c r="G70" s="1">
        <v>512</v>
      </c>
      <c r="H70" s="1">
        <v>516</v>
      </c>
      <c r="I70" s="1">
        <v>514.20000000000005</v>
      </c>
      <c r="J70" s="1">
        <v>516.73</v>
      </c>
      <c r="K70" s="1">
        <v>44833</v>
      </c>
      <c r="L70" s="1">
        <v>23166497.600000001</v>
      </c>
      <c r="M70" s="3">
        <f>IF(ISERROR((Table2[[#This Row],[Close Price]]-I69)/I69),0,(Table2[[#This Row],[Close Price]]-I69)/I69)</f>
        <v>-5.8004640371229696E-3</v>
      </c>
      <c r="N70" s="3">
        <f>IF(OR(Table2[[#This Row],[Raw Return]]&lt;-20,Table2[[#This Row],[Raw Return]]&gt;20),"Outlier",Table2[[#This Row],[Raw Return]])</f>
        <v>-5.8004640371229696E-3</v>
      </c>
      <c r="O70" s="8">
        <f>(Table2[[#This Row],[Return]]-$S$3)^2</f>
        <v>4.4892845538678749E-5</v>
      </c>
      <c r="P70" s="8">
        <f>(Table2[[#This Row],[Return]]-$S$3)^3</f>
        <v>-3.00791598116912E-7</v>
      </c>
    </row>
    <row r="71" spans="1:16" x14ac:dyDescent="0.3">
      <c r="A71" s="1" t="s">
        <v>12</v>
      </c>
      <c r="B71" s="1" t="s">
        <v>13</v>
      </c>
      <c r="C71" s="2">
        <v>40736</v>
      </c>
      <c r="D71" s="1">
        <v>514.20000000000005</v>
      </c>
      <c r="E71" s="1">
        <v>514.9</v>
      </c>
      <c r="F71" s="1">
        <v>519.95000000000005</v>
      </c>
      <c r="G71" s="1">
        <v>508</v>
      </c>
      <c r="H71" s="1">
        <v>517</v>
      </c>
      <c r="I71" s="1">
        <v>516.70000000000005</v>
      </c>
      <c r="J71" s="1">
        <v>515.38</v>
      </c>
      <c r="K71" s="1">
        <v>63435</v>
      </c>
      <c r="L71" s="1">
        <v>32693428.899999999</v>
      </c>
      <c r="M71" s="3">
        <f>IF(ISERROR((Table2[[#This Row],[Close Price]]-I70)/I70),0,(Table2[[#This Row],[Close Price]]-I70)/I70)</f>
        <v>4.8619214313496686E-3</v>
      </c>
      <c r="N71" s="3">
        <f>IF(OR(Table2[[#This Row],[Raw Return]]&lt;-20,Table2[[#This Row],[Raw Return]]&gt;20),"Outlier",Table2[[#This Row],[Raw Return]])</f>
        <v>4.8619214313496686E-3</v>
      </c>
      <c r="O71" s="8">
        <f>(Table2[[#This Row],[Return]]-$S$3)^2</f>
        <v>1.5698815818626475E-5</v>
      </c>
      <c r="P71" s="8">
        <f>(Table2[[#This Row],[Return]]-$S$3)^3</f>
        <v>6.2201426024213521E-8</v>
      </c>
    </row>
    <row r="72" spans="1:16" x14ac:dyDescent="0.3">
      <c r="A72" s="1" t="s">
        <v>12</v>
      </c>
      <c r="B72" s="1" t="s">
        <v>13</v>
      </c>
      <c r="C72" s="2">
        <v>40737</v>
      </c>
      <c r="D72" s="1">
        <v>516.70000000000005</v>
      </c>
      <c r="E72" s="1">
        <v>521.79999999999995</v>
      </c>
      <c r="F72" s="1">
        <v>544.9</v>
      </c>
      <c r="G72" s="1">
        <v>518.15</v>
      </c>
      <c r="H72" s="1">
        <v>541</v>
      </c>
      <c r="I72" s="1">
        <v>539.65</v>
      </c>
      <c r="J72" s="1">
        <v>535.04999999999995</v>
      </c>
      <c r="K72" s="1">
        <v>744159</v>
      </c>
      <c r="L72" s="1">
        <v>398161528.44999999</v>
      </c>
      <c r="M72" s="3">
        <f>IF(ISERROR((Table2[[#This Row],[Close Price]]-I71)/I71),0,(Table2[[#This Row],[Close Price]]-I71)/I71)</f>
        <v>4.4416489258757366E-2</v>
      </c>
      <c r="N72" s="3">
        <f>IF(OR(Table2[[#This Row],[Raw Return]]&lt;-20,Table2[[#This Row],[Raw Return]]&gt;20),"Outlier",Table2[[#This Row],[Raw Return]])</f>
        <v>4.4416489258757366E-2</v>
      </c>
      <c r="O72" s="8">
        <f>(Table2[[#This Row],[Return]]-$S$3)^2</f>
        <v>1.8937067425275666E-3</v>
      </c>
      <c r="P72" s="8">
        <f>(Table2[[#This Row],[Return]]-$S$3)^3</f>
        <v>8.2407945741532233E-5</v>
      </c>
    </row>
    <row r="73" spans="1:16" x14ac:dyDescent="0.3">
      <c r="A73" s="1" t="s">
        <v>12</v>
      </c>
      <c r="B73" s="1" t="s">
        <v>13</v>
      </c>
      <c r="C73" s="2">
        <v>40738</v>
      </c>
      <c r="D73" s="1">
        <v>539.65</v>
      </c>
      <c r="E73" s="1">
        <v>546.4</v>
      </c>
      <c r="F73" s="1">
        <v>569.70000000000005</v>
      </c>
      <c r="G73" s="1">
        <v>543.29999999999995</v>
      </c>
      <c r="H73" s="1">
        <v>557.1</v>
      </c>
      <c r="I73" s="1">
        <v>556.04999999999995</v>
      </c>
      <c r="J73" s="1">
        <v>560.12</v>
      </c>
      <c r="K73" s="1">
        <v>1117717</v>
      </c>
      <c r="L73" s="1">
        <v>626056359</v>
      </c>
      <c r="M73" s="3">
        <f>IF(ISERROR((Table2[[#This Row],[Close Price]]-I72)/I72),0,(Table2[[#This Row],[Close Price]]-I72)/I72)</f>
        <v>3.0390067636430981E-2</v>
      </c>
      <c r="N73" s="3">
        <f>IF(OR(Table2[[#This Row],[Raw Return]]&lt;-20,Table2[[#This Row],[Raw Return]]&gt;20),"Outlier",Table2[[#This Row],[Raw Return]])</f>
        <v>3.0390067636430981E-2</v>
      </c>
      <c r="O73" s="8">
        <f>(Table2[[#This Row],[Return]]-$S$3)^2</f>
        <v>8.6967893378939501E-4</v>
      </c>
      <c r="P73" s="8">
        <f>(Table2[[#This Row],[Return]]-$S$3)^3</f>
        <v>2.5647109466184449E-5</v>
      </c>
    </row>
    <row r="74" spans="1:16" x14ac:dyDescent="0.3">
      <c r="A74" s="1" t="s">
        <v>12</v>
      </c>
      <c r="B74" s="1" t="s">
        <v>13</v>
      </c>
      <c r="C74" s="2">
        <v>40739</v>
      </c>
      <c r="D74" s="1">
        <v>556.04999999999995</v>
      </c>
      <c r="E74" s="1">
        <v>561.6</v>
      </c>
      <c r="F74" s="1">
        <v>561.6</v>
      </c>
      <c r="G74" s="1">
        <v>545.1</v>
      </c>
      <c r="H74" s="1">
        <v>547.75</v>
      </c>
      <c r="I74" s="1">
        <v>547.29999999999995</v>
      </c>
      <c r="J74" s="1">
        <v>551.62</v>
      </c>
      <c r="K74" s="1">
        <v>118969</v>
      </c>
      <c r="L74" s="1">
        <v>65625757.649999999</v>
      </c>
      <c r="M74" s="3">
        <f>IF(ISERROR((Table2[[#This Row],[Close Price]]-I73)/I73),0,(Table2[[#This Row],[Close Price]]-I73)/I73)</f>
        <v>-1.5735994964481612E-2</v>
      </c>
      <c r="N74" s="3">
        <f>IF(OR(Table2[[#This Row],[Raw Return]]&lt;-20,Table2[[#This Row],[Raw Return]]&gt;20),"Outlier",Table2[[#This Row],[Raw Return]])</f>
        <v>-1.5735994964481612E-2</v>
      </c>
      <c r="O74" s="8">
        <f>(Table2[[#This Row],[Return]]-$S$3)^2</f>
        <v>2.7674795439908741E-4</v>
      </c>
      <c r="P74" s="8">
        <f>(Table2[[#This Row],[Return]]-$S$3)^3</f>
        <v>-4.603907921991438E-6</v>
      </c>
    </row>
    <row r="75" spans="1:16" x14ac:dyDescent="0.3">
      <c r="A75" s="1" t="s">
        <v>12</v>
      </c>
      <c r="B75" s="1" t="s">
        <v>13</v>
      </c>
      <c r="C75" s="2">
        <v>40742</v>
      </c>
      <c r="D75" s="1">
        <v>547.29999999999995</v>
      </c>
      <c r="E75" s="1">
        <v>540</v>
      </c>
      <c r="F75" s="1">
        <v>551</v>
      </c>
      <c r="G75" s="1">
        <v>535.15</v>
      </c>
      <c r="H75" s="1">
        <v>536.04999999999995</v>
      </c>
      <c r="I75" s="1">
        <v>539.54999999999995</v>
      </c>
      <c r="J75" s="1">
        <v>541</v>
      </c>
      <c r="K75" s="1">
        <v>56159</v>
      </c>
      <c r="L75" s="1">
        <v>30382130.600000001</v>
      </c>
      <c r="M75" s="3">
        <f>IF(ISERROR((Table2[[#This Row],[Close Price]]-I74)/I74),0,(Table2[[#This Row],[Close Price]]-I74)/I74)</f>
        <v>-1.4160423899141241E-2</v>
      </c>
      <c r="N75" s="3">
        <f>IF(OR(Table2[[#This Row],[Raw Return]]&lt;-20,Table2[[#This Row],[Raw Return]]&gt;20),"Outlier",Table2[[#This Row],[Raw Return]])</f>
        <v>-1.4160423899141241E-2</v>
      </c>
      <c r="O75" s="8">
        <f>(Table2[[#This Row],[Return]]-$S$3)^2</f>
        <v>2.2680878706370815E-4</v>
      </c>
      <c r="P75" s="8">
        <f>(Table2[[#This Row],[Return]]-$S$3)^3</f>
        <v>-3.4157793924391254E-6</v>
      </c>
    </row>
    <row r="76" spans="1:16" x14ac:dyDescent="0.3">
      <c r="A76" s="1" t="s">
        <v>12</v>
      </c>
      <c r="B76" s="1" t="s">
        <v>13</v>
      </c>
      <c r="C76" s="2">
        <v>40743</v>
      </c>
      <c r="D76" s="1">
        <v>539.54999999999995</v>
      </c>
      <c r="E76" s="1">
        <v>535</v>
      </c>
      <c r="F76" s="1">
        <v>561.9</v>
      </c>
      <c r="G76" s="1">
        <v>535</v>
      </c>
      <c r="H76" s="1">
        <v>551.95000000000005</v>
      </c>
      <c r="I76" s="1">
        <v>551.29999999999995</v>
      </c>
      <c r="J76" s="1">
        <v>553.87</v>
      </c>
      <c r="K76" s="1">
        <v>253294</v>
      </c>
      <c r="L76" s="1">
        <v>140292317.80000001</v>
      </c>
      <c r="M76" s="3">
        <f>IF(ISERROR((Table2[[#This Row],[Close Price]]-I75)/I75),0,(Table2[[#This Row],[Close Price]]-I75)/I75)</f>
        <v>2.1777407098508016E-2</v>
      </c>
      <c r="N76" s="3">
        <f>IF(OR(Table2[[#This Row],[Raw Return]]&lt;-20,Table2[[#This Row],[Raw Return]]&gt;20),"Outlier",Table2[[#This Row],[Raw Return]])</f>
        <v>2.1777407098508016E-2</v>
      </c>
      <c r="O76" s="8">
        <f>(Table2[[#This Row],[Return]]-$S$3)^2</f>
        <v>4.3587663635806008E-4</v>
      </c>
      <c r="P76" s="8">
        <f>(Table2[[#This Row],[Return]]-$S$3)^3</f>
        <v>9.1000836863954863E-6</v>
      </c>
    </row>
    <row r="77" spans="1:16" x14ac:dyDescent="0.3">
      <c r="A77" s="1" t="s">
        <v>12</v>
      </c>
      <c r="B77" s="1" t="s">
        <v>13</v>
      </c>
      <c r="C77" s="2">
        <v>40744</v>
      </c>
      <c r="D77" s="1">
        <v>551.29999999999995</v>
      </c>
      <c r="E77" s="1">
        <v>555.9</v>
      </c>
      <c r="F77" s="1">
        <v>555.9</v>
      </c>
      <c r="G77" s="1">
        <v>542.79999999999995</v>
      </c>
      <c r="H77" s="1">
        <v>546.6</v>
      </c>
      <c r="I77" s="1">
        <v>545.1</v>
      </c>
      <c r="J77" s="1">
        <v>546.22</v>
      </c>
      <c r="K77" s="1">
        <v>50645</v>
      </c>
      <c r="L77" s="1">
        <v>27663340.25</v>
      </c>
      <c r="M77" s="3">
        <f>IF(ISERROR((Table2[[#This Row],[Close Price]]-I76)/I76),0,(Table2[[#This Row],[Close Price]]-I76)/I76)</f>
        <v>-1.1246145474333271E-2</v>
      </c>
      <c r="N77" s="3">
        <f>IF(OR(Table2[[#This Row],[Raw Return]]&lt;-20,Table2[[#This Row],[Raw Return]]&gt;20),"Outlier",Table2[[#This Row],[Raw Return]])</f>
        <v>-1.1246145474333271E-2</v>
      </c>
      <c r="O77" s="8">
        <f>(Table2[[#This Row],[Return]]-$S$3)^2</f>
        <v>1.4752273589669479E-4</v>
      </c>
      <c r="P77" s="8">
        <f>(Table2[[#This Row],[Return]]-$S$3)^3</f>
        <v>-1.7917954814394116E-6</v>
      </c>
    </row>
    <row r="78" spans="1:16" x14ac:dyDescent="0.3">
      <c r="A78" s="1" t="s">
        <v>12</v>
      </c>
      <c r="B78" s="1" t="s">
        <v>13</v>
      </c>
      <c r="C78" s="2">
        <v>40745</v>
      </c>
      <c r="D78" s="1">
        <v>545.1</v>
      </c>
      <c r="E78" s="1">
        <v>545.1</v>
      </c>
      <c r="F78" s="1">
        <v>552</v>
      </c>
      <c r="G78" s="1">
        <v>525</v>
      </c>
      <c r="H78" s="1">
        <v>537</v>
      </c>
      <c r="I78" s="1">
        <v>535.1</v>
      </c>
      <c r="J78" s="1">
        <v>540.98</v>
      </c>
      <c r="K78" s="1">
        <v>47299</v>
      </c>
      <c r="L78" s="1">
        <v>25587606.699999999</v>
      </c>
      <c r="M78" s="3">
        <f>IF(ISERROR((Table2[[#This Row],[Close Price]]-I77)/I77),0,(Table2[[#This Row],[Close Price]]-I77)/I77)</f>
        <v>-1.83452577508714E-2</v>
      </c>
      <c r="N78" s="3">
        <f>IF(OR(Table2[[#This Row],[Raw Return]]&lt;-20,Table2[[#This Row],[Raw Return]]&gt;20),"Outlier",Table2[[#This Row],[Raw Return]])</f>
        <v>-1.83452577508714E-2</v>
      </c>
      <c r="O78" s="8">
        <f>(Table2[[#This Row],[Return]]-$S$3)^2</f>
        <v>3.7037025840401457E-4</v>
      </c>
      <c r="P78" s="8">
        <f>(Table2[[#This Row],[Return]]-$S$3)^3</f>
        <v>-7.1277778689164519E-6</v>
      </c>
    </row>
    <row r="79" spans="1:16" x14ac:dyDescent="0.3">
      <c r="A79" s="1" t="s">
        <v>12</v>
      </c>
      <c r="B79" s="1" t="s">
        <v>13</v>
      </c>
      <c r="C79" s="2">
        <v>40746</v>
      </c>
      <c r="D79" s="1">
        <v>535.1</v>
      </c>
      <c r="E79" s="1">
        <v>539.9</v>
      </c>
      <c r="F79" s="1">
        <v>544.6</v>
      </c>
      <c r="G79" s="1">
        <v>537.20000000000005</v>
      </c>
      <c r="H79" s="1">
        <v>541.95000000000005</v>
      </c>
      <c r="I79" s="1">
        <v>539.54999999999995</v>
      </c>
      <c r="J79" s="1">
        <v>540.95000000000005</v>
      </c>
      <c r="K79" s="1">
        <v>38195</v>
      </c>
      <c r="L79" s="1">
        <v>20661549.149999999</v>
      </c>
      <c r="M79" s="3">
        <f>IF(ISERROR((Table2[[#This Row],[Close Price]]-I78)/I78),0,(Table2[[#This Row],[Close Price]]-I78)/I78)</f>
        <v>8.3162025789570767E-3</v>
      </c>
      <c r="N79" s="3">
        <f>IF(OR(Table2[[#This Row],[Raw Return]]&lt;-20,Table2[[#This Row],[Raw Return]]&gt;20),"Outlier",Table2[[#This Row],[Raw Return]])</f>
        <v>8.3162025789570767E-3</v>
      </c>
      <c r="O79" s="8">
        <f>(Table2[[#This Row],[Return]]-$S$3)^2</f>
        <v>5.5003793876887333E-5</v>
      </c>
      <c r="P79" s="8">
        <f>(Table2[[#This Row],[Return]]-$S$3)^3</f>
        <v>4.0793312173410844E-7</v>
      </c>
    </row>
    <row r="80" spans="1:16" x14ac:dyDescent="0.3">
      <c r="A80" s="1" t="s">
        <v>12</v>
      </c>
      <c r="B80" s="1" t="s">
        <v>13</v>
      </c>
      <c r="C80" s="2">
        <v>40749</v>
      </c>
      <c r="D80" s="1">
        <v>539.54999999999995</v>
      </c>
      <c r="E80" s="1">
        <v>539.54999999999995</v>
      </c>
      <c r="F80" s="1">
        <v>545.85</v>
      </c>
      <c r="G80" s="1">
        <v>538</v>
      </c>
      <c r="H80" s="1">
        <v>540</v>
      </c>
      <c r="I80" s="1">
        <v>540.79999999999995</v>
      </c>
      <c r="J80" s="1">
        <v>541.66999999999996</v>
      </c>
      <c r="K80" s="1">
        <v>25545</v>
      </c>
      <c r="L80" s="1">
        <v>13836925.35</v>
      </c>
      <c r="M80" s="3">
        <f>IF(ISERROR((Table2[[#This Row],[Close Price]]-I79)/I79),0,(Table2[[#This Row],[Close Price]]-I79)/I79)</f>
        <v>2.3167454360114911E-3</v>
      </c>
      <c r="N80" s="3">
        <f>IF(OR(Table2[[#This Row],[Raw Return]]&lt;-20,Table2[[#This Row],[Raw Return]]&gt;20),"Outlier",Table2[[#This Row],[Raw Return]])</f>
        <v>2.3167454360114911E-3</v>
      </c>
      <c r="O80" s="8">
        <f>(Table2[[#This Row],[Return]]-$S$3)^2</f>
        <v>2.0078808462129026E-6</v>
      </c>
      <c r="P80" s="8">
        <f>(Table2[[#This Row],[Return]]-$S$3)^3</f>
        <v>2.8451613821431192E-9</v>
      </c>
    </row>
    <row r="81" spans="1:16" x14ac:dyDescent="0.3">
      <c r="A81" s="1" t="s">
        <v>12</v>
      </c>
      <c r="B81" s="1" t="s">
        <v>13</v>
      </c>
      <c r="C81" s="2">
        <v>40750</v>
      </c>
      <c r="D81" s="1">
        <v>540.79999999999995</v>
      </c>
      <c r="E81" s="1">
        <v>539.1</v>
      </c>
      <c r="F81" s="1">
        <v>554.70000000000005</v>
      </c>
      <c r="G81" s="1">
        <v>532.25</v>
      </c>
      <c r="H81" s="1">
        <v>537.45000000000005</v>
      </c>
      <c r="I81" s="1">
        <v>535.6</v>
      </c>
      <c r="J81" s="1">
        <v>544.54</v>
      </c>
      <c r="K81" s="1">
        <v>73755</v>
      </c>
      <c r="L81" s="1">
        <v>40162207.75</v>
      </c>
      <c r="M81" s="3">
        <f>IF(ISERROR((Table2[[#This Row],[Close Price]]-I80)/I80),0,(Table2[[#This Row],[Close Price]]-I80)/I80)</f>
        <v>-9.6153846153844893E-3</v>
      </c>
      <c r="N81" s="3">
        <f>IF(OR(Table2[[#This Row],[Raw Return]]&lt;-20,Table2[[#This Row],[Raw Return]]&gt;20),"Outlier",Table2[[#This Row],[Raw Return]])</f>
        <v>-9.6153846153844893E-3</v>
      </c>
      <c r="O81" s="8">
        <f>(Table2[[#This Row],[Return]]-$S$3)^2</f>
        <v>1.1056802050463783E-4</v>
      </c>
      <c r="P81" s="8">
        <f>(Table2[[#This Row],[Return]]-$S$3)^3</f>
        <v>-1.1626374332506024E-6</v>
      </c>
    </row>
    <row r="82" spans="1:16" x14ac:dyDescent="0.3">
      <c r="A82" s="1" t="s">
        <v>12</v>
      </c>
      <c r="B82" s="1" t="s">
        <v>13</v>
      </c>
      <c r="C82" s="2">
        <v>40751</v>
      </c>
      <c r="D82" s="1">
        <v>535.6</v>
      </c>
      <c r="E82" s="1">
        <v>537</v>
      </c>
      <c r="F82" s="1">
        <v>551.35</v>
      </c>
      <c r="G82" s="1">
        <v>535.04999999999995</v>
      </c>
      <c r="H82" s="1">
        <v>546.95000000000005</v>
      </c>
      <c r="I82" s="1">
        <v>544.25</v>
      </c>
      <c r="J82" s="1">
        <v>544.44000000000005</v>
      </c>
      <c r="K82" s="1">
        <v>75724</v>
      </c>
      <c r="L82" s="1">
        <v>41227424.950000003</v>
      </c>
      <c r="M82" s="3">
        <f>IF(ISERROR((Table2[[#This Row],[Close Price]]-I81)/I81),0,(Table2[[#This Row],[Close Price]]-I81)/I81)</f>
        <v>1.6150112023898388E-2</v>
      </c>
      <c r="N82" s="3">
        <f>IF(OR(Table2[[#This Row],[Raw Return]]&lt;-20,Table2[[#This Row],[Raw Return]]&gt;20),"Outlier",Table2[[#This Row],[Raw Return]])</f>
        <v>1.6150112023898388E-2</v>
      </c>
      <c r="O82" s="8">
        <f>(Table2[[#This Row],[Return]]-$S$3)^2</f>
        <v>2.3257359331027447E-4</v>
      </c>
      <c r="P82" s="8">
        <f>(Table2[[#This Row],[Return]]-$S$3)^3</f>
        <v>3.5468318874986079E-6</v>
      </c>
    </row>
    <row r="83" spans="1:16" x14ac:dyDescent="0.3">
      <c r="A83" s="1" t="s">
        <v>12</v>
      </c>
      <c r="B83" s="1" t="s">
        <v>13</v>
      </c>
      <c r="C83" s="2">
        <v>40752</v>
      </c>
      <c r="D83" s="1">
        <v>544.25</v>
      </c>
      <c r="E83" s="1">
        <v>540</v>
      </c>
      <c r="F83" s="1">
        <v>546.79999999999995</v>
      </c>
      <c r="G83" s="1">
        <v>537</v>
      </c>
      <c r="H83" s="1">
        <v>539</v>
      </c>
      <c r="I83" s="1">
        <v>537.5</v>
      </c>
      <c r="J83" s="1">
        <v>539.85</v>
      </c>
      <c r="K83" s="1">
        <v>25887</v>
      </c>
      <c r="L83" s="1">
        <v>13975161.75</v>
      </c>
      <c r="M83" s="3">
        <f>IF(ISERROR((Table2[[#This Row],[Close Price]]-I82)/I82),0,(Table2[[#This Row],[Close Price]]-I82)/I82)</f>
        <v>-1.240238860817639E-2</v>
      </c>
      <c r="N83" s="3">
        <f>IF(OR(Table2[[#This Row],[Raw Return]]&lt;-20,Table2[[#This Row],[Raw Return]]&gt;20),"Outlier",Table2[[#This Row],[Raw Return]])</f>
        <v>-1.240238860817639E-2</v>
      </c>
      <c r="O83" s="8">
        <f>(Table2[[#This Row],[Return]]-$S$3)^2</f>
        <v>1.7694684667357243E-4</v>
      </c>
      <c r="P83" s="8">
        <f>(Table2[[#This Row],[Return]]-$S$3)^3</f>
        <v>-2.353771182247861E-6</v>
      </c>
    </row>
    <row r="84" spans="1:16" x14ac:dyDescent="0.3">
      <c r="A84" s="1" t="s">
        <v>12</v>
      </c>
      <c r="B84" s="1" t="s">
        <v>13</v>
      </c>
      <c r="C84" s="2">
        <v>40753</v>
      </c>
      <c r="D84" s="1">
        <v>537.5</v>
      </c>
      <c r="E84" s="1">
        <v>532</v>
      </c>
      <c r="F84" s="1">
        <v>551</v>
      </c>
      <c r="G84" s="1">
        <v>532</v>
      </c>
      <c r="H84" s="1">
        <v>533.9</v>
      </c>
      <c r="I84" s="1">
        <v>535.70000000000005</v>
      </c>
      <c r="J84" s="1">
        <v>542.95000000000005</v>
      </c>
      <c r="K84" s="1">
        <v>61647</v>
      </c>
      <c r="L84" s="1">
        <v>33471041.550000001</v>
      </c>
      <c r="M84" s="3">
        <f>IF(ISERROR((Table2[[#This Row],[Close Price]]-I83)/I83),0,(Table2[[#This Row],[Close Price]]-I83)/I83)</f>
        <v>-3.3488372093022408E-3</v>
      </c>
      <c r="N84" s="3">
        <f>IF(OR(Table2[[#This Row],[Raw Return]]&lt;-20,Table2[[#This Row],[Raw Return]]&gt;20),"Outlier",Table2[[#This Row],[Raw Return]])</f>
        <v>-3.3488372093022408E-3</v>
      </c>
      <c r="O84" s="8">
        <f>(Table2[[#This Row],[Return]]-$S$3)^2</f>
        <v>1.8050478941545323E-5</v>
      </c>
      <c r="P84" s="8">
        <f>(Table2[[#This Row],[Return]]-$S$3)^3</f>
        <v>-7.6689003504281942E-8</v>
      </c>
    </row>
    <row r="85" spans="1:16" x14ac:dyDescent="0.3">
      <c r="A85" s="1" t="s">
        <v>12</v>
      </c>
      <c r="B85" s="1" t="s">
        <v>13</v>
      </c>
      <c r="C85" s="2">
        <v>40756</v>
      </c>
      <c r="D85" s="1">
        <v>535.70000000000005</v>
      </c>
      <c r="E85" s="1">
        <v>539</v>
      </c>
      <c r="F85" s="1">
        <v>543</v>
      </c>
      <c r="G85" s="1">
        <v>525.15</v>
      </c>
      <c r="H85" s="1">
        <v>525.6</v>
      </c>
      <c r="I85" s="1">
        <v>526.04999999999995</v>
      </c>
      <c r="J85" s="1">
        <v>531.51</v>
      </c>
      <c r="K85" s="1">
        <v>38820</v>
      </c>
      <c r="L85" s="1">
        <v>20633149.550000001</v>
      </c>
      <c r="M85" s="3">
        <f>IF(ISERROR((Table2[[#This Row],[Close Price]]-I84)/I84),0,(Table2[[#This Row],[Close Price]]-I84)/I84)</f>
        <v>-1.801381370169888E-2</v>
      </c>
      <c r="N85" s="3">
        <f>IF(OR(Table2[[#This Row],[Raw Return]]&lt;-20,Table2[[#This Row],[Raw Return]]&gt;20),"Outlier",Table2[[#This Row],[Raw Return]])</f>
        <v>-1.801381370169888E-2</v>
      </c>
      <c r="O85" s="8">
        <f>(Table2[[#This Row],[Return]]-$S$3)^2</f>
        <v>3.5772282808933207E-4</v>
      </c>
      <c r="P85" s="8">
        <f>(Table2[[#This Row],[Return]]-$S$3)^3</f>
        <v>-6.7658128931927938E-6</v>
      </c>
    </row>
    <row r="86" spans="1:16" x14ac:dyDescent="0.3">
      <c r="A86" s="1" t="s">
        <v>12</v>
      </c>
      <c r="B86" s="1" t="s">
        <v>13</v>
      </c>
      <c r="C86" s="2">
        <v>40757</v>
      </c>
      <c r="D86" s="1">
        <v>526.04999999999995</v>
      </c>
      <c r="E86" s="1">
        <v>529.70000000000005</v>
      </c>
      <c r="F86" s="1">
        <v>529.70000000000005</v>
      </c>
      <c r="G86" s="1">
        <v>516.1</v>
      </c>
      <c r="H86" s="1">
        <v>526</v>
      </c>
      <c r="I86" s="1">
        <v>523.15</v>
      </c>
      <c r="J86" s="1">
        <v>520.78</v>
      </c>
      <c r="K86" s="1">
        <v>21941</v>
      </c>
      <c r="L86" s="1">
        <v>11426522.550000001</v>
      </c>
      <c r="M86" s="3">
        <f>IF(ISERROR((Table2[[#This Row],[Close Price]]-I85)/I85),0,(Table2[[#This Row],[Close Price]]-I85)/I85)</f>
        <v>-5.5127839558976859E-3</v>
      </c>
      <c r="N86" s="3">
        <f>IF(OR(Table2[[#This Row],[Raw Return]]&lt;-20,Table2[[#This Row],[Raw Return]]&gt;20),"Outlier",Table2[[#This Row],[Raw Return]])</f>
        <v>-5.5127839558976859E-3</v>
      </c>
      <c r="O86" s="8">
        <f>(Table2[[#This Row],[Return]]-$S$3)^2</f>
        <v>4.1120570101509254E-5</v>
      </c>
      <c r="P86" s="8">
        <f>(Table2[[#This Row],[Return]]-$S$3)^3</f>
        <v>-2.6368698269734561E-7</v>
      </c>
    </row>
    <row r="87" spans="1:16" x14ac:dyDescent="0.3">
      <c r="A87" s="1" t="s">
        <v>12</v>
      </c>
      <c r="B87" s="1" t="s">
        <v>13</v>
      </c>
      <c r="C87" s="2">
        <v>40758</v>
      </c>
      <c r="D87" s="1">
        <v>523.15</v>
      </c>
      <c r="E87" s="1">
        <v>520</v>
      </c>
      <c r="F87" s="1">
        <v>520</v>
      </c>
      <c r="G87" s="1">
        <v>510.6</v>
      </c>
      <c r="H87" s="1">
        <v>512.29999999999995</v>
      </c>
      <c r="I87" s="1">
        <v>513.79999999999995</v>
      </c>
      <c r="J87" s="1">
        <v>513.61</v>
      </c>
      <c r="K87" s="1">
        <v>31417</v>
      </c>
      <c r="L87" s="1">
        <v>16136126.75</v>
      </c>
      <c r="M87" s="3">
        <f>IF(ISERROR((Table2[[#This Row],[Close Price]]-I86)/I86),0,(Table2[[#This Row],[Close Price]]-I86)/I86)</f>
        <v>-1.787250310618374E-2</v>
      </c>
      <c r="N87" s="3">
        <f>IF(OR(Table2[[#This Row],[Raw Return]]&lt;-20,Table2[[#This Row],[Raw Return]]&gt;20),"Outlier",Table2[[#This Row],[Raw Return]])</f>
        <v>-1.787250310618374E-2</v>
      </c>
      <c r="O87" s="8">
        <f>(Table2[[#This Row],[Return]]-$S$3)^2</f>
        <v>3.5239742335047681E-4</v>
      </c>
      <c r="P87" s="8">
        <f>(Table2[[#This Row],[Return]]-$S$3)^3</f>
        <v>-6.6152930306586566E-6</v>
      </c>
    </row>
    <row r="88" spans="1:16" x14ac:dyDescent="0.3">
      <c r="A88" s="1" t="s">
        <v>12</v>
      </c>
      <c r="B88" s="1" t="s">
        <v>13</v>
      </c>
      <c r="C88" s="2">
        <v>40759</v>
      </c>
      <c r="D88" s="1">
        <v>513.79999999999995</v>
      </c>
      <c r="E88" s="1">
        <v>515</v>
      </c>
      <c r="F88" s="1">
        <v>524.5</v>
      </c>
      <c r="G88" s="1">
        <v>508.5</v>
      </c>
      <c r="H88" s="1">
        <v>510.3</v>
      </c>
      <c r="I88" s="1">
        <v>510.4</v>
      </c>
      <c r="J88" s="1">
        <v>517.4</v>
      </c>
      <c r="K88" s="1">
        <v>30192</v>
      </c>
      <c r="L88" s="1">
        <v>15621467.699999999</v>
      </c>
      <c r="M88" s="3">
        <f>IF(ISERROR((Table2[[#This Row],[Close Price]]-I87)/I87),0,(Table2[[#This Row],[Close Price]]-I87)/I87)</f>
        <v>-6.6173608407940395E-3</v>
      </c>
      <c r="N88" s="3">
        <f>IF(OR(Table2[[#This Row],[Raw Return]]&lt;-20,Table2[[#This Row],[Raw Return]]&gt;20),"Outlier",Table2[[#This Row],[Raw Return]])</f>
        <v>-6.6173608407940395E-3</v>
      </c>
      <c r="O88" s="8">
        <f>(Table2[[#This Row],[Return]]-$S$3)^2</f>
        <v>5.6506930032228846E-5</v>
      </c>
      <c r="P88" s="8">
        <f>(Table2[[#This Row],[Return]]-$S$3)^3</f>
        <v>-4.2476876100624053E-7</v>
      </c>
    </row>
    <row r="89" spans="1:16" x14ac:dyDescent="0.3">
      <c r="A89" s="1" t="s">
        <v>12</v>
      </c>
      <c r="B89" s="1" t="s">
        <v>13</v>
      </c>
      <c r="C89" s="2">
        <v>40760</v>
      </c>
      <c r="D89" s="1">
        <v>510.4</v>
      </c>
      <c r="E89" s="1">
        <v>500</v>
      </c>
      <c r="F89" s="1">
        <v>503.5</v>
      </c>
      <c r="G89" s="1">
        <v>482.1</v>
      </c>
      <c r="H89" s="1">
        <v>499.7</v>
      </c>
      <c r="I89" s="1">
        <v>500.55</v>
      </c>
      <c r="J89" s="1">
        <v>493.32</v>
      </c>
      <c r="K89" s="1">
        <v>47707</v>
      </c>
      <c r="L89" s="1">
        <v>23534640.399999999</v>
      </c>
      <c r="M89" s="3">
        <f>IF(ISERROR((Table2[[#This Row],[Close Price]]-I88)/I88),0,(Table2[[#This Row],[Close Price]]-I88)/I88)</f>
        <v>-1.9298589341692724E-2</v>
      </c>
      <c r="N89" s="3">
        <f>IF(OR(Table2[[#This Row],[Raw Return]]&lt;-20,Table2[[#This Row],[Raw Return]]&gt;20),"Outlier",Table2[[#This Row],[Raw Return]])</f>
        <v>-1.9298589341692724E-2</v>
      </c>
      <c r="O89" s="8">
        <f>(Table2[[#This Row],[Return]]-$S$3)^2</f>
        <v>4.079728440188214E-4</v>
      </c>
      <c r="P89" s="8">
        <f>(Table2[[#This Row],[Return]]-$S$3)^3</f>
        <v>-8.2403732574964551E-6</v>
      </c>
    </row>
    <row r="90" spans="1:16" x14ac:dyDescent="0.3">
      <c r="A90" s="1" t="s">
        <v>12</v>
      </c>
      <c r="B90" s="1" t="s">
        <v>13</v>
      </c>
      <c r="C90" s="2">
        <v>40763</v>
      </c>
      <c r="D90" s="1">
        <v>500.55</v>
      </c>
      <c r="E90" s="1">
        <v>490</v>
      </c>
      <c r="F90" s="1">
        <v>503</v>
      </c>
      <c r="G90" s="1">
        <v>476.1</v>
      </c>
      <c r="H90" s="1">
        <v>498</v>
      </c>
      <c r="I90" s="1">
        <v>498.1</v>
      </c>
      <c r="J90" s="1">
        <v>491.96</v>
      </c>
      <c r="K90" s="1">
        <v>74132</v>
      </c>
      <c r="L90" s="1">
        <v>36470175.450000003</v>
      </c>
      <c r="M90" s="3">
        <f>IF(ISERROR((Table2[[#This Row],[Close Price]]-I89)/I89),0,(Table2[[#This Row],[Close Price]]-I89)/I89)</f>
        <v>-4.8946159224852433E-3</v>
      </c>
      <c r="N90" s="3">
        <f>IF(OR(Table2[[#This Row],[Raw Return]]&lt;-20,Table2[[#This Row],[Raw Return]]&gt;20),"Outlier",Table2[[#This Row],[Raw Return]])</f>
        <v>-4.8946159224852433E-3</v>
      </c>
      <c r="O90" s="8">
        <f>(Table2[[#This Row],[Return]]-$S$3)^2</f>
        <v>3.3574656895146806E-5</v>
      </c>
      <c r="P90" s="8">
        <f>(Table2[[#This Row],[Return]]-$S$3)^3</f>
        <v>-1.9454379113678326E-7</v>
      </c>
    </row>
    <row r="91" spans="1:16" x14ac:dyDescent="0.3">
      <c r="A91" s="1" t="s">
        <v>12</v>
      </c>
      <c r="B91" s="1" t="s">
        <v>13</v>
      </c>
      <c r="C91" s="2">
        <v>40764</v>
      </c>
      <c r="D91" s="1">
        <v>498.1</v>
      </c>
      <c r="E91" s="1">
        <v>485</v>
      </c>
      <c r="F91" s="1">
        <v>506.2</v>
      </c>
      <c r="G91" s="1">
        <v>471.25</v>
      </c>
      <c r="H91" s="1">
        <v>498.9</v>
      </c>
      <c r="I91" s="1">
        <v>498.45</v>
      </c>
      <c r="J91" s="1">
        <v>497.95</v>
      </c>
      <c r="K91" s="1">
        <v>44355</v>
      </c>
      <c r="L91" s="1">
        <v>22086736.25</v>
      </c>
      <c r="M91" s="3">
        <f>IF(ISERROR((Table2[[#This Row],[Close Price]]-I90)/I90),0,(Table2[[#This Row],[Close Price]]-I90)/I90)</f>
        <v>7.0267014655684779E-4</v>
      </c>
      <c r="N91" s="3">
        <f>IF(OR(Table2[[#This Row],[Raw Return]]&lt;-20,Table2[[#This Row],[Raw Return]]&gt;20),"Outlier",Table2[[#This Row],[Raw Return]])</f>
        <v>7.0267014655684779E-4</v>
      </c>
      <c r="O91" s="8">
        <f>(Table2[[#This Row],[Return]]-$S$3)^2</f>
        <v>3.883980374560986E-8</v>
      </c>
      <c r="P91" s="8">
        <f>(Table2[[#This Row],[Return]]-$S$3)^3</f>
        <v>-7.6544773128148779E-12</v>
      </c>
    </row>
    <row r="92" spans="1:16" x14ac:dyDescent="0.3">
      <c r="A92" s="1" t="s">
        <v>12</v>
      </c>
      <c r="B92" s="1" t="s">
        <v>13</v>
      </c>
      <c r="C92" s="2">
        <v>40765</v>
      </c>
      <c r="D92" s="1">
        <v>498.45</v>
      </c>
      <c r="E92" s="1">
        <v>506</v>
      </c>
      <c r="F92" s="1">
        <v>517.79999999999995</v>
      </c>
      <c r="G92" s="1">
        <v>501.05</v>
      </c>
      <c r="H92" s="1">
        <v>511.1</v>
      </c>
      <c r="I92" s="1">
        <v>512.1</v>
      </c>
      <c r="J92" s="1">
        <v>512.15</v>
      </c>
      <c r="K92" s="1">
        <v>40665</v>
      </c>
      <c r="L92" s="1">
        <v>20826518.25</v>
      </c>
      <c r="M92" s="3">
        <f>IF(ISERROR((Table2[[#This Row],[Close Price]]-I91)/I91),0,(Table2[[#This Row],[Close Price]]-I91)/I91)</f>
        <v>2.7384893168823421E-2</v>
      </c>
      <c r="N92" s="3">
        <f>IF(OR(Table2[[#This Row],[Raw Return]]&lt;-20,Table2[[#This Row],[Raw Return]]&gt;20),"Outlier",Table2[[#This Row],[Raw Return]])</f>
        <v>2.7384893168823421E-2</v>
      </c>
      <c r="O92" s="8">
        <f>(Table2[[#This Row],[Return]]-$S$3)^2</f>
        <v>7.0146289802628758E-4</v>
      </c>
      <c r="P92" s="8">
        <f>(Table2[[#This Row],[Return]]-$S$3)^3</f>
        <v>1.8578346465110451E-5</v>
      </c>
    </row>
    <row r="93" spans="1:16" x14ac:dyDescent="0.3">
      <c r="A93" s="1" t="s">
        <v>12</v>
      </c>
      <c r="B93" s="1" t="s">
        <v>13</v>
      </c>
      <c r="C93" s="2">
        <v>40766</v>
      </c>
      <c r="D93" s="1">
        <v>512.1</v>
      </c>
      <c r="E93" s="1">
        <v>505</v>
      </c>
      <c r="F93" s="1">
        <v>519.75</v>
      </c>
      <c r="G93" s="1">
        <v>505</v>
      </c>
      <c r="H93" s="1">
        <v>511.05</v>
      </c>
      <c r="I93" s="1">
        <v>514.70000000000005</v>
      </c>
      <c r="J93" s="1">
        <v>513.94000000000005</v>
      </c>
      <c r="K93" s="1">
        <v>29703</v>
      </c>
      <c r="L93" s="1">
        <v>15265536.199999999</v>
      </c>
      <c r="M93" s="3">
        <f>IF(ISERROR((Table2[[#This Row],[Close Price]]-I92)/I92),0,(Table2[[#This Row],[Close Price]]-I92)/I92)</f>
        <v>5.0771333723882497E-3</v>
      </c>
      <c r="N93" s="3">
        <f>IF(OR(Table2[[#This Row],[Raw Return]]&lt;-20,Table2[[#This Row],[Raw Return]]&gt;20),"Outlier",Table2[[#This Row],[Raw Return]])</f>
        <v>5.0771333723882497E-3</v>
      </c>
      <c r="O93" s="8">
        <f>(Table2[[#This Row],[Return]]-$S$3)^2</f>
        <v>1.7450545933191649E-5</v>
      </c>
      <c r="P93" s="8">
        <f>(Table2[[#This Row],[Return]]-$S$3)^3</f>
        <v>7.2897649856958948E-8</v>
      </c>
    </row>
    <row r="94" spans="1:16" x14ac:dyDescent="0.3">
      <c r="A94" s="1" t="s">
        <v>12</v>
      </c>
      <c r="B94" s="1" t="s">
        <v>13</v>
      </c>
      <c r="C94" s="2">
        <v>40767</v>
      </c>
      <c r="D94" s="1">
        <v>514.70000000000005</v>
      </c>
      <c r="E94" s="1">
        <v>517.1</v>
      </c>
      <c r="F94" s="1">
        <v>529.79999999999995</v>
      </c>
      <c r="G94" s="1">
        <v>495</v>
      </c>
      <c r="H94" s="1">
        <v>500</v>
      </c>
      <c r="I94" s="1">
        <v>500.4</v>
      </c>
      <c r="J94" s="1">
        <v>510.34</v>
      </c>
      <c r="K94" s="1">
        <v>25453</v>
      </c>
      <c r="L94" s="1">
        <v>12989717.1</v>
      </c>
      <c r="M94" s="3">
        <f>IF(ISERROR((Table2[[#This Row],[Close Price]]-I93)/I93),0,(Table2[[#This Row],[Close Price]]-I93)/I93)</f>
        <v>-2.7783174664853444E-2</v>
      </c>
      <c r="N94" s="3">
        <f>IF(OR(Table2[[#This Row],[Raw Return]]&lt;-20,Table2[[#This Row],[Raw Return]]&gt;20),"Outlier",Table2[[#This Row],[Raw Return]])</f>
        <v>-2.7783174664853444E-2</v>
      </c>
      <c r="O94" s="8">
        <f>(Table2[[#This Row],[Return]]-$S$3)^2</f>
        <v>8.227100705617711E-4</v>
      </c>
      <c r="P94" s="8">
        <f>(Table2[[#This Row],[Return]]-$S$3)^3</f>
        <v>-2.359772958714666E-5</v>
      </c>
    </row>
    <row r="95" spans="1:16" x14ac:dyDescent="0.3">
      <c r="A95" s="1" t="s">
        <v>12</v>
      </c>
      <c r="B95" s="1" t="s">
        <v>13</v>
      </c>
      <c r="C95" s="2">
        <v>40771</v>
      </c>
      <c r="D95" s="1">
        <v>500.4</v>
      </c>
      <c r="E95" s="1">
        <v>508.9</v>
      </c>
      <c r="F95" s="1">
        <v>508.9</v>
      </c>
      <c r="G95" s="1">
        <v>492</v>
      </c>
      <c r="H95" s="1">
        <v>495.5</v>
      </c>
      <c r="I95" s="1">
        <v>497.75</v>
      </c>
      <c r="J95" s="1">
        <v>500.36</v>
      </c>
      <c r="K95" s="1">
        <v>30154</v>
      </c>
      <c r="L95" s="1">
        <v>15087905.550000001</v>
      </c>
      <c r="M95" s="3">
        <f>IF(ISERROR((Table2[[#This Row],[Close Price]]-I94)/I94),0,(Table2[[#This Row],[Close Price]]-I94)/I94)</f>
        <v>-5.2957633892885244E-3</v>
      </c>
      <c r="N95" s="3">
        <f>IF(OR(Table2[[#This Row],[Raw Return]]&lt;-20,Table2[[#This Row],[Raw Return]]&gt;20),"Outlier",Table2[[#This Row],[Raw Return]])</f>
        <v>-5.2957633892885244E-3</v>
      </c>
      <c r="O95" s="8">
        <f>(Table2[[#This Row],[Return]]-$S$3)^2</f>
        <v>3.8384365254986416E-5</v>
      </c>
      <c r="P95" s="8">
        <f>(Table2[[#This Row],[Return]]-$S$3)^3</f>
        <v>-2.378107841277377E-7</v>
      </c>
    </row>
    <row r="96" spans="1:16" x14ac:dyDescent="0.3">
      <c r="A96" s="1" t="s">
        <v>12</v>
      </c>
      <c r="B96" s="1" t="s">
        <v>13</v>
      </c>
      <c r="C96" s="2">
        <v>40772</v>
      </c>
      <c r="D96" s="1">
        <v>497.75</v>
      </c>
      <c r="E96" s="1">
        <v>504.5</v>
      </c>
      <c r="F96" s="1">
        <v>504.5</v>
      </c>
      <c r="G96" s="1">
        <v>491</v>
      </c>
      <c r="H96" s="1">
        <v>498</v>
      </c>
      <c r="I96" s="1">
        <v>497.15</v>
      </c>
      <c r="J96" s="1">
        <v>497.7</v>
      </c>
      <c r="K96" s="1">
        <v>18911</v>
      </c>
      <c r="L96" s="1">
        <v>9411981.6500000004</v>
      </c>
      <c r="M96" s="3">
        <f>IF(ISERROR((Table2[[#This Row],[Close Price]]-I95)/I95),0,(Table2[[#This Row],[Close Price]]-I95)/I95)</f>
        <v>-1.205424409844345E-3</v>
      </c>
      <c r="N96" s="3">
        <f>IF(OR(Table2[[#This Row],[Raw Return]]&lt;-20,Table2[[#This Row],[Raw Return]]&gt;20),"Outlier",Table2[[#This Row],[Raw Return]])</f>
        <v>-1.205424409844345E-3</v>
      </c>
      <c r="O96" s="8">
        <f>(Table2[[#This Row],[Return]]-$S$3)^2</f>
        <v>4.4317521936169028E-6</v>
      </c>
      <c r="P96" s="8">
        <f>(Table2[[#This Row],[Return]]-$S$3)^3</f>
        <v>-9.3296038330489501E-9</v>
      </c>
    </row>
    <row r="97" spans="1:16" x14ac:dyDescent="0.3">
      <c r="A97" s="1" t="s">
        <v>12</v>
      </c>
      <c r="B97" s="1" t="s">
        <v>13</v>
      </c>
      <c r="C97" s="2">
        <v>40773</v>
      </c>
      <c r="D97" s="1">
        <v>497.15</v>
      </c>
      <c r="E97" s="1">
        <v>498.1</v>
      </c>
      <c r="F97" s="1">
        <v>505.45</v>
      </c>
      <c r="G97" s="1">
        <v>491</v>
      </c>
      <c r="H97" s="1">
        <v>500.95</v>
      </c>
      <c r="I97" s="1">
        <v>501.65</v>
      </c>
      <c r="J97" s="1">
        <v>499.39</v>
      </c>
      <c r="K97" s="1">
        <v>26317</v>
      </c>
      <c r="L97" s="1">
        <v>13142469.5</v>
      </c>
      <c r="M97" s="3">
        <f>IF(ISERROR((Table2[[#This Row],[Close Price]]-I96)/I96),0,(Table2[[#This Row],[Close Price]]-I96)/I96)</f>
        <v>9.0515940862918639E-3</v>
      </c>
      <c r="N97" s="3">
        <f>IF(OR(Table2[[#This Row],[Raw Return]]&lt;-20,Table2[[#This Row],[Raw Return]]&gt;20),"Outlier",Table2[[#This Row],[Raw Return]])</f>
        <v>9.0515940862918639E-3</v>
      </c>
      <c r="O97" s="8">
        <f>(Table2[[#This Row],[Return]]-$S$3)^2</f>
        <v>6.6452589509178079E-5</v>
      </c>
      <c r="P97" s="8">
        <f>(Table2[[#This Row],[Return]]-$S$3)^3</f>
        <v>5.4171126090508013E-7</v>
      </c>
    </row>
    <row r="98" spans="1:16" x14ac:dyDescent="0.3">
      <c r="A98" s="1" t="s">
        <v>12</v>
      </c>
      <c r="B98" s="1" t="s">
        <v>13</v>
      </c>
      <c r="C98" s="2">
        <v>40774</v>
      </c>
      <c r="D98" s="1">
        <v>501.65</v>
      </c>
      <c r="E98" s="1">
        <v>491</v>
      </c>
      <c r="F98" s="1">
        <v>500</v>
      </c>
      <c r="G98" s="1">
        <v>485</v>
      </c>
      <c r="H98" s="1">
        <v>496.05</v>
      </c>
      <c r="I98" s="1">
        <v>496.5</v>
      </c>
      <c r="J98" s="1">
        <v>494.6</v>
      </c>
      <c r="K98" s="1">
        <v>30388</v>
      </c>
      <c r="L98" s="1">
        <v>15029765.5</v>
      </c>
      <c r="M98" s="3">
        <f>IF(ISERROR((Table2[[#This Row],[Close Price]]-I97)/I97),0,(Table2[[#This Row],[Close Price]]-I97)/I97)</f>
        <v>-1.0266121798066337E-2</v>
      </c>
      <c r="N98" s="3">
        <f>IF(OR(Table2[[#This Row],[Raw Return]]&lt;-20,Table2[[#This Row],[Raw Return]]&gt;20),"Outlier",Table2[[#This Row],[Raw Return]])</f>
        <v>-1.0266121798066337E-2</v>
      </c>
      <c r="O98" s="8">
        <f>(Table2[[#This Row],[Return]]-$S$3)^2</f>
        <v>1.2467665534043488E-4</v>
      </c>
      <c r="P98" s="8">
        <f>(Table2[[#This Row],[Return]]-$S$3)^3</f>
        <v>-1.3921233394315157E-6</v>
      </c>
    </row>
    <row r="99" spans="1:16" x14ac:dyDescent="0.3">
      <c r="A99" s="1" t="s">
        <v>12</v>
      </c>
      <c r="B99" s="1" t="s">
        <v>13</v>
      </c>
      <c r="C99" s="2">
        <v>40777</v>
      </c>
      <c r="D99" s="1">
        <v>496.5</v>
      </c>
      <c r="E99" s="1">
        <v>501</v>
      </c>
      <c r="F99" s="1">
        <v>501</v>
      </c>
      <c r="G99" s="1">
        <v>491.15</v>
      </c>
      <c r="H99" s="1">
        <v>494.3</v>
      </c>
      <c r="I99" s="1">
        <v>495.25</v>
      </c>
      <c r="J99" s="1">
        <v>495.99</v>
      </c>
      <c r="K99" s="1">
        <v>8656</v>
      </c>
      <c r="L99" s="1">
        <v>4293263.1500000004</v>
      </c>
      <c r="M99" s="3">
        <f>IF(ISERROR((Table2[[#This Row],[Close Price]]-I98)/I98),0,(Table2[[#This Row],[Close Price]]-I98)/I98)</f>
        <v>-2.5176233635448137E-3</v>
      </c>
      <c r="N99" s="3">
        <f>IF(OR(Table2[[#This Row],[Raw Return]]&lt;-20,Table2[[#This Row],[Raw Return]]&gt;20),"Outlier",Table2[[#This Row],[Raw Return]])</f>
        <v>-2.5176233635448137E-3</v>
      </c>
      <c r="O99" s="8">
        <f>(Table2[[#This Row],[Return]]-$S$3)^2</f>
        <v>1.1678429176639362E-5</v>
      </c>
      <c r="P99" s="8">
        <f>(Table2[[#This Row],[Return]]-$S$3)^3</f>
        <v>-3.9909533096471221E-8</v>
      </c>
    </row>
    <row r="100" spans="1:16" x14ac:dyDescent="0.3">
      <c r="A100" s="1" t="s">
        <v>12</v>
      </c>
      <c r="B100" s="1" t="s">
        <v>13</v>
      </c>
      <c r="C100" s="2">
        <v>40778</v>
      </c>
      <c r="D100" s="1">
        <v>495.25</v>
      </c>
      <c r="E100" s="1">
        <v>496.25</v>
      </c>
      <c r="F100" s="1">
        <v>525.25</v>
      </c>
      <c r="G100" s="1">
        <v>492</v>
      </c>
      <c r="H100" s="1">
        <v>505.2</v>
      </c>
      <c r="I100" s="1">
        <v>506.75</v>
      </c>
      <c r="J100" s="1">
        <v>510.28</v>
      </c>
      <c r="K100" s="1">
        <v>38996</v>
      </c>
      <c r="L100" s="1">
        <v>19898987.75</v>
      </c>
      <c r="M100" s="3">
        <f>IF(ISERROR((Table2[[#This Row],[Close Price]]-I99)/I99),0,(Table2[[#This Row],[Close Price]]-I99)/I99)</f>
        <v>2.3220595658758204E-2</v>
      </c>
      <c r="N100" s="3">
        <f>IF(OR(Table2[[#This Row],[Raw Return]]&lt;-20,Table2[[#This Row],[Raw Return]]&gt;20),"Outlier",Table2[[#This Row],[Raw Return]])</f>
        <v>2.3220595658758204E-2</v>
      </c>
      <c r="O100" s="8">
        <f>(Table2[[#This Row],[Return]]-$S$3)^2</f>
        <v>4.9822022622618358E-4</v>
      </c>
      <c r="P100" s="8">
        <f>(Table2[[#This Row],[Return]]-$S$3)^3</f>
        <v>1.1120697614091694E-5</v>
      </c>
    </row>
    <row r="101" spans="1:16" x14ac:dyDescent="0.3">
      <c r="A101" s="1" t="s">
        <v>12</v>
      </c>
      <c r="B101" s="1" t="s">
        <v>13</v>
      </c>
      <c r="C101" s="2">
        <v>40779</v>
      </c>
      <c r="D101" s="1">
        <v>506.75</v>
      </c>
      <c r="E101" s="1">
        <v>509.7</v>
      </c>
      <c r="F101" s="1">
        <v>519.79999999999995</v>
      </c>
      <c r="G101" s="1">
        <v>495.5</v>
      </c>
      <c r="H101" s="1">
        <v>501.5</v>
      </c>
      <c r="I101" s="1">
        <v>501.2</v>
      </c>
      <c r="J101" s="1">
        <v>506.85</v>
      </c>
      <c r="K101" s="1">
        <v>25743</v>
      </c>
      <c r="L101" s="1">
        <v>13047887.4</v>
      </c>
      <c r="M101" s="3">
        <f>IF(ISERROR((Table2[[#This Row],[Close Price]]-I100)/I100),0,(Table2[[#This Row],[Close Price]]-I100)/I100)</f>
        <v>-1.0952146028613738E-2</v>
      </c>
      <c r="N101" s="3">
        <f>IF(OR(Table2[[#This Row],[Raw Return]]&lt;-20,Table2[[#This Row],[Raw Return]]&gt;20),"Outlier",Table2[[#This Row],[Raw Return]])</f>
        <v>-1.0952146028613738E-2</v>
      </c>
      <c r="O101" s="8">
        <f>(Table2[[#This Row],[Return]]-$S$3)^2</f>
        <v>1.404673994882045E-4</v>
      </c>
      <c r="P101" s="8">
        <f>(Table2[[#This Row],[Return]]-$S$3)^3</f>
        <v>-1.6648047771957663E-6</v>
      </c>
    </row>
    <row r="102" spans="1:16" x14ac:dyDescent="0.3">
      <c r="A102" s="1" t="s">
        <v>12</v>
      </c>
      <c r="B102" s="1" t="s">
        <v>13</v>
      </c>
      <c r="C102" s="2">
        <v>40780</v>
      </c>
      <c r="D102" s="1">
        <v>501.2</v>
      </c>
      <c r="E102" s="1">
        <v>504</v>
      </c>
      <c r="F102" s="1">
        <v>511</v>
      </c>
      <c r="G102" s="1">
        <v>495.1</v>
      </c>
      <c r="H102" s="1">
        <v>495.35</v>
      </c>
      <c r="I102" s="1">
        <v>496.45</v>
      </c>
      <c r="J102" s="1">
        <v>498.58</v>
      </c>
      <c r="K102" s="1">
        <v>13920</v>
      </c>
      <c r="L102" s="1">
        <v>6940196.5499999998</v>
      </c>
      <c r="M102" s="3">
        <f>IF(ISERROR((Table2[[#This Row],[Close Price]]-I101)/I101),0,(Table2[[#This Row],[Close Price]]-I101)/I101)</f>
        <v>-9.4772545889864335E-3</v>
      </c>
      <c r="N102" s="3">
        <f>IF(OR(Table2[[#This Row],[Raw Return]]&lt;-20,Table2[[#This Row],[Raw Return]]&gt;20),"Outlier",Table2[[#This Row],[Raw Return]])</f>
        <v>-9.4772545889864335E-3</v>
      </c>
      <c r="O102" s="8">
        <f>(Table2[[#This Row],[Return]]-$S$3)^2</f>
        <v>1.0768218923083696E-4</v>
      </c>
      <c r="P102" s="8">
        <f>(Table2[[#This Row],[Return]]-$S$3)^3</f>
        <v>-1.1174183901562239E-6</v>
      </c>
    </row>
    <row r="103" spans="1:16" x14ac:dyDescent="0.3">
      <c r="A103" s="1" t="s">
        <v>12</v>
      </c>
      <c r="B103" s="1" t="s">
        <v>13</v>
      </c>
      <c r="C103" s="2">
        <v>40781</v>
      </c>
      <c r="D103" s="1">
        <v>496.45</v>
      </c>
      <c r="E103" s="1">
        <v>504</v>
      </c>
      <c r="F103" s="1">
        <v>515</v>
      </c>
      <c r="G103" s="1">
        <v>496.45</v>
      </c>
      <c r="H103" s="1">
        <v>503.95</v>
      </c>
      <c r="I103" s="1">
        <v>501.5</v>
      </c>
      <c r="J103" s="1">
        <v>506.92</v>
      </c>
      <c r="K103" s="1">
        <v>52022</v>
      </c>
      <c r="L103" s="1">
        <v>26370847.100000001</v>
      </c>
      <c r="M103" s="3">
        <f>IF(ISERROR((Table2[[#This Row],[Close Price]]-I102)/I102),0,(Table2[[#This Row],[Close Price]]-I102)/I102)</f>
        <v>1.0172222781750451E-2</v>
      </c>
      <c r="N103" s="3">
        <f>IF(OR(Table2[[#This Row],[Raw Return]]&lt;-20,Table2[[#This Row],[Raw Return]]&gt;20),"Outlier",Table2[[#This Row],[Raw Return]])</f>
        <v>1.0172222781750451E-2</v>
      </c>
      <c r="O103" s="8">
        <f>(Table2[[#This Row],[Return]]-$S$3)^2</f>
        <v>8.5978782770946405E-5</v>
      </c>
      <c r="P103" s="8">
        <f>(Table2[[#This Row],[Return]]-$S$3)^3</f>
        <v>7.9723606808540468E-7</v>
      </c>
    </row>
    <row r="104" spans="1:16" x14ac:dyDescent="0.3">
      <c r="A104" s="1" t="s">
        <v>12</v>
      </c>
      <c r="B104" s="1" t="s">
        <v>13</v>
      </c>
      <c r="C104" s="2">
        <v>40784</v>
      </c>
      <c r="D104" s="1">
        <v>501.5</v>
      </c>
      <c r="E104" s="1">
        <v>505</v>
      </c>
      <c r="F104" s="1">
        <v>601.79999999999995</v>
      </c>
      <c r="G104" s="1">
        <v>501.5</v>
      </c>
      <c r="H104" s="1">
        <v>596</v>
      </c>
      <c r="I104" s="1">
        <v>577.75</v>
      </c>
      <c r="J104" s="1">
        <v>570.97</v>
      </c>
      <c r="K104" s="1">
        <v>385004</v>
      </c>
      <c r="L104" s="1">
        <v>219826477.59999999</v>
      </c>
      <c r="M104" s="3">
        <f>IF(ISERROR((Table2[[#This Row],[Close Price]]-I103)/I103),0,(Table2[[#This Row],[Close Price]]-I103)/I103)</f>
        <v>0.15204386839481554</v>
      </c>
      <c r="N104" s="3">
        <f>IF(OR(Table2[[#This Row],[Raw Return]]&lt;-20,Table2[[#This Row],[Raw Return]]&gt;20),"Outlier",Table2[[#This Row],[Raw Return]])</f>
        <v>0.15204386839481554</v>
      </c>
      <c r="O104" s="8">
        <f>(Table2[[#This Row],[Return]]-$S$3)^2</f>
        <v>2.2844545035262547E-2</v>
      </c>
      <c r="P104" s="8">
        <f>(Table2[[#This Row],[Return]]-$S$3)^3</f>
        <v>3.4528186580208607E-3</v>
      </c>
    </row>
    <row r="105" spans="1:16" x14ac:dyDescent="0.3">
      <c r="A105" s="1" t="s">
        <v>12</v>
      </c>
      <c r="B105" s="1" t="s">
        <v>13</v>
      </c>
      <c r="C105" s="2">
        <v>40785</v>
      </c>
      <c r="D105" s="1">
        <v>577.75</v>
      </c>
      <c r="E105" s="1">
        <v>590.54999999999995</v>
      </c>
      <c r="F105" s="1">
        <v>621.9</v>
      </c>
      <c r="G105" s="1">
        <v>530</v>
      </c>
      <c r="H105" s="1">
        <v>536.85</v>
      </c>
      <c r="I105" s="1">
        <v>537</v>
      </c>
      <c r="J105" s="1">
        <v>578.6</v>
      </c>
      <c r="K105" s="1">
        <v>2830167</v>
      </c>
      <c r="L105" s="1">
        <v>1637527476.2</v>
      </c>
      <c r="M105" s="3">
        <f>IF(ISERROR((Table2[[#This Row],[Close Price]]-I104)/I104),0,(Table2[[#This Row],[Close Price]]-I104)/I104)</f>
        <v>-7.0532237126784941E-2</v>
      </c>
      <c r="N105" s="3">
        <f>IF(OR(Table2[[#This Row],[Raw Return]]&lt;-20,Table2[[#This Row],[Raw Return]]&gt;20),"Outlier",Table2[[#This Row],[Raw Return]])</f>
        <v>-7.0532237126784941E-2</v>
      </c>
      <c r="O105" s="8">
        <f>(Table2[[#This Row],[Return]]-$S$3)^2</f>
        <v>5.1025285438903141E-3</v>
      </c>
      <c r="P105" s="8">
        <f>(Table2[[#This Row],[Return]]-$S$3)^3</f>
        <v>-3.644837446539981E-4</v>
      </c>
    </row>
    <row r="106" spans="1:16" x14ac:dyDescent="0.3">
      <c r="A106" s="1" t="s">
        <v>12</v>
      </c>
      <c r="B106" s="1" t="s">
        <v>13</v>
      </c>
      <c r="C106" s="2">
        <v>40788</v>
      </c>
      <c r="D106" s="1">
        <v>537</v>
      </c>
      <c r="E106" s="1">
        <v>542.70000000000005</v>
      </c>
      <c r="F106" s="1">
        <v>562.9</v>
      </c>
      <c r="G106" s="1">
        <v>525</v>
      </c>
      <c r="H106" s="1">
        <v>544.15</v>
      </c>
      <c r="I106" s="1">
        <v>547.5</v>
      </c>
      <c r="J106" s="1">
        <v>548.12</v>
      </c>
      <c r="K106" s="1">
        <v>872530</v>
      </c>
      <c r="L106" s="1">
        <v>478253781.25</v>
      </c>
      <c r="M106" s="3">
        <f>IF(ISERROR((Table2[[#This Row],[Close Price]]-I105)/I105),0,(Table2[[#This Row],[Close Price]]-I105)/I105)</f>
        <v>1.9553072625698324E-2</v>
      </c>
      <c r="N106" s="3">
        <f>IF(OR(Table2[[#This Row],[Raw Return]]&lt;-20,Table2[[#This Row],[Raw Return]]&gt;20),"Outlier",Table2[[#This Row],[Raw Return]])</f>
        <v>1.9553072625698324E-2</v>
      </c>
      <c r="O106" s="8">
        <f>(Table2[[#This Row],[Return]]-$S$3)^2</f>
        <v>3.4794650790930594E-4</v>
      </c>
      <c r="P106" s="8">
        <f>(Table2[[#This Row],[Return]]-$S$3)^3</f>
        <v>6.4903590554528051E-6</v>
      </c>
    </row>
    <row r="107" spans="1:16" x14ac:dyDescent="0.3">
      <c r="A107" s="1" t="s">
        <v>12</v>
      </c>
      <c r="B107" s="1" t="s">
        <v>13</v>
      </c>
      <c r="C107" s="2">
        <v>40791</v>
      </c>
      <c r="D107" s="1">
        <v>547.5</v>
      </c>
      <c r="E107" s="1">
        <v>542.4</v>
      </c>
      <c r="F107" s="1">
        <v>553.70000000000005</v>
      </c>
      <c r="G107" s="1">
        <v>535.1</v>
      </c>
      <c r="H107" s="1">
        <v>544.1</v>
      </c>
      <c r="I107" s="1">
        <v>544.1</v>
      </c>
      <c r="J107" s="1">
        <v>545.51</v>
      </c>
      <c r="K107" s="1">
        <v>199902</v>
      </c>
      <c r="L107" s="1">
        <v>109048594.95</v>
      </c>
      <c r="M107" s="3">
        <f>IF(ISERROR((Table2[[#This Row],[Close Price]]-I106)/I106),0,(Table2[[#This Row],[Close Price]]-I106)/I106)</f>
        <v>-6.2100456621004153E-3</v>
      </c>
      <c r="N107" s="3">
        <f>IF(OR(Table2[[#This Row],[Raw Return]]&lt;-20,Table2[[#This Row],[Raw Return]]&gt;20),"Outlier",Table2[[#This Row],[Raw Return]])</f>
        <v>-6.2100456621004153E-3</v>
      </c>
      <c r="O107" s="8">
        <f>(Table2[[#This Row],[Return]]-$S$3)^2</f>
        <v>5.0549170370431033E-5</v>
      </c>
      <c r="P107" s="8">
        <f>(Table2[[#This Row],[Return]]-$S$3)^3</f>
        <v>-3.5939418695332693E-7</v>
      </c>
    </row>
    <row r="108" spans="1:16" x14ac:dyDescent="0.3">
      <c r="A108" s="1" t="s">
        <v>12</v>
      </c>
      <c r="B108" s="1" t="s">
        <v>13</v>
      </c>
      <c r="C108" s="2">
        <v>40792</v>
      </c>
      <c r="D108" s="1">
        <v>544.1</v>
      </c>
      <c r="E108" s="1">
        <v>543.79999999999995</v>
      </c>
      <c r="F108" s="1">
        <v>572.70000000000005</v>
      </c>
      <c r="G108" s="1">
        <v>536</v>
      </c>
      <c r="H108" s="1">
        <v>550.45000000000005</v>
      </c>
      <c r="I108" s="1">
        <v>551.45000000000005</v>
      </c>
      <c r="J108" s="1">
        <v>556.96</v>
      </c>
      <c r="K108" s="1">
        <v>453181</v>
      </c>
      <c r="L108" s="1">
        <v>252403110.59999999</v>
      </c>
      <c r="M108" s="3">
        <f>IF(ISERROR((Table2[[#This Row],[Close Price]]-I107)/I107),0,(Table2[[#This Row],[Close Price]]-I107)/I107)</f>
        <v>1.3508546223120791E-2</v>
      </c>
      <c r="N108" s="3">
        <f>IF(OR(Table2[[#This Row],[Raw Return]]&lt;-20,Table2[[#This Row],[Raw Return]]&gt;20),"Outlier",Table2[[#This Row],[Raw Return]])</f>
        <v>1.3508546223120791E-2</v>
      </c>
      <c r="O108" s="8">
        <f>(Table2[[#This Row],[Return]]-$S$3)^2</f>
        <v>1.5898178473461866E-4</v>
      </c>
      <c r="P108" s="8">
        <f>(Table2[[#This Row],[Return]]-$S$3)^3</f>
        <v>2.0045691950861365E-6</v>
      </c>
    </row>
    <row r="109" spans="1:16" x14ac:dyDescent="0.3">
      <c r="A109" s="1" t="s">
        <v>12</v>
      </c>
      <c r="B109" s="1" t="s">
        <v>13</v>
      </c>
      <c r="C109" s="2">
        <v>40793</v>
      </c>
      <c r="D109" s="1">
        <v>551.45000000000005</v>
      </c>
      <c r="E109" s="1">
        <v>548</v>
      </c>
      <c r="F109" s="1">
        <v>562.9</v>
      </c>
      <c r="G109" s="1">
        <v>541.15</v>
      </c>
      <c r="H109" s="1">
        <v>547.5</v>
      </c>
      <c r="I109" s="1">
        <v>549.45000000000005</v>
      </c>
      <c r="J109" s="1">
        <v>554.62</v>
      </c>
      <c r="K109" s="1">
        <v>155481</v>
      </c>
      <c r="L109" s="1">
        <v>86233110.599999994</v>
      </c>
      <c r="M109" s="3">
        <f>IF(ISERROR((Table2[[#This Row],[Close Price]]-I108)/I108),0,(Table2[[#This Row],[Close Price]]-I108)/I108)</f>
        <v>-3.6268020672771779E-3</v>
      </c>
      <c r="N109" s="3">
        <f>IF(OR(Table2[[#This Row],[Raw Return]]&lt;-20,Table2[[#This Row],[Raw Return]]&gt;20),"Outlier",Table2[[#This Row],[Raw Return]])</f>
        <v>-3.6268020672771779E-3</v>
      </c>
      <c r="O109" s="8">
        <f>(Table2[[#This Row],[Return]]-$S$3)^2</f>
        <v>2.0489658346497001E-5</v>
      </c>
      <c r="P109" s="8">
        <f>(Table2[[#This Row],[Return]]-$S$3)^3</f>
        <v>-9.2747470783049297E-8</v>
      </c>
    </row>
    <row r="110" spans="1:16" x14ac:dyDescent="0.3">
      <c r="A110" s="1" t="s">
        <v>12</v>
      </c>
      <c r="B110" s="1" t="s">
        <v>13</v>
      </c>
      <c r="C110" s="2">
        <v>40794</v>
      </c>
      <c r="D110" s="1">
        <v>549.45000000000005</v>
      </c>
      <c r="E110" s="1">
        <v>545.1</v>
      </c>
      <c r="F110" s="1">
        <v>561</v>
      </c>
      <c r="G110" s="1">
        <v>542.5</v>
      </c>
      <c r="H110" s="1">
        <v>545.35</v>
      </c>
      <c r="I110" s="1">
        <v>547.4</v>
      </c>
      <c r="J110" s="1">
        <v>551.73</v>
      </c>
      <c r="K110" s="1">
        <v>133695</v>
      </c>
      <c r="L110" s="1">
        <v>73762936.049999997</v>
      </c>
      <c r="M110" s="3">
        <f>IF(ISERROR((Table2[[#This Row],[Close Price]]-I109)/I109),0,(Table2[[#This Row],[Close Price]]-I109)/I109)</f>
        <v>-3.7310037310038548E-3</v>
      </c>
      <c r="N110" s="3">
        <f>IF(OR(Table2[[#This Row],[Raw Return]]&lt;-20,Table2[[#This Row],[Raw Return]]&gt;20),"Outlier",Table2[[#This Row],[Raw Return]])</f>
        <v>-3.7310037310038548E-3</v>
      </c>
      <c r="O110" s="8">
        <f>(Table2[[#This Row],[Return]]-$S$3)^2</f>
        <v>2.144386449438556E-5</v>
      </c>
      <c r="P110" s="8">
        <f>(Table2[[#This Row],[Return]]-$S$3)^3</f>
        <v>-9.9301219341819481E-8</v>
      </c>
    </row>
    <row r="111" spans="1:16" x14ac:dyDescent="0.3">
      <c r="A111" s="1" t="s">
        <v>12</v>
      </c>
      <c r="B111" s="1" t="s">
        <v>13</v>
      </c>
      <c r="C111" s="2">
        <v>40795</v>
      </c>
      <c r="D111" s="1">
        <v>547.4</v>
      </c>
      <c r="E111" s="1">
        <v>548</v>
      </c>
      <c r="F111" s="1">
        <v>564</v>
      </c>
      <c r="G111" s="1">
        <v>541</v>
      </c>
      <c r="H111" s="1">
        <v>552.29999999999995</v>
      </c>
      <c r="I111" s="1">
        <v>553.20000000000005</v>
      </c>
      <c r="J111" s="1">
        <v>555.83000000000004</v>
      </c>
      <c r="K111" s="1">
        <v>250121</v>
      </c>
      <c r="L111" s="1">
        <v>139025344.75</v>
      </c>
      <c r="M111" s="3">
        <f>IF(ISERROR((Table2[[#This Row],[Close Price]]-I110)/I110),0,(Table2[[#This Row],[Close Price]]-I110)/I110)</f>
        <v>1.0595542564852152E-2</v>
      </c>
      <c r="N111" s="3">
        <f>IF(OR(Table2[[#This Row],[Raw Return]]&lt;-20,Table2[[#This Row],[Raw Return]]&gt;20),"Outlier",Table2[[#This Row],[Raw Return]])</f>
        <v>1.0595542564852152E-2</v>
      </c>
      <c r="O111" s="8">
        <f>(Table2[[#This Row],[Return]]-$S$3)^2</f>
        <v>9.4008426171444216E-5</v>
      </c>
      <c r="P111" s="8">
        <f>(Table2[[#This Row],[Return]]-$S$3)^3</f>
        <v>9.1148635808515777E-7</v>
      </c>
    </row>
    <row r="112" spans="1:16" x14ac:dyDescent="0.3">
      <c r="A112" s="1" t="s">
        <v>12</v>
      </c>
      <c r="B112" s="1" t="s">
        <v>13</v>
      </c>
      <c r="C112" s="2">
        <v>40798</v>
      </c>
      <c r="D112" s="1">
        <v>553.20000000000005</v>
      </c>
      <c r="E112" s="1">
        <v>545.54999999999995</v>
      </c>
      <c r="F112" s="1">
        <v>609.79999999999995</v>
      </c>
      <c r="G112" s="1">
        <v>540.75</v>
      </c>
      <c r="H112" s="1">
        <v>554.45000000000005</v>
      </c>
      <c r="I112" s="1">
        <v>551.65</v>
      </c>
      <c r="J112" s="1">
        <v>570.55999999999995</v>
      </c>
      <c r="K112" s="1">
        <v>984564</v>
      </c>
      <c r="L112" s="1">
        <v>561757393.35000002</v>
      </c>
      <c r="M112" s="3">
        <f>IF(ISERROR((Table2[[#This Row],[Close Price]]-I111)/I111),0,(Table2[[#This Row],[Close Price]]-I111)/I111)</f>
        <v>-2.8018799710774912E-3</v>
      </c>
      <c r="N112" s="3">
        <f>IF(OR(Table2[[#This Row],[Raw Return]]&lt;-20,Table2[[#This Row],[Raw Return]]&gt;20),"Outlier",Table2[[#This Row],[Raw Return]])</f>
        <v>-2.8018799710774912E-3</v>
      </c>
      <c r="O112" s="8">
        <f>(Table2[[#This Row],[Return]]-$S$3)^2</f>
        <v>1.3702051954553359E-5</v>
      </c>
      <c r="P112" s="8">
        <f>(Table2[[#This Row],[Return]]-$S$3)^3</f>
        <v>-5.0719903066855999E-8</v>
      </c>
    </row>
    <row r="113" spans="1:16" x14ac:dyDescent="0.3">
      <c r="A113" s="1" t="s">
        <v>12</v>
      </c>
      <c r="B113" s="1" t="s">
        <v>13</v>
      </c>
      <c r="C113" s="2">
        <v>40799</v>
      </c>
      <c r="D113" s="1">
        <v>551.65</v>
      </c>
      <c r="E113" s="1">
        <v>558.20000000000005</v>
      </c>
      <c r="F113" s="1">
        <v>571</v>
      </c>
      <c r="G113" s="1">
        <v>546.65</v>
      </c>
      <c r="H113" s="1">
        <v>551</v>
      </c>
      <c r="I113" s="1">
        <v>552.35</v>
      </c>
      <c r="J113" s="1">
        <v>559.67999999999995</v>
      </c>
      <c r="K113" s="1">
        <v>248216</v>
      </c>
      <c r="L113" s="1">
        <v>138920502.15000001</v>
      </c>
      <c r="M113" s="3">
        <f>IF(ISERROR((Table2[[#This Row],[Close Price]]-I112)/I112),0,(Table2[[#This Row],[Close Price]]-I112)/I112)</f>
        <v>1.2689205111937741E-3</v>
      </c>
      <c r="N113" s="3">
        <f>IF(OR(Table2[[#This Row],[Raw Return]]&lt;-20,Table2[[#This Row],[Raw Return]]&gt;20),"Outlier",Table2[[#This Row],[Raw Return]])</f>
        <v>1.2689205111937741E-3</v>
      </c>
      <c r="O113" s="8">
        <f>(Table2[[#This Row],[Return]]-$S$3)^2</f>
        <v>1.362881118124211E-7</v>
      </c>
      <c r="P113" s="8">
        <f>(Table2[[#This Row],[Return]]-$S$3)^3</f>
        <v>5.0313781805756186E-11</v>
      </c>
    </row>
    <row r="114" spans="1:16" x14ac:dyDescent="0.3">
      <c r="A114" s="1" t="s">
        <v>12</v>
      </c>
      <c r="B114" s="1" t="s">
        <v>13</v>
      </c>
      <c r="C114" s="2">
        <v>40800</v>
      </c>
      <c r="D114" s="1">
        <v>552.35</v>
      </c>
      <c r="E114" s="1">
        <v>553</v>
      </c>
      <c r="F114" s="1">
        <v>557.85</v>
      </c>
      <c r="G114" s="1">
        <v>545.15</v>
      </c>
      <c r="H114" s="1">
        <v>546.15</v>
      </c>
      <c r="I114" s="1">
        <v>547.9</v>
      </c>
      <c r="J114" s="1">
        <v>550.41999999999996</v>
      </c>
      <c r="K114" s="1">
        <v>106305</v>
      </c>
      <c r="L114" s="1">
        <v>58512487.299999997</v>
      </c>
      <c r="M114" s="3">
        <f>IF(ISERROR((Table2[[#This Row],[Close Price]]-I113)/I113),0,(Table2[[#This Row],[Close Price]]-I113)/I113)</f>
        <v>-8.056485923780294E-3</v>
      </c>
      <c r="N114" s="3">
        <f>IF(OR(Table2[[#This Row],[Raw Return]]&lt;-20,Table2[[#This Row],[Raw Return]]&gt;20),"Outlier",Table2[[#This Row],[Raw Return]])</f>
        <v>-8.056485923780294E-3</v>
      </c>
      <c r="O114" s="8">
        <f>(Table2[[#This Row],[Return]]-$S$3)^2</f>
        <v>8.0214131706666557E-5</v>
      </c>
      <c r="P114" s="8">
        <f>(Table2[[#This Row],[Return]]-$S$3)^3</f>
        <v>-7.1841655267645384E-7</v>
      </c>
    </row>
    <row r="115" spans="1:16" x14ac:dyDescent="0.3">
      <c r="A115" s="1" t="s">
        <v>12</v>
      </c>
      <c r="B115" s="1" t="s">
        <v>13</v>
      </c>
      <c r="C115" s="2">
        <v>40801</v>
      </c>
      <c r="D115" s="1">
        <v>547.9</v>
      </c>
      <c r="E115" s="1">
        <v>554.35</v>
      </c>
      <c r="F115" s="1">
        <v>554.4</v>
      </c>
      <c r="G115" s="1">
        <v>540.20000000000005</v>
      </c>
      <c r="H115" s="1">
        <v>542</v>
      </c>
      <c r="I115" s="1">
        <v>541.70000000000005</v>
      </c>
      <c r="J115" s="1">
        <v>544.59</v>
      </c>
      <c r="K115" s="1">
        <v>76315</v>
      </c>
      <c r="L115" s="1">
        <v>41560366.049999997</v>
      </c>
      <c r="M115" s="3">
        <f>IF(ISERROR((Table2[[#This Row],[Close Price]]-I114)/I114),0,(Table2[[#This Row],[Close Price]]-I114)/I114)</f>
        <v>-1.1315933564518949E-2</v>
      </c>
      <c r="N115" s="3">
        <f>IF(OR(Table2[[#This Row],[Raw Return]]&lt;-20,Table2[[#This Row],[Raw Return]]&gt;20),"Outlier",Table2[[#This Row],[Raw Return]])</f>
        <v>-1.1315933564518949E-2</v>
      </c>
      <c r="O115" s="8">
        <f>(Table2[[#This Row],[Return]]-$S$3)^2</f>
        <v>1.4922288373627891E-4</v>
      </c>
      <c r="P115" s="8">
        <f>(Table2[[#This Row],[Return]]-$S$3)^3</f>
        <v>-1.8228592765899648E-6</v>
      </c>
    </row>
    <row r="116" spans="1:16" x14ac:dyDescent="0.3">
      <c r="A116" s="1" t="s">
        <v>12</v>
      </c>
      <c r="B116" s="1" t="s">
        <v>13</v>
      </c>
      <c r="C116" s="2">
        <v>40802</v>
      </c>
      <c r="D116" s="1">
        <v>541.70000000000005</v>
      </c>
      <c r="E116" s="1">
        <v>546.4</v>
      </c>
      <c r="F116" s="1">
        <v>574</v>
      </c>
      <c r="G116" s="1">
        <v>543.25</v>
      </c>
      <c r="H116" s="1">
        <v>561.95000000000005</v>
      </c>
      <c r="I116" s="1">
        <v>566.29999999999995</v>
      </c>
      <c r="J116" s="1">
        <v>560.62</v>
      </c>
      <c r="K116" s="1">
        <v>478976</v>
      </c>
      <c r="L116" s="1">
        <v>268522574.69999999</v>
      </c>
      <c r="M116" s="3">
        <f>IF(ISERROR((Table2[[#This Row],[Close Price]]-I115)/I115),0,(Table2[[#This Row],[Close Price]]-I115)/I115)</f>
        <v>4.5412589994461711E-2</v>
      </c>
      <c r="N116" s="3">
        <f>IF(OR(Table2[[#This Row],[Raw Return]]&lt;-20,Table2[[#This Row],[Raw Return]]&gt;20),"Outlier",Table2[[#This Row],[Raw Return]])</f>
        <v>4.5412589994461711E-2</v>
      </c>
      <c r="O116" s="8">
        <f>(Table2[[#This Row],[Return]]-$S$3)^2</f>
        <v>1.9813930745459975E-3</v>
      </c>
      <c r="P116" s="8">
        <f>(Table2[[#This Row],[Return]]-$S$3)^3</f>
        <v>8.819743623572404E-5</v>
      </c>
    </row>
    <row r="117" spans="1:16" x14ac:dyDescent="0.3">
      <c r="A117" s="1" t="s">
        <v>12</v>
      </c>
      <c r="B117" s="1" t="s">
        <v>13</v>
      </c>
      <c r="C117" s="2">
        <v>40805</v>
      </c>
      <c r="D117" s="1">
        <v>566.29999999999995</v>
      </c>
      <c r="E117" s="1">
        <v>560</v>
      </c>
      <c r="F117" s="1">
        <v>564.15</v>
      </c>
      <c r="G117" s="1">
        <v>550.15</v>
      </c>
      <c r="H117" s="1">
        <v>551</v>
      </c>
      <c r="I117" s="1">
        <v>552.20000000000005</v>
      </c>
      <c r="J117" s="1">
        <v>557.08000000000004</v>
      </c>
      <c r="K117" s="1">
        <v>72994</v>
      </c>
      <c r="L117" s="1">
        <v>40663676.049999997</v>
      </c>
      <c r="M117" s="3">
        <f>IF(ISERROR((Table2[[#This Row],[Close Price]]-I116)/I116),0,(Table2[[#This Row],[Close Price]]-I116)/I116)</f>
        <v>-2.4898463711813368E-2</v>
      </c>
      <c r="N117" s="3">
        <f>IF(OR(Table2[[#This Row],[Raw Return]]&lt;-20,Table2[[#This Row],[Raw Return]]&gt;20),"Outlier",Table2[[#This Row],[Raw Return]])</f>
        <v>-2.4898463711813368E-2</v>
      </c>
      <c r="O117" s="8">
        <f>(Table2[[#This Row],[Return]]-$S$3)^2</f>
        <v>6.6554774368468854E-4</v>
      </c>
      <c r="P117" s="8">
        <f>(Table2[[#This Row],[Return]]-$S$3)^3</f>
        <v>-1.716994180431001E-5</v>
      </c>
    </row>
    <row r="118" spans="1:16" x14ac:dyDescent="0.3">
      <c r="A118" s="1" t="s">
        <v>12</v>
      </c>
      <c r="B118" s="1" t="s">
        <v>13</v>
      </c>
      <c r="C118" s="2">
        <v>40806</v>
      </c>
      <c r="D118" s="1">
        <v>552.20000000000005</v>
      </c>
      <c r="E118" s="1">
        <v>555.35</v>
      </c>
      <c r="F118" s="1">
        <v>579</v>
      </c>
      <c r="G118" s="1">
        <v>551</v>
      </c>
      <c r="H118" s="1">
        <v>566.4</v>
      </c>
      <c r="I118" s="1">
        <v>565.65</v>
      </c>
      <c r="J118" s="1">
        <v>568.34</v>
      </c>
      <c r="K118" s="1">
        <v>277662</v>
      </c>
      <c r="L118" s="1">
        <v>157805602.44999999</v>
      </c>
      <c r="M118" s="3">
        <f>IF(ISERROR((Table2[[#This Row],[Close Price]]-I117)/I117),0,(Table2[[#This Row],[Close Price]]-I117)/I117)</f>
        <v>2.4357116986598933E-2</v>
      </c>
      <c r="N118" s="3">
        <f>IF(OR(Table2[[#This Row],[Raw Return]]&lt;-20,Table2[[#This Row],[Raw Return]]&gt;20),"Outlier",Table2[[#This Row],[Raw Return]])</f>
        <v>2.4357116986598933E-2</v>
      </c>
      <c r="O118" s="8">
        <f>(Table2[[#This Row],[Return]]-$S$3)^2</f>
        <v>5.5024814508235426E-4</v>
      </c>
      <c r="P118" s="8">
        <f>(Table2[[#This Row],[Return]]-$S$3)^3</f>
        <v>1.2907373601081143E-5</v>
      </c>
    </row>
    <row r="119" spans="1:16" x14ac:dyDescent="0.3">
      <c r="A119" s="1" t="s">
        <v>12</v>
      </c>
      <c r="B119" s="1" t="s">
        <v>13</v>
      </c>
      <c r="C119" s="2">
        <v>40807</v>
      </c>
      <c r="D119" s="1">
        <v>565.65</v>
      </c>
      <c r="E119" s="1">
        <v>566</v>
      </c>
      <c r="F119" s="1">
        <v>574.35</v>
      </c>
      <c r="G119" s="1">
        <v>552.1</v>
      </c>
      <c r="H119" s="1">
        <v>559.45000000000005</v>
      </c>
      <c r="I119" s="1">
        <v>561.20000000000005</v>
      </c>
      <c r="J119" s="1">
        <v>566.15</v>
      </c>
      <c r="K119" s="1">
        <v>99513</v>
      </c>
      <c r="L119" s="1">
        <v>56339199</v>
      </c>
      <c r="M119" s="3">
        <f>IF(ISERROR((Table2[[#This Row],[Close Price]]-I118)/I118),0,(Table2[[#This Row],[Close Price]]-I118)/I118)</f>
        <v>-7.8670555997523775E-3</v>
      </c>
      <c r="N119" s="3">
        <f>IF(OR(Table2[[#This Row],[Raw Return]]&lt;-20,Table2[[#This Row],[Raw Return]]&gt;20),"Outlier",Table2[[#This Row],[Raw Return]])</f>
        <v>-7.8670555997523775E-3</v>
      </c>
      <c r="O119" s="8">
        <f>(Table2[[#This Row],[Return]]-$S$3)^2</f>
        <v>7.6856850847186663E-5</v>
      </c>
      <c r="P119" s="8">
        <f>(Table2[[#This Row],[Return]]-$S$3)^3</f>
        <v>-6.7378894074005938E-7</v>
      </c>
    </row>
    <row r="120" spans="1:16" x14ac:dyDescent="0.3">
      <c r="A120" s="1" t="s">
        <v>12</v>
      </c>
      <c r="B120" s="1" t="s">
        <v>13</v>
      </c>
      <c r="C120" s="2">
        <v>40808</v>
      </c>
      <c r="D120" s="1">
        <v>561.20000000000005</v>
      </c>
      <c r="E120" s="1">
        <v>546.25</v>
      </c>
      <c r="F120" s="1">
        <v>568.70000000000005</v>
      </c>
      <c r="G120" s="1">
        <v>541.29999999999995</v>
      </c>
      <c r="H120" s="1">
        <v>542.45000000000005</v>
      </c>
      <c r="I120" s="1">
        <v>544</v>
      </c>
      <c r="J120" s="1">
        <v>555.86</v>
      </c>
      <c r="K120" s="1">
        <v>87409</v>
      </c>
      <c r="L120" s="1">
        <v>48586932.799999997</v>
      </c>
      <c r="M120" s="3">
        <f>IF(ISERROR((Table2[[#This Row],[Close Price]]-I119)/I119),0,(Table2[[#This Row],[Close Price]]-I119)/I119)</f>
        <v>-3.0648610121169002E-2</v>
      </c>
      <c r="N120" s="3">
        <f>IF(OR(Table2[[#This Row],[Raw Return]]&lt;-20,Table2[[#This Row],[Raw Return]]&gt;20),"Outlier",Table2[[#This Row],[Raw Return]])</f>
        <v>-3.0648610121169002E-2</v>
      </c>
      <c r="O120" s="8">
        <f>(Table2[[#This Row],[Return]]-$S$3)^2</f>
        <v>9.9529891989992938E-4</v>
      </c>
      <c r="P120" s="8">
        <f>(Table2[[#This Row],[Return]]-$S$3)^3</f>
        <v>-3.1400047074288204E-5</v>
      </c>
    </row>
    <row r="121" spans="1:16" x14ac:dyDescent="0.3">
      <c r="A121" s="1" t="s">
        <v>12</v>
      </c>
      <c r="B121" s="1" t="s">
        <v>13</v>
      </c>
      <c r="C121" s="2">
        <v>40809</v>
      </c>
      <c r="D121" s="1">
        <v>544</v>
      </c>
      <c r="E121" s="1">
        <v>532.15</v>
      </c>
      <c r="F121" s="1">
        <v>550.9</v>
      </c>
      <c r="G121" s="1">
        <v>532.04999999999995</v>
      </c>
      <c r="H121" s="1">
        <v>536</v>
      </c>
      <c r="I121" s="1">
        <v>536.65</v>
      </c>
      <c r="J121" s="1">
        <v>540.74</v>
      </c>
      <c r="K121" s="1">
        <v>124382</v>
      </c>
      <c r="L121" s="1">
        <v>67258540.799999997</v>
      </c>
      <c r="M121" s="3">
        <f>IF(ISERROR((Table2[[#This Row],[Close Price]]-I120)/I120),0,(Table2[[#This Row],[Close Price]]-I120)/I120)</f>
        <v>-1.3511029411764748E-2</v>
      </c>
      <c r="N121" s="3">
        <f>IF(OR(Table2[[#This Row],[Raw Return]]&lt;-20,Table2[[#This Row],[Raw Return]]&gt;20),"Outlier",Table2[[#This Row],[Raw Return]])</f>
        <v>-1.3511029411764748E-2</v>
      </c>
      <c r="O121" s="8">
        <f>(Table2[[#This Row],[Return]]-$S$3)^2</f>
        <v>2.0767051463674492E-4</v>
      </c>
      <c r="P121" s="8">
        <f>(Table2[[#This Row],[Return]]-$S$3)^3</f>
        <v>-2.9926936264476752E-6</v>
      </c>
    </row>
    <row r="122" spans="1:16" x14ac:dyDescent="0.3">
      <c r="A122" s="1" t="s">
        <v>12</v>
      </c>
      <c r="B122" s="1" t="s">
        <v>13</v>
      </c>
      <c r="C122" s="2">
        <v>40812</v>
      </c>
      <c r="D122" s="1">
        <v>536.65</v>
      </c>
      <c r="E122" s="1">
        <v>537.85</v>
      </c>
      <c r="F122" s="1">
        <v>547</v>
      </c>
      <c r="G122" s="1">
        <v>520.29999999999995</v>
      </c>
      <c r="H122" s="1">
        <v>522.04999999999995</v>
      </c>
      <c r="I122" s="1">
        <v>525.75</v>
      </c>
      <c r="J122" s="1">
        <v>533.66999999999996</v>
      </c>
      <c r="K122" s="1">
        <v>70347</v>
      </c>
      <c r="L122" s="1">
        <v>37542352.350000001</v>
      </c>
      <c r="M122" s="3">
        <f>IF(ISERROR((Table2[[#This Row],[Close Price]]-I121)/I121),0,(Table2[[#This Row],[Close Price]]-I121)/I121)</f>
        <v>-2.0311189788502708E-2</v>
      </c>
      <c r="N122" s="3">
        <f>IF(OR(Table2[[#This Row],[Raw Return]]&lt;-20,Table2[[#This Row],[Raw Return]]&gt;20),"Outlier",Table2[[#This Row],[Raw Return]])</f>
        <v>-2.0311189788502708E-2</v>
      </c>
      <c r="O122" s="8">
        <f>(Table2[[#This Row],[Return]]-$S$3)^2</f>
        <v>4.4990389515191568E-4</v>
      </c>
      <c r="P122" s="8">
        <f>(Table2[[#This Row],[Return]]-$S$3)^3</f>
        <v>-9.5428836717573274E-6</v>
      </c>
    </row>
    <row r="123" spans="1:16" x14ac:dyDescent="0.3">
      <c r="A123" s="1" t="s">
        <v>12</v>
      </c>
      <c r="B123" s="1" t="s">
        <v>13</v>
      </c>
      <c r="C123" s="2">
        <v>40813</v>
      </c>
      <c r="D123" s="1">
        <v>525.75</v>
      </c>
      <c r="E123" s="1">
        <v>528.6</v>
      </c>
      <c r="F123" s="1">
        <v>544.65</v>
      </c>
      <c r="G123" s="1">
        <v>502.65</v>
      </c>
      <c r="H123" s="1">
        <v>535</v>
      </c>
      <c r="I123" s="1">
        <v>535.04999999999995</v>
      </c>
      <c r="J123" s="1">
        <v>537</v>
      </c>
      <c r="K123" s="1">
        <v>70796</v>
      </c>
      <c r="L123" s="1">
        <v>38017648.850000001</v>
      </c>
      <c r="M123" s="3">
        <f>IF(ISERROR((Table2[[#This Row],[Close Price]]-I122)/I122),0,(Table2[[#This Row],[Close Price]]-I122)/I122)</f>
        <v>1.7689015691868672E-2</v>
      </c>
      <c r="N123" s="3">
        <f>IF(OR(Table2[[#This Row],[Raw Return]]&lt;-20,Table2[[#This Row],[Raw Return]]&gt;20),"Outlier",Table2[[#This Row],[Raw Return]])</f>
        <v>1.7689015691868672E-2</v>
      </c>
      <c r="O123" s="8">
        <f>(Table2[[#This Row],[Return]]-$S$3)^2</f>
        <v>2.8187949911428654E-4</v>
      </c>
      <c r="P123" s="8">
        <f>(Table2[[#This Row],[Return]]-$S$3)^3</f>
        <v>4.732550279210558E-6</v>
      </c>
    </row>
    <row r="124" spans="1:16" x14ac:dyDescent="0.3">
      <c r="A124" s="1" t="s">
        <v>12</v>
      </c>
      <c r="B124" s="1" t="s">
        <v>13</v>
      </c>
      <c r="C124" s="2">
        <v>40814</v>
      </c>
      <c r="D124" s="1">
        <v>535.04999999999995</v>
      </c>
      <c r="E124" s="1">
        <v>536.15</v>
      </c>
      <c r="F124" s="1">
        <v>546.79999999999995</v>
      </c>
      <c r="G124" s="1">
        <v>527</v>
      </c>
      <c r="H124" s="1">
        <v>530</v>
      </c>
      <c r="I124" s="1">
        <v>531.9</v>
      </c>
      <c r="J124" s="1">
        <v>539.17999999999995</v>
      </c>
      <c r="K124" s="1">
        <v>49702</v>
      </c>
      <c r="L124" s="1">
        <v>26798525.850000001</v>
      </c>
      <c r="M124" s="3">
        <f>IF(ISERROR((Table2[[#This Row],[Close Price]]-I123)/I123),0,(Table2[[#This Row],[Close Price]]-I123)/I123)</f>
        <v>-5.8873002523128258E-3</v>
      </c>
      <c r="N124" s="3">
        <f>IF(OR(Table2[[#This Row],[Raw Return]]&lt;-20,Table2[[#This Row],[Raw Return]]&gt;20),"Outlier",Table2[[#This Row],[Raw Return]])</f>
        <v>-5.8873002523128258E-3</v>
      </c>
      <c r="O124" s="8">
        <f>(Table2[[#This Row],[Return]]-$S$3)^2</f>
        <v>4.6064028229878387E-5</v>
      </c>
      <c r="P124" s="8">
        <f>(Table2[[#This Row],[Return]]-$S$3)^3</f>
        <v>-3.1263879671678882E-7</v>
      </c>
    </row>
    <row r="125" spans="1:16" x14ac:dyDescent="0.3">
      <c r="A125" s="1" t="s">
        <v>12</v>
      </c>
      <c r="B125" s="1" t="s">
        <v>13</v>
      </c>
      <c r="C125" s="2">
        <v>40815</v>
      </c>
      <c r="D125" s="1">
        <v>531.9</v>
      </c>
      <c r="E125" s="1">
        <v>529</v>
      </c>
      <c r="F125" s="1">
        <v>534.6</v>
      </c>
      <c r="G125" s="1">
        <v>524.95000000000005</v>
      </c>
      <c r="H125" s="1">
        <v>527.95000000000005</v>
      </c>
      <c r="I125" s="1">
        <v>528.29999999999995</v>
      </c>
      <c r="J125" s="1">
        <v>529.30999999999995</v>
      </c>
      <c r="K125" s="1">
        <v>33713</v>
      </c>
      <c r="L125" s="1">
        <v>17844482.550000001</v>
      </c>
      <c r="M125" s="3">
        <f>IF(ISERROR((Table2[[#This Row],[Close Price]]-I124)/I124),0,(Table2[[#This Row],[Close Price]]-I124)/I124)</f>
        <v>-6.7681895093063037E-3</v>
      </c>
      <c r="N125" s="3">
        <f>IF(OR(Table2[[#This Row],[Raw Return]]&lt;-20,Table2[[#This Row],[Raw Return]]&gt;20),"Outlier",Table2[[#This Row],[Raw Return]])</f>
        <v>-6.7681895093063037E-3</v>
      </c>
      <c r="O125" s="8">
        <f>(Table2[[#This Row],[Return]]-$S$3)^2</f>
        <v>5.8797270448973884E-5</v>
      </c>
      <c r="P125" s="8">
        <f>(Table2[[#This Row],[Return]]-$S$3)^3</f>
        <v>-4.5085381393256465E-7</v>
      </c>
    </row>
    <row r="126" spans="1:16" x14ac:dyDescent="0.3">
      <c r="A126" s="1" t="s">
        <v>12</v>
      </c>
      <c r="B126" s="1" t="s">
        <v>13</v>
      </c>
      <c r="C126" s="2">
        <v>40816</v>
      </c>
      <c r="D126" s="1">
        <v>528.29999999999995</v>
      </c>
      <c r="E126" s="1">
        <v>528</v>
      </c>
      <c r="F126" s="1">
        <v>536.9</v>
      </c>
      <c r="G126" s="1">
        <v>522.15</v>
      </c>
      <c r="H126" s="1">
        <v>523</v>
      </c>
      <c r="I126" s="1">
        <v>524.4</v>
      </c>
      <c r="J126" s="1">
        <v>528.83000000000004</v>
      </c>
      <c r="K126" s="1">
        <v>37730</v>
      </c>
      <c r="L126" s="1">
        <v>19952740.399999999</v>
      </c>
      <c r="M126" s="3">
        <f>IF(ISERROR((Table2[[#This Row],[Close Price]]-I125)/I125),0,(Table2[[#This Row],[Close Price]]-I125)/I125)</f>
        <v>-7.382169222032893E-3</v>
      </c>
      <c r="N126" s="3">
        <f>IF(OR(Table2[[#This Row],[Raw Return]]&lt;-20,Table2[[#This Row],[Raw Return]]&gt;20),"Outlier",Table2[[#This Row],[Raw Return]])</f>
        <v>-7.382169222032893E-3</v>
      </c>
      <c r="O126" s="8">
        <f>(Table2[[#This Row],[Return]]-$S$3)^2</f>
        <v>6.8590158059481294E-5</v>
      </c>
      <c r="P126" s="8">
        <f>(Table2[[#This Row],[Return]]-$S$3)^3</f>
        <v>-5.6805803277341755E-7</v>
      </c>
    </row>
    <row r="127" spans="1:16" x14ac:dyDescent="0.3">
      <c r="A127" s="1" t="s">
        <v>12</v>
      </c>
      <c r="B127" s="1" t="s">
        <v>13</v>
      </c>
      <c r="C127" s="2">
        <v>40819</v>
      </c>
      <c r="D127" s="1">
        <v>524.4</v>
      </c>
      <c r="E127" s="1">
        <v>523.04999999999995</v>
      </c>
      <c r="F127" s="1">
        <v>523.04999999999995</v>
      </c>
      <c r="G127" s="1">
        <v>510</v>
      </c>
      <c r="H127" s="1">
        <v>511.85</v>
      </c>
      <c r="I127" s="1">
        <v>512.95000000000005</v>
      </c>
      <c r="J127" s="1">
        <v>515.91</v>
      </c>
      <c r="K127" s="1">
        <v>35961</v>
      </c>
      <c r="L127" s="1">
        <v>18552546.800000001</v>
      </c>
      <c r="M127" s="3">
        <f>IF(ISERROR((Table2[[#This Row],[Close Price]]-I126)/I126),0,(Table2[[#This Row],[Close Price]]-I126)/I126)</f>
        <v>-2.1834477498092929E-2</v>
      </c>
      <c r="N127" s="3">
        <f>IF(OR(Table2[[#This Row],[Raw Return]]&lt;-20,Table2[[#This Row],[Raw Return]]&gt;20),"Outlier",Table2[[#This Row],[Raw Return]])</f>
        <v>-2.1834477498092929E-2</v>
      </c>
      <c r="O127" s="8">
        <f>(Table2[[#This Row],[Return]]-$S$3)^2</f>
        <v>5.1684502323634106E-4</v>
      </c>
      <c r="P127" s="8">
        <f>(Table2[[#This Row],[Return]]-$S$3)^3</f>
        <v>-1.1750071467669313E-5</v>
      </c>
    </row>
    <row r="128" spans="1:16" x14ac:dyDescent="0.3">
      <c r="A128" s="1" t="s">
        <v>12</v>
      </c>
      <c r="B128" s="1" t="s">
        <v>13</v>
      </c>
      <c r="C128" s="2">
        <v>40820</v>
      </c>
      <c r="D128" s="1">
        <v>512.95000000000005</v>
      </c>
      <c r="E128" s="1">
        <v>509</v>
      </c>
      <c r="F128" s="1">
        <v>519</v>
      </c>
      <c r="G128" s="1">
        <v>501.15</v>
      </c>
      <c r="H128" s="1">
        <v>505</v>
      </c>
      <c r="I128" s="1">
        <v>503.35</v>
      </c>
      <c r="J128" s="1">
        <v>509.43</v>
      </c>
      <c r="K128" s="1">
        <v>40336</v>
      </c>
      <c r="L128" s="1">
        <v>20548412.399999999</v>
      </c>
      <c r="M128" s="3">
        <f>IF(ISERROR((Table2[[#This Row],[Close Price]]-I127)/I127),0,(Table2[[#This Row],[Close Price]]-I127)/I127)</f>
        <v>-1.8715274393215756E-2</v>
      </c>
      <c r="N128" s="3">
        <f>IF(OR(Table2[[#This Row],[Raw Return]]&lt;-20,Table2[[#This Row],[Raw Return]]&gt;20),"Outlier",Table2[[#This Row],[Raw Return]])</f>
        <v>-1.8715274393215756E-2</v>
      </c>
      <c r="O128" s="8">
        <f>(Table2[[#This Row],[Return]]-$S$3)^2</f>
        <v>3.8474911577103435E-4</v>
      </c>
      <c r="P128" s="8">
        <f>(Table2[[#This Row],[Return]]-$S$3)^3</f>
        <v>-7.5468626421009277E-6</v>
      </c>
    </row>
    <row r="129" spans="1:16" x14ac:dyDescent="0.3">
      <c r="A129" s="1" t="s">
        <v>12</v>
      </c>
      <c r="B129" s="1" t="s">
        <v>13</v>
      </c>
      <c r="C129" s="2">
        <v>40821</v>
      </c>
      <c r="D129" s="1">
        <v>503.35</v>
      </c>
      <c r="E129" s="1">
        <v>505.05</v>
      </c>
      <c r="F129" s="1">
        <v>513</v>
      </c>
      <c r="G129" s="1">
        <v>496.3</v>
      </c>
      <c r="H129" s="1">
        <v>496.3</v>
      </c>
      <c r="I129" s="1">
        <v>501</v>
      </c>
      <c r="J129" s="1">
        <v>505.31</v>
      </c>
      <c r="K129" s="1">
        <v>28779</v>
      </c>
      <c r="L129" s="1">
        <v>14542346.65</v>
      </c>
      <c r="M129" s="3">
        <f>IF(ISERROR((Table2[[#This Row],[Close Price]]-I128)/I128),0,(Table2[[#This Row],[Close Price]]-I128)/I128)</f>
        <v>-4.6687195788219383E-3</v>
      </c>
      <c r="N129" s="3">
        <f>IF(OR(Table2[[#This Row],[Raw Return]]&lt;-20,Table2[[#This Row],[Raw Return]]&gt;20),"Outlier",Table2[[#This Row],[Raw Return]])</f>
        <v>-4.6687195788219383E-3</v>
      </c>
      <c r="O129" s="8">
        <f>(Table2[[#This Row],[Return]]-$S$3)^2</f>
        <v>3.1007834663862822E-5</v>
      </c>
      <c r="P129" s="8">
        <f>(Table2[[#This Row],[Return]]-$S$3)^3</f>
        <v>-1.7266613172512872E-7</v>
      </c>
    </row>
    <row r="130" spans="1:16" x14ac:dyDescent="0.3">
      <c r="A130" s="1" t="s">
        <v>12</v>
      </c>
      <c r="B130" s="1" t="s">
        <v>13</v>
      </c>
      <c r="C130" s="2">
        <v>40823</v>
      </c>
      <c r="D130" s="1">
        <v>501</v>
      </c>
      <c r="E130" s="1">
        <v>504.6</v>
      </c>
      <c r="F130" s="1">
        <v>520.9</v>
      </c>
      <c r="G130" s="1">
        <v>504.6</v>
      </c>
      <c r="H130" s="1">
        <v>506</v>
      </c>
      <c r="I130" s="1">
        <v>507.15</v>
      </c>
      <c r="J130" s="1">
        <v>511.17</v>
      </c>
      <c r="K130" s="1">
        <v>233306</v>
      </c>
      <c r="L130" s="1">
        <v>119259201.05</v>
      </c>
      <c r="M130" s="3">
        <f>IF(ISERROR((Table2[[#This Row],[Close Price]]-I129)/I129),0,(Table2[[#This Row],[Close Price]]-I129)/I129)</f>
        <v>1.2275449101796362E-2</v>
      </c>
      <c r="N130" s="3">
        <f>IF(OR(Table2[[#This Row],[Raw Return]]&lt;-20,Table2[[#This Row],[Raw Return]]&gt;20),"Outlier",Table2[[#This Row],[Raw Return]])</f>
        <v>1.2275449101796362E-2</v>
      </c>
      <c r="O130" s="8">
        <f>(Table2[[#This Row],[Return]]-$S$3)^2</f>
        <v>1.2940656843293116E-4</v>
      </c>
      <c r="P130" s="8">
        <f>(Table2[[#This Row],[Return]]-$S$3)^3</f>
        <v>1.4720904025792066E-6</v>
      </c>
    </row>
    <row r="131" spans="1:16" x14ac:dyDescent="0.3">
      <c r="A131" s="1" t="s">
        <v>12</v>
      </c>
      <c r="B131" s="1" t="s">
        <v>13</v>
      </c>
      <c r="C131" s="2">
        <v>40826</v>
      </c>
      <c r="D131" s="1">
        <v>507.15</v>
      </c>
      <c r="E131" s="1">
        <v>507</v>
      </c>
      <c r="F131" s="1">
        <v>516.9</v>
      </c>
      <c r="G131" s="1">
        <v>507</v>
      </c>
      <c r="H131" s="1">
        <v>514.20000000000005</v>
      </c>
      <c r="I131" s="1">
        <v>514.4</v>
      </c>
      <c r="J131" s="1">
        <v>513</v>
      </c>
      <c r="K131" s="1">
        <v>24265</v>
      </c>
      <c r="L131" s="1">
        <v>12448006.75</v>
      </c>
      <c r="M131" s="3">
        <f>IF(ISERROR((Table2[[#This Row],[Close Price]]-I130)/I130),0,(Table2[[#This Row],[Close Price]]-I130)/I130)</f>
        <v>1.4295573301784482E-2</v>
      </c>
      <c r="N131" s="3">
        <f>IF(OR(Table2[[#This Row],[Raw Return]]&lt;-20,Table2[[#This Row],[Raw Return]]&gt;20),"Outlier",Table2[[#This Row],[Raw Return]])</f>
        <v>1.4295573301784482E-2</v>
      </c>
      <c r="O131" s="8">
        <f>(Table2[[#This Row],[Return]]-$S$3)^2</f>
        <v>1.794481271262673E-4</v>
      </c>
      <c r="P131" s="8">
        <f>(Table2[[#This Row],[Return]]-$S$3)^3</f>
        <v>2.4038557055226686E-6</v>
      </c>
    </row>
    <row r="132" spans="1:16" x14ac:dyDescent="0.3">
      <c r="A132" s="1" t="s">
        <v>12</v>
      </c>
      <c r="B132" s="1" t="s">
        <v>13</v>
      </c>
      <c r="C132" s="2">
        <v>40827</v>
      </c>
      <c r="D132" s="1">
        <v>514.4</v>
      </c>
      <c r="E132" s="1">
        <v>519</v>
      </c>
      <c r="F132" s="1">
        <v>538.9</v>
      </c>
      <c r="G132" s="1">
        <v>517.4</v>
      </c>
      <c r="H132" s="1">
        <v>526.95000000000005</v>
      </c>
      <c r="I132" s="1">
        <v>526.45000000000005</v>
      </c>
      <c r="J132" s="1">
        <v>527.95000000000005</v>
      </c>
      <c r="K132" s="1">
        <v>85935</v>
      </c>
      <c r="L132" s="1">
        <v>45369310.75</v>
      </c>
      <c r="M132" s="3">
        <f>IF(ISERROR((Table2[[#This Row],[Close Price]]-I131)/I131),0,(Table2[[#This Row],[Close Price]]-I131)/I131)</f>
        <v>2.3425349922239637E-2</v>
      </c>
      <c r="N132" s="3">
        <f>IF(OR(Table2[[#This Row],[Raw Return]]&lt;-20,Table2[[#This Row],[Raw Return]]&gt;20),"Outlier",Table2[[#This Row],[Raw Return]])</f>
        <v>2.3425349922239637E-2</v>
      </c>
      <c r="O132" s="8">
        <f>(Table2[[#This Row],[Return]]-$S$3)^2</f>
        <v>5.0740272785166263E-4</v>
      </c>
      <c r="P132" s="8">
        <f>(Table2[[#This Row],[Return]]-$S$3)^3</f>
        <v>1.1429551702954597E-5</v>
      </c>
    </row>
    <row r="133" spans="1:16" x14ac:dyDescent="0.3">
      <c r="A133" s="1" t="s">
        <v>12</v>
      </c>
      <c r="B133" s="1" t="s">
        <v>13</v>
      </c>
      <c r="C133" s="2">
        <v>40828</v>
      </c>
      <c r="D133" s="1">
        <v>526.45000000000005</v>
      </c>
      <c r="E133" s="1">
        <v>527</v>
      </c>
      <c r="F133" s="1">
        <v>536.5</v>
      </c>
      <c r="G133" s="1">
        <v>525</v>
      </c>
      <c r="H133" s="1">
        <v>531.5</v>
      </c>
      <c r="I133" s="1">
        <v>531.4</v>
      </c>
      <c r="J133" s="1">
        <v>531.27</v>
      </c>
      <c r="K133" s="1">
        <v>46187</v>
      </c>
      <c r="L133" s="1">
        <v>24537550.649999999</v>
      </c>
      <c r="M133" s="3">
        <f>IF(ISERROR((Table2[[#This Row],[Close Price]]-I132)/I132),0,(Table2[[#This Row],[Close Price]]-I132)/I132)</f>
        <v>9.4026023364040864E-3</v>
      </c>
      <c r="N133" s="3">
        <f>IF(OR(Table2[[#This Row],[Raw Return]]&lt;-20,Table2[[#This Row],[Raw Return]]&gt;20),"Outlier",Table2[[#This Row],[Raw Return]])</f>
        <v>9.4026023364040864E-3</v>
      </c>
      <c r="O133" s="8">
        <f>(Table2[[#This Row],[Return]]-$S$3)^2</f>
        <v>7.2298526540859163E-5</v>
      </c>
      <c r="P133" s="8">
        <f>(Table2[[#This Row],[Return]]-$S$3)^3</f>
        <v>6.1474381727367342E-7</v>
      </c>
    </row>
    <row r="134" spans="1:16" x14ac:dyDescent="0.3">
      <c r="A134" s="1" t="s">
        <v>12</v>
      </c>
      <c r="B134" s="1" t="s">
        <v>13</v>
      </c>
      <c r="C134" s="2">
        <v>40829</v>
      </c>
      <c r="D134" s="1">
        <v>531.4</v>
      </c>
      <c r="E134" s="1">
        <v>534</v>
      </c>
      <c r="F134" s="1">
        <v>541</v>
      </c>
      <c r="G134" s="1">
        <v>526.65</v>
      </c>
      <c r="H134" s="1">
        <v>527.20000000000005</v>
      </c>
      <c r="I134" s="1">
        <v>528.95000000000005</v>
      </c>
      <c r="J134" s="1">
        <v>533.22</v>
      </c>
      <c r="K134" s="1">
        <v>38866</v>
      </c>
      <c r="L134" s="1">
        <v>20724213.550000001</v>
      </c>
      <c r="M134" s="3">
        <f>IF(ISERROR((Table2[[#This Row],[Close Price]]-I133)/I133),0,(Table2[[#This Row],[Close Price]]-I133)/I133)</f>
        <v>-4.6104629281142869E-3</v>
      </c>
      <c r="N134" s="3">
        <f>IF(OR(Table2[[#This Row],[Raw Return]]&lt;-20,Table2[[#This Row],[Raw Return]]&gt;20),"Outlier",Table2[[#This Row],[Raw Return]])</f>
        <v>-4.6104629281142869E-3</v>
      </c>
      <c r="O134" s="8">
        <f>(Table2[[#This Row],[Return]]-$S$3)^2</f>
        <v>3.0362427923296361E-5</v>
      </c>
      <c r="P134" s="8">
        <f>(Table2[[#This Row],[Return]]-$S$3)^3</f>
        <v>-1.6730339165486186E-7</v>
      </c>
    </row>
    <row r="135" spans="1:16" x14ac:dyDescent="0.3">
      <c r="A135" s="1" t="s">
        <v>12</v>
      </c>
      <c r="B135" s="1" t="s">
        <v>13</v>
      </c>
      <c r="C135" s="2">
        <v>40830</v>
      </c>
      <c r="D135" s="1">
        <v>528.95000000000005</v>
      </c>
      <c r="E135" s="1">
        <v>527.35</v>
      </c>
      <c r="F135" s="1">
        <v>531.9</v>
      </c>
      <c r="G135" s="1">
        <v>516.04999999999995</v>
      </c>
      <c r="H135" s="1">
        <v>524.4</v>
      </c>
      <c r="I135" s="1">
        <v>525.4</v>
      </c>
      <c r="J135" s="1">
        <v>526.48</v>
      </c>
      <c r="K135" s="1">
        <v>27618</v>
      </c>
      <c r="L135" s="1">
        <v>14540300.550000001</v>
      </c>
      <c r="M135" s="3">
        <f>IF(ISERROR((Table2[[#This Row],[Close Price]]-I134)/I134),0,(Table2[[#This Row],[Close Price]]-I134)/I134)</f>
        <v>-6.7114093959732826E-3</v>
      </c>
      <c r="N135" s="3">
        <f>IF(OR(Table2[[#This Row],[Raw Return]]&lt;-20,Table2[[#This Row],[Raw Return]]&gt;20),"Outlier",Table2[[#This Row],[Raw Return]])</f>
        <v>-6.7114093959732826E-3</v>
      </c>
      <c r="O135" s="8">
        <f>(Table2[[#This Row],[Return]]-$S$3)^2</f>
        <v>5.7929721673065342E-5</v>
      </c>
      <c r="P135" s="8">
        <f>(Table2[[#This Row],[Return]]-$S$3)^3</f>
        <v>-4.4091224769900747E-7</v>
      </c>
    </row>
    <row r="136" spans="1:16" x14ac:dyDescent="0.3">
      <c r="A136" s="1" t="s">
        <v>12</v>
      </c>
      <c r="B136" s="1" t="s">
        <v>13</v>
      </c>
      <c r="C136" s="2">
        <v>40833</v>
      </c>
      <c r="D136" s="1">
        <v>525.4</v>
      </c>
      <c r="E136" s="1">
        <v>526.20000000000005</v>
      </c>
      <c r="F136" s="1">
        <v>538.65</v>
      </c>
      <c r="G136" s="1">
        <v>525</v>
      </c>
      <c r="H136" s="1">
        <v>532.5</v>
      </c>
      <c r="I136" s="1">
        <v>532.4</v>
      </c>
      <c r="J136" s="1">
        <v>532.87</v>
      </c>
      <c r="K136" s="1">
        <v>76805</v>
      </c>
      <c r="L136" s="1">
        <v>40927165.450000003</v>
      </c>
      <c r="M136" s="3">
        <f>IF(ISERROR((Table2[[#This Row],[Close Price]]-I135)/I135),0,(Table2[[#This Row],[Close Price]]-I135)/I135)</f>
        <v>1.3323182337266844E-2</v>
      </c>
      <c r="N136" s="3">
        <f>IF(OR(Table2[[#This Row],[Raw Return]]&lt;-20,Table2[[#This Row],[Raw Return]]&gt;20),"Outlier",Table2[[#This Row],[Raw Return]])</f>
        <v>1.3323182337266844E-2</v>
      </c>
      <c r="O136" s="8">
        <f>(Table2[[#This Row],[Return]]-$S$3)^2</f>
        <v>1.5434171295171693E-4</v>
      </c>
      <c r="P136" s="8">
        <f>(Table2[[#This Row],[Return]]-$S$3)^3</f>
        <v>1.917454088025661E-6</v>
      </c>
    </row>
    <row r="137" spans="1:16" x14ac:dyDescent="0.3">
      <c r="A137" s="1" t="s">
        <v>12</v>
      </c>
      <c r="B137" s="1" t="s">
        <v>13</v>
      </c>
      <c r="C137" s="2">
        <v>40834</v>
      </c>
      <c r="D137" s="1">
        <v>532.4</v>
      </c>
      <c r="E137" s="1">
        <v>531.95000000000005</v>
      </c>
      <c r="F137" s="1">
        <v>532.65</v>
      </c>
      <c r="G137" s="1">
        <v>520</v>
      </c>
      <c r="H137" s="1">
        <v>528.20000000000005</v>
      </c>
      <c r="I137" s="1">
        <v>527.65</v>
      </c>
      <c r="J137" s="1">
        <v>526.70000000000005</v>
      </c>
      <c r="K137" s="1">
        <v>35359</v>
      </c>
      <c r="L137" s="1">
        <v>18623628.949999999</v>
      </c>
      <c r="M137" s="3">
        <f>IF(ISERROR((Table2[[#This Row],[Close Price]]-I136)/I136),0,(Table2[[#This Row],[Close Price]]-I136)/I136)</f>
        <v>-8.9218632607062365E-3</v>
      </c>
      <c r="N137" s="3">
        <f>IF(OR(Table2[[#This Row],[Raw Return]]&lt;-20,Table2[[#This Row],[Raw Return]]&gt;20),"Outlier",Table2[[#This Row],[Raw Return]])</f>
        <v>-8.9218632607062365E-3</v>
      </c>
      <c r="O137" s="8">
        <f>(Table2[[#This Row],[Return]]-$S$3)^2</f>
        <v>9.646405390760172E-5</v>
      </c>
      <c r="P137" s="8">
        <f>(Table2[[#This Row],[Return]]-$S$3)^3</f>
        <v>-9.4743246831947707E-7</v>
      </c>
    </row>
    <row r="138" spans="1:16" x14ac:dyDescent="0.3">
      <c r="A138" s="1" t="s">
        <v>12</v>
      </c>
      <c r="B138" s="1" t="s">
        <v>13</v>
      </c>
      <c r="C138" s="2">
        <v>40835</v>
      </c>
      <c r="D138" s="1">
        <v>527.65</v>
      </c>
      <c r="E138" s="1">
        <v>533</v>
      </c>
      <c r="F138" s="1">
        <v>554.9</v>
      </c>
      <c r="G138" s="1">
        <v>531.25</v>
      </c>
      <c r="H138" s="1">
        <v>545</v>
      </c>
      <c r="I138" s="1">
        <v>545.25</v>
      </c>
      <c r="J138" s="1">
        <v>546.03</v>
      </c>
      <c r="K138" s="1">
        <v>254175</v>
      </c>
      <c r="L138" s="1">
        <v>138788444.44999999</v>
      </c>
      <c r="M138" s="3">
        <f>IF(ISERROR((Table2[[#This Row],[Close Price]]-I137)/I137),0,(Table2[[#This Row],[Close Price]]-I137)/I137)</f>
        <v>3.3355443949587837E-2</v>
      </c>
      <c r="N138" s="3">
        <f>IF(OR(Table2[[#This Row],[Raw Return]]&lt;-20,Table2[[#This Row],[Raw Return]]&gt;20),"Outlier",Table2[[#This Row],[Raw Return]])</f>
        <v>3.3355443949587837E-2</v>
      </c>
      <c r="O138" s="8">
        <f>(Table2[[#This Row],[Return]]-$S$3)^2</f>
        <v>1.0533721792454374E-3</v>
      </c>
      <c r="P138" s="8">
        <f>(Table2[[#This Row],[Return]]-$S$3)^3</f>
        <v>3.4187926841486795E-5</v>
      </c>
    </row>
    <row r="139" spans="1:16" x14ac:dyDescent="0.3">
      <c r="A139" s="1" t="s">
        <v>12</v>
      </c>
      <c r="B139" s="1" t="s">
        <v>13</v>
      </c>
      <c r="C139" s="2">
        <v>40836</v>
      </c>
      <c r="D139" s="1">
        <v>545.25</v>
      </c>
      <c r="E139" s="1">
        <v>553.5</v>
      </c>
      <c r="F139" s="1">
        <v>591</v>
      </c>
      <c r="G139" s="1">
        <v>553.5</v>
      </c>
      <c r="H139" s="1">
        <v>558.29999999999995</v>
      </c>
      <c r="I139" s="1">
        <v>559.29999999999995</v>
      </c>
      <c r="J139" s="1">
        <v>572.92999999999995</v>
      </c>
      <c r="K139" s="1">
        <v>856800</v>
      </c>
      <c r="L139" s="1">
        <v>490885998.05000001</v>
      </c>
      <c r="M139" s="3">
        <f>IF(ISERROR((Table2[[#This Row],[Close Price]]-I138)/I138),0,(Table2[[#This Row],[Close Price]]-I138)/I138)</f>
        <v>2.5767996331957733E-2</v>
      </c>
      <c r="N139" s="3">
        <f>IF(OR(Table2[[#This Row],[Raw Return]]&lt;-20,Table2[[#This Row],[Raw Return]]&gt;20),"Outlier",Table2[[#This Row],[Raw Return]])</f>
        <v>2.5767996331957733E-2</v>
      </c>
      <c r="O139" s="8">
        <f>(Table2[[#This Row],[Return]]-$S$3)^2</f>
        <v>6.1842975952520075E-4</v>
      </c>
      <c r="P139" s="8">
        <f>(Table2[[#This Row],[Return]]-$S$3)^3</f>
        <v>1.5379264642087625E-5</v>
      </c>
    </row>
    <row r="140" spans="1:16" x14ac:dyDescent="0.3">
      <c r="A140" s="1" t="s">
        <v>12</v>
      </c>
      <c r="B140" s="1" t="s">
        <v>13</v>
      </c>
      <c r="C140" s="2">
        <v>40837</v>
      </c>
      <c r="D140" s="1">
        <v>559.29999999999995</v>
      </c>
      <c r="E140" s="1">
        <v>562.35</v>
      </c>
      <c r="F140" s="1">
        <v>565.70000000000005</v>
      </c>
      <c r="G140" s="1">
        <v>543.45000000000005</v>
      </c>
      <c r="H140" s="1">
        <v>544.25</v>
      </c>
      <c r="I140" s="1">
        <v>545.4</v>
      </c>
      <c r="J140" s="1">
        <v>554.66</v>
      </c>
      <c r="K140" s="1">
        <v>153321</v>
      </c>
      <c r="L140" s="1">
        <v>85041219.849999994</v>
      </c>
      <c r="M140" s="3">
        <f>IF(ISERROR((Table2[[#This Row],[Close Price]]-I139)/I139),0,(Table2[[#This Row],[Close Price]]-I139)/I139)</f>
        <v>-2.4852494189164989E-2</v>
      </c>
      <c r="N140" s="3">
        <f>IF(OR(Table2[[#This Row],[Raw Return]]&lt;-20,Table2[[#This Row],[Raw Return]]&gt;20),"Outlier",Table2[[#This Row],[Raw Return]])</f>
        <v>-2.4852494189164989E-2</v>
      </c>
      <c r="O140" s="8">
        <f>(Table2[[#This Row],[Return]]-$S$3)^2</f>
        <v>6.6317799389776306E-4</v>
      </c>
      <c r="P140" s="8">
        <f>(Table2[[#This Row],[Return]]-$S$3)^3</f>
        <v>-1.7078320521050417E-5</v>
      </c>
    </row>
    <row r="141" spans="1:16" x14ac:dyDescent="0.3">
      <c r="A141" s="1" t="s">
        <v>12</v>
      </c>
      <c r="B141" s="1" t="s">
        <v>13</v>
      </c>
      <c r="C141" s="2">
        <v>40840</v>
      </c>
      <c r="D141" s="1">
        <v>545.4</v>
      </c>
      <c r="E141" s="1">
        <v>549</v>
      </c>
      <c r="F141" s="1">
        <v>554.9</v>
      </c>
      <c r="G141" s="1">
        <v>537.75</v>
      </c>
      <c r="H141" s="1">
        <v>541.6</v>
      </c>
      <c r="I141" s="1">
        <v>540.25</v>
      </c>
      <c r="J141" s="1">
        <v>547.35</v>
      </c>
      <c r="K141" s="1">
        <v>70616</v>
      </c>
      <c r="L141" s="1">
        <v>38651524</v>
      </c>
      <c r="M141" s="3">
        <f>IF(ISERROR((Table2[[#This Row],[Close Price]]-I140)/I140),0,(Table2[[#This Row],[Close Price]]-I140)/I140)</f>
        <v>-9.4426109277594011E-3</v>
      </c>
      <c r="N141" s="3">
        <f>IF(OR(Table2[[#This Row],[Raw Return]]&lt;-20,Table2[[#This Row],[Raw Return]]&gt;20),"Outlier",Table2[[#This Row],[Raw Return]])</f>
        <v>-9.4426109277594011E-3</v>
      </c>
      <c r="O141" s="8">
        <f>(Table2[[#This Row],[Return]]-$S$3)^2</f>
        <v>1.0696439466791345E-4</v>
      </c>
      <c r="P141" s="8">
        <f>(Table2[[#This Row],[Return]]-$S$3)^3</f>
        <v>-1.1062641956414029E-6</v>
      </c>
    </row>
    <row r="142" spans="1:16" x14ac:dyDescent="0.3">
      <c r="A142" s="1" t="s">
        <v>12</v>
      </c>
      <c r="B142" s="1" t="s">
        <v>13</v>
      </c>
      <c r="C142" s="2">
        <v>40841</v>
      </c>
      <c r="D142" s="1">
        <v>540.25</v>
      </c>
      <c r="E142" s="1">
        <v>540.35</v>
      </c>
      <c r="F142" s="1">
        <v>544.65</v>
      </c>
      <c r="G142" s="1">
        <v>530</v>
      </c>
      <c r="H142" s="1">
        <v>532.5</v>
      </c>
      <c r="I142" s="1">
        <v>532.5</v>
      </c>
      <c r="J142" s="1">
        <v>534.33000000000004</v>
      </c>
      <c r="K142" s="1">
        <v>65004</v>
      </c>
      <c r="L142" s="1">
        <v>34733576.049999997</v>
      </c>
      <c r="M142" s="3">
        <f>IF(ISERROR((Table2[[#This Row],[Close Price]]-I141)/I141),0,(Table2[[#This Row],[Close Price]]-I141)/I141)</f>
        <v>-1.4345210550670985E-2</v>
      </c>
      <c r="N142" s="3">
        <f>IF(OR(Table2[[#This Row],[Raw Return]]&lt;-20,Table2[[#This Row],[Raw Return]]&gt;20),"Outlier",Table2[[#This Row],[Raw Return]])</f>
        <v>-1.4345210550670985E-2</v>
      </c>
      <c r="O142" s="8">
        <f>(Table2[[#This Row],[Return]]-$S$3)^2</f>
        <v>2.3240877075943094E-4</v>
      </c>
      <c r="P142" s="8">
        <f>(Table2[[#This Row],[Return]]-$S$3)^3</f>
        <v>-3.5430621498174832E-6</v>
      </c>
    </row>
    <row r="143" spans="1:16" x14ac:dyDescent="0.3">
      <c r="A143" s="1" t="s">
        <v>12</v>
      </c>
      <c r="B143" s="1" t="s">
        <v>13</v>
      </c>
      <c r="C143" s="2">
        <v>40842</v>
      </c>
      <c r="D143" s="1">
        <v>532.5</v>
      </c>
      <c r="E143" s="1">
        <v>535</v>
      </c>
      <c r="F143" s="1">
        <v>543.85</v>
      </c>
      <c r="G143" s="1">
        <v>535</v>
      </c>
      <c r="H143" s="1">
        <v>543.79999999999995</v>
      </c>
      <c r="I143" s="1">
        <v>542.6</v>
      </c>
      <c r="J143" s="1">
        <v>541.65</v>
      </c>
      <c r="K143" s="1">
        <v>18087</v>
      </c>
      <c r="L143" s="1">
        <v>9796856.1500000004</v>
      </c>
      <c r="M143" s="3">
        <f>IF(ISERROR((Table2[[#This Row],[Close Price]]-I142)/I142),0,(Table2[[#This Row],[Close Price]]-I142)/I142)</f>
        <v>1.8967136150234785E-2</v>
      </c>
      <c r="N143" s="3">
        <f>IF(OR(Table2[[#This Row],[Raw Return]]&lt;-20,Table2[[#This Row],[Raw Return]]&gt;20),"Outlier",Table2[[#This Row],[Raw Return]])</f>
        <v>1.8967136150234785E-2</v>
      </c>
      <c r="O143" s="8">
        <f>(Table2[[#This Row],[Return]]-$S$3)^2</f>
        <v>3.2643050325583252E-4</v>
      </c>
      <c r="P143" s="8">
        <f>(Table2[[#This Row],[Return]]-$S$3)^3</f>
        <v>5.89774650417964E-6</v>
      </c>
    </row>
    <row r="144" spans="1:16" x14ac:dyDescent="0.3">
      <c r="A144" s="1" t="s">
        <v>12</v>
      </c>
      <c r="B144" s="1" t="s">
        <v>13</v>
      </c>
      <c r="C144" s="2">
        <v>40844</v>
      </c>
      <c r="D144" s="1">
        <v>542.6</v>
      </c>
      <c r="E144" s="1">
        <v>549.79999999999995</v>
      </c>
      <c r="F144" s="1">
        <v>557.79999999999995</v>
      </c>
      <c r="G144" s="1">
        <v>538.5</v>
      </c>
      <c r="H144" s="1">
        <v>539.79999999999995</v>
      </c>
      <c r="I144" s="1">
        <v>541.25</v>
      </c>
      <c r="J144" s="1">
        <v>544.61</v>
      </c>
      <c r="K144" s="1">
        <v>75586</v>
      </c>
      <c r="L144" s="1">
        <v>41164928.649999999</v>
      </c>
      <c r="M144" s="3">
        <f>IF(ISERROR((Table2[[#This Row],[Close Price]]-I143)/I143),0,(Table2[[#This Row],[Close Price]]-I143)/I143)</f>
        <v>-2.4880206413564736E-3</v>
      </c>
      <c r="N144" s="3">
        <f>IF(OR(Table2[[#This Row],[Raw Return]]&lt;-20,Table2[[#This Row],[Raw Return]]&gt;20),"Outlier",Table2[[#This Row],[Raw Return]])</f>
        <v>-2.4880206413564736E-3</v>
      </c>
      <c r="O144" s="8">
        <f>(Table2[[#This Row],[Return]]-$S$3)^2</f>
        <v>1.1476978489081644E-5</v>
      </c>
      <c r="P144" s="8">
        <f>(Table2[[#This Row],[Return]]-$S$3)^3</f>
        <v>-3.888135141678802E-8</v>
      </c>
    </row>
    <row r="145" spans="1:16" x14ac:dyDescent="0.3">
      <c r="A145" s="1" t="s">
        <v>12</v>
      </c>
      <c r="B145" s="1" t="s">
        <v>13</v>
      </c>
      <c r="C145" s="2">
        <v>40847</v>
      </c>
      <c r="D145" s="1">
        <v>541.25</v>
      </c>
      <c r="E145" s="1">
        <v>540</v>
      </c>
      <c r="F145" s="1">
        <v>549.65</v>
      </c>
      <c r="G145" s="1">
        <v>540</v>
      </c>
      <c r="H145" s="1">
        <v>541.5</v>
      </c>
      <c r="I145" s="1">
        <v>541.9</v>
      </c>
      <c r="J145" s="1">
        <v>543.9</v>
      </c>
      <c r="K145" s="1">
        <v>64256</v>
      </c>
      <c r="L145" s="1">
        <v>34948911.399999999</v>
      </c>
      <c r="M145" s="3">
        <f>IF(ISERROR((Table2[[#This Row],[Close Price]]-I144)/I144),0,(Table2[[#This Row],[Close Price]]-I144)/I144)</f>
        <v>1.2009237875288264E-3</v>
      </c>
      <c r="N145" s="3">
        <f>IF(OR(Table2[[#This Row],[Raw Return]]&lt;-20,Table2[[#This Row],[Raw Return]]&gt;20),"Outlier",Table2[[#This Row],[Raw Return]])</f>
        <v>1.2009237875288264E-3</v>
      </c>
      <c r="O145" s="8">
        <f>(Table2[[#This Row],[Return]]-$S$3)^2</f>
        <v>9.0706666370533212E-8</v>
      </c>
      <c r="P145" s="8">
        <f>(Table2[[#This Row],[Return]]-$S$3)^3</f>
        <v>2.7318623273952486E-11</v>
      </c>
    </row>
    <row r="146" spans="1:16" x14ac:dyDescent="0.3">
      <c r="A146" s="1" t="s">
        <v>12</v>
      </c>
      <c r="B146" s="1" t="s">
        <v>13</v>
      </c>
      <c r="C146" s="2">
        <v>40848</v>
      </c>
      <c r="D146" s="1">
        <v>541.9</v>
      </c>
      <c r="E146" s="1">
        <v>536.79999999999995</v>
      </c>
      <c r="F146" s="1">
        <v>552</v>
      </c>
      <c r="G146" s="1">
        <v>536.1</v>
      </c>
      <c r="H146" s="1">
        <v>539.9</v>
      </c>
      <c r="I146" s="1">
        <v>539.35</v>
      </c>
      <c r="J146" s="1">
        <v>542.62</v>
      </c>
      <c r="K146" s="1">
        <v>57402</v>
      </c>
      <c r="L146" s="1">
        <v>31147565.25</v>
      </c>
      <c r="M146" s="3">
        <f>IF(ISERROR((Table2[[#This Row],[Close Price]]-I145)/I145),0,(Table2[[#This Row],[Close Price]]-I145)/I145)</f>
        <v>-4.7056652518914091E-3</v>
      </c>
      <c r="N146" s="3">
        <f>IF(OR(Table2[[#This Row],[Raw Return]]&lt;-20,Table2[[#This Row],[Raw Return]]&gt;20),"Outlier",Table2[[#This Row],[Raw Return]])</f>
        <v>-4.7056652518914091E-3</v>
      </c>
      <c r="O146" s="8">
        <f>(Table2[[#This Row],[Return]]-$S$3)^2</f>
        <v>3.142066123509027E-5</v>
      </c>
      <c r="P146" s="8">
        <f>(Table2[[#This Row],[Return]]-$S$3)^3</f>
        <v>-1.7612580070957767E-7</v>
      </c>
    </row>
    <row r="147" spans="1:16" x14ac:dyDescent="0.3">
      <c r="A147" s="1" t="s">
        <v>12</v>
      </c>
      <c r="B147" s="1" t="s">
        <v>13</v>
      </c>
      <c r="C147" s="2">
        <v>40849</v>
      </c>
      <c r="D147" s="1">
        <v>539.35</v>
      </c>
      <c r="E147" s="1">
        <v>535</v>
      </c>
      <c r="F147" s="1">
        <v>545</v>
      </c>
      <c r="G147" s="1">
        <v>530.1</v>
      </c>
      <c r="H147" s="1">
        <v>539.45000000000005</v>
      </c>
      <c r="I147" s="1">
        <v>539.79999999999995</v>
      </c>
      <c r="J147" s="1">
        <v>540.58000000000004</v>
      </c>
      <c r="K147" s="1">
        <v>35053</v>
      </c>
      <c r="L147" s="1">
        <v>18948878.699999999</v>
      </c>
      <c r="M147" s="3">
        <f>IF(ISERROR((Table2[[#This Row],[Close Price]]-I146)/I146),0,(Table2[[#This Row],[Close Price]]-I146)/I146)</f>
        <v>8.3433762862692459E-4</v>
      </c>
      <c r="N147" s="3">
        <f>IF(OR(Table2[[#This Row],[Raw Return]]&lt;-20,Table2[[#This Row],[Raw Return]]&gt;20),"Outlier",Table2[[#This Row],[Raw Return]])</f>
        <v>8.3433762862692459E-4</v>
      </c>
      <c r="O147" s="8">
        <f>(Table2[[#This Row],[Return]]-$S$3)^2</f>
        <v>4.2785576490775135E-9</v>
      </c>
      <c r="P147" s="8">
        <f>(Table2[[#This Row],[Return]]-$S$3)^3</f>
        <v>-2.798633845747138E-13</v>
      </c>
    </row>
    <row r="148" spans="1:16" x14ac:dyDescent="0.3">
      <c r="A148" s="1" t="s">
        <v>12</v>
      </c>
      <c r="B148" s="1" t="s">
        <v>13</v>
      </c>
      <c r="C148" s="2">
        <v>40850</v>
      </c>
      <c r="D148" s="1">
        <v>539.79999999999995</v>
      </c>
      <c r="E148" s="1">
        <v>548.5</v>
      </c>
      <c r="F148" s="1">
        <v>555.04999999999995</v>
      </c>
      <c r="G148" s="1">
        <v>539</v>
      </c>
      <c r="H148" s="1">
        <v>541</v>
      </c>
      <c r="I148" s="1">
        <v>541.45000000000005</v>
      </c>
      <c r="J148" s="1">
        <v>544.74</v>
      </c>
      <c r="K148" s="1">
        <v>66105</v>
      </c>
      <c r="L148" s="1">
        <v>36010006.700000003</v>
      </c>
      <c r="M148" s="3">
        <f>IF(ISERROR((Table2[[#This Row],[Close Price]]-I147)/I147),0,(Table2[[#This Row],[Close Price]]-I147)/I147)</f>
        <v>3.0566876620972418E-3</v>
      </c>
      <c r="N148" s="3">
        <f>IF(OR(Table2[[#This Row],[Raw Return]]&lt;-20,Table2[[#This Row],[Raw Return]]&gt;20),"Outlier",Table2[[#This Row],[Raw Return]])</f>
        <v>3.0566876620972418E-3</v>
      </c>
      <c r="O148" s="8">
        <f>(Table2[[#This Row],[Return]]-$S$3)^2</f>
        <v>4.6523873550600264E-6</v>
      </c>
      <c r="P148" s="8">
        <f>(Table2[[#This Row],[Return]]-$S$3)^3</f>
        <v>1.003491735269844E-8</v>
      </c>
    </row>
    <row r="149" spans="1:16" x14ac:dyDescent="0.3">
      <c r="A149" s="1" t="s">
        <v>12</v>
      </c>
      <c r="B149" s="1" t="s">
        <v>13</v>
      </c>
      <c r="C149" s="2">
        <v>40851</v>
      </c>
      <c r="D149" s="1">
        <v>541.45000000000005</v>
      </c>
      <c r="E149" s="1">
        <v>542.29999999999995</v>
      </c>
      <c r="F149" s="1">
        <v>547</v>
      </c>
      <c r="G149" s="1">
        <v>535.04999999999995</v>
      </c>
      <c r="H149" s="1">
        <v>535.04999999999995</v>
      </c>
      <c r="I149" s="1">
        <v>537.04999999999995</v>
      </c>
      <c r="J149" s="1">
        <v>541.1</v>
      </c>
      <c r="K149" s="1">
        <v>39927</v>
      </c>
      <c r="L149" s="1">
        <v>21604667.350000001</v>
      </c>
      <c r="M149" s="3">
        <f>IF(ISERROR((Table2[[#This Row],[Close Price]]-I148)/I148),0,(Table2[[#This Row],[Close Price]]-I148)/I148)</f>
        <v>-8.1263274540587134E-3</v>
      </c>
      <c r="N149" s="3">
        <f>IF(OR(Table2[[#This Row],[Raw Return]]&lt;-20,Table2[[#This Row],[Raw Return]]&gt;20),"Outlier",Table2[[#This Row],[Raw Return]])</f>
        <v>-8.1263274540587134E-3</v>
      </c>
      <c r="O149" s="8">
        <f>(Table2[[#This Row],[Return]]-$S$3)^2</f>
        <v>8.1470043755295805E-5</v>
      </c>
      <c r="P149" s="8">
        <f>(Table2[[#This Row],[Return]]-$S$3)^3</f>
        <v>-7.3535478769267324E-7</v>
      </c>
    </row>
    <row r="150" spans="1:16" x14ac:dyDescent="0.3">
      <c r="A150" s="1" t="s">
        <v>12</v>
      </c>
      <c r="B150" s="1" t="s">
        <v>13</v>
      </c>
      <c r="C150" s="2">
        <v>40855</v>
      </c>
      <c r="D150" s="1">
        <v>537.04999999999995</v>
      </c>
      <c r="E150" s="1">
        <v>532</v>
      </c>
      <c r="F150" s="1">
        <v>542.4</v>
      </c>
      <c r="G150" s="1">
        <v>531.25</v>
      </c>
      <c r="H150" s="1">
        <v>534.5</v>
      </c>
      <c r="I150" s="1">
        <v>535.1</v>
      </c>
      <c r="J150" s="1">
        <v>535.61</v>
      </c>
      <c r="K150" s="1">
        <v>30188</v>
      </c>
      <c r="L150" s="1">
        <v>16168900</v>
      </c>
      <c r="M150" s="3">
        <f>IF(ISERROR((Table2[[#This Row],[Close Price]]-I149)/I149),0,(Table2[[#This Row],[Close Price]]-I149)/I149)</f>
        <v>-3.6309468392140992E-3</v>
      </c>
      <c r="N150" s="3">
        <f>IF(OR(Table2[[#This Row],[Raw Return]]&lt;-20,Table2[[#This Row],[Raw Return]]&gt;20),"Outlier",Table2[[#This Row],[Raw Return]])</f>
        <v>-3.6309468392140992E-3</v>
      </c>
      <c r="O150" s="8">
        <f>(Table2[[#This Row],[Return]]-$S$3)^2</f>
        <v>2.0527198563607077E-5</v>
      </c>
      <c r="P150" s="8">
        <f>(Table2[[#This Row],[Return]]-$S$3)^3</f>
        <v>-9.3002479023640086E-8</v>
      </c>
    </row>
    <row r="151" spans="1:16" x14ac:dyDescent="0.3">
      <c r="A151" s="1" t="s">
        <v>12</v>
      </c>
      <c r="B151" s="1" t="s">
        <v>13</v>
      </c>
      <c r="C151" s="2">
        <v>40856</v>
      </c>
      <c r="D151" s="1">
        <v>535.1</v>
      </c>
      <c r="E151" s="1">
        <v>535.15</v>
      </c>
      <c r="F151" s="1">
        <v>538.95000000000005</v>
      </c>
      <c r="G151" s="1">
        <v>505.25</v>
      </c>
      <c r="H151" s="1">
        <v>526.95000000000005</v>
      </c>
      <c r="I151" s="1">
        <v>525.29999999999995</v>
      </c>
      <c r="J151" s="1">
        <v>528.4</v>
      </c>
      <c r="K151" s="1">
        <v>39509</v>
      </c>
      <c r="L151" s="1">
        <v>20876732.050000001</v>
      </c>
      <c r="M151" s="3">
        <f>IF(ISERROR((Table2[[#This Row],[Close Price]]-I150)/I150),0,(Table2[[#This Row],[Close Price]]-I150)/I150)</f>
        <v>-1.8314333769389027E-2</v>
      </c>
      <c r="N151" s="3">
        <f>IF(OR(Table2[[#This Row],[Raw Return]]&lt;-20,Table2[[#This Row],[Raw Return]]&gt;20),"Outlier",Table2[[#This Row],[Raw Return]])</f>
        <v>-1.8314333769389027E-2</v>
      </c>
      <c r="O151" s="8">
        <f>(Table2[[#This Row],[Return]]-$S$3)^2</f>
        <v>3.6918095027434173E-4</v>
      </c>
      <c r="P151" s="8">
        <f>(Table2[[#This Row],[Return]]-$S$3)^3</f>
        <v>-7.0934730818789864E-6</v>
      </c>
    </row>
    <row r="152" spans="1:16" x14ac:dyDescent="0.3">
      <c r="A152" s="1" t="s">
        <v>12</v>
      </c>
      <c r="B152" s="1" t="s">
        <v>13</v>
      </c>
      <c r="C152" s="2">
        <v>40858</v>
      </c>
      <c r="D152" s="1">
        <v>525.29999999999995</v>
      </c>
      <c r="E152" s="1">
        <v>522</v>
      </c>
      <c r="F152" s="1">
        <v>530</v>
      </c>
      <c r="G152" s="1">
        <v>515.1</v>
      </c>
      <c r="H152" s="1">
        <v>517.5</v>
      </c>
      <c r="I152" s="1">
        <v>518.15</v>
      </c>
      <c r="J152" s="1">
        <v>519.61</v>
      </c>
      <c r="K152" s="1">
        <v>26825</v>
      </c>
      <c r="L152" s="1">
        <v>13938607.1</v>
      </c>
      <c r="M152" s="3">
        <f>IF(ISERROR((Table2[[#This Row],[Close Price]]-I151)/I151),0,(Table2[[#This Row],[Close Price]]-I151)/I151)</f>
        <v>-1.3611269750618653E-2</v>
      </c>
      <c r="N152" s="3">
        <f>IF(OR(Table2[[#This Row],[Raw Return]]&lt;-20,Table2[[#This Row],[Raw Return]]&gt;20),"Outlier",Table2[[#This Row],[Raw Return]])</f>
        <v>-1.3611269750618653E-2</v>
      </c>
      <c r="O152" s="8">
        <f>(Table2[[#This Row],[Return]]-$S$3)^2</f>
        <v>2.1056964524686491E-4</v>
      </c>
      <c r="P152" s="8">
        <f>(Table2[[#This Row],[Return]]-$S$3)^3</f>
        <v>-3.0555799258574874E-6</v>
      </c>
    </row>
    <row r="153" spans="1:16" x14ac:dyDescent="0.3">
      <c r="A153" s="1" t="s">
        <v>12</v>
      </c>
      <c r="B153" s="1" t="s">
        <v>13</v>
      </c>
      <c r="C153" s="2">
        <v>40861</v>
      </c>
      <c r="D153" s="1">
        <v>518.15</v>
      </c>
      <c r="E153" s="1">
        <v>524.6</v>
      </c>
      <c r="F153" s="1">
        <v>535</v>
      </c>
      <c r="G153" s="1">
        <v>513.45000000000005</v>
      </c>
      <c r="H153" s="1">
        <v>516.79999999999995</v>
      </c>
      <c r="I153" s="1">
        <v>517.54999999999995</v>
      </c>
      <c r="J153" s="1">
        <v>523.05999999999995</v>
      </c>
      <c r="K153" s="1">
        <v>28350</v>
      </c>
      <c r="L153" s="1">
        <v>14828858.9</v>
      </c>
      <c r="M153" s="3">
        <f>IF(ISERROR((Table2[[#This Row],[Close Price]]-I152)/I152),0,(Table2[[#This Row],[Close Price]]-I152)/I152)</f>
        <v>-1.1579658400077636E-3</v>
      </c>
      <c r="N153" s="3">
        <f>IF(OR(Table2[[#This Row],[Raw Return]]&lt;-20,Table2[[#This Row],[Raw Return]]&gt;20),"Outlier",Table2[[#This Row],[Raw Return]])</f>
        <v>-1.1579658400077636E-3</v>
      </c>
      <c r="O153" s="8">
        <f>(Table2[[#This Row],[Return]]-$S$3)^2</f>
        <v>4.2341875360837577E-6</v>
      </c>
      <c r="P153" s="8">
        <f>(Table2[[#This Row],[Return]]-$S$3)^3</f>
        <v>-8.7127476201010966E-9</v>
      </c>
    </row>
    <row r="154" spans="1:16" x14ac:dyDescent="0.3">
      <c r="A154" s="1" t="s">
        <v>12</v>
      </c>
      <c r="B154" s="1" t="s">
        <v>13</v>
      </c>
      <c r="C154" s="2">
        <v>40862</v>
      </c>
      <c r="D154" s="1">
        <v>517.54999999999995</v>
      </c>
      <c r="E154" s="1">
        <v>517</v>
      </c>
      <c r="F154" s="1">
        <v>520</v>
      </c>
      <c r="G154" s="1">
        <v>504</v>
      </c>
      <c r="H154" s="1">
        <v>508.95</v>
      </c>
      <c r="I154" s="1">
        <v>506.5</v>
      </c>
      <c r="J154" s="1">
        <v>512.69000000000005</v>
      </c>
      <c r="K154" s="1">
        <v>37341</v>
      </c>
      <c r="L154" s="1">
        <v>19144515.699999999</v>
      </c>
      <c r="M154" s="3">
        <f>IF(ISERROR((Table2[[#This Row],[Close Price]]-I153)/I153),0,(Table2[[#This Row],[Close Price]]-I153)/I153)</f>
        <v>-2.1350594145493104E-2</v>
      </c>
      <c r="N154" s="3">
        <f>IF(OR(Table2[[#This Row],[Raw Return]]&lt;-20,Table2[[#This Row],[Raw Return]]&gt;20),"Outlier",Table2[[#This Row],[Raw Return]])</f>
        <v>-2.1350594145493104E-2</v>
      </c>
      <c r="O154" s="8">
        <f>(Table2[[#This Row],[Return]]-$S$3)^2</f>
        <v>4.9507773952665803E-4</v>
      </c>
      <c r="P154" s="8">
        <f>(Table2[[#This Row],[Return]]-$S$3)^3</f>
        <v>-1.1015649248116402E-5</v>
      </c>
    </row>
    <row r="155" spans="1:16" x14ac:dyDescent="0.3">
      <c r="A155" s="1" t="s">
        <v>12</v>
      </c>
      <c r="B155" s="1" t="s">
        <v>13</v>
      </c>
      <c r="C155" s="2">
        <v>40863</v>
      </c>
      <c r="D155" s="1">
        <v>506.5</v>
      </c>
      <c r="E155" s="1">
        <v>514.25</v>
      </c>
      <c r="F155" s="1">
        <v>516.5</v>
      </c>
      <c r="G155" s="1">
        <v>496</v>
      </c>
      <c r="H155" s="1">
        <v>503.85</v>
      </c>
      <c r="I155" s="1">
        <v>502</v>
      </c>
      <c r="J155" s="1">
        <v>506.14</v>
      </c>
      <c r="K155" s="1">
        <v>57206</v>
      </c>
      <c r="L155" s="1">
        <v>28954155.550000001</v>
      </c>
      <c r="M155" s="3">
        <f>IF(ISERROR((Table2[[#This Row],[Close Price]]-I154)/I154),0,(Table2[[#This Row],[Close Price]]-I154)/I154)</f>
        <v>-8.8845014807502464E-3</v>
      </c>
      <c r="N155" s="3">
        <f>IF(OR(Table2[[#This Row],[Raw Return]]&lt;-20,Table2[[#This Row],[Raw Return]]&gt;20),"Outlier",Table2[[#This Row],[Raw Return]])</f>
        <v>-8.8845014807502464E-3</v>
      </c>
      <c r="O155" s="8">
        <f>(Table2[[#This Row],[Return]]-$S$3)^2</f>
        <v>9.5731544029332348E-5</v>
      </c>
      <c r="P155" s="8">
        <f>(Table2[[#This Row],[Return]]-$S$3)^3</f>
        <v>-9.3666133993823532E-7</v>
      </c>
    </row>
    <row r="156" spans="1:16" x14ac:dyDescent="0.3">
      <c r="A156" s="1" t="s">
        <v>12</v>
      </c>
      <c r="B156" s="1" t="s">
        <v>13</v>
      </c>
      <c r="C156" s="2">
        <v>40864</v>
      </c>
      <c r="D156" s="1">
        <v>502</v>
      </c>
      <c r="E156" s="1">
        <v>503.95</v>
      </c>
      <c r="F156" s="1">
        <v>514</v>
      </c>
      <c r="G156" s="1">
        <v>498.1</v>
      </c>
      <c r="H156" s="1">
        <v>501.9</v>
      </c>
      <c r="I156" s="1">
        <v>500.4</v>
      </c>
      <c r="J156" s="1">
        <v>505.66</v>
      </c>
      <c r="K156" s="1">
        <v>37891</v>
      </c>
      <c r="L156" s="1">
        <v>19160055.949999999</v>
      </c>
      <c r="M156" s="3">
        <f>IF(ISERROR((Table2[[#This Row],[Close Price]]-I155)/I155),0,(Table2[[#This Row],[Close Price]]-I155)/I155)</f>
        <v>-3.1872509960159815E-3</v>
      </c>
      <c r="N156" s="3">
        <f>IF(OR(Table2[[#This Row],[Raw Return]]&lt;-20,Table2[[#This Row],[Raw Return]]&gt;20),"Outlier",Table2[[#This Row],[Raw Return]])</f>
        <v>-3.1872509960159815E-3</v>
      </c>
      <c r="O156" s="8">
        <f>(Table2[[#This Row],[Return]]-$S$3)^2</f>
        <v>1.6703563353079483E-5</v>
      </c>
      <c r="P156" s="8">
        <f>(Table2[[#This Row],[Return]]-$S$3)^3</f>
        <v>-6.8267451884556699E-8</v>
      </c>
    </row>
    <row r="157" spans="1:16" x14ac:dyDescent="0.3">
      <c r="A157" s="1" t="s">
        <v>12</v>
      </c>
      <c r="B157" s="1" t="s">
        <v>13</v>
      </c>
      <c r="C157" s="2">
        <v>40865</v>
      </c>
      <c r="D157" s="1">
        <v>500.4</v>
      </c>
      <c r="E157" s="1">
        <v>504.9</v>
      </c>
      <c r="F157" s="1">
        <v>505</v>
      </c>
      <c r="G157" s="1">
        <v>482.65</v>
      </c>
      <c r="H157" s="1">
        <v>485.95</v>
      </c>
      <c r="I157" s="1">
        <v>484.55</v>
      </c>
      <c r="J157" s="1">
        <v>488.94</v>
      </c>
      <c r="K157" s="1">
        <v>36857</v>
      </c>
      <c r="L157" s="1">
        <v>18020692.300000001</v>
      </c>
      <c r="M157" s="3">
        <f>IF(ISERROR((Table2[[#This Row],[Close Price]]-I156)/I156),0,(Table2[[#This Row],[Close Price]]-I156)/I156)</f>
        <v>-3.1674660271782507E-2</v>
      </c>
      <c r="N157" s="3">
        <f>IF(OR(Table2[[#This Row],[Raw Return]]&lt;-20,Table2[[#This Row],[Raw Return]]&gt;20),"Outlier",Table2[[#This Row],[Raw Return]])</f>
        <v>-3.1674660271782507E-2</v>
      </c>
      <c r="O157" s="8">
        <f>(Table2[[#This Row],[Return]]-$S$3)^2</f>
        <v>1.061092094657776E-3</v>
      </c>
      <c r="P157" s="8">
        <f>(Table2[[#This Row],[Return]]-$S$3)^3</f>
        <v>-3.4564447437618596E-5</v>
      </c>
    </row>
    <row r="158" spans="1:16" x14ac:dyDescent="0.3">
      <c r="A158" s="1" t="s">
        <v>12</v>
      </c>
      <c r="B158" s="1" t="s">
        <v>13</v>
      </c>
      <c r="C158" s="2">
        <v>40868</v>
      </c>
      <c r="D158" s="1">
        <v>484.55</v>
      </c>
      <c r="E158" s="1">
        <v>481</v>
      </c>
      <c r="F158" s="1">
        <v>490</v>
      </c>
      <c r="G158" s="1">
        <v>480</v>
      </c>
      <c r="H158" s="1">
        <v>480</v>
      </c>
      <c r="I158" s="1">
        <v>481.4</v>
      </c>
      <c r="J158" s="1">
        <v>484.66</v>
      </c>
      <c r="K158" s="1">
        <v>17971</v>
      </c>
      <c r="L158" s="1">
        <v>8709768.0999999996</v>
      </c>
      <c r="M158" s="3">
        <f>IF(ISERROR((Table2[[#This Row],[Close Price]]-I157)/I157),0,(Table2[[#This Row],[Close Price]]-I157)/I157)</f>
        <v>-6.5008771024662763E-3</v>
      </c>
      <c r="N158" s="3">
        <f>IF(OR(Table2[[#This Row],[Raw Return]]&lt;-20,Table2[[#This Row],[Raw Return]]&gt;20),"Outlier",Table2[[#This Row],[Raw Return]])</f>
        <v>-6.5008771024662763E-3</v>
      </c>
      <c r="O158" s="8">
        <f>(Table2[[#This Row],[Return]]-$S$3)^2</f>
        <v>5.4769256542186403E-5</v>
      </c>
      <c r="P158" s="8">
        <f>(Table2[[#This Row],[Return]]-$S$3)^3</f>
        <v>-4.0532675196021975E-7</v>
      </c>
    </row>
    <row r="159" spans="1:16" x14ac:dyDescent="0.3">
      <c r="A159" s="1" t="s">
        <v>12</v>
      </c>
      <c r="B159" s="1" t="s">
        <v>13</v>
      </c>
      <c r="C159" s="2">
        <v>40869</v>
      </c>
      <c r="D159" s="1">
        <v>481.4</v>
      </c>
      <c r="E159" s="1">
        <v>481.5</v>
      </c>
      <c r="F159" s="1">
        <v>487.7</v>
      </c>
      <c r="G159" s="1">
        <v>478.05</v>
      </c>
      <c r="H159" s="1">
        <v>481</v>
      </c>
      <c r="I159" s="1">
        <v>480.25</v>
      </c>
      <c r="J159" s="1">
        <v>481.73</v>
      </c>
      <c r="K159" s="1">
        <v>24050</v>
      </c>
      <c r="L159" s="1">
        <v>11585664.25</v>
      </c>
      <c r="M159" s="3">
        <f>IF(ISERROR((Table2[[#This Row],[Close Price]]-I158)/I158),0,(Table2[[#This Row],[Close Price]]-I158)/I158)</f>
        <v>-2.3888658080597784E-3</v>
      </c>
      <c r="N159" s="3">
        <f>IF(OR(Table2[[#This Row],[Raw Return]]&lt;-20,Table2[[#This Row],[Raw Return]]&gt;20),"Outlier",Table2[[#This Row],[Raw Return]])</f>
        <v>-2.3888658080597784E-3</v>
      </c>
      <c r="O159" s="8">
        <f>(Table2[[#This Row],[Return]]-$S$3)^2</f>
        <v>1.0814982838185181E-5</v>
      </c>
      <c r="P159" s="8">
        <f>(Table2[[#This Row],[Return]]-$S$3)^3</f>
        <v>-3.5566305282239342E-8</v>
      </c>
    </row>
    <row r="160" spans="1:16" x14ac:dyDescent="0.3">
      <c r="A160" s="1" t="s">
        <v>12</v>
      </c>
      <c r="B160" s="1" t="s">
        <v>13</v>
      </c>
      <c r="C160" s="2">
        <v>40870</v>
      </c>
      <c r="D160" s="1">
        <v>480.25</v>
      </c>
      <c r="E160" s="1">
        <v>477.6</v>
      </c>
      <c r="F160" s="1">
        <v>477.6</v>
      </c>
      <c r="G160" s="1">
        <v>466.1</v>
      </c>
      <c r="H160" s="1">
        <v>468.65</v>
      </c>
      <c r="I160" s="1">
        <v>470.25</v>
      </c>
      <c r="J160" s="1">
        <v>472.04</v>
      </c>
      <c r="K160" s="1">
        <v>122339</v>
      </c>
      <c r="L160" s="1">
        <v>57748648.299999997</v>
      </c>
      <c r="M160" s="3">
        <f>IF(ISERROR((Table2[[#This Row],[Close Price]]-I159)/I159),0,(Table2[[#This Row],[Close Price]]-I159)/I159)</f>
        <v>-2.0822488287350338E-2</v>
      </c>
      <c r="N160" s="3">
        <f>IF(OR(Table2[[#This Row],[Raw Return]]&lt;-20,Table2[[#This Row],[Raw Return]]&gt;20),"Outlier",Table2[[#This Row],[Raw Return]])</f>
        <v>-2.0822488287350338E-2</v>
      </c>
      <c r="O160" s="8">
        <f>(Table2[[#This Row],[Return]]-$S$3)^2</f>
        <v>4.7185556292788413E-4</v>
      </c>
      <c r="P160" s="8">
        <f>(Table2[[#This Row],[Return]]-$S$3)^3</f>
        <v>-1.0249758179179252E-5</v>
      </c>
    </row>
    <row r="161" spans="1:16" x14ac:dyDescent="0.3">
      <c r="A161" s="1" t="s">
        <v>12</v>
      </c>
      <c r="B161" s="1" t="s">
        <v>13</v>
      </c>
      <c r="C161" s="2">
        <v>40871</v>
      </c>
      <c r="D161" s="1">
        <v>470.25</v>
      </c>
      <c r="E161" s="1">
        <v>468</v>
      </c>
      <c r="F161" s="1">
        <v>473.85</v>
      </c>
      <c r="G161" s="1">
        <v>456</v>
      </c>
      <c r="H161" s="1">
        <v>462.6</v>
      </c>
      <c r="I161" s="1">
        <v>461.75</v>
      </c>
      <c r="J161" s="1">
        <v>461.21</v>
      </c>
      <c r="K161" s="1">
        <v>39643</v>
      </c>
      <c r="L161" s="1">
        <v>18283667</v>
      </c>
      <c r="M161" s="3">
        <f>IF(ISERROR((Table2[[#This Row],[Close Price]]-I160)/I160),0,(Table2[[#This Row],[Close Price]]-I160)/I160)</f>
        <v>-1.8075491759702286E-2</v>
      </c>
      <c r="N161" s="3">
        <f>IF(OR(Table2[[#This Row],[Raw Return]]&lt;-20,Table2[[#This Row],[Raw Return]]&gt;20),"Outlier",Table2[[#This Row],[Raw Return]])</f>
        <v>-1.8075491759702286E-2</v>
      </c>
      <c r="O161" s="8">
        <f>(Table2[[#This Row],[Return]]-$S$3)^2</f>
        <v>3.6005973582217628E-4</v>
      </c>
      <c r="P161" s="8">
        <f>(Table2[[#This Row],[Return]]-$S$3)^3</f>
        <v>-6.8322199277916416E-6</v>
      </c>
    </row>
    <row r="162" spans="1:16" x14ac:dyDescent="0.3">
      <c r="A162" s="1" t="s">
        <v>12</v>
      </c>
      <c r="B162" s="1" t="s">
        <v>13</v>
      </c>
      <c r="C162" s="2">
        <v>40872</v>
      </c>
      <c r="D162" s="1">
        <v>461.75</v>
      </c>
      <c r="E162" s="1">
        <v>461</v>
      </c>
      <c r="F162" s="1">
        <v>466.7</v>
      </c>
      <c r="G162" s="1">
        <v>451</v>
      </c>
      <c r="H162" s="1">
        <v>451</v>
      </c>
      <c r="I162" s="1">
        <v>453.2</v>
      </c>
      <c r="J162" s="1">
        <v>460.26</v>
      </c>
      <c r="K162" s="1">
        <v>45514</v>
      </c>
      <c r="L162" s="1">
        <v>20948446.100000001</v>
      </c>
      <c r="M162" s="3">
        <f>IF(ISERROR((Table2[[#This Row],[Close Price]]-I161)/I161),0,(Table2[[#This Row],[Close Price]]-I161)/I161)</f>
        <v>-1.8516513264753679E-2</v>
      </c>
      <c r="N162" s="3">
        <f>IF(OR(Table2[[#This Row],[Raw Return]]&lt;-20,Table2[[#This Row],[Raw Return]]&gt;20),"Outlier",Table2[[#This Row],[Raw Return]])</f>
        <v>-1.8516513264753679E-2</v>
      </c>
      <c r="O162" s="8">
        <f>(Table2[[#This Row],[Return]]-$S$3)^2</f>
        <v>3.7699121366137095E-4</v>
      </c>
      <c r="P162" s="8">
        <f>(Table2[[#This Row],[Return]]-$S$3)^3</f>
        <v>-7.3197600170185372E-6</v>
      </c>
    </row>
    <row r="163" spans="1:16" x14ac:dyDescent="0.3">
      <c r="A163" s="1" t="s">
        <v>12</v>
      </c>
      <c r="B163" s="1" t="s">
        <v>13</v>
      </c>
      <c r="C163" s="2">
        <v>40875</v>
      </c>
      <c r="D163" s="1">
        <v>453.2</v>
      </c>
      <c r="E163" s="1">
        <v>462.15</v>
      </c>
      <c r="F163" s="1">
        <v>462.15</v>
      </c>
      <c r="G163" s="1">
        <v>450.1</v>
      </c>
      <c r="H163" s="1">
        <v>453</v>
      </c>
      <c r="I163" s="1">
        <v>456.3</v>
      </c>
      <c r="J163" s="1">
        <v>457.49</v>
      </c>
      <c r="K163" s="1">
        <v>118803</v>
      </c>
      <c r="L163" s="1">
        <v>54351357.149999999</v>
      </c>
      <c r="M163" s="3">
        <f>IF(ISERROR((Table2[[#This Row],[Close Price]]-I162)/I162),0,(Table2[[#This Row],[Close Price]]-I162)/I162)</f>
        <v>6.840247131509318E-3</v>
      </c>
      <c r="N163" s="3">
        <f>IF(OR(Table2[[#This Row],[Raw Return]]&lt;-20,Table2[[#This Row],[Raw Return]]&gt;20),"Outlier",Table2[[#This Row],[Raw Return]])</f>
        <v>6.840247131509318E-3</v>
      </c>
      <c r="O163" s="8">
        <f>(Table2[[#This Row],[Return]]-$S$3)^2</f>
        <v>3.528952621099201E-5</v>
      </c>
      <c r="P163" s="8">
        <f>(Table2[[#This Row],[Return]]-$S$3)^3</f>
        <v>2.0963738875704699E-7</v>
      </c>
    </row>
    <row r="164" spans="1:16" x14ac:dyDescent="0.3">
      <c r="A164" s="1" t="s">
        <v>12</v>
      </c>
      <c r="B164" s="1" t="s">
        <v>13</v>
      </c>
      <c r="C164" s="2">
        <v>40876</v>
      </c>
      <c r="D164" s="1">
        <v>456.3</v>
      </c>
      <c r="E164" s="1">
        <v>458.4</v>
      </c>
      <c r="F164" s="1">
        <v>470.75</v>
      </c>
      <c r="G164" s="1">
        <v>451.3</v>
      </c>
      <c r="H164" s="1">
        <v>460.45</v>
      </c>
      <c r="I164" s="1">
        <v>460.35</v>
      </c>
      <c r="J164" s="1">
        <v>462.22</v>
      </c>
      <c r="K164" s="1">
        <v>82119</v>
      </c>
      <c r="L164" s="1">
        <v>37956741.600000001</v>
      </c>
      <c r="M164" s="3">
        <f>IF(ISERROR((Table2[[#This Row],[Close Price]]-I163)/I163),0,(Table2[[#This Row],[Close Price]]-I163)/I163)</f>
        <v>8.8757396449704387E-3</v>
      </c>
      <c r="N164" s="3">
        <f>IF(OR(Table2[[#This Row],[Raw Return]]&lt;-20,Table2[[#This Row],[Raw Return]]&gt;20),"Outlier",Table2[[#This Row],[Raw Return]])</f>
        <v>8.8757396449704387E-3</v>
      </c>
      <c r="O164" s="8">
        <f>(Table2[[#This Row],[Return]]-$S$3)^2</f>
        <v>6.3616437725360091E-5</v>
      </c>
      <c r="P164" s="8">
        <f>(Table2[[#This Row],[Return]]-$S$3)^3</f>
        <v>5.0740415585910713E-7</v>
      </c>
    </row>
    <row r="165" spans="1:16" x14ac:dyDescent="0.3">
      <c r="A165" s="1" t="s">
        <v>12</v>
      </c>
      <c r="B165" s="1" t="s">
        <v>13</v>
      </c>
      <c r="C165" s="2">
        <v>40877</v>
      </c>
      <c r="D165" s="1">
        <v>460.35</v>
      </c>
      <c r="E165" s="1">
        <v>463</v>
      </c>
      <c r="F165" s="1">
        <v>463</v>
      </c>
      <c r="G165" s="1">
        <v>412.15</v>
      </c>
      <c r="H165" s="1">
        <v>421</v>
      </c>
      <c r="I165" s="1">
        <v>424</v>
      </c>
      <c r="J165" s="1">
        <v>434.47</v>
      </c>
      <c r="K165" s="1">
        <v>597020</v>
      </c>
      <c r="L165" s="1">
        <v>259387885.75</v>
      </c>
      <c r="M165" s="3">
        <f>IF(ISERROR((Table2[[#This Row],[Close Price]]-I164)/I164),0,(Table2[[#This Row],[Close Price]]-I164)/I164)</f>
        <v>-7.8961659606820944E-2</v>
      </c>
      <c r="N165" s="3">
        <f>IF(OR(Table2[[#This Row],[Raw Return]]&lt;-20,Table2[[#This Row],[Raw Return]]&gt;20),"Outlier",Table2[[#This Row],[Raw Return]])</f>
        <v>-7.8961659606820944E-2</v>
      </c>
      <c r="O165" s="8">
        <f>(Table2[[#This Row],[Return]]-$S$3)^2</f>
        <v>6.3778444749591438E-3</v>
      </c>
      <c r="P165" s="8">
        <f>(Table2[[#This Row],[Return]]-$S$3)^3</f>
        <v>-5.09343639264811E-4</v>
      </c>
    </row>
    <row r="166" spans="1:16" x14ac:dyDescent="0.3">
      <c r="A166" s="1" t="s">
        <v>12</v>
      </c>
      <c r="B166" s="1" t="s">
        <v>13</v>
      </c>
      <c r="C166" s="2">
        <v>40878</v>
      </c>
      <c r="D166" s="1">
        <v>424</v>
      </c>
      <c r="E166" s="1">
        <v>435</v>
      </c>
      <c r="F166" s="1">
        <v>448</v>
      </c>
      <c r="G166" s="1">
        <v>430</v>
      </c>
      <c r="H166" s="1">
        <v>435.8</v>
      </c>
      <c r="I166" s="1">
        <v>435.75</v>
      </c>
      <c r="J166" s="1">
        <v>435.19</v>
      </c>
      <c r="K166" s="1">
        <v>118688</v>
      </c>
      <c r="L166" s="1">
        <v>51652176.75</v>
      </c>
      <c r="M166" s="3">
        <f>IF(ISERROR((Table2[[#This Row],[Close Price]]-I165)/I165),0,(Table2[[#This Row],[Close Price]]-I165)/I165)</f>
        <v>2.7712264150943397E-2</v>
      </c>
      <c r="N166" s="3">
        <f>IF(OR(Table2[[#This Row],[Raw Return]]&lt;-20,Table2[[#This Row],[Raw Return]]&gt;20),"Outlier",Table2[[#This Row],[Raw Return]])</f>
        <v>2.7712264150943397E-2</v>
      </c>
      <c r="O166" s="8">
        <f>(Table2[[#This Row],[Return]]-$S$3)^2</f>
        <v>7.1891100555220857E-4</v>
      </c>
      <c r="P166" s="8">
        <f>(Table2[[#This Row],[Return]]-$S$3)^3</f>
        <v>1.9275812722336415E-5</v>
      </c>
    </row>
    <row r="167" spans="1:16" x14ac:dyDescent="0.3">
      <c r="A167" s="1" t="s">
        <v>12</v>
      </c>
      <c r="B167" s="1" t="s">
        <v>13</v>
      </c>
      <c r="C167" s="2">
        <v>40879</v>
      </c>
      <c r="D167" s="1">
        <v>435.75</v>
      </c>
      <c r="E167" s="1">
        <v>440.05</v>
      </c>
      <c r="F167" s="1">
        <v>456</v>
      </c>
      <c r="G167" s="1">
        <v>439</v>
      </c>
      <c r="H167" s="1">
        <v>447</v>
      </c>
      <c r="I167" s="1">
        <v>447.3</v>
      </c>
      <c r="J167" s="1">
        <v>448.18</v>
      </c>
      <c r="K167" s="1">
        <v>182730</v>
      </c>
      <c r="L167" s="1">
        <v>81895256.450000003</v>
      </c>
      <c r="M167" s="3">
        <f>IF(ISERROR((Table2[[#This Row],[Close Price]]-I166)/I166),0,(Table2[[#This Row],[Close Price]]-I166)/I166)</f>
        <v>2.6506024096385569E-2</v>
      </c>
      <c r="N167" s="3">
        <f>IF(OR(Table2[[#This Row],[Raw Return]]&lt;-20,Table2[[#This Row],[Raw Return]]&gt;20),"Outlier",Table2[[#This Row],[Raw Return]])</f>
        <v>2.6506024096385569E-2</v>
      </c>
      <c r="O167" s="8">
        <f>(Table2[[#This Row],[Return]]-$S$3)^2</f>
        <v>6.5568135948739024E-4</v>
      </c>
      <c r="P167" s="8">
        <f>(Table2[[#This Row],[Return]]-$S$3)^3</f>
        <v>1.6789557716964443E-5</v>
      </c>
    </row>
    <row r="168" spans="1:16" x14ac:dyDescent="0.3">
      <c r="A168" s="1" t="s">
        <v>12</v>
      </c>
      <c r="B168" s="1" t="s">
        <v>13</v>
      </c>
      <c r="C168" s="2">
        <v>40882</v>
      </c>
      <c r="D168" s="1">
        <v>447.3</v>
      </c>
      <c r="E168" s="1">
        <v>451.4</v>
      </c>
      <c r="F168" s="1">
        <v>452.7</v>
      </c>
      <c r="G168" s="1">
        <v>442.25</v>
      </c>
      <c r="H168" s="1">
        <v>448.95</v>
      </c>
      <c r="I168" s="1">
        <v>448.85</v>
      </c>
      <c r="J168" s="1">
        <v>448.61</v>
      </c>
      <c r="K168" s="1">
        <v>45642</v>
      </c>
      <c r="L168" s="1">
        <v>20475675.550000001</v>
      </c>
      <c r="M168" s="3">
        <f>IF(ISERROR((Table2[[#This Row],[Close Price]]-I167)/I167),0,(Table2[[#This Row],[Close Price]]-I167)/I167)</f>
        <v>3.4652358596020823E-3</v>
      </c>
      <c r="N168" s="3">
        <f>IF(OR(Table2[[#This Row],[Raw Return]]&lt;-20,Table2[[#This Row],[Raw Return]]&gt;20),"Outlier",Table2[[#This Row],[Raw Return]])</f>
        <v>3.4652358596020823E-3</v>
      </c>
      <c r="O168" s="8">
        <f>(Table2[[#This Row],[Return]]-$S$3)^2</f>
        <v>6.581726351028171E-6</v>
      </c>
      <c r="P168" s="8">
        <f>(Table2[[#This Row],[Return]]-$S$3)^3</f>
        <v>1.6885336987753485E-8</v>
      </c>
    </row>
    <row r="169" spans="1:16" x14ac:dyDescent="0.3">
      <c r="A169" s="1" t="s">
        <v>12</v>
      </c>
      <c r="B169" s="1" t="s">
        <v>13</v>
      </c>
      <c r="C169" s="2">
        <v>40884</v>
      </c>
      <c r="D169" s="1">
        <v>448.85</v>
      </c>
      <c r="E169" s="1">
        <v>448.85</v>
      </c>
      <c r="F169" s="1">
        <v>452</v>
      </c>
      <c r="G169" s="1">
        <v>443.5</v>
      </c>
      <c r="H169" s="1">
        <v>450.75</v>
      </c>
      <c r="I169" s="1">
        <v>450.6</v>
      </c>
      <c r="J169" s="1">
        <v>450.11</v>
      </c>
      <c r="K169" s="1">
        <v>36926</v>
      </c>
      <c r="L169" s="1">
        <v>16620686.25</v>
      </c>
      <c r="M169" s="3">
        <f>IF(ISERROR((Table2[[#This Row],[Close Price]]-I168)/I168),0,(Table2[[#This Row],[Close Price]]-I168)/I168)</f>
        <v>3.8988526233708362E-3</v>
      </c>
      <c r="N169" s="3">
        <f>IF(OR(Table2[[#This Row],[Raw Return]]&lt;-20,Table2[[#This Row],[Raw Return]]&gt;20),"Outlier",Table2[[#This Row],[Raw Return]])</f>
        <v>3.8988526233708362E-3</v>
      </c>
      <c r="O169" s="8">
        <f>(Table2[[#This Row],[Return]]-$S$3)^2</f>
        <v>8.994626663617283E-6</v>
      </c>
      <c r="P169" s="8">
        <f>(Table2[[#This Row],[Return]]-$S$3)^3</f>
        <v>2.6975823595729964E-8</v>
      </c>
    </row>
    <row r="170" spans="1:16" x14ac:dyDescent="0.3">
      <c r="A170" s="1" t="s">
        <v>12</v>
      </c>
      <c r="B170" s="1" t="s">
        <v>13</v>
      </c>
      <c r="C170" s="2">
        <v>40885</v>
      </c>
      <c r="D170" s="1">
        <v>450.6</v>
      </c>
      <c r="E170" s="1">
        <v>449.95</v>
      </c>
      <c r="F170" s="1">
        <v>451.9</v>
      </c>
      <c r="G170" s="1">
        <v>434.3</v>
      </c>
      <c r="H170" s="1">
        <v>438.4</v>
      </c>
      <c r="I170" s="1">
        <v>438.05</v>
      </c>
      <c r="J170" s="1">
        <v>439</v>
      </c>
      <c r="K170" s="1">
        <v>40921</v>
      </c>
      <c r="L170" s="1">
        <v>17964342.449999999</v>
      </c>
      <c r="M170" s="3">
        <f>IF(ISERROR((Table2[[#This Row],[Close Price]]-I169)/I169),0,(Table2[[#This Row],[Close Price]]-I169)/I169)</f>
        <v>-2.7851753217931669E-2</v>
      </c>
      <c r="N170" s="3">
        <f>IF(OR(Table2[[#This Row],[Raw Return]]&lt;-20,Table2[[#This Row],[Raw Return]]&gt;20),"Outlier",Table2[[#This Row],[Raw Return]])</f>
        <v>-2.7851753217931669E-2</v>
      </c>
      <c r="O170" s="8">
        <f>(Table2[[#This Row],[Return]]-$S$3)^2</f>
        <v>8.26648840291484E-4</v>
      </c>
      <c r="P170" s="8">
        <f>(Table2[[#This Row],[Return]]-$S$3)^3</f>
        <v>-2.3767395397303066E-5</v>
      </c>
    </row>
    <row r="171" spans="1:16" x14ac:dyDescent="0.3">
      <c r="A171" s="1" t="s">
        <v>12</v>
      </c>
      <c r="B171" s="1" t="s">
        <v>13</v>
      </c>
      <c r="C171" s="2">
        <v>40886</v>
      </c>
      <c r="D171" s="1">
        <v>438.05</v>
      </c>
      <c r="E171" s="1">
        <v>428.1</v>
      </c>
      <c r="F171" s="1">
        <v>439</v>
      </c>
      <c r="G171" s="1">
        <v>422</v>
      </c>
      <c r="H171" s="1">
        <v>422</v>
      </c>
      <c r="I171" s="1">
        <v>424.55</v>
      </c>
      <c r="J171" s="1">
        <v>429.33</v>
      </c>
      <c r="K171" s="1">
        <v>27404</v>
      </c>
      <c r="L171" s="1">
        <v>11765296.9</v>
      </c>
      <c r="M171" s="3">
        <f>IF(ISERROR((Table2[[#This Row],[Close Price]]-I170)/I170),0,(Table2[[#This Row],[Close Price]]-I170)/I170)</f>
        <v>-3.0818399726058668E-2</v>
      </c>
      <c r="N171" s="3">
        <f>IF(OR(Table2[[#This Row],[Raw Return]]&lt;-20,Table2[[#This Row],[Raw Return]]&gt;20),"Outlier",Table2[[#This Row],[Raw Return]])</f>
        <v>-3.0818399726058668E-2</v>
      </c>
      <c r="O171" s="8">
        <f>(Table2[[#This Row],[Return]]-$S$3)^2</f>
        <v>1.0060409150368171E-3</v>
      </c>
      <c r="P171" s="8">
        <f>(Table2[[#This Row],[Return]]-$S$3)^3</f>
        <v>-3.1909754676633328E-5</v>
      </c>
    </row>
    <row r="172" spans="1:16" x14ac:dyDescent="0.3">
      <c r="A172" s="1" t="s">
        <v>12</v>
      </c>
      <c r="B172" s="1" t="s">
        <v>13</v>
      </c>
      <c r="C172" s="2">
        <v>40889</v>
      </c>
      <c r="D172" s="1">
        <v>424.55</v>
      </c>
      <c r="E172" s="1">
        <v>427.1</v>
      </c>
      <c r="F172" s="1">
        <v>429.4</v>
      </c>
      <c r="G172" s="1">
        <v>415</v>
      </c>
      <c r="H172" s="1">
        <v>420.35</v>
      </c>
      <c r="I172" s="1">
        <v>421.2</v>
      </c>
      <c r="J172" s="1">
        <v>422.5</v>
      </c>
      <c r="K172" s="1">
        <v>41944</v>
      </c>
      <c r="L172" s="1">
        <v>17721467.649999999</v>
      </c>
      <c r="M172" s="3">
        <f>IF(ISERROR((Table2[[#This Row],[Close Price]]-I171)/I171),0,(Table2[[#This Row],[Close Price]]-I171)/I171)</f>
        <v>-7.8907078082676302E-3</v>
      </c>
      <c r="N172" s="3">
        <f>IF(OR(Table2[[#This Row],[Raw Return]]&lt;-20,Table2[[#This Row],[Raw Return]]&gt;20),"Outlier",Table2[[#This Row],[Raw Return]])</f>
        <v>-7.8907078082676302E-3</v>
      </c>
      <c r="O172" s="8">
        <f>(Table2[[#This Row],[Return]]-$S$3)^2</f>
        <v>7.7272118822474648E-5</v>
      </c>
      <c r="P172" s="8">
        <f>(Table2[[#This Row],[Return]]-$S$3)^3</f>
        <v>-6.7925716991751949E-7</v>
      </c>
    </row>
    <row r="173" spans="1:16" x14ac:dyDescent="0.3">
      <c r="A173" s="1" t="s">
        <v>12</v>
      </c>
      <c r="B173" s="1" t="s">
        <v>13</v>
      </c>
      <c r="C173" s="2">
        <v>40890</v>
      </c>
      <c r="D173" s="1">
        <v>421.2</v>
      </c>
      <c r="E173" s="1">
        <v>414.6</v>
      </c>
      <c r="F173" s="1">
        <v>421.2</v>
      </c>
      <c r="G173" s="1">
        <v>401.05</v>
      </c>
      <c r="H173" s="1">
        <v>403.6</v>
      </c>
      <c r="I173" s="1">
        <v>404.6</v>
      </c>
      <c r="J173" s="1">
        <v>412.79</v>
      </c>
      <c r="K173" s="1">
        <v>247821</v>
      </c>
      <c r="L173" s="1">
        <v>102298759</v>
      </c>
      <c r="M173" s="3">
        <f>IF(ISERROR((Table2[[#This Row],[Close Price]]-I172)/I172),0,(Table2[[#This Row],[Close Price]]-I172)/I172)</f>
        <v>-3.9411206077872664E-2</v>
      </c>
      <c r="N173" s="3">
        <f>IF(OR(Table2[[#This Row],[Raw Return]]&lt;-20,Table2[[#This Row],[Raw Return]]&gt;20),"Outlier",Table2[[#This Row],[Raw Return]])</f>
        <v>-3.9411206077872664E-2</v>
      </c>
      <c r="O173" s="8">
        <f>(Table2[[#This Row],[Return]]-$S$3)^2</f>
        <v>1.6249730439146779E-3</v>
      </c>
      <c r="P173" s="8">
        <f>(Table2[[#This Row],[Return]]-$S$3)^3</f>
        <v>-6.5504214259877149E-5</v>
      </c>
    </row>
    <row r="174" spans="1:16" x14ac:dyDescent="0.3">
      <c r="A174" s="1" t="s">
        <v>12</v>
      </c>
      <c r="B174" s="1" t="s">
        <v>13</v>
      </c>
      <c r="C174" s="2">
        <v>40891</v>
      </c>
      <c r="D174" s="1">
        <v>404.6</v>
      </c>
      <c r="E174" s="1">
        <v>404</v>
      </c>
      <c r="F174" s="1">
        <v>409</v>
      </c>
      <c r="G174" s="1">
        <v>397.1</v>
      </c>
      <c r="H174" s="1">
        <v>403</v>
      </c>
      <c r="I174" s="1">
        <v>402.65</v>
      </c>
      <c r="J174" s="1">
        <v>403.83</v>
      </c>
      <c r="K174" s="1">
        <v>46205</v>
      </c>
      <c r="L174" s="1">
        <v>18659094.350000001</v>
      </c>
      <c r="M174" s="3">
        <f>IF(ISERROR((Table2[[#This Row],[Close Price]]-I173)/I173),0,(Table2[[#This Row],[Close Price]]-I173)/I173)</f>
        <v>-4.8195748887791528E-3</v>
      </c>
      <c r="N174" s="3">
        <f>IF(OR(Table2[[#This Row],[Raw Return]]&lt;-20,Table2[[#This Row],[Raw Return]]&gt;20),"Outlier",Table2[[#This Row],[Raw Return]])</f>
        <v>-4.8195748887791528E-3</v>
      </c>
      <c r="O174" s="8">
        <f>(Table2[[#This Row],[Return]]-$S$3)^2</f>
        <v>3.2710657888063949E-5</v>
      </c>
      <c r="P174" s="8">
        <f>(Table2[[#This Row],[Return]]-$S$3)^3</f>
        <v>-1.8708282460939601E-7</v>
      </c>
    </row>
    <row r="175" spans="1:16" x14ac:dyDescent="0.3">
      <c r="A175" s="1" t="s">
        <v>12</v>
      </c>
      <c r="B175" s="1" t="s">
        <v>13</v>
      </c>
      <c r="C175" s="2">
        <v>40892</v>
      </c>
      <c r="D175" s="1">
        <v>402.65</v>
      </c>
      <c r="E175" s="1">
        <v>395.1</v>
      </c>
      <c r="F175" s="1">
        <v>413</v>
      </c>
      <c r="G175" s="1">
        <v>395</v>
      </c>
      <c r="H175" s="1">
        <v>406</v>
      </c>
      <c r="I175" s="1">
        <v>404.9</v>
      </c>
      <c r="J175" s="1">
        <v>404.27</v>
      </c>
      <c r="K175" s="1">
        <v>28443</v>
      </c>
      <c r="L175" s="1">
        <v>11498578.65</v>
      </c>
      <c r="M175" s="3">
        <f>IF(ISERROR((Table2[[#This Row],[Close Price]]-I174)/I174),0,(Table2[[#This Row],[Close Price]]-I174)/I174)</f>
        <v>5.5879796349186644E-3</v>
      </c>
      <c r="N175" s="3">
        <f>IF(OR(Table2[[#This Row],[Raw Return]]&lt;-20,Table2[[#This Row],[Raw Return]]&gt;20),"Outlier",Table2[[#This Row],[Raw Return]])</f>
        <v>5.5879796349186644E-3</v>
      </c>
      <c r="O175" s="8">
        <f>(Table2[[#This Row],[Return]]-$S$3)^2</f>
        <v>2.1979512926462918E-5</v>
      </c>
      <c r="P175" s="8">
        <f>(Table2[[#This Row],[Return]]-$S$3)^3</f>
        <v>1.0304504093918027E-7</v>
      </c>
    </row>
    <row r="176" spans="1:16" x14ac:dyDescent="0.3">
      <c r="A176" s="1" t="s">
        <v>12</v>
      </c>
      <c r="B176" s="1" t="s">
        <v>13</v>
      </c>
      <c r="C176" s="2">
        <v>40893</v>
      </c>
      <c r="D176" s="1">
        <v>404.9</v>
      </c>
      <c r="E176" s="1">
        <v>408</v>
      </c>
      <c r="F176" s="1">
        <v>445</v>
      </c>
      <c r="G176" s="1">
        <v>408</v>
      </c>
      <c r="H176" s="1">
        <v>422</v>
      </c>
      <c r="I176" s="1">
        <v>419.45</v>
      </c>
      <c r="J176" s="1">
        <v>428.19</v>
      </c>
      <c r="K176" s="1">
        <v>227217</v>
      </c>
      <c r="L176" s="1">
        <v>97291086.450000003</v>
      </c>
      <c r="M176" s="3">
        <f>IF(ISERROR((Table2[[#This Row],[Close Price]]-I175)/I175),0,(Table2[[#This Row],[Close Price]]-I175)/I175)</f>
        <v>3.5934798715732311E-2</v>
      </c>
      <c r="N176" s="3">
        <f>IF(OR(Table2[[#This Row],[Raw Return]]&lt;-20,Table2[[#This Row],[Raw Return]]&gt;20),"Outlier",Table2[[#This Row],[Raw Return]])</f>
        <v>3.5934798715732311E-2</v>
      </c>
      <c r="O176" s="8">
        <f>(Table2[[#This Row],[Return]]-$S$3)^2</f>
        <v>1.2274547567118579E-3</v>
      </c>
      <c r="P176" s="8">
        <f>(Table2[[#This Row],[Return]]-$S$3)^3</f>
        <v>4.3003939268295921E-5</v>
      </c>
    </row>
    <row r="177" spans="1:16" x14ac:dyDescent="0.3">
      <c r="A177" s="1" t="s">
        <v>12</v>
      </c>
      <c r="B177" s="1" t="s">
        <v>13</v>
      </c>
      <c r="C177" s="2">
        <v>40896</v>
      </c>
      <c r="D177" s="1">
        <v>419.45</v>
      </c>
      <c r="E177" s="1">
        <v>417.05</v>
      </c>
      <c r="F177" s="1">
        <v>423</v>
      </c>
      <c r="G177" s="1">
        <v>402.05</v>
      </c>
      <c r="H177" s="1">
        <v>405</v>
      </c>
      <c r="I177" s="1">
        <v>405.55</v>
      </c>
      <c r="J177" s="1">
        <v>407.48</v>
      </c>
      <c r="K177" s="1">
        <v>37927</v>
      </c>
      <c r="L177" s="1">
        <v>15454403.15</v>
      </c>
      <c r="M177" s="3">
        <f>IF(ISERROR((Table2[[#This Row],[Close Price]]-I176)/I176),0,(Table2[[#This Row],[Close Price]]-I176)/I176)</f>
        <v>-3.313863392537842E-2</v>
      </c>
      <c r="N177" s="3">
        <f>IF(OR(Table2[[#This Row],[Raw Return]]&lt;-20,Table2[[#This Row],[Raw Return]]&gt;20),"Outlier",Table2[[#This Row],[Raw Return]])</f>
        <v>-3.313863392537842E-2</v>
      </c>
      <c r="O177" s="8">
        <f>(Table2[[#This Row],[Return]]-$S$3)^2</f>
        <v>1.1586114654158026E-3</v>
      </c>
      <c r="P177" s="8">
        <f>(Table2[[#This Row],[Return]]-$S$3)^3</f>
        <v>-3.9437259925758443E-5</v>
      </c>
    </row>
    <row r="178" spans="1:16" x14ac:dyDescent="0.3">
      <c r="A178" s="1" t="s">
        <v>12</v>
      </c>
      <c r="B178" s="1" t="s">
        <v>13</v>
      </c>
      <c r="C178" s="2">
        <v>40897</v>
      </c>
      <c r="D178" s="1">
        <v>405.55</v>
      </c>
      <c r="E178" s="1">
        <v>415</v>
      </c>
      <c r="F178" s="1">
        <v>425</v>
      </c>
      <c r="G178" s="1">
        <v>391</v>
      </c>
      <c r="H178" s="1">
        <v>402.95</v>
      </c>
      <c r="I178" s="1">
        <v>400.1</v>
      </c>
      <c r="J178" s="1">
        <v>402.32</v>
      </c>
      <c r="K178" s="1">
        <v>43101</v>
      </c>
      <c r="L178" s="1">
        <v>17340493.949999999</v>
      </c>
      <c r="M178" s="3">
        <f>IF(ISERROR((Table2[[#This Row],[Close Price]]-I177)/I177),0,(Table2[[#This Row],[Close Price]]-I177)/I177)</f>
        <v>-1.3438540253976054E-2</v>
      </c>
      <c r="N178" s="3">
        <f>IF(OR(Table2[[#This Row],[Raw Return]]&lt;-20,Table2[[#This Row],[Raw Return]]&gt;20),"Outlier",Table2[[#This Row],[Raw Return]])</f>
        <v>-1.3438540253976054E-2</v>
      </c>
      <c r="O178" s="8">
        <f>(Table2[[#This Row],[Return]]-$S$3)^2</f>
        <v>2.0558651903402434E-4</v>
      </c>
      <c r="P178" s="8">
        <f>(Table2[[#This Row],[Return]]-$S$3)^3</f>
        <v>-2.9477588354196945E-6</v>
      </c>
    </row>
    <row r="179" spans="1:16" x14ac:dyDescent="0.3">
      <c r="A179" s="1" t="s">
        <v>12</v>
      </c>
      <c r="B179" s="1" t="s">
        <v>13</v>
      </c>
      <c r="C179" s="2">
        <v>40898</v>
      </c>
      <c r="D179" s="1">
        <v>400.1</v>
      </c>
      <c r="E179" s="1">
        <v>405</v>
      </c>
      <c r="F179" s="1">
        <v>414.9</v>
      </c>
      <c r="G179" s="1">
        <v>401.35</v>
      </c>
      <c r="H179" s="1">
        <v>408.6</v>
      </c>
      <c r="I179" s="1">
        <v>408.15</v>
      </c>
      <c r="J179" s="1">
        <v>408.2</v>
      </c>
      <c r="K179" s="1">
        <v>30217</v>
      </c>
      <c r="L179" s="1">
        <v>12334660.699999999</v>
      </c>
      <c r="M179" s="3">
        <f>IF(ISERROR((Table2[[#This Row],[Close Price]]-I178)/I178),0,(Table2[[#This Row],[Close Price]]-I178)/I178)</f>
        <v>2.011997000749801E-2</v>
      </c>
      <c r="N179" s="3">
        <f>IF(OR(Table2[[#This Row],[Raw Return]]&lt;-20,Table2[[#This Row],[Raw Return]]&gt;20),"Outlier",Table2[[#This Row],[Raw Return]])</f>
        <v>2.011997000749801E-2</v>
      </c>
      <c r="O179" s="8">
        <f>(Table2[[#This Row],[Return]]-$S$3)^2</f>
        <v>3.6941692198009152E-4</v>
      </c>
      <c r="P179" s="8">
        <f>(Table2[[#This Row],[Return]]-$S$3)^3</f>
        <v>7.1002751381029973E-6</v>
      </c>
    </row>
    <row r="180" spans="1:16" x14ac:dyDescent="0.3">
      <c r="A180" s="1" t="s">
        <v>12</v>
      </c>
      <c r="B180" s="1" t="s">
        <v>13</v>
      </c>
      <c r="C180" s="2">
        <v>40899</v>
      </c>
      <c r="D180" s="1">
        <v>408.15</v>
      </c>
      <c r="E180" s="1">
        <v>412</v>
      </c>
      <c r="F180" s="1">
        <v>418.8</v>
      </c>
      <c r="G180" s="1">
        <v>408.25</v>
      </c>
      <c r="H180" s="1">
        <v>414.85</v>
      </c>
      <c r="I180" s="1">
        <v>414.75</v>
      </c>
      <c r="J180" s="1">
        <v>414.38</v>
      </c>
      <c r="K180" s="1">
        <v>59885</v>
      </c>
      <c r="L180" s="1">
        <v>24815174.649999999</v>
      </c>
      <c r="M180" s="3">
        <f>IF(ISERROR((Table2[[#This Row],[Close Price]]-I179)/I179),0,(Table2[[#This Row],[Close Price]]-I179)/I179)</f>
        <v>1.6170525542080174E-2</v>
      </c>
      <c r="N180" s="3">
        <f>IF(OR(Table2[[#This Row],[Raw Return]]&lt;-20,Table2[[#This Row],[Raw Return]]&gt;20),"Outlier",Table2[[#This Row],[Raw Return]])</f>
        <v>1.6170525542080174E-2</v>
      </c>
      <c r="O180" s="8">
        <f>(Table2[[#This Row],[Return]]-$S$3)^2</f>
        <v>2.3319663717577568E-4</v>
      </c>
      <c r="P180" s="8">
        <f>(Table2[[#This Row],[Return]]-$S$3)^3</f>
        <v>3.5610938968481743E-6</v>
      </c>
    </row>
    <row r="181" spans="1:16" x14ac:dyDescent="0.3">
      <c r="A181" s="1" t="s">
        <v>12</v>
      </c>
      <c r="B181" s="1" t="s">
        <v>13</v>
      </c>
      <c r="C181" s="2">
        <v>40900</v>
      </c>
      <c r="D181" s="1">
        <v>414.75</v>
      </c>
      <c r="E181" s="1">
        <v>420.7</v>
      </c>
      <c r="F181" s="1">
        <v>427.45</v>
      </c>
      <c r="G181" s="1">
        <v>413.1</v>
      </c>
      <c r="H181" s="1">
        <v>423</v>
      </c>
      <c r="I181" s="1">
        <v>422.65</v>
      </c>
      <c r="J181" s="1">
        <v>420.88</v>
      </c>
      <c r="K181" s="1">
        <v>47178</v>
      </c>
      <c r="L181" s="1">
        <v>19856245.199999999</v>
      </c>
      <c r="M181" s="3">
        <f>IF(ISERROR((Table2[[#This Row],[Close Price]]-I180)/I180),0,(Table2[[#This Row],[Close Price]]-I180)/I180)</f>
        <v>1.9047619047618994E-2</v>
      </c>
      <c r="N181" s="3">
        <f>IF(OR(Table2[[#This Row],[Raw Return]]&lt;-20,Table2[[#This Row],[Raw Return]]&gt;20),"Outlier",Table2[[#This Row],[Raw Return]])</f>
        <v>1.9047619047618994E-2</v>
      </c>
      <c r="O181" s="8">
        <f>(Table2[[#This Row],[Return]]-$S$3)^2</f>
        <v>3.2934521219519033E-4</v>
      </c>
      <c r="P181" s="8">
        <f>(Table2[[#This Row],[Return]]-$S$3)^3</f>
        <v>5.9769143379363366E-6</v>
      </c>
    </row>
    <row r="182" spans="1:16" x14ac:dyDescent="0.3">
      <c r="A182" s="1" t="s">
        <v>12</v>
      </c>
      <c r="B182" s="1" t="s">
        <v>13</v>
      </c>
      <c r="C182" s="2">
        <v>40903</v>
      </c>
      <c r="D182" s="1">
        <v>422.65</v>
      </c>
      <c r="E182" s="1">
        <v>426</v>
      </c>
      <c r="F182" s="1">
        <v>429.5</v>
      </c>
      <c r="G182" s="1">
        <v>419.05</v>
      </c>
      <c r="H182" s="1">
        <v>422.1</v>
      </c>
      <c r="I182" s="1">
        <v>422.8</v>
      </c>
      <c r="J182" s="1">
        <v>425.19</v>
      </c>
      <c r="K182" s="1">
        <v>33909</v>
      </c>
      <c r="L182" s="1">
        <v>14417835.65</v>
      </c>
      <c r="M182" s="3">
        <f>IF(ISERROR((Table2[[#This Row],[Close Price]]-I181)/I181),0,(Table2[[#This Row],[Close Price]]-I181)/I181)</f>
        <v>3.5490358452628442E-4</v>
      </c>
      <c r="N182" s="3">
        <f>IF(OR(Table2[[#This Row],[Raw Return]]&lt;-20,Table2[[#This Row],[Raw Return]]&gt;20),"Outlier",Table2[[#This Row],[Raw Return]])</f>
        <v>3.5490358452628442E-4</v>
      </c>
      <c r="O182" s="8">
        <f>(Table2[[#This Row],[Return]]-$S$3)^2</f>
        <v>2.9685577830322139E-7</v>
      </c>
      <c r="P182" s="8">
        <f>(Table2[[#This Row],[Return]]-$S$3)^3</f>
        <v>-1.6174030596841262E-10</v>
      </c>
    </row>
    <row r="183" spans="1:16" x14ac:dyDescent="0.3">
      <c r="A183" s="1" t="s">
        <v>12</v>
      </c>
      <c r="B183" s="1" t="s">
        <v>13</v>
      </c>
      <c r="C183" s="2">
        <v>40904</v>
      </c>
      <c r="D183" s="1">
        <v>422.8</v>
      </c>
      <c r="E183" s="1">
        <v>422.5</v>
      </c>
      <c r="F183" s="1">
        <v>443</v>
      </c>
      <c r="G183" s="1">
        <v>421.1</v>
      </c>
      <c r="H183" s="1">
        <v>440</v>
      </c>
      <c r="I183" s="1">
        <v>438.3</v>
      </c>
      <c r="J183" s="1">
        <v>435.72</v>
      </c>
      <c r="K183" s="1">
        <v>109625</v>
      </c>
      <c r="L183" s="1">
        <v>47766352.200000003</v>
      </c>
      <c r="M183" s="3">
        <f>IF(ISERROR((Table2[[#This Row],[Close Price]]-I182)/I182),0,(Table2[[#This Row],[Close Price]]-I182)/I182)</f>
        <v>3.6660359508041626E-2</v>
      </c>
      <c r="N183" s="3">
        <f>IF(OR(Table2[[#This Row],[Raw Return]]&lt;-20,Table2[[#This Row],[Raw Return]]&gt;20),"Outlier",Table2[[#This Row],[Raw Return]])</f>
        <v>3.6660359508041626E-2</v>
      </c>
      <c r="O183" s="8">
        <f>(Table2[[#This Row],[Return]]-$S$3)^2</f>
        <v>1.278821313032591E-3</v>
      </c>
      <c r="P183" s="8">
        <f>(Table2[[#This Row],[Return]]-$S$3)^3</f>
        <v>4.573143176310613E-5</v>
      </c>
    </row>
    <row r="184" spans="1:16" x14ac:dyDescent="0.3">
      <c r="A184" s="1" t="s">
        <v>12</v>
      </c>
      <c r="B184" s="1" t="s">
        <v>13</v>
      </c>
      <c r="C184" s="2">
        <v>40905</v>
      </c>
      <c r="D184" s="1">
        <v>438.3</v>
      </c>
      <c r="E184" s="1">
        <v>438.5</v>
      </c>
      <c r="F184" s="1">
        <v>444</v>
      </c>
      <c r="G184" s="1">
        <v>430.1</v>
      </c>
      <c r="H184" s="1">
        <v>438.25</v>
      </c>
      <c r="I184" s="1">
        <v>438.25</v>
      </c>
      <c r="J184" s="1">
        <v>438.28</v>
      </c>
      <c r="K184" s="1">
        <v>56213</v>
      </c>
      <c r="L184" s="1">
        <v>24636914.449999999</v>
      </c>
      <c r="M184" s="3">
        <f>IF(ISERROR((Table2[[#This Row],[Close Price]]-I183)/I183),0,(Table2[[#This Row],[Close Price]]-I183)/I183)</f>
        <v>-1.1407711613053016E-4</v>
      </c>
      <c r="N184" s="3">
        <f>IF(OR(Table2[[#This Row],[Raw Return]]&lt;-20,Table2[[#This Row],[Raw Return]]&gt;20),"Outlier",Table2[[#This Row],[Raw Return]])</f>
        <v>-1.1407711613053016E-4</v>
      </c>
      <c r="O184" s="8">
        <f>(Table2[[#This Row],[Return]]-$S$3)^2</f>
        <v>1.0278420010450051E-6</v>
      </c>
      <c r="P184" s="8">
        <f>(Table2[[#This Row],[Return]]-$S$3)^3</f>
        <v>-1.0420523579365135E-9</v>
      </c>
    </row>
    <row r="185" spans="1:16" x14ac:dyDescent="0.3">
      <c r="A185" s="1" t="s">
        <v>12</v>
      </c>
      <c r="B185" s="1" t="s">
        <v>13</v>
      </c>
      <c r="C185" s="2">
        <v>40906</v>
      </c>
      <c r="D185" s="1">
        <v>438.25</v>
      </c>
      <c r="E185" s="1">
        <v>437.8</v>
      </c>
      <c r="F185" s="1">
        <v>445.15</v>
      </c>
      <c r="G185" s="1">
        <v>432.05</v>
      </c>
      <c r="H185" s="1">
        <v>443</v>
      </c>
      <c r="I185" s="1">
        <v>442.3</v>
      </c>
      <c r="J185" s="1">
        <v>439.81</v>
      </c>
      <c r="K185" s="1">
        <v>39569</v>
      </c>
      <c r="L185" s="1">
        <v>17402923.449999999</v>
      </c>
      <c r="M185" s="3">
        <f>IF(ISERROR((Table2[[#This Row],[Close Price]]-I184)/I184),0,(Table2[[#This Row],[Close Price]]-I184)/I184)</f>
        <v>9.2413006274957472E-3</v>
      </c>
      <c r="N185" s="3">
        <f>IF(OR(Table2[[#This Row],[Raw Return]]&lt;-20,Table2[[#This Row],[Raw Return]]&gt;20),"Outlier",Table2[[#This Row],[Raw Return]])</f>
        <v>9.2413006274957472E-3</v>
      </c>
      <c r="O185" s="8">
        <f>(Table2[[#This Row],[Return]]-$S$3)^2</f>
        <v>6.9581495013056123E-5</v>
      </c>
      <c r="P185" s="8">
        <f>(Table2[[#This Row],[Return]]-$S$3)^3</f>
        <v>5.8041768076216751E-7</v>
      </c>
    </row>
    <row r="186" spans="1:16" x14ac:dyDescent="0.3">
      <c r="A186" s="1" t="s">
        <v>12</v>
      </c>
      <c r="B186" s="1" t="s">
        <v>13</v>
      </c>
      <c r="C186" s="2">
        <v>40907</v>
      </c>
      <c r="D186" s="1">
        <v>442.3</v>
      </c>
      <c r="E186" s="1">
        <v>445</v>
      </c>
      <c r="F186" s="1">
        <v>450</v>
      </c>
      <c r="G186" s="1">
        <v>423</v>
      </c>
      <c r="H186" s="1">
        <v>427.1</v>
      </c>
      <c r="I186" s="1">
        <v>429.25</v>
      </c>
      <c r="J186" s="1">
        <v>438.67</v>
      </c>
      <c r="K186" s="1">
        <v>49541</v>
      </c>
      <c r="L186" s="1">
        <v>21732316.649999999</v>
      </c>
      <c r="M186" s="3">
        <f>IF(ISERROR((Table2[[#This Row],[Close Price]]-I185)/I185),0,(Table2[[#This Row],[Close Price]]-I185)/I185)</f>
        <v>-2.9504860954103575E-2</v>
      </c>
      <c r="N186" s="3">
        <f>IF(OR(Table2[[#This Row],[Raw Return]]&lt;-20,Table2[[#This Row],[Raw Return]]&gt;20),"Outlier",Table2[[#This Row],[Raw Return]])</f>
        <v>-2.9504860954103575E-2</v>
      </c>
      <c r="O186" s="8">
        <f>(Table2[[#This Row],[Return]]-$S$3)^2</f>
        <v>9.2444026469403677E-4</v>
      </c>
      <c r="P186" s="8">
        <f>(Table2[[#This Row],[Return]]-$S$3)^3</f>
        <v>-2.8107245038933714E-5</v>
      </c>
    </row>
    <row r="187" spans="1:16" x14ac:dyDescent="0.3">
      <c r="A187" s="1" t="s">
        <v>12</v>
      </c>
      <c r="B187" s="1" t="s">
        <v>13</v>
      </c>
      <c r="C187" s="2">
        <v>40910</v>
      </c>
      <c r="D187" s="1">
        <v>429.25</v>
      </c>
      <c r="E187" s="1">
        <v>433</v>
      </c>
      <c r="F187" s="1">
        <v>433.05</v>
      </c>
      <c r="G187" s="1">
        <v>418.1</v>
      </c>
      <c r="H187" s="1">
        <v>419.95</v>
      </c>
      <c r="I187" s="1">
        <v>420.05</v>
      </c>
      <c r="J187" s="1">
        <v>424.16</v>
      </c>
      <c r="K187" s="1">
        <v>18284</v>
      </c>
      <c r="L187" s="1">
        <v>7755423</v>
      </c>
      <c r="M187" s="3">
        <f>IF(ISERROR((Table2[[#This Row],[Close Price]]-I186)/I186),0,(Table2[[#This Row],[Close Price]]-I186)/I186)</f>
        <v>-2.1432731508444935E-2</v>
      </c>
      <c r="N187" s="3">
        <f>IF(OR(Table2[[#This Row],[Raw Return]]&lt;-20,Table2[[#This Row],[Raw Return]]&gt;20),"Outlier",Table2[[#This Row],[Raw Return]])</f>
        <v>-2.1432731508444935E-2</v>
      </c>
      <c r="O187" s="8">
        <f>(Table2[[#This Row],[Return]]-$S$3)^2</f>
        <v>4.9873965498170602E-4</v>
      </c>
      <c r="P187" s="8">
        <f>(Table2[[#This Row],[Return]]-$S$3)^3</f>
        <v>-1.1138093281105502E-5</v>
      </c>
    </row>
    <row r="188" spans="1:16" x14ac:dyDescent="0.3">
      <c r="A188" s="1" t="s">
        <v>12</v>
      </c>
      <c r="B188" s="1" t="s">
        <v>13</v>
      </c>
      <c r="C188" s="2">
        <v>40911</v>
      </c>
      <c r="D188" s="1">
        <v>420.05</v>
      </c>
      <c r="E188" s="1">
        <v>425.25</v>
      </c>
      <c r="F188" s="1">
        <v>438</v>
      </c>
      <c r="G188" s="1">
        <v>422.2</v>
      </c>
      <c r="H188" s="1">
        <v>436</v>
      </c>
      <c r="I188" s="1">
        <v>436.2</v>
      </c>
      <c r="J188" s="1">
        <v>430.89</v>
      </c>
      <c r="K188" s="1">
        <v>22588</v>
      </c>
      <c r="L188" s="1">
        <v>9732994.1500000004</v>
      </c>
      <c r="M188" s="3">
        <f>IF(ISERROR((Table2[[#This Row],[Close Price]]-I187)/I187),0,(Table2[[#This Row],[Close Price]]-I187)/I187)</f>
        <v>3.8447803832876985E-2</v>
      </c>
      <c r="N188" s="3">
        <f>IF(OR(Table2[[#This Row],[Raw Return]]&lt;-20,Table2[[#This Row],[Raw Return]]&gt;20),"Outlier",Table2[[#This Row],[Raw Return]])</f>
        <v>3.8447803832876985E-2</v>
      </c>
      <c r="O188" s="8">
        <f>(Table2[[#This Row],[Return]]-$S$3)^2</f>
        <v>1.409856473312902E-3</v>
      </c>
      <c r="P188" s="8">
        <f>(Table2[[#This Row],[Return]]-$S$3)^3</f>
        <v>5.293736913480688E-5</v>
      </c>
    </row>
    <row r="189" spans="1:16" x14ac:dyDescent="0.3">
      <c r="A189" s="1" t="s">
        <v>12</v>
      </c>
      <c r="B189" s="1" t="s">
        <v>13</v>
      </c>
      <c r="C189" s="2">
        <v>40912</v>
      </c>
      <c r="D189" s="1">
        <v>436.2</v>
      </c>
      <c r="E189" s="1">
        <v>436</v>
      </c>
      <c r="F189" s="1">
        <v>438.8</v>
      </c>
      <c r="G189" s="1">
        <v>414.5</v>
      </c>
      <c r="H189" s="1">
        <v>416.8</v>
      </c>
      <c r="I189" s="1">
        <v>418.3</v>
      </c>
      <c r="J189" s="1">
        <v>427.18</v>
      </c>
      <c r="K189" s="1">
        <v>28536</v>
      </c>
      <c r="L189" s="1">
        <v>12190015.550000001</v>
      </c>
      <c r="M189" s="3">
        <f>IF(ISERROR((Table2[[#This Row],[Close Price]]-I188)/I188),0,(Table2[[#This Row],[Close Price]]-I188)/I188)</f>
        <v>-4.1036221916551992E-2</v>
      </c>
      <c r="N189" s="3">
        <f>IF(OR(Table2[[#This Row],[Raw Return]]&lt;-20,Table2[[#This Row],[Raw Return]]&gt;20),"Outlier",Table2[[#This Row],[Raw Return]])</f>
        <v>-4.1036221916551992E-2</v>
      </c>
      <c r="O189" s="8">
        <f>(Table2[[#This Row],[Return]]-$S$3)^2</f>
        <v>1.7586255991060029E-3</v>
      </c>
      <c r="P189" s="8">
        <f>(Table2[[#This Row],[Return]]-$S$3)^3</f>
        <v>-7.3749670769291756E-5</v>
      </c>
    </row>
    <row r="190" spans="1:16" x14ac:dyDescent="0.3">
      <c r="A190" s="1" t="s">
        <v>12</v>
      </c>
      <c r="B190" s="1" t="s">
        <v>13</v>
      </c>
      <c r="C190" s="2">
        <v>40913</v>
      </c>
      <c r="D190" s="1">
        <v>418.3</v>
      </c>
      <c r="E190" s="1">
        <v>340</v>
      </c>
      <c r="F190" s="1">
        <v>429.95</v>
      </c>
      <c r="G190" s="1">
        <v>340</v>
      </c>
      <c r="H190" s="1">
        <v>421</v>
      </c>
      <c r="I190" s="1">
        <v>420.55</v>
      </c>
      <c r="J190" s="1">
        <v>423.69</v>
      </c>
      <c r="K190" s="1">
        <v>24254</v>
      </c>
      <c r="L190" s="1">
        <v>10276279</v>
      </c>
      <c r="M190" s="3">
        <f>IF(ISERROR((Table2[[#This Row],[Close Price]]-I189)/I189),0,(Table2[[#This Row],[Close Price]]-I189)/I189)</f>
        <v>5.3789146545541473E-3</v>
      </c>
      <c r="N190" s="3">
        <f>IF(OR(Table2[[#This Row],[Raw Return]]&lt;-20,Table2[[#This Row],[Raw Return]]&gt;20),"Outlier",Table2[[#This Row],[Raw Return]])</f>
        <v>5.3789146545541473E-3</v>
      </c>
      <c r="O190" s="8">
        <f>(Table2[[#This Row],[Return]]-$S$3)^2</f>
        <v>2.0062931114015736E-5</v>
      </c>
      <c r="P190" s="8">
        <f>(Table2[[#This Row],[Return]]-$S$3)^3</f>
        <v>8.9865205755916627E-8</v>
      </c>
    </row>
    <row r="191" spans="1:16" x14ac:dyDescent="0.3">
      <c r="A191" s="1" t="s">
        <v>12</v>
      </c>
      <c r="B191" s="1" t="s">
        <v>13</v>
      </c>
      <c r="C191" s="2">
        <v>40914</v>
      </c>
      <c r="D191" s="1">
        <v>420.55</v>
      </c>
      <c r="E191" s="1">
        <v>420</v>
      </c>
      <c r="F191" s="1">
        <v>431</v>
      </c>
      <c r="G191" s="1">
        <v>420</v>
      </c>
      <c r="H191" s="1">
        <v>421.2</v>
      </c>
      <c r="I191" s="1">
        <v>421.8</v>
      </c>
      <c r="J191" s="1">
        <v>425.77</v>
      </c>
      <c r="K191" s="1">
        <v>32065</v>
      </c>
      <c r="L191" s="1">
        <v>13652373.4</v>
      </c>
      <c r="M191" s="3">
        <f>IF(ISERROR((Table2[[#This Row],[Close Price]]-I190)/I190),0,(Table2[[#This Row],[Close Price]]-I190)/I190)</f>
        <v>2.972298180953513E-3</v>
      </c>
      <c r="N191" s="3">
        <f>IF(OR(Table2[[#This Row],[Raw Return]]&lt;-20,Table2[[#This Row],[Raw Return]]&gt;20),"Outlier",Table2[[#This Row],[Raw Return]])</f>
        <v>2.972298180953513E-3</v>
      </c>
      <c r="O191" s="8">
        <f>(Table2[[#This Row],[Return]]-$S$3)^2</f>
        <v>4.2954629545545312E-6</v>
      </c>
      <c r="P191" s="8">
        <f>(Table2[[#This Row],[Return]]-$S$3)^3</f>
        <v>8.9025611786398568E-9</v>
      </c>
    </row>
    <row r="192" spans="1:16" x14ac:dyDescent="0.3">
      <c r="A192" s="1" t="s">
        <v>12</v>
      </c>
      <c r="B192" s="1" t="s">
        <v>13</v>
      </c>
      <c r="C192" s="2">
        <v>40915</v>
      </c>
      <c r="D192" s="1">
        <v>421.8</v>
      </c>
      <c r="E192" s="1">
        <v>422.7</v>
      </c>
      <c r="F192" s="1">
        <v>427.8</v>
      </c>
      <c r="G192" s="1">
        <v>421.05</v>
      </c>
      <c r="H192" s="1">
        <v>426</v>
      </c>
      <c r="I192" s="1">
        <v>424.7</v>
      </c>
      <c r="J192" s="1">
        <v>424.12</v>
      </c>
      <c r="K192" s="1">
        <v>3472</v>
      </c>
      <c r="L192" s="1">
        <v>1472542.7</v>
      </c>
      <c r="M192" s="3">
        <f>IF(ISERROR((Table2[[#This Row],[Close Price]]-I191)/I191),0,(Table2[[#This Row],[Close Price]]-I191)/I191)</f>
        <v>6.8752963489805054E-3</v>
      </c>
      <c r="N192" s="3">
        <f>IF(OR(Table2[[#This Row],[Raw Return]]&lt;-20,Table2[[#This Row],[Raw Return]]&gt;20),"Outlier",Table2[[#This Row],[Raw Return]])</f>
        <v>6.8752963489805054E-3</v>
      </c>
      <c r="O192" s="8">
        <f>(Table2[[#This Row],[Return]]-$S$3)^2</f>
        <v>3.5707174328581744E-5</v>
      </c>
      <c r="P192" s="8">
        <f>(Table2[[#This Row],[Return]]-$S$3)^3</f>
        <v>2.133699354244051E-7</v>
      </c>
    </row>
    <row r="193" spans="1:16" x14ac:dyDescent="0.3">
      <c r="A193" s="1" t="s">
        <v>12</v>
      </c>
      <c r="B193" s="1" t="s">
        <v>13</v>
      </c>
      <c r="C193" s="2">
        <v>40917</v>
      </c>
      <c r="D193" s="1">
        <v>424.7</v>
      </c>
      <c r="E193" s="1">
        <v>430.4</v>
      </c>
      <c r="F193" s="1">
        <v>434.9</v>
      </c>
      <c r="G193" s="1">
        <v>426.1</v>
      </c>
      <c r="H193" s="1">
        <v>429</v>
      </c>
      <c r="I193" s="1">
        <v>429.15</v>
      </c>
      <c r="J193" s="1">
        <v>430.78</v>
      </c>
      <c r="K193" s="1">
        <v>41579</v>
      </c>
      <c r="L193" s="1">
        <v>17911399.25</v>
      </c>
      <c r="M193" s="3">
        <f>IF(ISERROR((Table2[[#This Row],[Close Price]]-I192)/I192),0,(Table2[[#This Row],[Close Price]]-I192)/I192)</f>
        <v>1.0477984459618528E-2</v>
      </c>
      <c r="N193" s="3">
        <f>IF(OR(Table2[[#This Row],[Raw Return]]&lt;-20,Table2[[#This Row],[Raw Return]]&gt;20),"Outlier",Table2[[#This Row],[Raw Return]])</f>
        <v>1.0477984459618528E-2</v>
      </c>
      <c r="O193" s="8">
        <f>(Table2[[#This Row],[Return]]-$S$3)^2</f>
        <v>9.1742607677618745E-5</v>
      </c>
      <c r="P193" s="8">
        <f>(Table2[[#This Row],[Return]]-$S$3)^3</f>
        <v>8.7873236102953966E-7</v>
      </c>
    </row>
    <row r="194" spans="1:16" x14ac:dyDescent="0.3">
      <c r="A194" s="1" t="s">
        <v>12</v>
      </c>
      <c r="B194" s="1" t="s">
        <v>13</v>
      </c>
      <c r="C194" s="2">
        <v>40918</v>
      </c>
      <c r="D194" s="1">
        <v>429.15</v>
      </c>
      <c r="E194" s="1">
        <v>433.5</v>
      </c>
      <c r="F194" s="1">
        <v>439</v>
      </c>
      <c r="G194" s="1">
        <v>430</v>
      </c>
      <c r="H194" s="1">
        <v>437.1</v>
      </c>
      <c r="I194" s="1">
        <v>436.65</v>
      </c>
      <c r="J194" s="1">
        <v>435.02</v>
      </c>
      <c r="K194" s="1">
        <v>29006</v>
      </c>
      <c r="L194" s="1">
        <v>12618176.1</v>
      </c>
      <c r="M194" s="3">
        <f>IF(ISERROR((Table2[[#This Row],[Close Price]]-I193)/I193),0,(Table2[[#This Row],[Close Price]]-I193)/I193)</f>
        <v>1.7476406850751487E-2</v>
      </c>
      <c r="N194" s="3">
        <f>IF(OR(Table2[[#This Row],[Raw Return]]&lt;-20,Table2[[#This Row],[Raw Return]]&gt;20),"Outlier",Table2[[#This Row],[Raw Return]])</f>
        <v>1.7476406850751487E-2</v>
      </c>
      <c r="O194" s="8">
        <f>(Table2[[#This Row],[Return]]-$S$3)^2</f>
        <v>2.7478560827241355E-4</v>
      </c>
      <c r="P194" s="8">
        <f>(Table2[[#This Row],[Return]]-$S$3)^3</f>
        <v>4.5550271993803912E-6</v>
      </c>
    </row>
    <row r="195" spans="1:16" x14ac:dyDescent="0.3">
      <c r="A195" s="1" t="s">
        <v>12</v>
      </c>
      <c r="B195" s="1" t="s">
        <v>13</v>
      </c>
      <c r="C195" s="2">
        <v>40919</v>
      </c>
      <c r="D195" s="1">
        <v>436.65</v>
      </c>
      <c r="E195" s="1">
        <v>436.5</v>
      </c>
      <c r="F195" s="1">
        <v>441.85</v>
      </c>
      <c r="G195" s="1">
        <v>430.75</v>
      </c>
      <c r="H195" s="1">
        <v>441</v>
      </c>
      <c r="I195" s="1">
        <v>438.5</v>
      </c>
      <c r="J195" s="1">
        <v>436.3</v>
      </c>
      <c r="K195" s="1">
        <v>33928</v>
      </c>
      <c r="L195" s="1">
        <v>14802814.65</v>
      </c>
      <c r="M195" s="3">
        <f>IF(ISERROR((Table2[[#This Row],[Close Price]]-I194)/I194),0,(Table2[[#This Row],[Close Price]]-I194)/I194)</f>
        <v>4.2368029314096478E-3</v>
      </c>
      <c r="N195" s="3">
        <f>IF(OR(Table2[[#This Row],[Raw Return]]&lt;-20,Table2[[#This Row],[Raw Return]]&gt;20),"Outlier",Table2[[#This Row],[Raw Return]])</f>
        <v>4.2368029314096478E-3</v>
      </c>
      <c r="O195" s="8">
        <f>(Table2[[#This Row],[Return]]-$S$3)^2</f>
        <v>1.1135933525283743E-5</v>
      </c>
      <c r="P195" s="8">
        <f>(Table2[[#This Row],[Return]]-$S$3)^3</f>
        <v>3.716121839924012E-8</v>
      </c>
    </row>
    <row r="196" spans="1:16" x14ac:dyDescent="0.3">
      <c r="A196" s="1" t="s">
        <v>12</v>
      </c>
      <c r="B196" s="1" t="s">
        <v>13</v>
      </c>
      <c r="C196" s="2">
        <v>40920</v>
      </c>
      <c r="D196" s="1">
        <v>438.5</v>
      </c>
      <c r="E196" s="1">
        <v>441.5</v>
      </c>
      <c r="F196" s="1">
        <v>463.7</v>
      </c>
      <c r="G196" s="1">
        <v>437.1</v>
      </c>
      <c r="H196" s="1">
        <v>456.7</v>
      </c>
      <c r="I196" s="1">
        <v>455.8</v>
      </c>
      <c r="J196" s="1">
        <v>455.74</v>
      </c>
      <c r="K196" s="1">
        <v>114344</v>
      </c>
      <c r="L196" s="1">
        <v>52111004.350000001</v>
      </c>
      <c r="M196" s="3">
        <f>IF(ISERROR((Table2[[#This Row],[Close Price]]-I195)/I195),0,(Table2[[#This Row],[Close Price]]-I195)/I195)</f>
        <v>3.9452679589509716E-2</v>
      </c>
      <c r="N196" s="3">
        <f>IF(OR(Table2[[#This Row],[Raw Return]]&lt;-20,Table2[[#This Row],[Raw Return]]&gt;20),"Outlier",Table2[[#This Row],[Raw Return]])</f>
        <v>3.9452679589509716E-2</v>
      </c>
      <c r="O196" s="8">
        <f>(Table2[[#This Row],[Return]]-$S$3)^2</f>
        <v>1.4863285100001279E-3</v>
      </c>
      <c r="P196" s="8">
        <f>(Table2[[#This Row],[Return]]-$S$3)^3</f>
        <v>5.7302320900137024E-5</v>
      </c>
    </row>
    <row r="197" spans="1:16" x14ac:dyDescent="0.3">
      <c r="A197" s="1" t="s">
        <v>12</v>
      </c>
      <c r="B197" s="1" t="s">
        <v>13</v>
      </c>
      <c r="C197" s="2">
        <v>40921</v>
      </c>
      <c r="D197" s="1">
        <v>455.8</v>
      </c>
      <c r="E197" s="1">
        <v>459.4</v>
      </c>
      <c r="F197" s="1">
        <v>461.7</v>
      </c>
      <c r="G197" s="1">
        <v>451.15</v>
      </c>
      <c r="H197" s="1">
        <v>454.1</v>
      </c>
      <c r="I197" s="1">
        <v>453.55</v>
      </c>
      <c r="J197" s="1">
        <v>456.02</v>
      </c>
      <c r="K197" s="1">
        <v>37599</v>
      </c>
      <c r="L197" s="1">
        <v>17145804.300000001</v>
      </c>
      <c r="M197" s="3">
        <f>IF(ISERROR((Table2[[#This Row],[Close Price]]-I196)/I196),0,(Table2[[#This Row],[Close Price]]-I196)/I196)</f>
        <v>-4.936375603334796E-3</v>
      </c>
      <c r="N197" s="3">
        <f>IF(OR(Table2[[#This Row],[Raw Return]]&lt;-20,Table2[[#This Row],[Raw Return]]&gt;20),"Outlier",Table2[[#This Row],[Raw Return]])</f>
        <v>-4.936375603334796E-3</v>
      </c>
      <c r="O197" s="8">
        <f>(Table2[[#This Row],[Return]]-$S$3)^2</f>
        <v>3.4060342368503396E-5</v>
      </c>
      <c r="P197" s="8">
        <f>(Table2[[#This Row],[Return]]-$S$3)^3</f>
        <v>-1.9878037870030088E-7</v>
      </c>
    </row>
    <row r="198" spans="1:16" x14ac:dyDescent="0.3">
      <c r="A198" s="1" t="s">
        <v>12</v>
      </c>
      <c r="B198" s="1" t="s">
        <v>13</v>
      </c>
      <c r="C198" s="2">
        <v>40924</v>
      </c>
      <c r="D198" s="1">
        <v>453.55</v>
      </c>
      <c r="E198" s="1">
        <v>451.5</v>
      </c>
      <c r="F198" s="1">
        <v>459.55</v>
      </c>
      <c r="G198" s="1">
        <v>441.85</v>
      </c>
      <c r="H198" s="1">
        <v>454.5</v>
      </c>
      <c r="I198" s="1">
        <v>454.65</v>
      </c>
      <c r="J198" s="1">
        <v>449.51</v>
      </c>
      <c r="K198" s="1">
        <v>43361</v>
      </c>
      <c r="L198" s="1">
        <v>19491325.899999999</v>
      </c>
      <c r="M198" s="3">
        <f>IF(ISERROR((Table2[[#This Row],[Close Price]]-I197)/I197),0,(Table2[[#This Row],[Close Price]]-I197)/I197)</f>
        <v>2.4253114320360839E-3</v>
      </c>
      <c r="N198" s="3">
        <f>IF(OR(Table2[[#This Row],[Raw Return]]&lt;-20,Table2[[#This Row],[Raw Return]]&gt;20),"Outlier",Table2[[#This Row],[Raw Return]])</f>
        <v>2.4253114320360839E-3</v>
      </c>
      <c r="O198" s="8">
        <f>(Table2[[#This Row],[Return]]-$S$3)^2</f>
        <v>2.3273428297217563E-6</v>
      </c>
      <c r="P198" s="8">
        <f>(Table2[[#This Row],[Return]]-$S$3)^3</f>
        <v>3.5505083860399357E-9</v>
      </c>
    </row>
    <row r="199" spans="1:16" x14ac:dyDescent="0.3">
      <c r="A199" s="1" t="s">
        <v>12</v>
      </c>
      <c r="B199" s="1" t="s">
        <v>13</v>
      </c>
      <c r="C199" s="2">
        <v>40925</v>
      </c>
      <c r="D199" s="1">
        <v>454.65</v>
      </c>
      <c r="E199" s="1">
        <v>455.05</v>
      </c>
      <c r="F199" s="1">
        <v>472.95</v>
      </c>
      <c r="G199" s="1">
        <v>455.05</v>
      </c>
      <c r="H199" s="1">
        <v>468.65</v>
      </c>
      <c r="I199" s="1">
        <v>467.9</v>
      </c>
      <c r="J199" s="1">
        <v>465.73</v>
      </c>
      <c r="K199" s="1">
        <v>58075</v>
      </c>
      <c r="L199" s="1">
        <v>27047525.899999999</v>
      </c>
      <c r="M199" s="3">
        <f>IF(ISERROR((Table2[[#This Row],[Close Price]]-I198)/I198),0,(Table2[[#This Row],[Close Price]]-I198)/I198)</f>
        <v>2.9143297041680415E-2</v>
      </c>
      <c r="N199" s="3">
        <f>IF(OR(Table2[[#This Row],[Raw Return]]&lt;-20,Table2[[#This Row],[Raw Return]]&gt;20),"Outlier",Table2[[#This Row],[Raw Return]])</f>
        <v>2.9143297041680415E-2</v>
      </c>
      <c r="O199" s="8">
        <f>(Table2[[#This Row],[Return]]-$S$3)^2</f>
        <v>7.9769804478117411E-4</v>
      </c>
      <c r="P199" s="8">
        <f>(Table2[[#This Row],[Return]]-$S$3)^3</f>
        <v>2.2529823598434793E-5</v>
      </c>
    </row>
    <row r="200" spans="1:16" x14ac:dyDescent="0.3">
      <c r="A200" s="1" t="s">
        <v>12</v>
      </c>
      <c r="B200" s="1" t="s">
        <v>13</v>
      </c>
      <c r="C200" s="2">
        <v>40926</v>
      </c>
      <c r="D200" s="1">
        <v>467.9</v>
      </c>
      <c r="E200" s="1">
        <v>473.95</v>
      </c>
      <c r="F200" s="1">
        <v>490</v>
      </c>
      <c r="G200" s="1">
        <v>462.1</v>
      </c>
      <c r="H200" s="1">
        <v>463.4</v>
      </c>
      <c r="I200" s="1">
        <v>468.85</v>
      </c>
      <c r="J200" s="1">
        <v>479.07</v>
      </c>
      <c r="K200" s="1">
        <v>385352</v>
      </c>
      <c r="L200" s="1">
        <v>184610294.40000001</v>
      </c>
      <c r="M200" s="3">
        <f>IF(ISERROR((Table2[[#This Row],[Close Price]]-I199)/I199),0,(Table2[[#This Row],[Close Price]]-I199)/I199)</f>
        <v>2.0303483650353613E-3</v>
      </c>
      <c r="N200" s="3">
        <f>IF(OR(Table2[[#This Row],[Raw Return]]&lt;-20,Table2[[#This Row],[Raw Return]]&gt;20),"Outlier",Table2[[#This Row],[Raw Return]])</f>
        <v>2.0303483650353613E-3</v>
      </c>
      <c r="O200" s="8">
        <f>(Table2[[#This Row],[Return]]-$S$3)^2</f>
        <v>1.2782564773352769E-6</v>
      </c>
      <c r="P200" s="8">
        <f>(Table2[[#This Row],[Return]]-$S$3)^3</f>
        <v>1.4451968396049006E-9</v>
      </c>
    </row>
    <row r="201" spans="1:16" x14ac:dyDescent="0.3">
      <c r="A201" s="1" t="s">
        <v>12</v>
      </c>
      <c r="B201" s="1" t="s">
        <v>13</v>
      </c>
      <c r="C201" s="2">
        <v>40927</v>
      </c>
      <c r="D201" s="1">
        <v>468.85</v>
      </c>
      <c r="E201" s="1">
        <v>476</v>
      </c>
      <c r="F201" s="1">
        <v>484.3</v>
      </c>
      <c r="G201" s="1">
        <v>467</v>
      </c>
      <c r="H201" s="1">
        <v>470.95</v>
      </c>
      <c r="I201" s="1">
        <v>469.95</v>
      </c>
      <c r="J201" s="1">
        <v>474.29</v>
      </c>
      <c r="K201" s="1">
        <v>158935</v>
      </c>
      <c r="L201" s="1">
        <v>75381750.099999994</v>
      </c>
      <c r="M201" s="3">
        <f>IF(ISERROR((Table2[[#This Row],[Close Price]]-I200)/I200),0,(Table2[[#This Row],[Close Price]]-I200)/I200)</f>
        <v>2.3461661512209999E-3</v>
      </c>
      <c r="N201" s="3">
        <f>IF(OR(Table2[[#This Row],[Raw Return]]&lt;-20,Table2[[#This Row],[Raw Return]]&gt;20),"Outlier",Table2[[#This Row],[Raw Return]])</f>
        <v>2.3461661512209999E-3</v>
      </c>
      <c r="O201" s="8">
        <f>(Table2[[#This Row],[Return]]-$S$3)^2</f>
        <v>2.0921245623054594E-6</v>
      </c>
      <c r="P201" s="8">
        <f>(Table2[[#This Row],[Return]]-$S$3)^3</f>
        <v>3.0260862863962905E-9</v>
      </c>
    </row>
    <row r="202" spans="1:16" x14ac:dyDescent="0.3">
      <c r="A202" s="1" t="s">
        <v>12</v>
      </c>
      <c r="B202" s="1" t="s">
        <v>13</v>
      </c>
      <c r="C202" s="2">
        <v>40928</v>
      </c>
      <c r="D202" s="1">
        <v>469.95</v>
      </c>
      <c r="E202" s="1">
        <v>479</v>
      </c>
      <c r="F202" s="1">
        <v>479</v>
      </c>
      <c r="G202" s="1">
        <v>451.5</v>
      </c>
      <c r="H202" s="1">
        <v>455</v>
      </c>
      <c r="I202" s="1">
        <v>453.55</v>
      </c>
      <c r="J202" s="1">
        <v>462.98</v>
      </c>
      <c r="K202" s="1">
        <v>41234</v>
      </c>
      <c r="L202" s="1">
        <v>19090387.899999999</v>
      </c>
      <c r="M202" s="3">
        <f>IF(ISERROR((Table2[[#This Row],[Close Price]]-I201)/I201),0,(Table2[[#This Row],[Close Price]]-I201)/I201)</f>
        <v>-3.4897329503138584E-2</v>
      </c>
      <c r="N202" s="3">
        <f>IF(OR(Table2[[#This Row],[Raw Return]]&lt;-20,Table2[[#This Row],[Raw Return]]&gt;20),"Outlier",Table2[[#This Row],[Raw Return]])</f>
        <v>-3.4897329503138584E-2</v>
      </c>
      <c r="O202" s="8">
        <f>(Table2[[#This Row],[Return]]-$S$3)^2</f>
        <v>1.2814307801850371E-3</v>
      </c>
      <c r="P202" s="8">
        <f>(Table2[[#This Row],[Return]]-$S$3)^3</f>
        <v>-4.5871477354464308E-5</v>
      </c>
    </row>
    <row r="203" spans="1:16" x14ac:dyDescent="0.3">
      <c r="A203" s="1" t="s">
        <v>12</v>
      </c>
      <c r="B203" s="1" t="s">
        <v>13</v>
      </c>
      <c r="C203" s="2">
        <v>40931</v>
      </c>
      <c r="D203" s="1">
        <v>453.55</v>
      </c>
      <c r="E203" s="1">
        <v>456</v>
      </c>
      <c r="F203" s="1">
        <v>458.5</v>
      </c>
      <c r="G203" s="1">
        <v>444</v>
      </c>
      <c r="H203" s="1">
        <v>447.6</v>
      </c>
      <c r="I203" s="1">
        <v>449.6</v>
      </c>
      <c r="J203" s="1">
        <v>451.69</v>
      </c>
      <c r="K203" s="1">
        <v>28896</v>
      </c>
      <c r="L203" s="1">
        <v>13051928.65</v>
      </c>
      <c r="M203" s="3">
        <f>IF(ISERROR((Table2[[#This Row],[Close Price]]-I202)/I202),0,(Table2[[#This Row],[Close Price]]-I202)/I202)</f>
        <v>-8.7090728695843646E-3</v>
      </c>
      <c r="N203" s="3">
        <f>IF(OR(Table2[[#This Row],[Raw Return]]&lt;-20,Table2[[#This Row],[Raw Return]]&gt;20),"Outlier",Table2[[#This Row],[Raw Return]])</f>
        <v>-8.7090728695843646E-3</v>
      </c>
      <c r="O203" s="8">
        <f>(Table2[[#This Row],[Return]]-$S$3)^2</f>
        <v>9.2329444521661847E-5</v>
      </c>
      <c r="P203" s="8">
        <f>(Table2[[#This Row],[Return]]-$S$3)^3</f>
        <v>-8.8717712230934784E-7</v>
      </c>
    </row>
    <row r="204" spans="1:16" x14ac:dyDescent="0.3">
      <c r="A204" s="1" t="s">
        <v>12</v>
      </c>
      <c r="B204" s="1" t="s">
        <v>13</v>
      </c>
      <c r="C204" s="2">
        <v>40932</v>
      </c>
      <c r="D204" s="1">
        <v>449.6</v>
      </c>
      <c r="E204" s="1">
        <v>454</v>
      </c>
      <c r="F204" s="1">
        <v>472.95</v>
      </c>
      <c r="G204" s="1">
        <v>445.05</v>
      </c>
      <c r="H204" s="1">
        <v>454.1</v>
      </c>
      <c r="I204" s="1">
        <v>452</v>
      </c>
      <c r="J204" s="1">
        <v>458.44</v>
      </c>
      <c r="K204" s="1">
        <v>94457</v>
      </c>
      <c r="L204" s="1">
        <v>43303225.450000003</v>
      </c>
      <c r="M204" s="3">
        <f>IF(ISERROR((Table2[[#This Row],[Close Price]]-I203)/I203),0,(Table2[[#This Row],[Close Price]]-I203)/I203)</f>
        <v>5.3380782918148956E-3</v>
      </c>
      <c r="N204" s="3">
        <f>IF(OR(Table2[[#This Row],[Raw Return]]&lt;-20,Table2[[#This Row],[Raw Return]]&gt;20),"Outlier",Table2[[#This Row],[Raw Return]])</f>
        <v>5.3380782918148956E-3</v>
      </c>
      <c r="O204" s="8">
        <f>(Table2[[#This Row],[Return]]-$S$3)^2</f>
        <v>1.9698772999563017E-5</v>
      </c>
      <c r="P204" s="8">
        <f>(Table2[[#This Row],[Return]]-$S$3)^3</f>
        <v>8.7429654746980527E-8</v>
      </c>
    </row>
    <row r="205" spans="1:16" x14ac:dyDescent="0.3">
      <c r="A205" s="1" t="s">
        <v>12</v>
      </c>
      <c r="B205" s="1" t="s">
        <v>13</v>
      </c>
      <c r="C205" s="2">
        <v>40933</v>
      </c>
      <c r="D205" s="1">
        <v>452</v>
      </c>
      <c r="E205" s="1">
        <v>456</v>
      </c>
      <c r="F205" s="1">
        <v>458.75</v>
      </c>
      <c r="G205" s="1">
        <v>452</v>
      </c>
      <c r="H205" s="1">
        <v>455.3</v>
      </c>
      <c r="I205" s="1">
        <v>455.7</v>
      </c>
      <c r="J205" s="1">
        <v>456.33</v>
      </c>
      <c r="K205" s="1">
        <v>20555</v>
      </c>
      <c r="L205" s="1">
        <v>9379847.5500000007</v>
      </c>
      <c r="M205" s="3">
        <f>IF(ISERROR((Table2[[#This Row],[Close Price]]-I204)/I204),0,(Table2[[#This Row],[Close Price]]-I204)/I204)</f>
        <v>8.1858407079645774E-3</v>
      </c>
      <c r="N205" s="3">
        <f>IF(OR(Table2[[#This Row],[Raw Return]]&lt;-20,Table2[[#This Row],[Raw Return]]&gt;20),"Outlier",Table2[[#This Row],[Raw Return]])</f>
        <v>8.1858407079645774E-3</v>
      </c>
      <c r="O205" s="8">
        <f>(Table2[[#This Row],[Return]]-$S$3)^2</f>
        <v>5.3087142385852778E-5</v>
      </c>
      <c r="P205" s="8">
        <f>(Table2[[#This Row],[Return]]-$S$3)^3</f>
        <v>3.8679782440028452E-7</v>
      </c>
    </row>
    <row r="206" spans="1:16" x14ac:dyDescent="0.3">
      <c r="A206" s="1" t="s">
        <v>12</v>
      </c>
      <c r="B206" s="1" t="s">
        <v>13</v>
      </c>
      <c r="C206" s="2">
        <v>40935</v>
      </c>
      <c r="D206" s="1">
        <v>455.7</v>
      </c>
      <c r="E206" s="1">
        <v>458</v>
      </c>
      <c r="F206" s="1">
        <v>464.9</v>
      </c>
      <c r="G206" s="1">
        <v>454.5</v>
      </c>
      <c r="H206" s="1">
        <v>455.5</v>
      </c>
      <c r="I206" s="1">
        <v>457.65</v>
      </c>
      <c r="J206" s="1">
        <v>460.12</v>
      </c>
      <c r="K206" s="1">
        <v>27617</v>
      </c>
      <c r="L206" s="1">
        <v>12706999.6</v>
      </c>
      <c r="M206" s="3">
        <f>IF(ISERROR((Table2[[#This Row],[Close Price]]-I205)/I205),0,(Table2[[#This Row],[Close Price]]-I205)/I205)</f>
        <v>4.2791310072415817E-3</v>
      </c>
      <c r="N206" s="3">
        <f>IF(OR(Table2[[#This Row],[Raw Return]]&lt;-20,Table2[[#This Row],[Raw Return]]&gt;20),"Outlier",Table2[[#This Row],[Raw Return]])</f>
        <v>4.2791310072415817E-3</v>
      </c>
      <c r="O206" s="8">
        <f>(Table2[[#This Row],[Return]]-$S$3)^2</f>
        <v>1.142022739316183E-5</v>
      </c>
      <c r="P206" s="8">
        <f>(Table2[[#This Row],[Return]]-$S$3)^3</f>
        <v>3.8593318815102792E-8</v>
      </c>
    </row>
    <row r="207" spans="1:16" x14ac:dyDescent="0.3">
      <c r="A207" s="1" t="s">
        <v>12</v>
      </c>
      <c r="B207" s="1" t="s">
        <v>13</v>
      </c>
      <c r="C207" s="2">
        <v>40938</v>
      </c>
      <c r="D207" s="1">
        <v>457.65</v>
      </c>
      <c r="E207" s="1">
        <v>454</v>
      </c>
      <c r="F207" s="1">
        <v>459</v>
      </c>
      <c r="G207" s="1">
        <v>433</v>
      </c>
      <c r="H207" s="1">
        <v>434</v>
      </c>
      <c r="I207" s="1">
        <v>436.35</v>
      </c>
      <c r="J207" s="1">
        <v>445.04</v>
      </c>
      <c r="K207" s="1">
        <v>25007</v>
      </c>
      <c r="L207" s="1">
        <v>11129041.699999999</v>
      </c>
      <c r="M207" s="3">
        <f>IF(ISERROR((Table2[[#This Row],[Close Price]]-I206)/I206),0,(Table2[[#This Row],[Close Price]]-I206)/I206)</f>
        <v>-4.6542117338577417E-2</v>
      </c>
      <c r="N207" s="3">
        <f>IF(OR(Table2[[#This Row],[Raw Return]]&lt;-20,Table2[[#This Row],[Raw Return]]&gt;20),"Outlier",Table2[[#This Row],[Raw Return]])</f>
        <v>-4.6542117338577417E-2</v>
      </c>
      <c r="O207" s="8">
        <f>(Table2[[#This Row],[Return]]-$S$3)^2</f>
        <v>2.2507306165160459E-3</v>
      </c>
      <c r="P207" s="8">
        <f>(Table2[[#This Row],[Return]]-$S$3)^3</f>
        <v>-1.0677885952697183E-4</v>
      </c>
    </row>
    <row r="208" spans="1:16" x14ac:dyDescent="0.3">
      <c r="A208" s="1" t="s">
        <v>12</v>
      </c>
      <c r="B208" s="1" t="s">
        <v>13</v>
      </c>
      <c r="C208" s="2">
        <v>40939</v>
      </c>
      <c r="D208" s="1">
        <v>436.35</v>
      </c>
      <c r="E208" s="1">
        <v>440</v>
      </c>
      <c r="F208" s="1">
        <v>454.5</v>
      </c>
      <c r="G208" s="1">
        <v>429.6</v>
      </c>
      <c r="H208" s="1">
        <v>445.4</v>
      </c>
      <c r="I208" s="1">
        <v>449.2</v>
      </c>
      <c r="J208" s="1">
        <v>445.19</v>
      </c>
      <c r="K208" s="1">
        <v>39193</v>
      </c>
      <c r="L208" s="1">
        <v>17448375</v>
      </c>
      <c r="M208" s="3">
        <f>IF(ISERROR((Table2[[#This Row],[Close Price]]-I207)/I207),0,(Table2[[#This Row],[Close Price]]-I207)/I207)</f>
        <v>2.9448836942821049E-2</v>
      </c>
      <c r="N208" s="3">
        <f>IF(OR(Table2[[#This Row],[Raw Return]]&lt;-20,Table2[[#This Row],[Raw Return]]&gt;20),"Outlier",Table2[[#This Row],[Raw Return]])</f>
        <v>2.9448836942821049E-2</v>
      </c>
      <c r="O208" s="8">
        <f>(Table2[[#This Row],[Return]]-$S$3)^2</f>
        <v>8.1505046158511822E-4</v>
      </c>
      <c r="P208" s="8">
        <f>(Table2[[#This Row],[Return]]-$S$3)^3</f>
        <v>2.3268947865452199E-5</v>
      </c>
    </row>
    <row r="209" spans="1:16" x14ac:dyDescent="0.3">
      <c r="A209" s="1" t="s">
        <v>12</v>
      </c>
      <c r="B209" s="1" t="s">
        <v>13</v>
      </c>
      <c r="C209" s="2">
        <v>40940</v>
      </c>
      <c r="D209" s="1">
        <v>449.2</v>
      </c>
      <c r="E209" s="1">
        <v>450</v>
      </c>
      <c r="F209" s="1">
        <v>466</v>
      </c>
      <c r="G209" s="1">
        <v>450</v>
      </c>
      <c r="H209" s="1">
        <v>461.2</v>
      </c>
      <c r="I209" s="1">
        <v>458.95</v>
      </c>
      <c r="J209" s="1">
        <v>459.61</v>
      </c>
      <c r="K209" s="1">
        <v>71169</v>
      </c>
      <c r="L209" s="1">
        <v>32709703.699999999</v>
      </c>
      <c r="M209" s="3">
        <f>IF(ISERROR((Table2[[#This Row],[Close Price]]-I208)/I208),0,(Table2[[#This Row],[Close Price]]-I208)/I208)</f>
        <v>2.1705253784505787E-2</v>
      </c>
      <c r="N209" s="3">
        <f>IF(OR(Table2[[#This Row],[Raw Return]]&lt;-20,Table2[[#This Row],[Raw Return]]&gt;20),"Outlier",Table2[[#This Row],[Raw Return]])</f>
        <v>2.1705253784505787E-2</v>
      </c>
      <c r="O209" s="8">
        <f>(Table2[[#This Row],[Return]]-$S$3)^2</f>
        <v>4.3286905791883819E-4</v>
      </c>
      <c r="P209" s="8">
        <f>(Table2[[#This Row],[Return]]-$S$3)^3</f>
        <v>9.0060595529133292E-6</v>
      </c>
    </row>
    <row r="210" spans="1:16" x14ac:dyDescent="0.3">
      <c r="A210" s="1" t="s">
        <v>12</v>
      </c>
      <c r="B210" s="1" t="s">
        <v>13</v>
      </c>
      <c r="C210" s="2">
        <v>40941</v>
      </c>
      <c r="D210" s="1">
        <v>458.95</v>
      </c>
      <c r="E210" s="1">
        <v>463.7</v>
      </c>
      <c r="F210" s="1">
        <v>464.45</v>
      </c>
      <c r="G210" s="1">
        <v>451.1</v>
      </c>
      <c r="H210" s="1">
        <v>456.5</v>
      </c>
      <c r="I210" s="1">
        <v>455.9</v>
      </c>
      <c r="J210" s="1">
        <v>458.68</v>
      </c>
      <c r="K210" s="1">
        <v>23140</v>
      </c>
      <c r="L210" s="1">
        <v>10613825.199999999</v>
      </c>
      <c r="M210" s="3">
        <f>IF(ISERROR((Table2[[#This Row],[Close Price]]-I209)/I209),0,(Table2[[#This Row],[Close Price]]-I209)/I209)</f>
        <v>-6.6456040963068118E-3</v>
      </c>
      <c r="N210" s="3">
        <f>IF(OR(Table2[[#This Row],[Raw Return]]&lt;-20,Table2[[#This Row],[Raw Return]]&gt;20),"Outlier",Table2[[#This Row],[Raw Return]])</f>
        <v>-6.6456040963068118E-3</v>
      </c>
      <c r="O210" s="8">
        <f>(Table2[[#This Row],[Return]]-$S$3)^2</f>
        <v>5.693234298281499E-5</v>
      </c>
      <c r="P210" s="8">
        <f>(Table2[[#This Row],[Return]]-$S$3)^3</f>
        <v>-4.2957459130110013E-7</v>
      </c>
    </row>
    <row r="211" spans="1:16" x14ac:dyDescent="0.3">
      <c r="A211" s="1" t="s">
        <v>12</v>
      </c>
      <c r="B211" s="1" t="s">
        <v>13</v>
      </c>
      <c r="C211" s="2">
        <v>40942</v>
      </c>
      <c r="D211" s="1">
        <v>455.9</v>
      </c>
      <c r="E211" s="1">
        <v>451</v>
      </c>
      <c r="F211" s="1">
        <v>506.6</v>
      </c>
      <c r="G211" s="1">
        <v>446.4</v>
      </c>
      <c r="H211" s="1">
        <v>492.2</v>
      </c>
      <c r="I211" s="1">
        <v>494.25</v>
      </c>
      <c r="J211" s="1">
        <v>491.68</v>
      </c>
      <c r="K211" s="1">
        <v>524349</v>
      </c>
      <c r="L211" s="1">
        <v>257810548.05000001</v>
      </c>
      <c r="M211" s="3">
        <f>IF(ISERROR((Table2[[#This Row],[Close Price]]-I210)/I210),0,(Table2[[#This Row],[Close Price]]-I210)/I210)</f>
        <v>8.411932441324857E-2</v>
      </c>
      <c r="N211" s="3">
        <f>IF(OR(Table2[[#This Row],[Raw Return]]&lt;-20,Table2[[#This Row],[Raw Return]]&gt;20),"Outlier",Table2[[#This Row],[Raw Return]])</f>
        <v>8.411932441324857E-2</v>
      </c>
      <c r="O211" s="8">
        <f>(Table2[[#This Row],[Return]]-$S$3)^2</f>
        <v>6.9254978462809863E-3</v>
      </c>
      <c r="P211" s="8">
        <f>(Table2[[#This Row],[Return]]-$S$3)^3</f>
        <v>5.763369950496863E-4</v>
      </c>
    </row>
    <row r="212" spans="1:16" x14ac:dyDescent="0.3">
      <c r="A212" s="1" t="s">
        <v>12</v>
      </c>
      <c r="B212" s="1" t="s">
        <v>13</v>
      </c>
      <c r="C212" s="2">
        <v>40945</v>
      </c>
      <c r="D212" s="1">
        <v>494.25</v>
      </c>
      <c r="E212" s="1">
        <v>499</v>
      </c>
      <c r="F212" s="1">
        <v>504.75</v>
      </c>
      <c r="G212" s="1">
        <v>482.25</v>
      </c>
      <c r="H212" s="1">
        <v>488</v>
      </c>
      <c r="I212" s="1">
        <v>488.45</v>
      </c>
      <c r="J212" s="1">
        <v>494.95</v>
      </c>
      <c r="K212" s="1">
        <v>114522</v>
      </c>
      <c r="L212" s="1">
        <v>56682197.299999997</v>
      </c>
      <c r="M212" s="3">
        <f>IF(ISERROR((Table2[[#This Row],[Close Price]]-I211)/I211),0,(Table2[[#This Row],[Close Price]]-I211)/I211)</f>
        <v>-1.1734951947395066E-2</v>
      </c>
      <c r="N212" s="3">
        <f>IF(OR(Table2[[#This Row],[Raw Return]]&lt;-20,Table2[[#This Row],[Raw Return]]&gt;20),"Outlier",Table2[[#This Row],[Raw Return]])</f>
        <v>-1.1734951947395066E-2</v>
      </c>
      <c r="O212" s="8">
        <f>(Table2[[#This Row],[Return]]-$S$3)^2</f>
        <v>1.596356506736824E-4</v>
      </c>
      <c r="P212" s="8">
        <f>(Table2[[#This Row],[Return]]-$S$3)^3</f>
        <v>-2.0169485971582022E-6</v>
      </c>
    </row>
    <row r="213" spans="1:16" x14ac:dyDescent="0.3">
      <c r="A213" s="1" t="s">
        <v>12</v>
      </c>
      <c r="B213" s="1" t="s">
        <v>13</v>
      </c>
      <c r="C213" s="2">
        <v>40946</v>
      </c>
      <c r="D213" s="1">
        <v>488.45</v>
      </c>
      <c r="E213" s="1">
        <v>490</v>
      </c>
      <c r="F213" s="1">
        <v>517</v>
      </c>
      <c r="G213" s="1">
        <v>480.2</v>
      </c>
      <c r="H213" s="1">
        <v>493</v>
      </c>
      <c r="I213" s="1">
        <v>493.4</v>
      </c>
      <c r="J213" s="1">
        <v>504.88</v>
      </c>
      <c r="K213" s="1">
        <v>209679</v>
      </c>
      <c r="L213" s="1">
        <v>105863213.34999999</v>
      </c>
      <c r="M213" s="3">
        <f>IF(ISERROR((Table2[[#This Row],[Close Price]]-I212)/I212),0,(Table2[[#This Row],[Close Price]]-I212)/I212)</f>
        <v>1.0134097655850115E-2</v>
      </c>
      <c r="N213" s="3">
        <f>IF(OR(Table2[[#This Row],[Raw Return]]&lt;-20,Table2[[#This Row],[Raw Return]]&gt;20),"Outlier",Table2[[#This Row],[Raw Return]])</f>
        <v>1.0134097655850115E-2</v>
      </c>
      <c r="O213" s="8">
        <f>(Table2[[#This Row],[Return]]-$S$3)^2</f>
        <v>8.5273207783124834E-5</v>
      </c>
      <c r="P213" s="8">
        <f>(Table2[[#This Row],[Return]]-$S$3)^3</f>
        <v>7.874425902424853E-7</v>
      </c>
    </row>
    <row r="214" spans="1:16" x14ac:dyDescent="0.3">
      <c r="A214" s="1" t="s">
        <v>12</v>
      </c>
      <c r="B214" s="1" t="s">
        <v>13</v>
      </c>
      <c r="C214" s="2">
        <v>40947</v>
      </c>
      <c r="D214" s="1">
        <v>493.4</v>
      </c>
      <c r="E214" s="1">
        <v>497.4</v>
      </c>
      <c r="F214" s="1">
        <v>509.8</v>
      </c>
      <c r="G214" s="1">
        <v>488.1</v>
      </c>
      <c r="H214" s="1">
        <v>507.65</v>
      </c>
      <c r="I214" s="1">
        <v>504.45</v>
      </c>
      <c r="J214" s="1">
        <v>500.62</v>
      </c>
      <c r="K214" s="1">
        <v>78252</v>
      </c>
      <c r="L214" s="1">
        <v>39174389.899999999</v>
      </c>
      <c r="M214" s="3">
        <f>IF(ISERROR((Table2[[#This Row],[Close Price]]-I213)/I213),0,(Table2[[#This Row],[Close Price]]-I213)/I213)</f>
        <v>2.2395622213214453E-2</v>
      </c>
      <c r="N214" s="3">
        <f>IF(OR(Table2[[#This Row],[Raw Return]]&lt;-20,Table2[[#This Row],[Raw Return]]&gt;20),"Outlier",Table2[[#This Row],[Raw Return]])</f>
        <v>2.2395622213214453E-2</v>
      </c>
      <c r="O214" s="8">
        <f>(Table2[[#This Row],[Return]]-$S$3)^2</f>
        <v>4.6207259472770215E-4</v>
      </c>
      <c r="P214" s="8">
        <f>(Table2[[#This Row],[Return]]-$S$3)^3</f>
        <v>9.9326542289447435E-6</v>
      </c>
    </row>
    <row r="215" spans="1:16" x14ac:dyDescent="0.3">
      <c r="A215" s="1" t="s">
        <v>12</v>
      </c>
      <c r="B215" s="1" t="s">
        <v>13</v>
      </c>
      <c r="C215" s="2">
        <v>40948</v>
      </c>
      <c r="D215" s="1">
        <v>504.45</v>
      </c>
      <c r="E215" s="1">
        <v>508.95</v>
      </c>
      <c r="F215" s="1">
        <v>519.4</v>
      </c>
      <c r="G215" s="1">
        <v>508.95</v>
      </c>
      <c r="H215" s="1">
        <v>511</v>
      </c>
      <c r="I215" s="1">
        <v>514.04999999999995</v>
      </c>
      <c r="J215" s="1">
        <v>514.34</v>
      </c>
      <c r="K215" s="1">
        <v>112096</v>
      </c>
      <c r="L215" s="1">
        <v>57655123.799999997</v>
      </c>
      <c r="M215" s="3">
        <f>IF(ISERROR((Table2[[#This Row],[Close Price]]-I214)/I214),0,(Table2[[#This Row],[Close Price]]-I214)/I214)</f>
        <v>1.9030627415997554E-2</v>
      </c>
      <c r="N215" s="3">
        <f>IF(OR(Table2[[#This Row],[Raw Return]]&lt;-20,Table2[[#This Row],[Raw Return]]&gt;20),"Outlier",Table2[[#This Row],[Raw Return]])</f>
        <v>1.9030627415997554E-2</v>
      </c>
      <c r="O215" s="8">
        <f>(Table2[[#This Row],[Return]]-$S$3)^2</f>
        <v>3.2872877704226807E-4</v>
      </c>
      <c r="P215" s="8">
        <f>(Table2[[#This Row],[Return]]-$S$3)^3</f>
        <v>5.9601417141820488E-6</v>
      </c>
    </row>
    <row r="216" spans="1:16" x14ac:dyDescent="0.3">
      <c r="A216" s="1" t="s">
        <v>12</v>
      </c>
      <c r="B216" s="1" t="s">
        <v>13</v>
      </c>
      <c r="C216" s="2">
        <v>40949</v>
      </c>
      <c r="D216" s="1">
        <v>514.04999999999995</v>
      </c>
      <c r="E216" s="1">
        <v>509</v>
      </c>
      <c r="F216" s="1">
        <v>518.45000000000005</v>
      </c>
      <c r="G216" s="1">
        <v>500.55</v>
      </c>
      <c r="H216" s="1">
        <v>505.7</v>
      </c>
      <c r="I216" s="1">
        <v>507.15</v>
      </c>
      <c r="J216" s="1">
        <v>510.26</v>
      </c>
      <c r="K216" s="1">
        <v>71573</v>
      </c>
      <c r="L216" s="1">
        <v>36520908.950000003</v>
      </c>
      <c r="M216" s="3">
        <f>IF(ISERROR((Table2[[#This Row],[Close Price]]-I215)/I215),0,(Table2[[#This Row],[Close Price]]-I215)/I215)</f>
        <v>-1.3422818791946265E-2</v>
      </c>
      <c r="N216" s="3">
        <f>IF(OR(Table2[[#This Row],[Raw Return]]&lt;-20,Table2[[#This Row],[Raw Return]]&gt;20),"Outlier",Table2[[#This Row],[Raw Return]])</f>
        <v>-1.3422818791946265E-2</v>
      </c>
      <c r="O216" s="8">
        <f>(Table2[[#This Row],[Return]]-$S$3)^2</f>
        <v>2.0513592847983239E-4</v>
      </c>
      <c r="P216" s="8">
        <f>(Table2[[#This Row],[Return]]-$S$3)^3</f>
        <v>-2.9380731013175302E-6</v>
      </c>
    </row>
    <row r="217" spans="1:16" x14ac:dyDescent="0.3">
      <c r="A217" s="1" t="s">
        <v>12</v>
      </c>
      <c r="B217" s="1" t="s">
        <v>13</v>
      </c>
      <c r="C217" s="2">
        <v>40952</v>
      </c>
      <c r="D217" s="1">
        <v>507.15</v>
      </c>
      <c r="E217" s="1">
        <v>505</v>
      </c>
      <c r="F217" s="1">
        <v>519.29999999999995</v>
      </c>
      <c r="G217" s="1">
        <v>465</v>
      </c>
      <c r="H217" s="1">
        <v>510</v>
      </c>
      <c r="I217" s="1">
        <v>508.6</v>
      </c>
      <c r="J217" s="1">
        <v>510.64</v>
      </c>
      <c r="K217" s="1">
        <v>53467</v>
      </c>
      <c r="L217" s="1">
        <v>27302462.550000001</v>
      </c>
      <c r="M217" s="3">
        <f>IF(ISERROR((Table2[[#This Row],[Close Price]]-I216)/I216),0,(Table2[[#This Row],[Close Price]]-I216)/I216)</f>
        <v>2.8591146603569864E-3</v>
      </c>
      <c r="N217" s="3">
        <f>IF(OR(Table2[[#This Row],[Raw Return]]&lt;-20,Table2[[#This Row],[Raw Return]]&gt;20),"Outlier",Table2[[#This Row],[Raw Return]])</f>
        <v>2.8591146603569864E-3</v>
      </c>
      <c r="O217" s="8">
        <f>(Table2[[#This Row],[Return]]-$S$3)^2</f>
        <v>3.8391164825882098E-6</v>
      </c>
      <c r="P217" s="8">
        <f>(Table2[[#This Row],[Return]]-$S$3)^3</f>
        <v>7.5222356390115302E-9</v>
      </c>
    </row>
    <row r="218" spans="1:16" x14ac:dyDescent="0.3">
      <c r="A218" s="1" t="s">
        <v>12</v>
      </c>
      <c r="B218" s="1" t="s">
        <v>13</v>
      </c>
      <c r="C218" s="2">
        <v>40953</v>
      </c>
      <c r="D218" s="1">
        <v>508.6</v>
      </c>
      <c r="E218" s="1">
        <v>510</v>
      </c>
      <c r="F218" s="1">
        <v>525.9</v>
      </c>
      <c r="G218" s="1">
        <v>508</v>
      </c>
      <c r="H218" s="1">
        <v>515.85</v>
      </c>
      <c r="I218" s="1">
        <v>513.1</v>
      </c>
      <c r="J218" s="1">
        <v>515.91999999999996</v>
      </c>
      <c r="K218" s="1">
        <v>85488</v>
      </c>
      <c r="L218" s="1">
        <v>44105092.049999997</v>
      </c>
      <c r="M218" s="3">
        <f>IF(ISERROR((Table2[[#This Row],[Close Price]]-I217)/I217),0,(Table2[[#This Row],[Close Price]]-I217)/I217)</f>
        <v>8.8478175383405414E-3</v>
      </c>
      <c r="N218" s="3">
        <f>IF(OR(Table2[[#This Row],[Raw Return]]&lt;-20,Table2[[#This Row],[Raw Return]]&gt;20),"Outlier",Table2[[#This Row],[Raw Return]])</f>
        <v>8.8478175383405414E-3</v>
      </c>
      <c r="O218" s="8">
        <f>(Table2[[#This Row],[Return]]-$S$3)^2</f>
        <v>6.3171804408506001E-5</v>
      </c>
      <c r="P218" s="8">
        <f>(Table2[[#This Row],[Return]]-$S$3)^3</f>
        <v>5.0209387451934061E-7</v>
      </c>
    </row>
    <row r="219" spans="1:16" x14ac:dyDescent="0.3">
      <c r="A219" s="1" t="s">
        <v>12</v>
      </c>
      <c r="B219" s="1" t="s">
        <v>13</v>
      </c>
      <c r="C219" s="2">
        <v>40954</v>
      </c>
      <c r="D219" s="1">
        <v>513.1</v>
      </c>
      <c r="E219" s="1">
        <v>515</v>
      </c>
      <c r="F219" s="1">
        <v>532</v>
      </c>
      <c r="G219" s="1">
        <v>515</v>
      </c>
      <c r="H219" s="1">
        <v>524.1</v>
      </c>
      <c r="I219" s="1">
        <v>526.15</v>
      </c>
      <c r="J219" s="1">
        <v>522.70000000000005</v>
      </c>
      <c r="K219" s="1">
        <v>121309</v>
      </c>
      <c r="L219" s="1">
        <v>63408169.200000003</v>
      </c>
      <c r="M219" s="3">
        <f>IF(ISERROR((Table2[[#This Row],[Close Price]]-I218)/I218),0,(Table2[[#This Row],[Close Price]]-I218)/I218)</f>
        <v>2.5433638666926436E-2</v>
      </c>
      <c r="N219" s="3">
        <f>IF(OR(Table2[[#This Row],[Raw Return]]&lt;-20,Table2[[#This Row],[Raw Return]]&gt;20),"Outlier",Table2[[#This Row],[Raw Return]])</f>
        <v>2.5433638666926436E-2</v>
      </c>
      <c r="O219" s="8">
        <f>(Table2[[#This Row],[Return]]-$S$3)^2</f>
        <v>6.0191177589138684E-4</v>
      </c>
      <c r="P219" s="8">
        <f>(Table2[[#This Row],[Return]]-$S$3)^3</f>
        <v>1.4767237512369358E-5</v>
      </c>
    </row>
    <row r="220" spans="1:16" x14ac:dyDescent="0.3">
      <c r="A220" s="1" t="s">
        <v>12</v>
      </c>
      <c r="B220" s="1" t="s">
        <v>13</v>
      </c>
      <c r="C220" s="2">
        <v>40955</v>
      </c>
      <c r="D220" s="1">
        <v>526.15</v>
      </c>
      <c r="E220" s="1">
        <v>526.65</v>
      </c>
      <c r="F220" s="1">
        <v>534</v>
      </c>
      <c r="G220" s="1">
        <v>517</v>
      </c>
      <c r="H220" s="1">
        <v>527.5</v>
      </c>
      <c r="I220" s="1">
        <v>529.85</v>
      </c>
      <c r="J220" s="1">
        <v>525.32000000000005</v>
      </c>
      <c r="K220" s="1">
        <v>56217</v>
      </c>
      <c r="L220" s="1">
        <v>29532101.699999999</v>
      </c>
      <c r="M220" s="3">
        <f>IF(ISERROR((Table2[[#This Row],[Close Price]]-I219)/I219),0,(Table2[[#This Row],[Close Price]]-I219)/I219)</f>
        <v>7.0322151477716349E-3</v>
      </c>
      <c r="N220" s="3">
        <f>IF(OR(Table2[[#This Row],[Raw Return]]&lt;-20,Table2[[#This Row],[Raw Return]]&gt;20),"Outlier",Table2[[#This Row],[Raw Return]])</f>
        <v>7.0322151477716349E-3</v>
      </c>
      <c r="O220" s="8">
        <f>(Table2[[#This Row],[Return]]-$S$3)^2</f>
        <v>3.7607149477799903E-5</v>
      </c>
      <c r="P220" s="8">
        <f>(Table2[[#This Row],[Return]]-$S$3)^3</f>
        <v>2.3062459691746742E-7</v>
      </c>
    </row>
    <row r="221" spans="1:16" x14ac:dyDescent="0.3">
      <c r="A221" s="1" t="s">
        <v>12</v>
      </c>
      <c r="B221" s="1" t="s">
        <v>13</v>
      </c>
      <c r="C221" s="2">
        <v>40956</v>
      </c>
      <c r="D221" s="1">
        <v>529.85</v>
      </c>
      <c r="E221" s="1">
        <v>532</v>
      </c>
      <c r="F221" s="1">
        <v>554.70000000000005</v>
      </c>
      <c r="G221" s="1">
        <v>531</v>
      </c>
      <c r="H221" s="1">
        <v>543.5</v>
      </c>
      <c r="I221" s="1">
        <v>544.04999999999995</v>
      </c>
      <c r="J221" s="1">
        <v>545.72</v>
      </c>
      <c r="K221" s="1">
        <v>193006</v>
      </c>
      <c r="L221" s="1">
        <v>105326580.05</v>
      </c>
      <c r="M221" s="3">
        <f>IF(ISERROR((Table2[[#This Row],[Close Price]]-I220)/I220),0,(Table2[[#This Row],[Close Price]]-I220)/I220)</f>
        <v>2.6800037746531908E-2</v>
      </c>
      <c r="N221" s="3">
        <f>IF(OR(Table2[[#This Row],[Raw Return]]&lt;-20,Table2[[#This Row],[Raw Return]]&gt;20),"Outlier",Table2[[#This Row],[Raw Return]])</f>
        <v>2.6800037746531908E-2</v>
      </c>
      <c r="O221" s="8">
        <f>(Table2[[#This Row],[Return]]-$S$3)^2</f>
        <v>6.7082499273323154E-4</v>
      </c>
      <c r="P221" s="8">
        <f>(Table2[[#This Row],[Return]]-$S$3)^3</f>
        <v>1.7374561470940599E-5</v>
      </c>
    </row>
    <row r="222" spans="1:16" x14ac:dyDescent="0.3">
      <c r="A222" s="1" t="s">
        <v>12</v>
      </c>
      <c r="B222" s="1" t="s">
        <v>13</v>
      </c>
      <c r="C222" s="2">
        <v>40960</v>
      </c>
      <c r="D222" s="1">
        <v>544.04999999999995</v>
      </c>
      <c r="E222" s="1">
        <v>526.5</v>
      </c>
      <c r="F222" s="1">
        <v>592.5</v>
      </c>
      <c r="G222" s="1">
        <v>526.5</v>
      </c>
      <c r="H222" s="1">
        <v>580</v>
      </c>
      <c r="I222" s="1">
        <v>580.54999999999995</v>
      </c>
      <c r="J222" s="1">
        <v>578.21</v>
      </c>
      <c r="K222" s="1">
        <v>307403</v>
      </c>
      <c r="L222" s="1">
        <v>177742908.34999999</v>
      </c>
      <c r="M222" s="3">
        <f>IF(ISERROR((Table2[[#This Row],[Close Price]]-I221)/I221),0,(Table2[[#This Row],[Close Price]]-I221)/I221)</f>
        <v>6.708942192813161E-2</v>
      </c>
      <c r="N222" s="3">
        <f>IF(OR(Table2[[#This Row],[Raw Return]]&lt;-20,Table2[[#This Row],[Raw Return]]&gt;20),"Outlier",Table2[[#This Row],[Raw Return]])</f>
        <v>6.708942192813161E-2</v>
      </c>
      <c r="O222" s="8">
        <f>(Table2[[#This Row],[Return]]-$S$3)^2</f>
        <v>4.3810728932584999E-3</v>
      </c>
      <c r="P222" s="8">
        <f>(Table2[[#This Row],[Return]]-$S$3)^3</f>
        <v>2.8998178488824671E-4</v>
      </c>
    </row>
    <row r="223" spans="1:16" x14ac:dyDescent="0.3">
      <c r="A223" s="1" t="s">
        <v>12</v>
      </c>
      <c r="B223" s="1" t="s">
        <v>13</v>
      </c>
      <c r="C223" s="2">
        <v>40961</v>
      </c>
      <c r="D223" s="1">
        <v>580.54999999999995</v>
      </c>
      <c r="E223" s="1">
        <v>585</v>
      </c>
      <c r="F223" s="1">
        <v>597.70000000000005</v>
      </c>
      <c r="G223" s="1">
        <v>572.95000000000005</v>
      </c>
      <c r="H223" s="1">
        <v>579</v>
      </c>
      <c r="I223" s="1">
        <v>578.9</v>
      </c>
      <c r="J223" s="1">
        <v>582</v>
      </c>
      <c r="K223" s="1">
        <v>195948</v>
      </c>
      <c r="L223" s="1">
        <v>114041048.95</v>
      </c>
      <c r="M223" s="3">
        <f>IF(ISERROR((Table2[[#This Row],[Close Price]]-I222)/I222),0,(Table2[[#This Row],[Close Price]]-I222)/I222)</f>
        <v>-2.8421324605976701E-3</v>
      </c>
      <c r="N223" s="3">
        <f>IF(OR(Table2[[#This Row],[Raw Return]]&lt;-20,Table2[[#This Row],[Raw Return]]&gt;20),"Outlier",Table2[[#This Row],[Raw Return]])</f>
        <v>-2.8421324605976701E-3</v>
      </c>
      <c r="O223" s="8">
        <f>(Table2[[#This Row],[Return]]-$S$3)^2</f>
        <v>1.4001671724902432E-5</v>
      </c>
      <c r="P223" s="8">
        <f>(Table2[[#This Row],[Return]]-$S$3)^3</f>
        <v>-5.2392586227663893E-8</v>
      </c>
    </row>
    <row r="224" spans="1:16" x14ac:dyDescent="0.3">
      <c r="A224" s="1" t="s">
        <v>12</v>
      </c>
      <c r="B224" s="1" t="s">
        <v>13</v>
      </c>
      <c r="C224" s="2">
        <v>40962</v>
      </c>
      <c r="D224" s="1">
        <v>578.9</v>
      </c>
      <c r="E224" s="1">
        <v>575</v>
      </c>
      <c r="F224" s="1">
        <v>594.79999999999995</v>
      </c>
      <c r="G224" s="1">
        <v>571.1</v>
      </c>
      <c r="H224" s="1">
        <v>589</v>
      </c>
      <c r="I224" s="1">
        <v>585</v>
      </c>
      <c r="J224" s="1">
        <v>581.76</v>
      </c>
      <c r="K224" s="1">
        <v>291668</v>
      </c>
      <c r="L224" s="1">
        <v>169679379.80000001</v>
      </c>
      <c r="M224" s="3">
        <f>IF(ISERROR((Table2[[#This Row],[Close Price]]-I223)/I223),0,(Table2[[#This Row],[Close Price]]-I223)/I223)</f>
        <v>1.0537225773017833E-2</v>
      </c>
      <c r="N224" s="3">
        <f>IF(OR(Table2[[#This Row],[Raw Return]]&lt;-20,Table2[[#This Row],[Raw Return]]&gt;20),"Outlier",Table2[[#This Row],[Raw Return]])</f>
        <v>1.0537225773017833E-2</v>
      </c>
      <c r="O224" s="8">
        <f>(Table2[[#This Row],[Return]]-$S$3)^2</f>
        <v>9.2880971789563633E-5</v>
      </c>
      <c r="P224" s="8">
        <f>(Table2[[#This Row],[Return]]-$S$3)^3</f>
        <v>8.951382720730363E-7</v>
      </c>
    </row>
    <row r="225" spans="1:16" x14ac:dyDescent="0.3">
      <c r="A225" s="1" t="s">
        <v>12</v>
      </c>
      <c r="B225" s="1" t="s">
        <v>13</v>
      </c>
      <c r="C225" s="2">
        <v>40963</v>
      </c>
      <c r="D225" s="1">
        <v>585</v>
      </c>
      <c r="E225" s="1">
        <v>585.85</v>
      </c>
      <c r="F225" s="1">
        <v>593.35</v>
      </c>
      <c r="G225" s="1">
        <v>575.75</v>
      </c>
      <c r="H225" s="1">
        <v>580</v>
      </c>
      <c r="I225" s="1">
        <v>579.70000000000005</v>
      </c>
      <c r="J225" s="1">
        <v>581.98</v>
      </c>
      <c r="K225" s="1">
        <v>89891</v>
      </c>
      <c r="L225" s="1">
        <v>52314820.5</v>
      </c>
      <c r="M225" s="3">
        <f>IF(ISERROR((Table2[[#This Row],[Close Price]]-I224)/I224),0,(Table2[[#This Row],[Close Price]]-I224)/I224)</f>
        <v>-9.0598290598289822E-3</v>
      </c>
      <c r="N225" s="3">
        <f>IF(OR(Table2[[#This Row],[Raw Return]]&lt;-20,Table2[[#This Row],[Raw Return]]&gt;20),"Outlier",Table2[[#This Row],[Raw Return]])</f>
        <v>-9.0598290598289822E-3</v>
      </c>
      <c r="O225" s="8">
        <f>(Table2[[#This Row],[Return]]-$S$3)^2</f>
        <v>9.9193181448248391E-5</v>
      </c>
      <c r="P225" s="8">
        <f>(Table2[[#This Row],[Return]]-$S$3)^3</f>
        <v>-9.8792216550524259E-7</v>
      </c>
    </row>
    <row r="226" spans="1:16" x14ac:dyDescent="0.3">
      <c r="A226" s="1" t="s">
        <v>12</v>
      </c>
      <c r="B226" s="1" t="s">
        <v>13</v>
      </c>
      <c r="C226" s="2">
        <v>40966</v>
      </c>
      <c r="D226" s="1">
        <v>579.70000000000005</v>
      </c>
      <c r="E226" s="1">
        <v>584</v>
      </c>
      <c r="F226" s="1">
        <v>589.85</v>
      </c>
      <c r="G226" s="1">
        <v>566.75</v>
      </c>
      <c r="H226" s="1">
        <v>574.20000000000005</v>
      </c>
      <c r="I226" s="1">
        <v>579.45000000000005</v>
      </c>
      <c r="J226" s="1">
        <v>579.9</v>
      </c>
      <c r="K226" s="1">
        <v>146327</v>
      </c>
      <c r="L226" s="1">
        <v>84854937.799999997</v>
      </c>
      <c r="M226" s="3">
        <f>IF(ISERROR((Table2[[#This Row],[Close Price]]-I225)/I225),0,(Table2[[#This Row],[Close Price]]-I225)/I225)</f>
        <v>-4.3125754700707261E-4</v>
      </c>
      <c r="N226" s="3">
        <f>IF(OR(Table2[[#This Row],[Raw Return]]&lt;-20,Table2[[#This Row],[Raw Return]]&gt;20),"Outlier",Table2[[#This Row],[Raw Return]])</f>
        <v>-4.3125754700707261E-4</v>
      </c>
      <c r="O226" s="8">
        <f>(Table2[[#This Row],[Return]]-$S$3)^2</f>
        <v>1.771576599758229E-6</v>
      </c>
      <c r="P226" s="8">
        <f>(Table2[[#This Row],[Return]]-$S$3)^3</f>
        <v>-2.357978835985867E-9</v>
      </c>
    </row>
    <row r="227" spans="1:16" x14ac:dyDescent="0.3">
      <c r="A227" s="1" t="s">
        <v>12</v>
      </c>
      <c r="B227" s="1" t="s">
        <v>13</v>
      </c>
      <c r="C227" s="2">
        <v>40967</v>
      </c>
      <c r="D227" s="1">
        <v>579.45000000000005</v>
      </c>
      <c r="E227" s="1">
        <v>580</v>
      </c>
      <c r="F227" s="1">
        <v>588</v>
      </c>
      <c r="G227" s="1">
        <v>575.04999999999995</v>
      </c>
      <c r="H227" s="1">
        <v>583</v>
      </c>
      <c r="I227" s="1">
        <v>582.95000000000005</v>
      </c>
      <c r="J227" s="1">
        <v>583.41999999999996</v>
      </c>
      <c r="K227" s="1">
        <v>41193</v>
      </c>
      <c r="L227" s="1">
        <v>24032726.649999999</v>
      </c>
      <c r="M227" s="3">
        <f>IF(ISERROR((Table2[[#This Row],[Close Price]]-I226)/I226),0,(Table2[[#This Row],[Close Price]]-I226)/I226)</f>
        <v>6.0402105444818353E-3</v>
      </c>
      <c r="N227" s="3">
        <f>IF(OR(Table2[[#This Row],[Raw Return]]&lt;-20,Table2[[#This Row],[Raw Return]]&gt;20),"Outlier",Table2[[#This Row],[Raw Return]])</f>
        <v>6.0402105444818353E-3</v>
      </c>
      <c r="O227" s="8">
        <f>(Table2[[#This Row],[Return]]-$S$3)^2</f>
        <v>2.6424351951804069E-5</v>
      </c>
      <c r="P227" s="8">
        <f>(Table2[[#This Row],[Return]]-$S$3)^3</f>
        <v>1.3583338319580983E-7</v>
      </c>
    </row>
    <row r="228" spans="1:16" x14ac:dyDescent="0.3">
      <c r="A228" s="1" t="s">
        <v>12</v>
      </c>
      <c r="B228" s="1" t="s">
        <v>13</v>
      </c>
      <c r="C228" s="2">
        <v>40968</v>
      </c>
      <c r="D228" s="1">
        <v>582.95000000000005</v>
      </c>
      <c r="E228" s="1">
        <v>585</v>
      </c>
      <c r="F228" s="1">
        <v>693.8</v>
      </c>
      <c r="G228" s="1">
        <v>584.95000000000005</v>
      </c>
      <c r="H228" s="1">
        <v>640.85</v>
      </c>
      <c r="I228" s="1">
        <v>641.85</v>
      </c>
      <c r="J228" s="1">
        <v>651.54</v>
      </c>
      <c r="K228" s="1">
        <v>1684361</v>
      </c>
      <c r="L228" s="1">
        <v>1097422876.7</v>
      </c>
      <c r="M228" s="3">
        <f>IF(ISERROR((Table2[[#This Row],[Close Price]]-I227)/I227),0,(Table2[[#This Row],[Close Price]]-I227)/I227)</f>
        <v>0.10103782485633411</v>
      </c>
      <c r="N228" s="3">
        <f>IF(OR(Table2[[#This Row],[Raw Return]]&lt;-20,Table2[[#This Row],[Raw Return]]&gt;20),"Outlier",Table2[[#This Row],[Raw Return]])</f>
        <v>0.10103782485633411</v>
      </c>
      <c r="O228" s="8">
        <f>(Table2[[#This Row],[Return]]-$S$3)^2</f>
        <v>1.002763437376967E-2</v>
      </c>
      <c r="P228" s="8">
        <f>(Table2[[#This Row],[Return]]-$S$3)^3</f>
        <v>1.004148018467665E-3</v>
      </c>
    </row>
    <row r="229" spans="1:16" x14ac:dyDescent="0.3">
      <c r="A229" s="1" t="s">
        <v>12</v>
      </c>
      <c r="B229" s="1" t="s">
        <v>13</v>
      </c>
      <c r="C229" s="2">
        <v>40969</v>
      </c>
      <c r="D229" s="1">
        <v>641.85</v>
      </c>
      <c r="E229" s="1">
        <v>644.6</v>
      </c>
      <c r="F229" s="1">
        <v>664.9</v>
      </c>
      <c r="G229" s="1">
        <v>602.29999999999995</v>
      </c>
      <c r="H229" s="1">
        <v>634.95000000000005</v>
      </c>
      <c r="I229" s="1">
        <v>637.20000000000005</v>
      </c>
      <c r="J229" s="1">
        <v>643.29999999999995</v>
      </c>
      <c r="K229" s="1">
        <v>554826</v>
      </c>
      <c r="L229" s="1">
        <v>356920781.39999998</v>
      </c>
      <c r="M229" s="3">
        <f>IF(ISERROR((Table2[[#This Row],[Close Price]]-I228)/I228),0,(Table2[[#This Row],[Close Price]]-I228)/I228)</f>
        <v>-7.2446833372282887E-3</v>
      </c>
      <c r="N229" s="3">
        <f>IF(OR(Table2[[#This Row],[Raw Return]]&lt;-20,Table2[[#This Row],[Raw Return]]&gt;20),"Outlier",Table2[[#This Row],[Raw Return]])</f>
        <v>-7.2446833372282887E-3</v>
      </c>
      <c r="O229" s="8">
        <f>(Table2[[#This Row],[Return]]-$S$3)^2</f>
        <v>6.6331766907596495E-5</v>
      </c>
      <c r="P229" s="8">
        <f>(Table2[[#This Row],[Return]]-$S$3)^3</f>
        <v>-5.4023454182738927E-7</v>
      </c>
    </row>
    <row r="230" spans="1:16" x14ac:dyDescent="0.3">
      <c r="A230" s="1" t="s">
        <v>12</v>
      </c>
      <c r="B230" s="1" t="s">
        <v>13</v>
      </c>
      <c r="C230" s="2">
        <v>40970</v>
      </c>
      <c r="D230" s="1">
        <v>637.20000000000005</v>
      </c>
      <c r="E230" s="1">
        <v>630</v>
      </c>
      <c r="F230" s="1">
        <v>643</v>
      </c>
      <c r="G230" s="1">
        <v>610.1</v>
      </c>
      <c r="H230" s="1">
        <v>630.35</v>
      </c>
      <c r="I230" s="1">
        <v>633.75</v>
      </c>
      <c r="J230" s="1">
        <v>637.20000000000005</v>
      </c>
      <c r="K230" s="1">
        <v>188793</v>
      </c>
      <c r="L230" s="1">
        <v>120298932.75</v>
      </c>
      <c r="M230" s="3">
        <f>IF(ISERROR((Table2[[#This Row],[Close Price]]-I229)/I229),0,(Table2[[#This Row],[Close Price]]-I229)/I229)</f>
        <v>-5.4143126177025195E-3</v>
      </c>
      <c r="N230" s="3">
        <f>IF(OR(Table2[[#This Row],[Raw Return]]&lt;-20,Table2[[#This Row],[Raw Return]]&gt;20),"Outlier",Table2[[#This Row],[Raw Return]])</f>
        <v>-5.4143126177025195E-3</v>
      </c>
      <c r="O230" s="8">
        <f>(Table2[[#This Row],[Return]]-$S$3)^2</f>
        <v>3.9867365438450628E-5</v>
      </c>
      <c r="P230" s="8">
        <f>(Table2[[#This Row],[Return]]-$S$3)^3</f>
        <v>-2.5172497453072789E-7</v>
      </c>
    </row>
    <row r="231" spans="1:16" x14ac:dyDescent="0.3">
      <c r="A231" s="1" t="s">
        <v>12</v>
      </c>
      <c r="B231" s="1" t="s">
        <v>13</v>
      </c>
      <c r="C231" s="2">
        <v>40971</v>
      </c>
      <c r="D231" s="1">
        <v>633.75</v>
      </c>
      <c r="E231" s="1">
        <v>630</v>
      </c>
      <c r="F231" s="1">
        <v>634.4</v>
      </c>
      <c r="G231" s="1">
        <v>630</v>
      </c>
      <c r="H231" s="1">
        <v>630</v>
      </c>
      <c r="I231" s="1">
        <v>630.04999999999995</v>
      </c>
      <c r="J231" s="1">
        <v>630.78</v>
      </c>
      <c r="K231" s="1">
        <v>12561</v>
      </c>
      <c r="L231" s="1">
        <v>7923282.6500000004</v>
      </c>
      <c r="M231" s="3">
        <f>IF(ISERROR((Table2[[#This Row],[Close Price]]-I230)/I230),0,(Table2[[#This Row],[Close Price]]-I230)/I230)</f>
        <v>-5.8382642998028329E-3</v>
      </c>
      <c r="N231" s="3">
        <f>IF(OR(Table2[[#This Row],[Raw Return]]&lt;-20,Table2[[#This Row],[Raw Return]]&gt;20),"Outlier",Table2[[#This Row],[Raw Return]])</f>
        <v>-5.8382642998028329E-3</v>
      </c>
      <c r="O231" s="8">
        <f>(Table2[[#This Row],[Return]]-$S$3)^2</f>
        <v>4.5400813972239375E-5</v>
      </c>
      <c r="P231" s="8">
        <f>(Table2[[#This Row],[Return]]-$S$3)^3</f>
        <v>-3.0591125718303124E-7</v>
      </c>
    </row>
    <row r="232" spans="1:16" x14ac:dyDescent="0.3">
      <c r="A232" s="1" t="s">
        <v>12</v>
      </c>
      <c r="B232" s="1" t="s">
        <v>13</v>
      </c>
      <c r="C232" s="2">
        <v>40973</v>
      </c>
      <c r="D232" s="1">
        <v>630.04999999999995</v>
      </c>
      <c r="E232" s="1">
        <v>635</v>
      </c>
      <c r="F232" s="1">
        <v>644</v>
      </c>
      <c r="G232" s="1">
        <v>626</v>
      </c>
      <c r="H232" s="1">
        <v>626.29999999999995</v>
      </c>
      <c r="I232" s="1">
        <v>626.85</v>
      </c>
      <c r="J232" s="1">
        <v>632.97</v>
      </c>
      <c r="K232" s="1">
        <v>99432</v>
      </c>
      <c r="L232" s="1">
        <v>62937725.399999999</v>
      </c>
      <c r="M232" s="3">
        <f>IF(ISERROR((Table2[[#This Row],[Close Price]]-I231)/I231),0,(Table2[[#This Row],[Close Price]]-I231)/I231)</f>
        <v>-5.0789619871437694E-3</v>
      </c>
      <c r="N232" s="3">
        <f>IF(OR(Table2[[#This Row],[Raw Return]]&lt;-20,Table2[[#This Row],[Raw Return]]&gt;20),"Outlier",Table2[[#This Row],[Raw Return]])</f>
        <v>-5.0789619871437694E-3</v>
      </c>
      <c r="O232" s="8">
        <f>(Table2[[#This Row],[Return]]-$S$3)^2</f>
        <v>3.5744976854774847E-5</v>
      </c>
      <c r="P232" s="8">
        <f>(Table2[[#This Row],[Return]]-$S$3)^3</f>
        <v>-2.1370886130521355E-7</v>
      </c>
    </row>
    <row r="233" spans="1:16" x14ac:dyDescent="0.3">
      <c r="A233" s="1" t="s">
        <v>12</v>
      </c>
      <c r="B233" s="1" t="s">
        <v>13</v>
      </c>
      <c r="C233" s="2">
        <v>40974</v>
      </c>
      <c r="D233" s="1">
        <v>626.85</v>
      </c>
      <c r="E233" s="1">
        <v>620</v>
      </c>
      <c r="F233" s="1">
        <v>653</v>
      </c>
      <c r="G233" s="1">
        <v>606.4</v>
      </c>
      <c r="H233" s="1">
        <v>609</v>
      </c>
      <c r="I233" s="1">
        <v>609.4</v>
      </c>
      <c r="J233" s="1">
        <v>631.98</v>
      </c>
      <c r="K233" s="1">
        <v>133633</v>
      </c>
      <c r="L233" s="1">
        <v>84453809.549999997</v>
      </c>
      <c r="M233" s="3">
        <f>IF(ISERROR((Table2[[#This Row],[Close Price]]-I232)/I232),0,(Table2[[#This Row],[Close Price]]-I232)/I232)</f>
        <v>-2.7837600701922382E-2</v>
      </c>
      <c r="N233" s="3">
        <f>IF(OR(Table2[[#This Row],[Raw Return]]&lt;-20,Table2[[#This Row],[Raw Return]]&gt;20),"Outlier",Table2[[#This Row],[Raw Return]])</f>
        <v>-2.7837600701922382E-2</v>
      </c>
      <c r="O233" s="8">
        <f>(Table2[[#This Row],[Return]]-$S$3)^2</f>
        <v>8.2583522841377414E-4</v>
      </c>
      <c r="P233" s="8">
        <f>(Table2[[#This Row],[Return]]-$S$3)^3</f>
        <v>-2.3732315187864231E-5</v>
      </c>
    </row>
    <row r="234" spans="1:16" x14ac:dyDescent="0.3">
      <c r="A234" s="1" t="s">
        <v>12</v>
      </c>
      <c r="B234" s="1" t="s">
        <v>13</v>
      </c>
      <c r="C234" s="2">
        <v>40975</v>
      </c>
      <c r="D234" s="1">
        <v>609.4</v>
      </c>
      <c r="E234" s="1">
        <v>606</v>
      </c>
      <c r="F234" s="1">
        <v>612.9</v>
      </c>
      <c r="G234" s="1">
        <v>601.35</v>
      </c>
      <c r="H234" s="1">
        <v>601.35</v>
      </c>
      <c r="I234" s="1">
        <v>603.9</v>
      </c>
      <c r="J234" s="1">
        <v>605.67999999999995</v>
      </c>
      <c r="K234" s="1">
        <v>53580</v>
      </c>
      <c r="L234" s="1">
        <v>32452111.800000001</v>
      </c>
      <c r="M234" s="3">
        <f>IF(ISERROR((Table2[[#This Row],[Close Price]]-I233)/I233),0,(Table2[[#This Row],[Close Price]]-I233)/I233)</f>
        <v>-9.0252707581227436E-3</v>
      </c>
      <c r="N234" s="3">
        <f>IF(OR(Table2[[#This Row],[Raw Return]]&lt;-20,Table2[[#This Row],[Raw Return]]&gt;20),"Outlier",Table2[[#This Row],[Raw Return]])</f>
        <v>-9.0252707581227436E-3</v>
      </c>
      <c r="O234" s="8">
        <f>(Table2[[#This Row],[Return]]-$S$3)^2</f>
        <v>9.850600356502151E-5</v>
      </c>
      <c r="P234" s="8">
        <f>(Table2[[#This Row],[Return]]-$S$3)^3</f>
        <v>-9.7767396401717251E-7</v>
      </c>
    </row>
    <row r="235" spans="1:16" x14ac:dyDescent="0.3">
      <c r="A235" s="1" t="s">
        <v>12</v>
      </c>
      <c r="B235" s="1" t="s">
        <v>13</v>
      </c>
      <c r="C235" s="2">
        <v>40977</v>
      </c>
      <c r="D235" s="1">
        <v>603.9</v>
      </c>
      <c r="E235" s="1">
        <v>610</v>
      </c>
      <c r="F235" s="1">
        <v>620</v>
      </c>
      <c r="G235" s="1">
        <v>602.9</v>
      </c>
      <c r="H235" s="1">
        <v>612</v>
      </c>
      <c r="I235" s="1">
        <v>609.79999999999995</v>
      </c>
      <c r="J235" s="1">
        <v>609.51</v>
      </c>
      <c r="K235" s="1">
        <v>72505</v>
      </c>
      <c r="L235" s="1">
        <v>44192368.350000001</v>
      </c>
      <c r="M235" s="3">
        <f>IF(ISERROR((Table2[[#This Row],[Close Price]]-I234)/I234),0,(Table2[[#This Row],[Close Price]]-I234)/I234)</f>
        <v>9.7698294419605522E-3</v>
      </c>
      <c r="N235" s="3">
        <f>IF(OR(Table2[[#This Row],[Raw Return]]&lt;-20,Table2[[#This Row],[Raw Return]]&gt;20),"Outlier",Table2[[#This Row],[Raw Return]])</f>
        <v>9.7698294419605522E-3</v>
      </c>
      <c r="O235" s="8">
        <f>(Table2[[#This Row],[Return]]-$S$3)^2</f>
        <v>7.8678339231775965E-5</v>
      </c>
      <c r="P235" s="8">
        <f>(Table2[[#This Row],[Return]]-$S$3)^3</f>
        <v>6.9788325206635173E-7</v>
      </c>
    </row>
    <row r="236" spans="1:16" x14ac:dyDescent="0.3">
      <c r="A236" s="1" t="s">
        <v>12</v>
      </c>
      <c r="B236" s="1" t="s">
        <v>13</v>
      </c>
      <c r="C236" s="2">
        <v>40980</v>
      </c>
      <c r="D236" s="1">
        <v>609.79999999999995</v>
      </c>
      <c r="E236" s="1">
        <v>613.95000000000005</v>
      </c>
      <c r="F236" s="1">
        <v>629.9</v>
      </c>
      <c r="G236" s="1">
        <v>610.20000000000005</v>
      </c>
      <c r="H236" s="1">
        <v>613</v>
      </c>
      <c r="I236" s="1">
        <v>614.75</v>
      </c>
      <c r="J236" s="1">
        <v>616.14</v>
      </c>
      <c r="K236" s="1">
        <v>58235</v>
      </c>
      <c r="L236" s="1">
        <v>35880889.399999999</v>
      </c>
      <c r="M236" s="3">
        <f>IF(ISERROR((Table2[[#This Row],[Close Price]]-I235)/I235),0,(Table2[[#This Row],[Close Price]]-I235)/I235)</f>
        <v>8.1174155460807581E-3</v>
      </c>
      <c r="N236" s="3">
        <f>IF(OR(Table2[[#This Row],[Raw Return]]&lt;-20,Table2[[#This Row],[Raw Return]]&gt;20),"Outlier",Table2[[#This Row],[Raw Return]])</f>
        <v>8.1174155460807581E-3</v>
      </c>
      <c r="O236" s="8">
        <f>(Table2[[#This Row],[Return]]-$S$3)^2</f>
        <v>5.2094720285399568E-5</v>
      </c>
      <c r="P236" s="8">
        <f>(Table2[[#This Row],[Return]]-$S$3)^3</f>
        <v>3.7600235561290044E-7</v>
      </c>
    </row>
    <row r="237" spans="1:16" x14ac:dyDescent="0.3">
      <c r="A237" s="1" t="s">
        <v>12</v>
      </c>
      <c r="B237" s="1" t="s">
        <v>13</v>
      </c>
      <c r="C237" s="2">
        <v>40981</v>
      </c>
      <c r="D237" s="1">
        <v>614.75</v>
      </c>
      <c r="E237" s="1">
        <v>619</v>
      </c>
      <c r="F237" s="1">
        <v>651.79999999999995</v>
      </c>
      <c r="G237" s="1">
        <v>609</v>
      </c>
      <c r="H237" s="1">
        <v>637.95000000000005</v>
      </c>
      <c r="I237" s="1">
        <v>630.95000000000005</v>
      </c>
      <c r="J237" s="1">
        <v>639.16999999999996</v>
      </c>
      <c r="K237" s="1">
        <v>230072</v>
      </c>
      <c r="L237" s="1">
        <v>147055069.15000001</v>
      </c>
      <c r="M237" s="3">
        <f>IF(ISERROR((Table2[[#This Row],[Close Price]]-I236)/I236),0,(Table2[[#This Row],[Close Price]]-I236)/I236)</f>
        <v>2.6352175681171281E-2</v>
      </c>
      <c r="N237" s="3">
        <f>IF(OR(Table2[[#This Row],[Raw Return]]&lt;-20,Table2[[#This Row],[Raw Return]]&gt;20),"Outlier",Table2[[#This Row],[Raw Return]])</f>
        <v>2.6352175681171281E-2</v>
      </c>
      <c r="O237" s="8">
        <f>(Table2[[#This Row],[Return]]-$S$3)^2</f>
        <v>6.4782605892467102E-4</v>
      </c>
      <c r="P237" s="8">
        <f>(Table2[[#This Row],[Return]]-$S$3)^3</f>
        <v>1.6488745711895129E-5</v>
      </c>
    </row>
    <row r="238" spans="1:16" x14ac:dyDescent="0.3">
      <c r="A238" s="1" t="s">
        <v>12</v>
      </c>
      <c r="B238" s="1" t="s">
        <v>13</v>
      </c>
      <c r="C238" s="2">
        <v>40982</v>
      </c>
      <c r="D238" s="1">
        <v>630.95000000000005</v>
      </c>
      <c r="E238" s="1">
        <v>630</v>
      </c>
      <c r="F238" s="1">
        <v>642</v>
      </c>
      <c r="G238" s="1">
        <v>619.9</v>
      </c>
      <c r="H238" s="1">
        <v>621.5</v>
      </c>
      <c r="I238" s="1">
        <v>622.15</v>
      </c>
      <c r="J238" s="1">
        <v>629.39</v>
      </c>
      <c r="K238" s="1">
        <v>57938</v>
      </c>
      <c r="L238" s="1">
        <v>36465716.799999997</v>
      </c>
      <c r="M238" s="3">
        <f>IF(ISERROR((Table2[[#This Row],[Close Price]]-I237)/I237),0,(Table2[[#This Row],[Close Price]]-I237)/I237)</f>
        <v>-1.3947222442348946E-2</v>
      </c>
      <c r="N238" s="3">
        <f>IF(OR(Table2[[#This Row],[Raw Return]]&lt;-20,Table2[[#This Row],[Raw Return]]&gt;20),"Outlier",Table2[[#This Row],[Raw Return]])</f>
        <v>-1.3947222442348946E-2</v>
      </c>
      <c r="O238" s="8">
        <f>(Table2[[#This Row],[Return]]-$S$3)^2</f>
        <v>2.2043254061448212E-4</v>
      </c>
      <c r="P238" s="8">
        <f>(Table2[[#This Row],[Return]]-$S$3)^3</f>
        <v>-3.2727554840623705E-6</v>
      </c>
    </row>
    <row r="239" spans="1:16" x14ac:dyDescent="0.3">
      <c r="A239" s="1" t="s">
        <v>12</v>
      </c>
      <c r="B239" s="1" t="s">
        <v>13</v>
      </c>
      <c r="C239" s="2">
        <v>40983</v>
      </c>
      <c r="D239" s="1">
        <v>622.15</v>
      </c>
      <c r="E239" s="1">
        <v>617.45000000000005</v>
      </c>
      <c r="F239" s="1">
        <v>628.25</v>
      </c>
      <c r="G239" s="1">
        <v>612</v>
      </c>
      <c r="H239" s="1">
        <v>616.79999999999995</v>
      </c>
      <c r="I239" s="1">
        <v>617.35</v>
      </c>
      <c r="J239" s="1">
        <v>617.96</v>
      </c>
      <c r="K239" s="1">
        <v>36574</v>
      </c>
      <c r="L239" s="1">
        <v>22601403</v>
      </c>
      <c r="M239" s="3">
        <f>IF(ISERROR((Table2[[#This Row],[Close Price]]-I238)/I238),0,(Table2[[#This Row],[Close Price]]-I238)/I238)</f>
        <v>-7.7151812263922762E-3</v>
      </c>
      <c r="N239" s="3">
        <f>IF(OR(Table2[[#This Row],[Raw Return]]&lt;-20,Table2[[#This Row],[Raw Return]]&gt;20),"Outlier",Table2[[#This Row],[Raw Return]])</f>
        <v>-7.7151812263922762E-3</v>
      </c>
      <c r="O239" s="8">
        <f>(Table2[[#This Row],[Return]]-$S$3)^2</f>
        <v>7.4217010971185939E-5</v>
      </c>
      <c r="P239" s="8">
        <f>(Table2[[#This Row],[Return]]-$S$3)^3</f>
        <v>-6.3937432015180597E-7</v>
      </c>
    </row>
    <row r="240" spans="1:16" x14ac:dyDescent="0.3">
      <c r="A240" s="1" t="s">
        <v>12</v>
      </c>
      <c r="B240" s="1" t="s">
        <v>13</v>
      </c>
      <c r="C240" s="2">
        <v>40984</v>
      </c>
      <c r="D240" s="1">
        <v>617.35</v>
      </c>
      <c r="E240" s="1">
        <v>625</v>
      </c>
      <c r="F240" s="1">
        <v>639</v>
      </c>
      <c r="G240" s="1">
        <v>610.1</v>
      </c>
      <c r="H240" s="1">
        <v>610.1</v>
      </c>
      <c r="I240" s="1">
        <v>613.1</v>
      </c>
      <c r="J240" s="1">
        <v>621.64</v>
      </c>
      <c r="K240" s="1">
        <v>81083</v>
      </c>
      <c r="L240" s="1">
        <v>50404243.149999999</v>
      </c>
      <c r="M240" s="3">
        <f>IF(ISERROR((Table2[[#This Row],[Close Price]]-I239)/I239),0,(Table2[[#This Row],[Close Price]]-I239)/I239)</f>
        <v>-6.8842633838179313E-3</v>
      </c>
      <c r="N240" s="3">
        <f>IF(OR(Table2[[#This Row],[Raw Return]]&lt;-20,Table2[[#This Row],[Raw Return]]&gt;20),"Outlier",Table2[[#This Row],[Raw Return]])</f>
        <v>-6.8842633838179313E-3</v>
      </c>
      <c r="O240" s="8">
        <f>(Table2[[#This Row],[Return]]-$S$3)^2</f>
        <v>6.0590838098450294E-5</v>
      </c>
      <c r="P240" s="8">
        <f>(Table2[[#This Row],[Return]]-$S$3)^3</f>
        <v>-4.7163979248710312E-7</v>
      </c>
    </row>
    <row r="241" spans="1:16" x14ac:dyDescent="0.3">
      <c r="A241" s="1" t="s">
        <v>12</v>
      </c>
      <c r="B241" s="1" t="s">
        <v>13</v>
      </c>
      <c r="C241" s="2">
        <v>40987</v>
      </c>
      <c r="D241" s="1">
        <v>613.1</v>
      </c>
      <c r="E241" s="1">
        <v>614.04999999999995</v>
      </c>
      <c r="F241" s="1">
        <v>618.9</v>
      </c>
      <c r="G241" s="1">
        <v>601</v>
      </c>
      <c r="H241" s="1">
        <v>602.75</v>
      </c>
      <c r="I241" s="1">
        <v>601.6</v>
      </c>
      <c r="J241" s="1">
        <v>606.16</v>
      </c>
      <c r="K241" s="1">
        <v>54279</v>
      </c>
      <c r="L241" s="1">
        <v>32901621.25</v>
      </c>
      <c r="M241" s="3">
        <f>IF(ISERROR((Table2[[#This Row],[Close Price]]-I240)/I240),0,(Table2[[#This Row],[Close Price]]-I240)/I240)</f>
        <v>-1.8757135866905889E-2</v>
      </c>
      <c r="N241" s="3">
        <f>IF(OR(Table2[[#This Row],[Raw Return]]&lt;-20,Table2[[#This Row],[Raw Return]]&gt;20),"Outlier",Table2[[#This Row],[Raw Return]])</f>
        <v>-1.8757135866905889E-2</v>
      </c>
      <c r="O241" s="8">
        <f>(Table2[[#This Row],[Return]]-$S$3)^2</f>
        <v>3.8639309566792119E-4</v>
      </c>
      <c r="P241" s="8">
        <f>(Table2[[#This Row],[Return]]-$S$3)^3</f>
        <v>-7.5952843295155146E-6</v>
      </c>
    </row>
    <row r="242" spans="1:16" x14ac:dyDescent="0.3">
      <c r="A242" s="1" t="s">
        <v>12</v>
      </c>
      <c r="B242" s="1" t="s">
        <v>13</v>
      </c>
      <c r="C242" s="2">
        <v>40988</v>
      </c>
      <c r="D242" s="1">
        <v>601.6</v>
      </c>
      <c r="E242" s="1">
        <v>601</v>
      </c>
      <c r="F242" s="1">
        <v>618.9</v>
      </c>
      <c r="G242" s="1">
        <v>599</v>
      </c>
      <c r="H242" s="1">
        <v>611</v>
      </c>
      <c r="I242" s="1">
        <v>610.15</v>
      </c>
      <c r="J242" s="1">
        <v>607.71</v>
      </c>
      <c r="K242" s="1">
        <v>81903</v>
      </c>
      <c r="L242" s="1">
        <v>49773506.350000001</v>
      </c>
      <c r="M242" s="3">
        <f>IF(ISERROR((Table2[[#This Row],[Close Price]]-I241)/I241),0,(Table2[[#This Row],[Close Price]]-I241)/I241)</f>
        <v>1.4212101063829712E-2</v>
      </c>
      <c r="N242" s="3">
        <f>IF(OR(Table2[[#This Row],[Raw Return]]&lt;-20,Table2[[#This Row],[Raw Return]]&gt;20),"Outlier",Table2[[#This Row],[Raw Return]])</f>
        <v>1.4212101063829712E-2</v>
      </c>
      <c r="O242" s="8">
        <f>(Table2[[#This Row],[Return]]-$S$3)^2</f>
        <v>1.772187357586721E-4</v>
      </c>
      <c r="P242" s="8">
        <f>(Table2[[#This Row],[Return]]-$S$3)^3</f>
        <v>2.3591983244498872E-6</v>
      </c>
    </row>
    <row r="243" spans="1:16" x14ac:dyDescent="0.3">
      <c r="A243" s="1" t="s">
        <v>12</v>
      </c>
      <c r="B243" s="1" t="s">
        <v>13</v>
      </c>
      <c r="C243" s="2">
        <v>40989</v>
      </c>
      <c r="D243" s="1">
        <v>610.15</v>
      </c>
      <c r="E243" s="1">
        <v>610.25</v>
      </c>
      <c r="F243" s="1">
        <v>616.95000000000005</v>
      </c>
      <c r="G243" s="1">
        <v>604.79999999999995</v>
      </c>
      <c r="H243" s="1">
        <v>612</v>
      </c>
      <c r="I243" s="1">
        <v>612.1</v>
      </c>
      <c r="J243" s="1">
        <v>612.12</v>
      </c>
      <c r="K243" s="1">
        <v>99823</v>
      </c>
      <c r="L243" s="1">
        <v>61103898.700000003</v>
      </c>
      <c r="M243" s="3">
        <f>IF(ISERROR((Table2[[#This Row],[Close Price]]-I242)/I242),0,(Table2[[#This Row],[Close Price]]-I242)/I242)</f>
        <v>3.1959354257150626E-3</v>
      </c>
      <c r="N243" s="3">
        <f>IF(OR(Table2[[#This Row],[Raw Return]]&lt;-20,Table2[[#This Row],[Raw Return]]&gt;20),"Outlier",Table2[[#This Row],[Raw Return]])</f>
        <v>3.1959354257150626E-3</v>
      </c>
      <c r="O243" s="8">
        <f>(Table2[[#This Row],[Return]]-$S$3)^2</f>
        <v>5.2724752559344447E-6</v>
      </c>
      <c r="P243" s="8">
        <f>(Table2[[#This Row],[Return]]-$S$3)^3</f>
        <v>1.2106589734023054E-8</v>
      </c>
    </row>
    <row r="244" spans="1:16" x14ac:dyDescent="0.3">
      <c r="A244" s="1" t="s">
        <v>12</v>
      </c>
      <c r="B244" s="1" t="s">
        <v>13</v>
      </c>
      <c r="C244" s="2">
        <v>40990</v>
      </c>
      <c r="D244" s="1">
        <v>612.1</v>
      </c>
      <c r="E244" s="1">
        <v>606</v>
      </c>
      <c r="F244" s="1">
        <v>624.95000000000005</v>
      </c>
      <c r="G244" s="1">
        <v>600</v>
      </c>
      <c r="H244" s="1">
        <v>601</v>
      </c>
      <c r="I244" s="1">
        <v>601.20000000000005</v>
      </c>
      <c r="J244" s="1">
        <v>613.42999999999995</v>
      </c>
      <c r="K244" s="1">
        <v>102880</v>
      </c>
      <c r="L244" s="1">
        <v>63109371.25</v>
      </c>
      <c r="M244" s="3">
        <f>IF(ISERROR((Table2[[#This Row],[Close Price]]-I243)/I243),0,(Table2[[#This Row],[Close Price]]-I243)/I243)</f>
        <v>-1.7807547786309389E-2</v>
      </c>
      <c r="N244" s="3">
        <f>IF(OR(Table2[[#This Row],[Raw Return]]&lt;-20,Table2[[#This Row],[Raw Return]]&gt;20),"Outlier",Table2[[#This Row],[Raw Return]])</f>
        <v>-1.7807547786309389E-2</v>
      </c>
      <c r="O244" s="8">
        <f>(Table2[[#This Row],[Return]]-$S$3)^2</f>
        <v>3.4996292735264833E-4</v>
      </c>
      <c r="P244" s="8">
        <f>(Table2[[#This Row],[Return]]-$S$3)^3</f>
        <v>-6.5468601058177158E-6</v>
      </c>
    </row>
    <row r="245" spans="1:16" x14ac:dyDescent="0.3">
      <c r="A245" s="1" t="s">
        <v>12</v>
      </c>
      <c r="B245" s="1" t="s">
        <v>13</v>
      </c>
      <c r="C245" s="2">
        <v>40991</v>
      </c>
      <c r="D245" s="1">
        <v>601.20000000000005</v>
      </c>
      <c r="E245" s="1">
        <v>605</v>
      </c>
      <c r="F245" s="1">
        <v>615.45000000000005</v>
      </c>
      <c r="G245" s="1">
        <v>601.15</v>
      </c>
      <c r="H245" s="1">
        <v>607.20000000000005</v>
      </c>
      <c r="I245" s="1">
        <v>609.29999999999995</v>
      </c>
      <c r="J245" s="1">
        <v>609.41</v>
      </c>
      <c r="K245" s="1">
        <v>56004</v>
      </c>
      <c r="L245" s="1">
        <v>34129215.549999997</v>
      </c>
      <c r="M245" s="3">
        <f>IF(ISERROR((Table2[[#This Row],[Close Price]]-I244)/I244),0,(Table2[[#This Row],[Close Price]]-I244)/I244)</f>
        <v>1.3473053892215417E-2</v>
      </c>
      <c r="N245" s="3">
        <f>IF(OR(Table2[[#This Row],[Raw Return]]&lt;-20,Table2[[#This Row],[Raw Return]]&gt;20),"Outlier",Table2[[#This Row],[Raw Return]])</f>
        <v>1.3473053892215417E-2</v>
      </c>
      <c r="O245" s="8">
        <f>(Table2[[#This Row],[Return]]-$S$3)^2</f>
        <v>1.5808801318469202E-4</v>
      </c>
      <c r="P245" s="8">
        <f>(Table2[[#This Row],[Return]]-$S$3)^3</f>
        <v>1.9876888981593009E-6</v>
      </c>
    </row>
    <row r="246" spans="1:16" x14ac:dyDescent="0.3">
      <c r="A246" s="1" t="s">
        <v>12</v>
      </c>
      <c r="B246" s="1" t="s">
        <v>13</v>
      </c>
      <c r="C246" s="2">
        <v>40994</v>
      </c>
      <c r="D246" s="1">
        <v>609.29999999999995</v>
      </c>
      <c r="E246" s="1">
        <v>614</v>
      </c>
      <c r="F246" s="1">
        <v>614</v>
      </c>
      <c r="G246" s="1">
        <v>598.5</v>
      </c>
      <c r="H246" s="1">
        <v>599.5</v>
      </c>
      <c r="I246" s="1">
        <v>598.85</v>
      </c>
      <c r="J246" s="1">
        <v>602.5</v>
      </c>
      <c r="K246" s="1">
        <v>86818</v>
      </c>
      <c r="L246" s="1">
        <v>52308057.149999999</v>
      </c>
      <c r="M246" s="3">
        <f>IF(ISERROR((Table2[[#This Row],[Close Price]]-I245)/I245),0,(Table2[[#This Row],[Close Price]]-I245)/I245)</f>
        <v>-1.7150828819957217E-2</v>
      </c>
      <c r="N246" s="3">
        <f>IF(OR(Table2[[#This Row],[Raw Return]]&lt;-20,Table2[[#This Row],[Raw Return]]&gt;20),"Outlier",Table2[[#This Row],[Raw Return]])</f>
        <v>-1.7150828819957217E-2</v>
      </c>
      <c r="O246" s="8">
        <f>(Table2[[#This Row],[Return]]-$S$3)^2</f>
        <v>3.2582333483806004E-4</v>
      </c>
      <c r="P246" s="8">
        <f>(Table2[[#This Row],[Return]]-$S$3)^3</f>
        <v>-5.88129923725888E-6</v>
      </c>
    </row>
    <row r="247" spans="1:16" x14ac:dyDescent="0.3">
      <c r="A247" s="1" t="s">
        <v>12</v>
      </c>
      <c r="B247" s="1" t="s">
        <v>13</v>
      </c>
      <c r="C247" s="2">
        <v>40995</v>
      </c>
      <c r="D247" s="1">
        <v>598.85</v>
      </c>
      <c r="E247" s="1">
        <v>598.5</v>
      </c>
      <c r="F247" s="1">
        <v>611.79999999999995</v>
      </c>
      <c r="G247" s="1">
        <v>597.5</v>
      </c>
      <c r="H247" s="1">
        <v>598</v>
      </c>
      <c r="I247" s="1">
        <v>598.5</v>
      </c>
      <c r="J247" s="1">
        <v>599.83000000000004</v>
      </c>
      <c r="K247" s="1">
        <v>38189</v>
      </c>
      <c r="L247" s="1">
        <v>22906942.649999999</v>
      </c>
      <c r="M247" s="3">
        <f>IF(ISERROR((Table2[[#This Row],[Close Price]]-I246)/I246),0,(Table2[[#This Row],[Close Price]]-I246)/I246)</f>
        <v>-5.8445353594393037E-4</v>
      </c>
      <c r="N247" s="3">
        <f>IF(OR(Table2[[#This Row],[Raw Return]]&lt;-20,Table2[[#This Row],[Raw Return]]&gt;20),"Outlier",Table2[[#This Row],[Raw Return]])</f>
        <v>-5.8445353594393037E-4</v>
      </c>
      <c r="O247" s="8">
        <f>(Table2[[#This Row],[Return]]-$S$3)^2</f>
        <v>2.2028551288379637E-6</v>
      </c>
      <c r="P247" s="8">
        <f>(Table2[[#This Row],[Return]]-$S$3)^3</f>
        <v>-3.2694816554955707E-9</v>
      </c>
    </row>
    <row r="248" spans="1:16" x14ac:dyDescent="0.3">
      <c r="A248" s="1" t="s">
        <v>12</v>
      </c>
      <c r="B248" s="1" t="s">
        <v>13</v>
      </c>
      <c r="C248" s="2">
        <v>40996</v>
      </c>
      <c r="D248" s="1">
        <v>598.5</v>
      </c>
      <c r="E248" s="1">
        <v>598</v>
      </c>
      <c r="F248" s="1">
        <v>620</v>
      </c>
      <c r="G248" s="1">
        <v>597</v>
      </c>
      <c r="H248" s="1">
        <v>607.04999999999995</v>
      </c>
      <c r="I248" s="1">
        <v>607</v>
      </c>
      <c r="J248" s="1">
        <v>610.19000000000005</v>
      </c>
      <c r="K248" s="1">
        <v>104331</v>
      </c>
      <c r="L248" s="1">
        <v>63661869.700000003</v>
      </c>
      <c r="M248" s="3">
        <f>IF(ISERROR((Table2[[#This Row],[Close Price]]-I247)/I247),0,(Table2[[#This Row],[Close Price]]-I247)/I247)</f>
        <v>1.4202172096908938E-2</v>
      </c>
      <c r="N248" s="3">
        <f>IF(OR(Table2[[#This Row],[Raw Return]]&lt;-20,Table2[[#This Row],[Raw Return]]&gt;20),"Outlier",Table2[[#This Row],[Raw Return]])</f>
        <v>1.4202172096908938E-2</v>
      </c>
      <c r="O248" s="8">
        <f>(Table2[[#This Row],[Return]]-$S$3)^2</f>
        <v>1.7695447852285776E-4</v>
      </c>
      <c r="P248" s="8">
        <f>(Table2[[#This Row],[Return]]-$S$3)^3</f>
        <v>2.3539234637460697E-6</v>
      </c>
    </row>
    <row r="249" spans="1:16" x14ac:dyDescent="0.3">
      <c r="A249" s="1" t="s">
        <v>12</v>
      </c>
      <c r="B249" s="1" t="s">
        <v>13</v>
      </c>
      <c r="C249" s="2">
        <v>40997</v>
      </c>
      <c r="D249" s="1">
        <v>607</v>
      </c>
      <c r="E249" s="1">
        <v>603.54999999999995</v>
      </c>
      <c r="F249" s="1">
        <v>614.6</v>
      </c>
      <c r="G249" s="1">
        <v>597.20000000000005</v>
      </c>
      <c r="H249" s="1">
        <v>601.35</v>
      </c>
      <c r="I249" s="1">
        <v>605.85</v>
      </c>
      <c r="J249" s="1">
        <v>607.30999999999995</v>
      </c>
      <c r="K249" s="1">
        <v>49781</v>
      </c>
      <c r="L249" s="1">
        <v>30232679.100000001</v>
      </c>
      <c r="M249" s="3">
        <f>IF(ISERROR((Table2[[#This Row],[Close Price]]-I248)/I248),0,(Table2[[#This Row],[Close Price]]-I248)/I248)</f>
        <v>-1.8945634266885952E-3</v>
      </c>
      <c r="N249" s="3">
        <f>IF(OR(Table2[[#This Row],[Raw Return]]&lt;-20,Table2[[#This Row],[Raw Return]]&gt;20),"Outlier",Table2[[#This Row],[Raw Return]])</f>
        <v>-1.8945634266885952E-3</v>
      </c>
      <c r="O249" s="8">
        <f>(Table2[[#This Row],[Return]]-$S$3)^2</f>
        <v>7.808178099369903E-6</v>
      </c>
      <c r="P249" s="8">
        <f>(Table2[[#This Row],[Return]]-$S$3)^3</f>
        <v>-2.1818483729778162E-8</v>
      </c>
    </row>
    <row r="250" spans="1:16" x14ac:dyDescent="0.3">
      <c r="A250" s="1" t="s">
        <v>12</v>
      </c>
      <c r="B250" s="1" t="s">
        <v>13</v>
      </c>
      <c r="C250" s="2">
        <v>40998</v>
      </c>
      <c r="D250" s="1">
        <v>605.85</v>
      </c>
      <c r="E250" s="1">
        <v>610</v>
      </c>
      <c r="F250" s="1">
        <v>629.9</v>
      </c>
      <c r="G250" s="1">
        <v>606</v>
      </c>
      <c r="H250" s="1">
        <v>607</v>
      </c>
      <c r="I250" s="1">
        <v>611.5</v>
      </c>
      <c r="J250" s="1">
        <v>616.05999999999995</v>
      </c>
      <c r="K250" s="1">
        <v>116028</v>
      </c>
      <c r="L250" s="1">
        <v>71480127.799999997</v>
      </c>
      <c r="M250" s="3">
        <f>IF(ISERROR((Table2[[#This Row],[Close Price]]-I249)/I249),0,(Table2[[#This Row],[Close Price]]-I249)/I249)</f>
        <v>9.3257406948914368E-3</v>
      </c>
      <c r="N250" s="3">
        <f>IF(OR(Table2[[#This Row],[Raw Return]]&lt;-20,Table2[[#This Row],[Raw Return]]&gt;20),"Outlier",Table2[[#This Row],[Raw Return]])</f>
        <v>9.3257406948914368E-3</v>
      </c>
      <c r="O250" s="8">
        <f>(Table2[[#This Row],[Return]]-$S$3)^2</f>
        <v>7.0997347617254871E-5</v>
      </c>
      <c r="P250" s="8">
        <f>(Table2[[#This Row],[Return]]-$S$3)^3</f>
        <v>5.9822311014721784E-7</v>
      </c>
    </row>
  </sheetData>
  <pageMargins left="0.75" right="0.75" top="1" bottom="1" header="0.5" footer="0.5"/>
  <ignoredErrors>
    <ignoredError sqref="M2:N2" calculatedColumn="1"/>
  </ignoredErrors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17A33-5B5C-D142-AC6B-746EE23F70AD}">
  <dimension ref="A1:S250"/>
  <sheetViews>
    <sheetView showGridLines="0" topLeftCell="G1" workbookViewId="0">
      <selection activeCell="R2" sqref="R2"/>
    </sheetView>
  </sheetViews>
  <sheetFormatPr defaultColWidth="11.19921875" defaultRowHeight="15.6" x14ac:dyDescent="0.3"/>
  <cols>
    <col min="4" max="4" width="12" customWidth="1"/>
    <col min="5" max="5" width="12.296875" customWidth="1"/>
    <col min="6" max="6" width="11.796875" customWidth="1"/>
    <col min="7" max="8" width="11.296875" customWidth="1"/>
    <col min="9" max="9" width="12.296875" customWidth="1"/>
    <col min="10" max="10" width="14.796875" customWidth="1"/>
    <col min="11" max="11" width="21.5" customWidth="1"/>
    <col min="13" max="14" width="12.3984375" style="4" bestFit="1" customWidth="1"/>
    <col min="15" max="15" width="10.3984375" style="7" bestFit="1" customWidth="1"/>
    <col min="16" max="16" width="11" style="7" bestFit="1" customWidth="1"/>
    <col min="18" max="18" width="20.69921875" bestFit="1" customWidth="1"/>
    <col min="19" max="19" width="11.796875" bestFit="1" customWidth="1"/>
  </cols>
  <sheetData>
    <row r="1" spans="1:19" ht="16.2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3" t="s">
        <v>15</v>
      </c>
      <c r="N1" s="3" t="s">
        <v>14</v>
      </c>
      <c r="O1" s="8" t="s">
        <v>20</v>
      </c>
      <c r="P1" s="8" t="s">
        <v>21</v>
      </c>
    </row>
    <row r="2" spans="1:19" ht="16.2" thickBot="1" x14ac:dyDescent="0.35">
      <c r="A2" s="1" t="s">
        <v>12</v>
      </c>
      <c r="B2" s="1" t="s">
        <v>13</v>
      </c>
      <c r="C2" s="2">
        <v>41001</v>
      </c>
      <c r="D2" s="1">
        <v>611.5</v>
      </c>
      <c r="E2" s="1">
        <v>518.45000000000005</v>
      </c>
      <c r="F2" s="1">
        <v>644.5</v>
      </c>
      <c r="G2" s="1">
        <v>518.45000000000005</v>
      </c>
      <c r="H2" s="1">
        <v>634</v>
      </c>
      <c r="I2" s="1">
        <v>635.95000000000005</v>
      </c>
      <c r="J2" s="1">
        <v>630.25</v>
      </c>
      <c r="K2" s="1">
        <v>124504</v>
      </c>
      <c r="L2" s="1">
        <v>78468240.75</v>
      </c>
      <c r="M2" s="3" t="s">
        <v>16</v>
      </c>
      <c r="N2" s="3" t="s">
        <v>16</v>
      </c>
      <c r="O2" s="8" t="s">
        <v>16</v>
      </c>
      <c r="P2" s="8" t="s">
        <v>16</v>
      </c>
      <c r="R2" s="21" t="s">
        <v>22</v>
      </c>
      <c r="S2" s="26">
        <f>COUNT(N3:N250)</f>
        <v>248</v>
      </c>
    </row>
    <row r="3" spans="1:19" ht="16.2" thickBot="1" x14ac:dyDescent="0.35">
      <c r="A3" s="1" t="s">
        <v>12</v>
      </c>
      <c r="B3" s="1" t="s">
        <v>13</v>
      </c>
      <c r="C3" s="2">
        <v>41002</v>
      </c>
      <c r="D3" s="1">
        <v>635.95000000000005</v>
      </c>
      <c r="E3" s="1">
        <v>638</v>
      </c>
      <c r="F3" s="1">
        <v>670.8</v>
      </c>
      <c r="G3" s="1">
        <v>632.04999999999995</v>
      </c>
      <c r="H3" s="1">
        <v>667.25</v>
      </c>
      <c r="I3" s="1">
        <v>664.7</v>
      </c>
      <c r="J3" s="1">
        <v>655.48</v>
      </c>
      <c r="K3" s="1">
        <v>228807</v>
      </c>
      <c r="L3" s="1">
        <v>149979075.69999999</v>
      </c>
      <c r="M3" s="3">
        <f>IF(ISERROR((Table3[[#This Row],[Close Price]]-I2)/I2),0,(Table3[[#This Row],[Close Price]]-I2)/I2)</f>
        <v>4.5207956600361664E-2</v>
      </c>
      <c r="N3" s="3">
        <f>IF(OR(Table3[[#This Row],[Raw Return]]&lt;-20,Table3[[#This Row],[Raw Return]]&gt;20),"Outlier",Table3[[#This Row],[Raw Return]])</f>
        <v>4.5207956600361664E-2</v>
      </c>
      <c r="O3" s="8">
        <f>(Table3[[#This Row],[Return]]-$S$3)^2</f>
        <v>1.9541000297460978E-3</v>
      </c>
      <c r="P3" s="8">
        <f>(Table3[[#This Row],[Return]]-$S$3)^3</f>
        <v>8.6381389767576882E-5</v>
      </c>
      <c r="R3" s="21" t="s">
        <v>24</v>
      </c>
      <c r="S3" s="26">
        <f>AVERAGE(N3:N250)</f>
        <v>1.0027529502697661E-3</v>
      </c>
    </row>
    <row r="4" spans="1:19" ht="16.2" thickBot="1" x14ac:dyDescent="0.35">
      <c r="A4" s="1" t="s">
        <v>12</v>
      </c>
      <c r="B4" s="1" t="s">
        <v>13</v>
      </c>
      <c r="C4" s="2">
        <v>41003</v>
      </c>
      <c r="D4" s="1">
        <v>664.7</v>
      </c>
      <c r="E4" s="1">
        <v>660.05</v>
      </c>
      <c r="F4" s="1">
        <v>713.9</v>
      </c>
      <c r="G4" s="1">
        <v>660</v>
      </c>
      <c r="H4" s="1">
        <v>712.8</v>
      </c>
      <c r="I4" s="1">
        <v>705.05</v>
      </c>
      <c r="J4" s="1">
        <v>693.5</v>
      </c>
      <c r="K4" s="1">
        <v>279567</v>
      </c>
      <c r="L4" s="1">
        <v>193880684.65000001</v>
      </c>
      <c r="M4" s="3">
        <f>IF(ISERROR((Table3[[#This Row],[Close Price]]-I3)/I3),0,(Table3[[#This Row],[Close Price]]-I3)/I3)</f>
        <v>6.0704077027230186E-2</v>
      </c>
      <c r="N4" s="3">
        <f>IF(OR(Table3[[#This Row],[Raw Return]]&lt;-20,Table3[[#This Row],[Raw Return]]&gt;20),"Outlier",Table3[[#This Row],[Raw Return]])</f>
        <v>6.0704077027230186E-2</v>
      </c>
      <c r="O4" s="8">
        <f>(Table3[[#This Row],[Return]]-$S$3)^2</f>
        <v>3.5642480965422537E-3</v>
      </c>
      <c r="P4" s="8">
        <f>(Table3[[#This Row],[Return]]-$S$3)^3</f>
        <v>2.1279033070235837E-4</v>
      </c>
      <c r="R4" s="21" t="s">
        <v>18</v>
      </c>
      <c r="S4" s="26">
        <f>SUM(O3:O250)/S2</f>
        <v>4.4730719799561505E-4</v>
      </c>
    </row>
    <row r="5" spans="1:19" ht="16.2" thickBot="1" x14ac:dyDescent="0.35">
      <c r="A5" s="1" t="s">
        <v>12</v>
      </c>
      <c r="B5" s="1" t="s">
        <v>13</v>
      </c>
      <c r="C5" s="2">
        <v>41008</v>
      </c>
      <c r="D5" s="1">
        <v>705.05</v>
      </c>
      <c r="E5" s="1">
        <v>702</v>
      </c>
      <c r="F5" s="1">
        <v>722.7</v>
      </c>
      <c r="G5" s="1">
        <v>696</v>
      </c>
      <c r="H5" s="1">
        <v>709</v>
      </c>
      <c r="I5" s="1">
        <v>709.3</v>
      </c>
      <c r="J5" s="1">
        <v>713.8</v>
      </c>
      <c r="K5" s="1">
        <v>270801</v>
      </c>
      <c r="L5" s="1">
        <v>193296402.40000001</v>
      </c>
      <c r="M5" s="3">
        <f>IF(ISERROR((Table3[[#This Row],[Close Price]]-I4)/I4),0,(Table3[[#This Row],[Close Price]]-I4)/I4)</f>
        <v>6.0279412807602304E-3</v>
      </c>
      <c r="N5" s="3">
        <f>IF(OR(Table3[[#This Row],[Raw Return]]&lt;-20,Table3[[#This Row],[Raw Return]]&gt;20),"Outlier",Table3[[#This Row],[Raw Return]])</f>
        <v>6.0279412807602304E-3</v>
      </c>
      <c r="O5" s="8">
        <f>(Table3[[#This Row],[Return]]-$S$3)^2</f>
        <v>2.5252517756897545E-5</v>
      </c>
      <c r="P5" s="8">
        <f>(Table3[[#This Row],[Return]]-$S$3)^3</f>
        <v>1.2689865754746479E-7</v>
      </c>
      <c r="R5" s="21" t="s">
        <v>19</v>
      </c>
      <c r="S5" s="26">
        <f>SUM(P3:P250)/S2</f>
        <v>1.6479248446161466E-6</v>
      </c>
    </row>
    <row r="6" spans="1:19" ht="16.2" thickBot="1" x14ac:dyDescent="0.35">
      <c r="A6" s="1" t="s">
        <v>12</v>
      </c>
      <c r="B6" s="1" t="s">
        <v>13</v>
      </c>
      <c r="C6" s="2">
        <v>41009</v>
      </c>
      <c r="D6" s="1">
        <v>709.3</v>
      </c>
      <c r="E6" s="1">
        <v>710</v>
      </c>
      <c r="F6" s="1">
        <v>720</v>
      </c>
      <c r="G6" s="1">
        <v>700.6</v>
      </c>
      <c r="H6" s="1">
        <v>714</v>
      </c>
      <c r="I6" s="1">
        <v>711.95</v>
      </c>
      <c r="J6" s="1">
        <v>712.38</v>
      </c>
      <c r="K6" s="1">
        <v>105004</v>
      </c>
      <c r="L6" s="1">
        <v>74803018.049999997</v>
      </c>
      <c r="M6" s="3">
        <f>IF(ISERROR((Table3[[#This Row],[Close Price]]-I5)/I5),0,(Table3[[#This Row],[Close Price]]-I5)/I5)</f>
        <v>3.7360778232061061E-3</v>
      </c>
      <c r="N6" s="3">
        <f>IF(OR(Table3[[#This Row],[Raw Return]]&lt;-20,Table3[[#This Row],[Raw Return]]&gt;20),"Outlier",Table3[[#This Row],[Raw Return]])</f>
        <v>3.7360778232061061E-3</v>
      </c>
      <c r="O6" s="8">
        <f>(Table3[[#This Row],[Return]]-$S$3)^2</f>
        <v>7.4710648610124597E-6</v>
      </c>
      <c r="P6" s="8">
        <f>(Table3[[#This Row],[Return]]-$S$3)^3</f>
        <v>2.0420847411926038E-8</v>
      </c>
      <c r="R6" s="21" t="s">
        <v>23</v>
      </c>
      <c r="S6" s="26">
        <f>SQRT(S4)</f>
        <v>2.1149638247393618E-2</v>
      </c>
    </row>
    <row r="7" spans="1:19" ht="16.2" thickBot="1" x14ac:dyDescent="0.35">
      <c r="A7" s="1" t="s">
        <v>12</v>
      </c>
      <c r="B7" s="1" t="s">
        <v>13</v>
      </c>
      <c r="C7" s="2">
        <v>41010</v>
      </c>
      <c r="D7" s="1">
        <v>711.95</v>
      </c>
      <c r="E7" s="1">
        <v>710.2</v>
      </c>
      <c r="F7" s="1">
        <v>712.8</v>
      </c>
      <c r="G7" s="1">
        <v>686.2</v>
      </c>
      <c r="H7" s="1">
        <v>690</v>
      </c>
      <c r="I7" s="1">
        <v>692.7</v>
      </c>
      <c r="J7" s="1">
        <v>700.23</v>
      </c>
      <c r="K7" s="1">
        <v>60527</v>
      </c>
      <c r="L7" s="1">
        <v>42382968.549999997</v>
      </c>
      <c r="M7" s="3">
        <f>IF(ISERROR((Table3[[#This Row],[Close Price]]-I6)/I6),0,(Table3[[#This Row],[Close Price]]-I6)/I6)</f>
        <v>-2.7038415619074371E-2</v>
      </c>
      <c r="N7" s="3">
        <f>IF(OR(Table3[[#This Row],[Raw Return]]&lt;-20,Table3[[#This Row],[Raw Return]]&gt;20),"Outlier",Table3[[#This Row],[Raw Return]])</f>
        <v>-2.7038415619074371E-2</v>
      </c>
      <c r="O7" s="8">
        <f>(Table3[[#This Row],[Return]]-$S$3)^2</f>
        <v>7.8630713473437348E-4</v>
      </c>
      <c r="P7" s="8">
        <f>(Table3[[#This Row],[Return]]-$S$3)^3</f>
        <v>-2.2048970912364558E-5</v>
      </c>
      <c r="R7" s="21" t="s">
        <v>25</v>
      </c>
      <c r="S7" s="26">
        <f>S5/(S6^3)</f>
        <v>0.17419214661157834</v>
      </c>
    </row>
    <row r="8" spans="1:19" x14ac:dyDescent="0.3">
      <c r="A8" s="1" t="s">
        <v>12</v>
      </c>
      <c r="B8" s="1" t="s">
        <v>13</v>
      </c>
      <c r="C8" s="2">
        <v>41011</v>
      </c>
      <c r="D8" s="1">
        <v>692.7</v>
      </c>
      <c r="E8" s="1">
        <v>695</v>
      </c>
      <c r="F8" s="1">
        <v>703</v>
      </c>
      <c r="G8" s="1">
        <v>681.15</v>
      </c>
      <c r="H8" s="1">
        <v>685.45</v>
      </c>
      <c r="I8" s="1">
        <v>687.6</v>
      </c>
      <c r="J8" s="1">
        <v>691.1</v>
      </c>
      <c r="K8" s="1">
        <v>46735</v>
      </c>
      <c r="L8" s="1">
        <v>32298334.199999999</v>
      </c>
      <c r="M8" s="3">
        <f>IF(ISERROR((Table3[[#This Row],[Close Price]]-I7)/I7),0,(Table3[[#This Row],[Close Price]]-I7)/I7)</f>
        <v>-7.3624945864010716E-3</v>
      </c>
      <c r="N8" s="3">
        <f>IF(OR(Table3[[#This Row],[Raw Return]]&lt;-20,Table3[[#This Row],[Raw Return]]&gt;20),"Outlier",Table3[[#This Row],[Raw Return]])</f>
        <v>-7.3624945864010716E-3</v>
      </c>
      <c r="O8" s="8">
        <f>(Table3[[#This Row],[Return]]-$S$3)^2</f>
        <v>6.9977366349777511E-5</v>
      </c>
      <c r="P8" s="8">
        <f>(Table3[[#This Row],[Return]]-$S$3)^3</f>
        <v>-5.8537799148018905E-7</v>
      </c>
    </row>
    <row r="9" spans="1:19" x14ac:dyDescent="0.3">
      <c r="A9" s="1" t="s">
        <v>12</v>
      </c>
      <c r="B9" s="1" t="s">
        <v>13</v>
      </c>
      <c r="C9" s="2">
        <v>41012</v>
      </c>
      <c r="D9" s="1">
        <v>687.6</v>
      </c>
      <c r="E9" s="1">
        <v>689.95</v>
      </c>
      <c r="F9" s="1">
        <v>701.65</v>
      </c>
      <c r="G9" s="1">
        <v>669.2</v>
      </c>
      <c r="H9" s="1">
        <v>671.15</v>
      </c>
      <c r="I9" s="1">
        <v>673.9</v>
      </c>
      <c r="J9" s="1">
        <v>687.9</v>
      </c>
      <c r="K9" s="1">
        <v>30725</v>
      </c>
      <c r="L9" s="1">
        <v>21135797.149999999</v>
      </c>
      <c r="M9" s="3">
        <f>IF(ISERROR((Table3[[#This Row],[Close Price]]-I8)/I8),0,(Table3[[#This Row],[Close Price]]-I8)/I8)</f>
        <v>-1.9924374636416588E-2</v>
      </c>
      <c r="N9" s="3">
        <f>IF(OR(Table3[[#This Row],[Raw Return]]&lt;-20,Table3[[#This Row],[Raw Return]]&gt;20),"Outlier",Table3[[#This Row],[Raw Return]])</f>
        <v>-1.9924374636416588E-2</v>
      </c>
      <c r="O9" s="8">
        <f>(Table3[[#This Row],[Return]]-$S$3)^2</f>
        <v>4.3794466902944898E-4</v>
      </c>
      <c r="P9" s="8">
        <f>(Table3[[#This Row],[Return]]-$S$3)^3</f>
        <v>-9.1649239646884059E-6</v>
      </c>
    </row>
    <row r="10" spans="1:19" x14ac:dyDescent="0.3">
      <c r="A10" s="1" t="s">
        <v>12</v>
      </c>
      <c r="B10" s="1" t="s">
        <v>13</v>
      </c>
      <c r="C10" s="2">
        <v>41015</v>
      </c>
      <c r="D10" s="1">
        <v>673.9</v>
      </c>
      <c r="E10" s="1">
        <v>670</v>
      </c>
      <c r="F10" s="1">
        <v>691</v>
      </c>
      <c r="G10" s="1">
        <v>660.55</v>
      </c>
      <c r="H10" s="1">
        <v>668</v>
      </c>
      <c r="I10" s="1">
        <v>665.15</v>
      </c>
      <c r="J10" s="1">
        <v>674.29</v>
      </c>
      <c r="K10" s="1">
        <v>67241</v>
      </c>
      <c r="L10" s="1">
        <v>45339708.450000003</v>
      </c>
      <c r="M10" s="3">
        <f>IF(ISERROR((Table3[[#This Row],[Close Price]]-I9)/I9),0,(Table3[[#This Row],[Close Price]]-I9)/I9)</f>
        <v>-1.2984122273334323E-2</v>
      </c>
      <c r="N10" s="3">
        <f>IF(OR(Table3[[#This Row],[Raw Return]]&lt;-20,Table3[[#This Row],[Raw Return]]&gt;20),"Outlier",Table3[[#This Row],[Raw Return]])</f>
        <v>-1.2984122273334323E-2</v>
      </c>
      <c r="O10" s="8">
        <f>(Table3[[#This Row],[Return]]-$S$3)^2</f>
        <v>1.9563267852066993E-4</v>
      </c>
      <c r="P10" s="8">
        <f>(Table3[[#This Row],[Return]]-$S$3)^3</f>
        <v>-2.7362898641280621E-6</v>
      </c>
    </row>
    <row r="11" spans="1:19" x14ac:dyDescent="0.3">
      <c r="A11" s="1" t="s">
        <v>12</v>
      </c>
      <c r="B11" s="1" t="s">
        <v>13</v>
      </c>
      <c r="C11" s="2">
        <v>41016</v>
      </c>
      <c r="D11" s="1">
        <v>665.15</v>
      </c>
      <c r="E11" s="1">
        <v>671.65</v>
      </c>
      <c r="F11" s="1">
        <v>682.9</v>
      </c>
      <c r="G11" s="1">
        <v>663.35</v>
      </c>
      <c r="H11" s="1">
        <v>670</v>
      </c>
      <c r="I11" s="1">
        <v>672.7</v>
      </c>
      <c r="J11" s="1">
        <v>672.3</v>
      </c>
      <c r="K11" s="1">
        <v>45444</v>
      </c>
      <c r="L11" s="1">
        <v>30551789.350000001</v>
      </c>
      <c r="M11" s="3">
        <f>IF(ISERROR((Table3[[#This Row],[Close Price]]-I10)/I10),0,(Table3[[#This Row],[Close Price]]-I10)/I10)</f>
        <v>1.1350823122604027E-2</v>
      </c>
      <c r="N11" s="3">
        <f>IF(OR(Table3[[#This Row],[Raw Return]]&lt;-20,Table3[[#This Row],[Raw Return]]&gt;20),"Outlier",Table3[[#This Row],[Raw Return]])</f>
        <v>1.1350823122604027E-2</v>
      </c>
      <c r="O11" s="8">
        <f>(Table3[[#This Row],[Return]]-$S$3)^2</f>
        <v>1.0708255629155402E-4</v>
      </c>
      <c r="P11" s="8">
        <f>(Table3[[#This Row],[Return]]-$S$3)^3</f>
        <v>1.1080978067379346E-6</v>
      </c>
    </row>
    <row r="12" spans="1:19" x14ac:dyDescent="0.3">
      <c r="A12" s="1" t="s">
        <v>12</v>
      </c>
      <c r="B12" s="1" t="s">
        <v>13</v>
      </c>
      <c r="C12" s="2">
        <v>41017</v>
      </c>
      <c r="D12" s="1">
        <v>672.7</v>
      </c>
      <c r="E12" s="1">
        <v>671</v>
      </c>
      <c r="F12" s="1">
        <v>730.7</v>
      </c>
      <c r="G12" s="1">
        <v>660</v>
      </c>
      <c r="H12" s="1">
        <v>705.5</v>
      </c>
      <c r="I12" s="1">
        <v>708.1</v>
      </c>
      <c r="J12" s="1">
        <v>711.51</v>
      </c>
      <c r="K12" s="1">
        <v>317125</v>
      </c>
      <c r="L12" s="1">
        <v>225638271.25</v>
      </c>
      <c r="M12" s="3">
        <f>IF(ISERROR((Table3[[#This Row],[Close Price]]-I11)/I11),0,(Table3[[#This Row],[Close Price]]-I11)/I11)</f>
        <v>5.262375501709525E-2</v>
      </c>
      <c r="N12" s="3">
        <f>IF(OR(Table3[[#This Row],[Raw Return]]&lt;-20,Table3[[#This Row],[Raw Return]]&gt;20),"Outlier",Table3[[#This Row],[Raw Return]])</f>
        <v>5.262375501709525E-2</v>
      </c>
      <c r="O12" s="8">
        <f>(Table3[[#This Row],[Return]]-$S$3)^2</f>
        <v>2.6647278543832005E-3</v>
      </c>
      <c r="P12" s="8">
        <f>(Table3[[#This Row],[Return]]-$S$3)^3</f>
        <v>1.3755592207864261E-4</v>
      </c>
    </row>
    <row r="13" spans="1:19" x14ac:dyDescent="0.3">
      <c r="A13" s="1" t="s">
        <v>12</v>
      </c>
      <c r="B13" s="1" t="s">
        <v>13</v>
      </c>
      <c r="C13" s="2">
        <v>41018</v>
      </c>
      <c r="D13" s="1">
        <v>708.1</v>
      </c>
      <c r="E13" s="1">
        <v>710</v>
      </c>
      <c r="F13" s="1">
        <v>717.95</v>
      </c>
      <c r="G13" s="1">
        <v>693.25</v>
      </c>
      <c r="H13" s="1">
        <v>706.45</v>
      </c>
      <c r="I13" s="1">
        <v>700.35</v>
      </c>
      <c r="J13" s="1">
        <v>708.73</v>
      </c>
      <c r="K13" s="1">
        <v>87780</v>
      </c>
      <c r="L13" s="1">
        <v>62212224.200000003</v>
      </c>
      <c r="M13" s="3">
        <f>IF(ISERROR((Table3[[#This Row],[Close Price]]-I12)/I12),0,(Table3[[#This Row],[Close Price]]-I12)/I12)</f>
        <v>-1.0944781810478746E-2</v>
      </c>
      <c r="N13" s="3">
        <f>IF(OR(Table3[[#This Row],[Raw Return]]&lt;-20,Table3[[#This Row],[Raw Return]]&gt;20),"Outlier",Table3[[#This Row],[Raw Return]])</f>
        <v>-1.0944781810478746E-2</v>
      </c>
      <c r="O13" s="8">
        <f>(Table3[[#This Row],[Return]]-$S$3)^2</f>
        <v>1.4274358685929402E-4</v>
      </c>
      <c r="P13" s="8">
        <f>(Table3[[#This Row],[Return]]-$S$3)^3</f>
        <v>-1.7054339658753398E-6</v>
      </c>
    </row>
    <row r="14" spans="1:19" x14ac:dyDescent="0.3">
      <c r="A14" s="1" t="s">
        <v>12</v>
      </c>
      <c r="B14" s="1" t="s">
        <v>13</v>
      </c>
      <c r="C14" s="2">
        <v>41019</v>
      </c>
      <c r="D14" s="1">
        <v>700.35</v>
      </c>
      <c r="E14" s="1">
        <v>700</v>
      </c>
      <c r="F14" s="1">
        <v>717.5</v>
      </c>
      <c r="G14" s="1">
        <v>699.9</v>
      </c>
      <c r="H14" s="1">
        <v>705.5</v>
      </c>
      <c r="I14" s="1">
        <v>703.6</v>
      </c>
      <c r="J14" s="1">
        <v>709.95</v>
      </c>
      <c r="K14" s="1">
        <v>97885</v>
      </c>
      <c r="L14" s="1">
        <v>69493338.25</v>
      </c>
      <c r="M14" s="3">
        <f>IF(ISERROR((Table3[[#This Row],[Close Price]]-I13)/I13),0,(Table3[[#This Row],[Close Price]]-I13)/I13)</f>
        <v>4.640536874419933E-3</v>
      </c>
      <c r="N14" s="3">
        <f>IF(OR(Table3[[#This Row],[Raw Return]]&lt;-20,Table3[[#This Row],[Raw Return]]&gt;20),"Outlier",Table3[[#This Row],[Raw Return]])</f>
        <v>4.640536874419933E-3</v>
      </c>
      <c r="O14" s="8">
        <f>(Table3[[#This Row],[Return]]-$S$3)^2</f>
        <v>1.3233471878805387E-5</v>
      </c>
      <c r="P14" s="8">
        <f>(Table3[[#This Row],[Return]]-$S$3)^3</f>
        <v>4.814051126141154E-8</v>
      </c>
    </row>
    <row r="15" spans="1:19" x14ac:dyDescent="0.3">
      <c r="A15" s="1" t="s">
        <v>12</v>
      </c>
      <c r="B15" s="1" t="s">
        <v>13</v>
      </c>
      <c r="C15" s="2">
        <v>41022</v>
      </c>
      <c r="D15" s="1">
        <v>703.6</v>
      </c>
      <c r="E15" s="1">
        <v>705</v>
      </c>
      <c r="F15" s="1">
        <v>716.9</v>
      </c>
      <c r="G15" s="1">
        <v>691.4</v>
      </c>
      <c r="H15" s="1">
        <v>703</v>
      </c>
      <c r="I15" s="1">
        <v>702.25</v>
      </c>
      <c r="J15" s="1">
        <v>711.27</v>
      </c>
      <c r="K15" s="1">
        <v>94845</v>
      </c>
      <c r="L15" s="1">
        <v>67460283.150000006</v>
      </c>
      <c r="M15" s="3">
        <f>IF(ISERROR((Table3[[#This Row],[Close Price]]-I14)/I14),0,(Table3[[#This Row],[Close Price]]-I14)/I14)</f>
        <v>-1.9187038089824085E-3</v>
      </c>
      <c r="N15" s="3">
        <f>IF(OR(Table3[[#This Row],[Raw Return]]&lt;-20,Table3[[#This Row],[Raw Return]]&gt;20),"Outlier",Table3[[#This Row],[Raw Return]])</f>
        <v>-1.9187038089824085E-3</v>
      </c>
      <c r="O15" s="8">
        <f>(Table3[[#This Row],[Return]]-$S$3)^2</f>
        <v>8.534909596180218E-6</v>
      </c>
      <c r="P15" s="8">
        <f>(Table3[[#This Row],[Return]]-$S$3)^3</f>
        <v>-2.4934369329366944E-8</v>
      </c>
    </row>
    <row r="16" spans="1:19" x14ac:dyDescent="0.3">
      <c r="A16" s="1" t="s">
        <v>12</v>
      </c>
      <c r="B16" s="1" t="s">
        <v>13</v>
      </c>
      <c r="C16" s="2">
        <v>41023</v>
      </c>
      <c r="D16" s="1">
        <v>702.25</v>
      </c>
      <c r="E16" s="1">
        <v>704.85</v>
      </c>
      <c r="F16" s="1">
        <v>709</v>
      </c>
      <c r="G16" s="1">
        <v>696.1</v>
      </c>
      <c r="H16" s="1">
        <v>699.5</v>
      </c>
      <c r="I16" s="1">
        <v>699.35</v>
      </c>
      <c r="J16" s="1">
        <v>701.74</v>
      </c>
      <c r="K16" s="1">
        <v>39180</v>
      </c>
      <c r="L16" s="1">
        <v>27494339.449999999</v>
      </c>
      <c r="M16" s="3">
        <f>IF(ISERROR((Table3[[#This Row],[Close Price]]-I15)/I15),0,(Table3[[#This Row],[Close Price]]-I15)/I15)</f>
        <v>-4.1295834816660413E-3</v>
      </c>
      <c r="N16" s="3">
        <f>IF(OR(Table3[[#This Row],[Raw Return]]&lt;-20,Table3[[#This Row],[Raw Return]]&gt;20),"Outlier",Table3[[#This Row],[Raw Return]])</f>
        <v>-4.1295834816660413E-3</v>
      </c>
      <c r="O16" s="8">
        <f>(Table3[[#This Row],[Return]]-$S$3)^2</f>
        <v>2.6340877250575579E-5</v>
      </c>
      <c r="P16" s="8">
        <f>(Table3[[#This Row],[Return]]-$S$3)^3</f>
        <v>-1.3519024396227815E-7</v>
      </c>
    </row>
    <row r="17" spans="1:16" x14ac:dyDescent="0.3">
      <c r="A17" s="1" t="s">
        <v>12</v>
      </c>
      <c r="B17" s="1" t="s">
        <v>13</v>
      </c>
      <c r="C17" s="2">
        <v>41024</v>
      </c>
      <c r="D17" s="1">
        <v>699.35</v>
      </c>
      <c r="E17" s="1">
        <v>700</v>
      </c>
      <c r="F17" s="1">
        <v>712</v>
      </c>
      <c r="G17" s="1">
        <v>696</v>
      </c>
      <c r="H17" s="1">
        <v>699.95</v>
      </c>
      <c r="I17" s="1">
        <v>697.9</v>
      </c>
      <c r="J17" s="1">
        <v>702.84</v>
      </c>
      <c r="K17" s="1">
        <v>41505</v>
      </c>
      <c r="L17" s="1">
        <v>29171564.800000001</v>
      </c>
      <c r="M17" s="3">
        <f>IF(ISERROR((Table3[[#This Row],[Close Price]]-I16)/I16),0,(Table3[[#This Row],[Close Price]]-I16)/I16)</f>
        <v>-2.073353828555152E-3</v>
      </c>
      <c r="N17" s="3">
        <f>IF(OR(Table3[[#This Row],[Raw Return]]&lt;-20,Table3[[#This Row],[Raw Return]]&gt;20),"Outlier",Table3[[#This Row],[Raw Return]])</f>
        <v>-2.073353828555152E-3</v>
      </c>
      <c r="O17" s="8">
        <f>(Table3[[#This Row],[Return]]-$S$3)^2</f>
        <v>9.4624329147326132E-6</v>
      </c>
      <c r="P17" s="8">
        <f>(Table3[[#This Row],[Return]]-$S$3)^3</f>
        <v>-2.910745403318502E-8</v>
      </c>
    </row>
    <row r="18" spans="1:16" x14ac:dyDescent="0.3">
      <c r="A18" s="1" t="s">
        <v>12</v>
      </c>
      <c r="B18" s="1" t="s">
        <v>13</v>
      </c>
      <c r="C18" s="2">
        <v>41025</v>
      </c>
      <c r="D18" s="1">
        <v>697.9</v>
      </c>
      <c r="E18" s="1">
        <v>700</v>
      </c>
      <c r="F18" s="1">
        <v>714.8</v>
      </c>
      <c r="G18" s="1">
        <v>695.3</v>
      </c>
      <c r="H18" s="1">
        <v>702.05</v>
      </c>
      <c r="I18" s="1">
        <v>704.05</v>
      </c>
      <c r="J18" s="1">
        <v>706.38</v>
      </c>
      <c r="K18" s="1">
        <v>47628</v>
      </c>
      <c r="L18" s="1">
        <v>33643420.25</v>
      </c>
      <c r="M18" s="3">
        <f>IF(ISERROR((Table3[[#This Row],[Close Price]]-I17)/I17),0,(Table3[[#This Row],[Close Price]]-I17)/I17)</f>
        <v>8.8121507379280376E-3</v>
      </c>
      <c r="N18" s="3">
        <f>IF(OR(Table3[[#This Row],[Raw Return]]&lt;-20,Table3[[#This Row],[Raw Return]]&gt;20),"Outlier",Table3[[#This Row],[Raw Return]])</f>
        <v>8.8121507379280376E-3</v>
      </c>
      <c r="O18" s="8">
        <f>(Table3[[#This Row],[Return]]-$S$3)^2</f>
        <v>6.0986693805881902E-5</v>
      </c>
      <c r="P18" s="8">
        <f>(Table3[[#This Row],[Return]]-$S$3)^3</f>
        <v>4.7626935168424649E-7</v>
      </c>
    </row>
    <row r="19" spans="1:16" x14ac:dyDescent="0.3">
      <c r="A19" s="1" t="s">
        <v>12</v>
      </c>
      <c r="B19" s="1" t="s">
        <v>13</v>
      </c>
      <c r="C19" s="2">
        <v>41026</v>
      </c>
      <c r="D19" s="1">
        <v>704.05</v>
      </c>
      <c r="E19" s="1">
        <v>711</v>
      </c>
      <c r="F19" s="1">
        <v>779.7</v>
      </c>
      <c r="G19" s="1">
        <v>705.55</v>
      </c>
      <c r="H19" s="1">
        <v>739.9</v>
      </c>
      <c r="I19" s="1">
        <v>737.9</v>
      </c>
      <c r="J19" s="1">
        <v>751.69</v>
      </c>
      <c r="K19" s="1">
        <v>880443</v>
      </c>
      <c r="L19" s="1">
        <v>661821758.64999998</v>
      </c>
      <c r="M19" s="3">
        <f>IF(ISERROR((Table3[[#This Row],[Close Price]]-I18)/I18),0,(Table3[[#This Row],[Close Price]]-I18)/I18)</f>
        <v>4.8078971663944356E-2</v>
      </c>
      <c r="N19" s="3">
        <f>IF(OR(Table3[[#This Row],[Raw Return]]&lt;-20,Table3[[#This Row],[Raw Return]]&gt;20),"Outlier",Table3[[#This Row],[Raw Return]])</f>
        <v>4.8078971663944356E-2</v>
      </c>
      <c r="O19" s="8">
        <f>(Table3[[#This Row],[Return]]-$S$3)^2</f>
        <v>2.2161703683777254E-3</v>
      </c>
      <c r="P19" s="8">
        <f>(Table3[[#This Row],[Return]]-$S$3)^3</f>
        <v>1.0432892096851458E-4</v>
      </c>
    </row>
    <row r="20" spans="1:16" x14ac:dyDescent="0.3">
      <c r="A20" s="1" t="s">
        <v>12</v>
      </c>
      <c r="B20" s="1" t="s">
        <v>13</v>
      </c>
      <c r="C20" s="2">
        <v>41027</v>
      </c>
      <c r="D20" s="1">
        <v>737.9</v>
      </c>
      <c r="E20" s="1">
        <v>745</v>
      </c>
      <c r="F20" s="1">
        <v>745</v>
      </c>
      <c r="G20" s="1">
        <v>725.55</v>
      </c>
      <c r="H20" s="1">
        <v>742</v>
      </c>
      <c r="I20" s="1">
        <v>738.05</v>
      </c>
      <c r="J20" s="1">
        <v>737.12</v>
      </c>
      <c r="K20" s="1">
        <v>32135</v>
      </c>
      <c r="L20" s="1">
        <v>23687342.949999999</v>
      </c>
      <c r="M20" s="3">
        <f>IF(ISERROR((Table3[[#This Row],[Close Price]]-I19)/I19),0,(Table3[[#This Row],[Close Price]]-I19)/I19)</f>
        <v>2.0327957717844867E-4</v>
      </c>
      <c r="N20" s="3">
        <f>IF(OR(Table3[[#This Row],[Raw Return]]&lt;-20,Table3[[#This Row],[Raw Return]]&gt;20),"Outlier",Table3[[#This Row],[Raw Return]])</f>
        <v>2.0327957717844867E-4</v>
      </c>
      <c r="O20" s="8">
        <f>(Table3[[#This Row],[Return]]-$S$3)^2</f>
        <v>6.3915767428200876E-7</v>
      </c>
      <c r="P20" s="8">
        <f>(Table3[[#This Row],[Return]]-$S$3)^3</f>
        <v>-5.1098954179543908E-10</v>
      </c>
    </row>
    <row r="21" spans="1:16" x14ac:dyDescent="0.3">
      <c r="A21" s="1" t="s">
        <v>12</v>
      </c>
      <c r="B21" s="1" t="s">
        <v>13</v>
      </c>
      <c r="C21" s="2">
        <v>41029</v>
      </c>
      <c r="D21" s="1">
        <v>738.05</v>
      </c>
      <c r="E21" s="1">
        <v>740.9</v>
      </c>
      <c r="F21" s="1">
        <v>746</v>
      </c>
      <c r="G21" s="1">
        <v>725</v>
      </c>
      <c r="H21" s="1">
        <v>734</v>
      </c>
      <c r="I21" s="1">
        <v>731.7</v>
      </c>
      <c r="J21" s="1">
        <v>735.52</v>
      </c>
      <c r="K21" s="1">
        <v>79219</v>
      </c>
      <c r="L21" s="1">
        <v>58266993</v>
      </c>
      <c r="M21" s="3">
        <f>IF(ISERROR((Table3[[#This Row],[Close Price]]-I20)/I20),0,(Table3[[#This Row],[Close Price]]-I20)/I20)</f>
        <v>-8.6037531332564324E-3</v>
      </c>
      <c r="N21" s="3">
        <f>IF(OR(Table3[[#This Row],[Raw Return]]&lt;-20,Table3[[#This Row],[Raw Return]]&gt;20),"Outlier",Table3[[#This Row],[Raw Return]])</f>
        <v>-8.6037531332564324E-3</v>
      </c>
      <c r="O21" s="8">
        <f>(Table3[[#This Row],[Return]]-$S$3)^2</f>
        <v>9.2284959132825868E-5</v>
      </c>
      <c r="P21" s="8">
        <f>(Table3[[#This Row],[Return]]-$S$3)^3</f>
        <v>-8.865360213274584E-7</v>
      </c>
    </row>
    <row r="22" spans="1:16" x14ac:dyDescent="0.3">
      <c r="A22" s="1" t="s">
        <v>12</v>
      </c>
      <c r="B22" s="1" t="s">
        <v>13</v>
      </c>
      <c r="C22" s="2">
        <v>41031</v>
      </c>
      <c r="D22" s="1">
        <v>731.7</v>
      </c>
      <c r="E22" s="1">
        <v>726</v>
      </c>
      <c r="F22" s="1">
        <v>764.6</v>
      </c>
      <c r="G22" s="1">
        <v>726</v>
      </c>
      <c r="H22" s="1">
        <v>737</v>
      </c>
      <c r="I22" s="1">
        <v>734.75</v>
      </c>
      <c r="J22" s="1">
        <v>748.16</v>
      </c>
      <c r="K22" s="1">
        <v>144989</v>
      </c>
      <c r="L22" s="1">
        <v>108475500.95</v>
      </c>
      <c r="M22" s="3">
        <f>IF(ISERROR((Table3[[#This Row],[Close Price]]-I21)/I21),0,(Table3[[#This Row],[Close Price]]-I21)/I21)</f>
        <v>4.1683750170834416E-3</v>
      </c>
      <c r="N22" s="3">
        <f>IF(OR(Table3[[#This Row],[Raw Return]]&lt;-20,Table3[[#This Row],[Raw Return]]&gt;20),"Outlier",Table3[[#This Row],[Raw Return]])</f>
        <v>4.1683750170834416E-3</v>
      </c>
      <c r="O22" s="8">
        <f>(Table3[[#This Row],[Return]]-$S$3)^2</f>
        <v>1.0021163069897688E-5</v>
      </c>
      <c r="P22" s="8">
        <f>(Table3[[#This Row],[Return]]-$S$3)^3</f>
        <v>3.1723214949206397E-8</v>
      </c>
    </row>
    <row r="23" spans="1:16" x14ac:dyDescent="0.3">
      <c r="A23" s="1" t="s">
        <v>12</v>
      </c>
      <c r="B23" s="1" t="s">
        <v>13</v>
      </c>
      <c r="C23" s="2">
        <v>41032</v>
      </c>
      <c r="D23" s="1">
        <v>734.75</v>
      </c>
      <c r="E23" s="1">
        <v>739.7</v>
      </c>
      <c r="F23" s="1">
        <v>758</v>
      </c>
      <c r="G23" s="1">
        <v>734.95</v>
      </c>
      <c r="H23" s="1">
        <v>748</v>
      </c>
      <c r="I23" s="1">
        <v>748.55</v>
      </c>
      <c r="J23" s="1">
        <v>749.27</v>
      </c>
      <c r="K23" s="1">
        <v>143596</v>
      </c>
      <c r="L23" s="1">
        <v>107591487.3</v>
      </c>
      <c r="M23" s="3">
        <f>IF(ISERROR((Table3[[#This Row],[Close Price]]-I22)/I22),0,(Table3[[#This Row],[Close Price]]-I22)/I22)</f>
        <v>1.8781898604967612E-2</v>
      </c>
      <c r="N23" s="3">
        <f>IF(OR(Table3[[#This Row],[Raw Return]]&lt;-20,Table3[[#This Row],[Raw Return]]&gt;20),"Outlier",Table3[[#This Row],[Raw Return]])</f>
        <v>1.8781898604967612E-2</v>
      </c>
      <c r="O23" s="8">
        <f>(Table3[[#This Row],[Return]]-$S$3)^2</f>
        <v>3.1609802021096139E-4</v>
      </c>
      <c r="P23" s="8">
        <f>(Table3[[#This Row],[Return]]-$S$3)^3</f>
        <v>5.6199527424923068E-6</v>
      </c>
    </row>
    <row r="24" spans="1:16" x14ac:dyDescent="0.3">
      <c r="A24" s="1" t="s">
        <v>12</v>
      </c>
      <c r="B24" s="1" t="s">
        <v>13</v>
      </c>
      <c r="C24" s="2">
        <v>41033</v>
      </c>
      <c r="D24" s="1">
        <v>748.55</v>
      </c>
      <c r="E24" s="1">
        <v>748</v>
      </c>
      <c r="F24" s="1">
        <v>748.9</v>
      </c>
      <c r="G24" s="1">
        <v>699</v>
      </c>
      <c r="H24" s="1">
        <v>706.9</v>
      </c>
      <c r="I24" s="1">
        <v>702.75</v>
      </c>
      <c r="J24" s="1">
        <v>717.53</v>
      </c>
      <c r="K24" s="1">
        <v>65961</v>
      </c>
      <c r="L24" s="1">
        <v>47328797.25</v>
      </c>
      <c r="M24" s="3">
        <f>IF(ISERROR((Table3[[#This Row],[Close Price]]-I23)/I23),0,(Table3[[#This Row],[Close Price]]-I23)/I23)</f>
        <v>-6.1184957584663628E-2</v>
      </c>
      <c r="N24" s="3">
        <f>IF(OR(Table3[[#This Row],[Raw Return]]&lt;-20,Table3[[#This Row],[Raw Return]]&gt;20),"Outlier",Table3[[#This Row],[Raw Return]])</f>
        <v>-6.1184957584663628E-2</v>
      </c>
      <c r="O24" s="8">
        <f>(Table3[[#This Row],[Return]]-$S$3)^2</f>
        <v>3.8673113415766663E-3</v>
      </c>
      <c r="P24" s="8">
        <f>(Table3[[#This Row],[Return]]-$S$3)^3</f>
        <v>-2.4049923825843466E-4</v>
      </c>
    </row>
    <row r="25" spans="1:16" x14ac:dyDescent="0.3">
      <c r="A25" s="1" t="s">
        <v>12</v>
      </c>
      <c r="B25" s="1" t="s">
        <v>13</v>
      </c>
      <c r="C25" s="2">
        <v>41036</v>
      </c>
      <c r="D25" s="1">
        <v>702.75</v>
      </c>
      <c r="E25" s="1">
        <v>703.6</v>
      </c>
      <c r="F25" s="1">
        <v>731.5</v>
      </c>
      <c r="G25" s="1">
        <v>671.1</v>
      </c>
      <c r="H25" s="1">
        <v>725.5</v>
      </c>
      <c r="I25" s="1">
        <v>720.3</v>
      </c>
      <c r="J25" s="1">
        <v>706.91</v>
      </c>
      <c r="K25" s="1">
        <v>97788</v>
      </c>
      <c r="L25" s="1">
        <v>69127076.650000006</v>
      </c>
      <c r="M25" s="3">
        <f>IF(ISERROR((Table3[[#This Row],[Close Price]]-I24)/I24),0,(Table3[[#This Row],[Close Price]]-I24)/I24)</f>
        <v>2.4973319103521813E-2</v>
      </c>
      <c r="N25" s="3">
        <f>IF(OR(Table3[[#This Row],[Raw Return]]&lt;-20,Table3[[#This Row],[Raw Return]]&gt;20),"Outlier",Table3[[#This Row],[Raw Return]])</f>
        <v>2.4973319103521813E-2</v>
      </c>
      <c r="O25" s="8">
        <f>(Table3[[#This Row],[Return]]-$S$3)^2</f>
        <v>5.7458804170743276E-4</v>
      </c>
      <c r="P25" s="8">
        <f>(Table3[[#This Row],[Return]]-$S$3)^3</f>
        <v>1.3773200664615565E-5</v>
      </c>
    </row>
    <row r="26" spans="1:16" x14ac:dyDescent="0.3">
      <c r="A26" s="1" t="s">
        <v>12</v>
      </c>
      <c r="B26" s="1" t="s">
        <v>13</v>
      </c>
      <c r="C26" s="2">
        <v>41037</v>
      </c>
      <c r="D26" s="1">
        <v>720.3</v>
      </c>
      <c r="E26" s="1">
        <v>725</v>
      </c>
      <c r="F26" s="1">
        <v>751</v>
      </c>
      <c r="G26" s="1">
        <v>710.1</v>
      </c>
      <c r="H26" s="1">
        <v>720</v>
      </c>
      <c r="I26" s="1">
        <v>717.25</v>
      </c>
      <c r="J26" s="1">
        <v>735.98</v>
      </c>
      <c r="K26" s="1">
        <v>162650</v>
      </c>
      <c r="L26" s="1">
        <v>119707116.95</v>
      </c>
      <c r="M26" s="3">
        <f>IF(ISERROR((Table3[[#This Row],[Close Price]]-I25)/I25),0,(Table3[[#This Row],[Close Price]]-I25)/I25)</f>
        <v>-4.2343467999444049E-3</v>
      </c>
      <c r="N26" s="3">
        <f>IF(OR(Table3[[#This Row],[Raw Return]]&lt;-20,Table3[[#This Row],[Raw Return]]&gt;20),"Outlier",Table3[[#This Row],[Raw Return]])</f>
        <v>-4.2343467999444049E-3</v>
      </c>
      <c r="O26" s="8">
        <f>(Table3[[#This Row],[Return]]-$S$3)^2</f>
        <v>2.7427213793693327E-5</v>
      </c>
      <c r="P26" s="8">
        <f>(Table3[[#This Row],[Return]]-$S$3)^3</f>
        <v>-1.4363905450802198E-7</v>
      </c>
    </row>
    <row r="27" spans="1:16" x14ac:dyDescent="0.3">
      <c r="A27" s="1" t="s">
        <v>12</v>
      </c>
      <c r="B27" s="1" t="s">
        <v>13</v>
      </c>
      <c r="C27" s="2">
        <v>41038</v>
      </c>
      <c r="D27" s="1">
        <v>717.25</v>
      </c>
      <c r="E27" s="1">
        <v>724.4</v>
      </c>
      <c r="F27" s="1">
        <v>748</v>
      </c>
      <c r="G27" s="1">
        <v>721.05</v>
      </c>
      <c r="H27" s="1">
        <v>724</v>
      </c>
      <c r="I27" s="1">
        <v>725.5</v>
      </c>
      <c r="J27" s="1">
        <v>734.52</v>
      </c>
      <c r="K27" s="1">
        <v>116936</v>
      </c>
      <c r="L27" s="1">
        <v>85892041.299999997</v>
      </c>
      <c r="M27" s="3">
        <f>IF(ISERROR((Table3[[#This Row],[Close Price]]-I26)/I26),0,(Table3[[#This Row],[Close Price]]-I26)/I26)</f>
        <v>1.1502265597769257E-2</v>
      </c>
      <c r="N27" s="3">
        <f>IF(OR(Table3[[#This Row],[Raw Return]]&lt;-20,Table3[[#This Row],[Raw Return]]&gt;20),"Outlier",Table3[[#This Row],[Raw Return]])</f>
        <v>1.1502265597769257E-2</v>
      </c>
      <c r="O27" s="8">
        <f>(Table3[[#This Row],[Return]]-$S$3)^2</f>
        <v>1.1023976583500176E-4</v>
      </c>
      <c r="P27" s="8">
        <f>(Table3[[#This Row],[Return]]-$S$3)^3</f>
        <v>1.1574638156419833E-6</v>
      </c>
    </row>
    <row r="28" spans="1:16" x14ac:dyDescent="0.3">
      <c r="A28" s="1" t="s">
        <v>12</v>
      </c>
      <c r="B28" s="1" t="s">
        <v>13</v>
      </c>
      <c r="C28" s="2">
        <v>41039</v>
      </c>
      <c r="D28" s="1">
        <v>725.5</v>
      </c>
      <c r="E28" s="1">
        <v>732.35</v>
      </c>
      <c r="F28" s="1">
        <v>745</v>
      </c>
      <c r="G28" s="1">
        <v>712.15</v>
      </c>
      <c r="H28" s="1">
        <v>716.3</v>
      </c>
      <c r="I28" s="1">
        <v>719.05</v>
      </c>
      <c r="J28" s="1">
        <v>729.58</v>
      </c>
      <c r="K28" s="1">
        <v>93189</v>
      </c>
      <c r="L28" s="1">
        <v>67989102</v>
      </c>
      <c r="M28" s="3">
        <f>IF(ISERROR((Table3[[#This Row],[Close Price]]-I27)/I27),0,(Table3[[#This Row],[Close Price]]-I27)/I27)</f>
        <v>-8.8904203997243903E-3</v>
      </c>
      <c r="N28" s="3">
        <f>IF(OR(Table3[[#This Row],[Raw Return]]&lt;-20,Table3[[#This Row],[Raw Return]]&gt;20),"Outlier",Table3[[#This Row],[Raw Return]])</f>
        <v>-8.8904203997243903E-3</v>
      </c>
      <c r="O28" s="8">
        <f>(Table3[[#This Row],[Return]]-$S$3)^2</f>
        <v>9.7874878933034608E-5</v>
      </c>
      <c r="P28" s="8">
        <f>(Table3[[#This Row],[Return]]-$S$3)^3</f>
        <v>-9.6829314389420243E-7</v>
      </c>
    </row>
    <row r="29" spans="1:16" x14ac:dyDescent="0.3">
      <c r="A29" s="1" t="s">
        <v>12</v>
      </c>
      <c r="B29" s="1" t="s">
        <v>13</v>
      </c>
      <c r="C29" s="2">
        <v>41040</v>
      </c>
      <c r="D29" s="1">
        <v>719.05</v>
      </c>
      <c r="E29" s="1">
        <v>710</v>
      </c>
      <c r="F29" s="1">
        <v>722</v>
      </c>
      <c r="G29" s="1">
        <v>700.2</v>
      </c>
      <c r="H29" s="1">
        <v>708.5</v>
      </c>
      <c r="I29" s="1">
        <v>710</v>
      </c>
      <c r="J29" s="1">
        <v>715.05</v>
      </c>
      <c r="K29" s="1">
        <v>59677</v>
      </c>
      <c r="L29" s="1">
        <v>42672174.350000001</v>
      </c>
      <c r="M29" s="3">
        <f>IF(ISERROR((Table3[[#This Row],[Close Price]]-I28)/I28),0,(Table3[[#This Row],[Close Price]]-I28)/I28)</f>
        <v>-1.2586051039566032E-2</v>
      </c>
      <c r="N29" s="3">
        <f>IF(OR(Table3[[#This Row],[Raw Return]]&lt;-20,Table3[[#This Row],[Raw Return]]&gt;20),"Outlier",Table3[[#This Row],[Raw Return]])</f>
        <v>-1.2586051039566032E-2</v>
      </c>
      <c r="O29" s="8">
        <f>(Table3[[#This Row],[Return]]-$S$3)^2</f>
        <v>1.8465559387417731E-4</v>
      </c>
      <c r="P29" s="8">
        <f>(Table3[[#This Row],[Return]]-$S$3)^3</f>
        <v>-2.5092486707829195E-6</v>
      </c>
    </row>
    <row r="30" spans="1:16" x14ac:dyDescent="0.3">
      <c r="A30" s="1" t="s">
        <v>12</v>
      </c>
      <c r="B30" s="1" t="s">
        <v>13</v>
      </c>
      <c r="C30" s="2">
        <v>41043</v>
      </c>
      <c r="D30" s="1">
        <v>710</v>
      </c>
      <c r="E30" s="1">
        <v>717.7</v>
      </c>
      <c r="F30" s="1">
        <v>728.05</v>
      </c>
      <c r="G30" s="1">
        <v>707</v>
      </c>
      <c r="H30" s="1">
        <v>721</v>
      </c>
      <c r="I30" s="1">
        <v>715.75</v>
      </c>
      <c r="J30" s="1">
        <v>717.65</v>
      </c>
      <c r="K30" s="1">
        <v>62457</v>
      </c>
      <c r="L30" s="1">
        <v>44822570.899999999</v>
      </c>
      <c r="M30" s="3">
        <f>IF(ISERROR((Table3[[#This Row],[Close Price]]-I29)/I29),0,(Table3[[#This Row],[Close Price]]-I29)/I29)</f>
        <v>8.0985915492957743E-3</v>
      </c>
      <c r="N30" s="3">
        <f>IF(OR(Table3[[#This Row],[Raw Return]]&lt;-20,Table3[[#This Row],[Raw Return]]&gt;20),"Outlier",Table3[[#This Row],[Raw Return]])</f>
        <v>8.0985915492957743E-3</v>
      </c>
      <c r="O30" s="8">
        <f>(Table3[[#This Row],[Return]]-$S$3)^2</f>
        <v>5.0350925423427374E-5</v>
      </c>
      <c r="P30" s="8">
        <f>(Table3[[#This Row],[Return]]-$S$3)^3</f>
        <v>3.5728204011623587E-7</v>
      </c>
    </row>
    <row r="31" spans="1:16" x14ac:dyDescent="0.3">
      <c r="A31" s="1" t="s">
        <v>12</v>
      </c>
      <c r="B31" s="1" t="s">
        <v>13</v>
      </c>
      <c r="C31" s="2">
        <v>41044</v>
      </c>
      <c r="D31" s="1">
        <v>715.75</v>
      </c>
      <c r="E31" s="1">
        <v>724</v>
      </c>
      <c r="F31" s="1">
        <v>730</v>
      </c>
      <c r="G31" s="1">
        <v>710</v>
      </c>
      <c r="H31" s="1">
        <v>720</v>
      </c>
      <c r="I31" s="1">
        <v>718</v>
      </c>
      <c r="J31" s="1">
        <v>721.54</v>
      </c>
      <c r="K31" s="1">
        <v>84770</v>
      </c>
      <c r="L31" s="1">
        <v>61165149.850000001</v>
      </c>
      <c r="M31" s="3">
        <f>IF(ISERROR((Table3[[#This Row],[Close Price]]-I30)/I30),0,(Table3[[#This Row],[Close Price]]-I30)/I30)</f>
        <v>3.1435557107928748E-3</v>
      </c>
      <c r="N31" s="3">
        <f>IF(OR(Table3[[#This Row],[Raw Return]]&lt;-20,Table3[[#This Row],[Raw Return]]&gt;20),"Outlier",Table3[[#This Row],[Raw Return]])</f>
        <v>3.1435557107928748E-3</v>
      </c>
      <c r="O31" s="8">
        <f>(Table3[[#This Row],[Return]]-$S$3)^2</f>
        <v>4.5830364594633628E-6</v>
      </c>
      <c r="P31" s="8">
        <f>(Table3[[#This Row],[Return]]-$S$3)^3</f>
        <v>9.8113771039972217E-9</v>
      </c>
    </row>
    <row r="32" spans="1:16" x14ac:dyDescent="0.3">
      <c r="A32" s="1" t="s">
        <v>12</v>
      </c>
      <c r="B32" s="1" t="s">
        <v>13</v>
      </c>
      <c r="C32" s="2">
        <v>41045</v>
      </c>
      <c r="D32" s="1">
        <v>718</v>
      </c>
      <c r="E32" s="1">
        <v>718.25</v>
      </c>
      <c r="F32" s="1">
        <v>733.95</v>
      </c>
      <c r="G32" s="1">
        <v>702.1</v>
      </c>
      <c r="H32" s="1">
        <v>703</v>
      </c>
      <c r="I32" s="1">
        <v>709.4</v>
      </c>
      <c r="J32" s="1">
        <v>718.02</v>
      </c>
      <c r="K32" s="1">
        <v>264854</v>
      </c>
      <c r="L32" s="1">
        <v>190170249.19999999</v>
      </c>
      <c r="M32" s="3">
        <f>IF(ISERROR((Table3[[#This Row],[Close Price]]-I31)/I31),0,(Table3[[#This Row],[Close Price]]-I31)/I31)</f>
        <v>-1.1977715877437357E-2</v>
      </c>
      <c r="N32" s="3">
        <f>IF(OR(Table3[[#This Row],[Raw Return]]&lt;-20,Table3[[#This Row],[Raw Return]]&gt;20),"Outlier",Table3[[#This Row],[Raw Return]])</f>
        <v>-1.1977715877437357E-2</v>
      </c>
      <c r="O32" s="8">
        <f>(Table3[[#This Row],[Return]]-$S$3)^2</f>
        <v>1.6849257098707634E-4</v>
      </c>
      <c r="P32" s="8">
        <f>(Table3[[#This Row],[Return]]-$S$3)^3</f>
        <v>-2.1871125653979741E-6</v>
      </c>
    </row>
    <row r="33" spans="1:16" x14ac:dyDescent="0.3">
      <c r="A33" s="1" t="s">
        <v>12</v>
      </c>
      <c r="B33" s="1" t="s">
        <v>13</v>
      </c>
      <c r="C33" s="2">
        <v>41046</v>
      </c>
      <c r="D33" s="1">
        <v>709.4</v>
      </c>
      <c r="E33" s="1">
        <v>712</v>
      </c>
      <c r="F33" s="1">
        <v>725</v>
      </c>
      <c r="G33" s="1">
        <v>701</v>
      </c>
      <c r="H33" s="1">
        <v>702.05</v>
      </c>
      <c r="I33" s="1">
        <v>705.35</v>
      </c>
      <c r="J33" s="1">
        <v>715.27</v>
      </c>
      <c r="K33" s="1">
        <v>155807</v>
      </c>
      <c r="L33" s="1">
        <v>111443641.5</v>
      </c>
      <c r="M33" s="3">
        <f>IF(ISERROR((Table3[[#This Row],[Close Price]]-I32)/I32),0,(Table3[[#This Row],[Close Price]]-I32)/I32)</f>
        <v>-5.7090499013249998E-3</v>
      </c>
      <c r="N33" s="3">
        <f>IF(OR(Table3[[#This Row],[Raw Return]]&lt;-20,Table3[[#This Row],[Raw Return]]&gt;20),"Outlier",Table3[[#This Row],[Raw Return]])</f>
        <v>-5.7090499013249998E-3</v>
      </c>
      <c r="O33" s="8">
        <f>(Table3[[#This Row],[Return]]-$S$3)^2</f>
        <v>4.5048297518675637E-5</v>
      </c>
      <c r="P33" s="8">
        <f>(Table3[[#This Row],[Return]]-$S$3)^3</f>
        <v>-3.0235529174533656E-7</v>
      </c>
    </row>
    <row r="34" spans="1:16" x14ac:dyDescent="0.3">
      <c r="A34" s="1" t="s">
        <v>12</v>
      </c>
      <c r="B34" s="1" t="s">
        <v>13</v>
      </c>
      <c r="C34" s="2">
        <v>41047</v>
      </c>
      <c r="D34" s="1">
        <v>705.35</v>
      </c>
      <c r="E34" s="1">
        <v>699.9</v>
      </c>
      <c r="F34" s="1">
        <v>704</v>
      </c>
      <c r="G34" s="1">
        <v>662.3</v>
      </c>
      <c r="H34" s="1">
        <v>685.6</v>
      </c>
      <c r="I34" s="1">
        <v>682.9</v>
      </c>
      <c r="J34" s="1">
        <v>685.43</v>
      </c>
      <c r="K34" s="1">
        <v>112746</v>
      </c>
      <c r="L34" s="1">
        <v>77279892.299999997</v>
      </c>
      <c r="M34" s="3">
        <f>IF(ISERROR((Table3[[#This Row],[Close Price]]-I33)/I33),0,(Table3[[#This Row],[Close Price]]-I33)/I33)</f>
        <v>-3.1828170411852333E-2</v>
      </c>
      <c r="N34" s="3">
        <f>IF(OR(Table3[[#This Row],[Raw Return]]&lt;-20,Table3[[#This Row],[Raw Return]]&gt;20),"Outlier",Table3[[#This Row],[Raw Return]])</f>
        <v>-3.1828170411852333E-2</v>
      </c>
      <c r="O34" s="8">
        <f>(Table3[[#This Row],[Return]]-$S$3)^2</f>
        <v>1.0778695288095348E-3</v>
      </c>
      <c r="P34" s="8">
        <f>(Table3[[#This Row],[Return]]-$S$3)^3</f>
        <v>-3.5387451894712498E-5</v>
      </c>
    </row>
    <row r="35" spans="1:16" x14ac:dyDescent="0.3">
      <c r="A35" s="1" t="s">
        <v>12</v>
      </c>
      <c r="B35" s="1" t="s">
        <v>13</v>
      </c>
      <c r="C35" s="2">
        <v>41050</v>
      </c>
      <c r="D35" s="1">
        <v>682.9</v>
      </c>
      <c r="E35" s="1">
        <v>683.05</v>
      </c>
      <c r="F35" s="1">
        <v>707.9</v>
      </c>
      <c r="G35" s="1">
        <v>681.6</v>
      </c>
      <c r="H35" s="1">
        <v>703</v>
      </c>
      <c r="I35" s="1">
        <v>699.8</v>
      </c>
      <c r="J35" s="1">
        <v>698.35</v>
      </c>
      <c r="K35" s="1">
        <v>69803</v>
      </c>
      <c r="L35" s="1">
        <v>48747166.799999997</v>
      </c>
      <c r="M35" s="3">
        <f>IF(ISERROR((Table3[[#This Row],[Close Price]]-I34)/I34),0,(Table3[[#This Row],[Close Price]]-I34)/I34)</f>
        <v>2.4747400790745319E-2</v>
      </c>
      <c r="N35" s="3">
        <f>IF(OR(Table3[[#This Row],[Raw Return]]&lt;-20,Table3[[#This Row],[Raw Return]]&gt;20),"Outlier",Table3[[#This Row],[Raw Return]])</f>
        <v>2.4747400790745319E-2</v>
      </c>
      <c r="O35" s="8">
        <f>(Table3[[#This Row],[Return]]-$S$3)^2</f>
        <v>5.6380830106820038E-4</v>
      </c>
      <c r="P35" s="8">
        <f>(Table3[[#This Row],[Return]]-$S$3)^3</f>
        <v>1.3387429558401235E-5</v>
      </c>
    </row>
    <row r="36" spans="1:16" x14ac:dyDescent="0.3">
      <c r="A36" s="1" t="s">
        <v>12</v>
      </c>
      <c r="B36" s="1" t="s">
        <v>13</v>
      </c>
      <c r="C36" s="2">
        <v>41051</v>
      </c>
      <c r="D36" s="1">
        <v>699.8</v>
      </c>
      <c r="E36" s="1">
        <v>713.9</v>
      </c>
      <c r="F36" s="1">
        <v>713.9</v>
      </c>
      <c r="G36" s="1">
        <v>680</v>
      </c>
      <c r="H36" s="1">
        <v>684.1</v>
      </c>
      <c r="I36" s="1">
        <v>687.6</v>
      </c>
      <c r="J36" s="1">
        <v>699.28</v>
      </c>
      <c r="K36" s="1">
        <v>38352</v>
      </c>
      <c r="L36" s="1">
        <v>26818930.899999999</v>
      </c>
      <c r="M36" s="3">
        <f>IF(ISERROR((Table3[[#This Row],[Close Price]]-I35)/I35),0,(Table3[[#This Row],[Close Price]]-I35)/I35)</f>
        <v>-1.7433552443555204E-2</v>
      </c>
      <c r="N36" s="3">
        <f>IF(OR(Table3[[#This Row],[Raw Return]]&lt;-20,Table3[[#This Row],[Raw Return]]&gt;20),"Outlier",Table3[[#This Row],[Raw Return]])</f>
        <v>-1.7433552443555204E-2</v>
      </c>
      <c r="O36" s="8">
        <f>(Table3[[#This Row],[Return]]-$S$3)^2</f>
        <v>3.3989735657437964E-4</v>
      </c>
      <c r="P36" s="8">
        <f>(Table3[[#This Row],[Return]]-$S$3)^3</f>
        <v>-6.2664514683590841E-6</v>
      </c>
    </row>
    <row r="37" spans="1:16" x14ac:dyDescent="0.3">
      <c r="A37" s="1" t="s">
        <v>12</v>
      </c>
      <c r="B37" s="1" t="s">
        <v>13</v>
      </c>
      <c r="C37" s="2">
        <v>41052</v>
      </c>
      <c r="D37" s="1">
        <v>687.6</v>
      </c>
      <c r="E37" s="1">
        <v>688.35</v>
      </c>
      <c r="F37" s="1">
        <v>690</v>
      </c>
      <c r="G37" s="1">
        <v>655</v>
      </c>
      <c r="H37" s="1">
        <v>663</v>
      </c>
      <c r="I37" s="1">
        <v>661.45</v>
      </c>
      <c r="J37" s="1">
        <v>665.94</v>
      </c>
      <c r="K37" s="1">
        <v>83022</v>
      </c>
      <c r="L37" s="1">
        <v>55288048.899999999</v>
      </c>
      <c r="M37" s="3">
        <f>IF(ISERROR((Table3[[#This Row],[Close Price]]-I36)/I36),0,(Table3[[#This Row],[Close Price]]-I36)/I36)</f>
        <v>-3.8030831878999381E-2</v>
      </c>
      <c r="N37" s="3">
        <f>IF(OR(Table3[[#This Row],[Raw Return]]&lt;-20,Table3[[#This Row],[Raw Return]]&gt;20),"Outlier",Table3[[#This Row],[Raw Return]])</f>
        <v>-3.8030831878999381E-2</v>
      </c>
      <c r="O37" s="8">
        <f>(Table3[[#This Row],[Return]]-$S$3)^2</f>
        <v>1.5236207446237507E-3</v>
      </c>
      <c r="P37" s="8">
        <f>(Table3[[#This Row],[Return]]-$S$3)^3</f>
        <v>-5.94723795829054E-5</v>
      </c>
    </row>
    <row r="38" spans="1:16" x14ac:dyDescent="0.3">
      <c r="A38" s="1" t="s">
        <v>12</v>
      </c>
      <c r="B38" s="1" t="s">
        <v>13</v>
      </c>
      <c r="C38" s="2">
        <v>41053</v>
      </c>
      <c r="D38" s="1">
        <v>661.45</v>
      </c>
      <c r="E38" s="1">
        <v>670</v>
      </c>
      <c r="F38" s="1">
        <v>687.8</v>
      </c>
      <c r="G38" s="1">
        <v>654</v>
      </c>
      <c r="H38" s="1">
        <v>682</v>
      </c>
      <c r="I38" s="1">
        <v>683.25</v>
      </c>
      <c r="J38" s="1">
        <v>672.77</v>
      </c>
      <c r="K38" s="1">
        <v>101185</v>
      </c>
      <c r="L38" s="1">
        <v>68074001.349999994</v>
      </c>
      <c r="M38" s="3">
        <f>IF(ISERROR((Table3[[#This Row],[Close Price]]-I37)/I37),0,(Table3[[#This Row],[Close Price]]-I37)/I37)</f>
        <v>3.2957895532542074E-2</v>
      </c>
      <c r="N38" s="3">
        <f>IF(OR(Table3[[#This Row],[Raw Return]]&lt;-20,Table3[[#This Row],[Raw Return]]&gt;20),"Outlier",Table3[[#This Row],[Raw Return]])</f>
        <v>3.2957895532542074E-2</v>
      </c>
      <c r="O38" s="8">
        <f>(Table3[[#This Row],[Return]]-$S$3)^2</f>
        <v>1.0211311374533527E-3</v>
      </c>
      <c r="P38" s="8">
        <f>(Table3[[#This Row],[Return]]-$S$3)^3</f>
        <v>3.263039109251979E-5</v>
      </c>
    </row>
    <row r="39" spans="1:16" x14ac:dyDescent="0.3">
      <c r="A39" s="1" t="s">
        <v>12</v>
      </c>
      <c r="B39" s="1" t="s">
        <v>13</v>
      </c>
      <c r="C39" s="2">
        <v>41054</v>
      </c>
      <c r="D39" s="1">
        <v>683.25</v>
      </c>
      <c r="E39" s="1">
        <v>676.05</v>
      </c>
      <c r="F39" s="1">
        <v>690.85</v>
      </c>
      <c r="G39" s="1">
        <v>674.1</v>
      </c>
      <c r="H39" s="1">
        <v>677</v>
      </c>
      <c r="I39" s="1">
        <v>675.75</v>
      </c>
      <c r="J39" s="1">
        <v>680.93</v>
      </c>
      <c r="K39" s="1">
        <v>41140</v>
      </c>
      <c r="L39" s="1">
        <v>28013602.449999999</v>
      </c>
      <c r="M39" s="3">
        <f>IF(ISERROR((Table3[[#This Row],[Close Price]]-I38)/I38),0,(Table3[[#This Row],[Close Price]]-I38)/I38)</f>
        <v>-1.0976948408342482E-2</v>
      </c>
      <c r="N39" s="3">
        <f>IF(OR(Table3[[#This Row],[Raw Return]]&lt;-20,Table3[[#This Row],[Raw Return]]&gt;20),"Outlier",Table3[[#This Row],[Raw Return]])</f>
        <v>-1.0976948408342482E-2</v>
      </c>
      <c r="O39" s="8">
        <f>(Table3[[#This Row],[Return]]-$S$3)^2</f>
        <v>1.4351324464153615E-4</v>
      </c>
      <c r="P39" s="8">
        <f>(Table3[[#This Row],[Return]]-$S$3)^3</f>
        <v>-1.7192458118110625E-6</v>
      </c>
    </row>
    <row r="40" spans="1:16" x14ac:dyDescent="0.3">
      <c r="A40" s="1" t="s">
        <v>12</v>
      </c>
      <c r="B40" s="1" t="s">
        <v>13</v>
      </c>
      <c r="C40" s="2">
        <v>41057</v>
      </c>
      <c r="D40" s="1">
        <v>675.75</v>
      </c>
      <c r="E40" s="1">
        <v>681.7</v>
      </c>
      <c r="F40" s="1">
        <v>684.4</v>
      </c>
      <c r="G40" s="1">
        <v>668</v>
      </c>
      <c r="H40" s="1">
        <v>674.2</v>
      </c>
      <c r="I40" s="1">
        <v>673.35</v>
      </c>
      <c r="J40" s="1">
        <v>676.93</v>
      </c>
      <c r="K40" s="1">
        <v>25049</v>
      </c>
      <c r="L40" s="1">
        <v>16956355.5</v>
      </c>
      <c r="M40" s="3">
        <f>IF(ISERROR((Table3[[#This Row],[Close Price]]-I39)/I39),0,(Table3[[#This Row],[Close Price]]-I39)/I39)</f>
        <v>-3.5516093229744391E-3</v>
      </c>
      <c r="N40" s="3">
        <f>IF(OR(Table3[[#This Row],[Raw Return]]&lt;-20,Table3[[#This Row],[Raw Return]]&gt;20),"Outlier",Table3[[#This Row],[Raw Return]])</f>
        <v>-3.5516093229744391E-3</v>
      </c>
      <c r="O40" s="8">
        <f>(Table3[[#This Row],[Return]]-$S$3)^2</f>
        <v>2.0742215715950123E-5</v>
      </c>
      <c r="P40" s="8">
        <f>(Table3[[#This Row],[Return]]-$S$3)^3</f>
        <v>-9.4467564720216289E-8</v>
      </c>
    </row>
    <row r="41" spans="1:16" x14ac:dyDescent="0.3">
      <c r="A41" s="1" t="s">
        <v>12</v>
      </c>
      <c r="B41" s="1" t="s">
        <v>13</v>
      </c>
      <c r="C41" s="2">
        <v>41058</v>
      </c>
      <c r="D41" s="1">
        <v>673.35</v>
      </c>
      <c r="E41" s="1">
        <v>675</v>
      </c>
      <c r="F41" s="1">
        <v>683.05</v>
      </c>
      <c r="G41" s="1">
        <v>664.35</v>
      </c>
      <c r="H41" s="1">
        <v>666.3</v>
      </c>
      <c r="I41" s="1">
        <v>668.8</v>
      </c>
      <c r="J41" s="1">
        <v>674.94</v>
      </c>
      <c r="K41" s="1">
        <v>25690</v>
      </c>
      <c r="L41" s="1">
        <v>17339228.600000001</v>
      </c>
      <c r="M41" s="3">
        <f>IF(ISERROR((Table3[[#This Row],[Close Price]]-I40)/I40),0,(Table3[[#This Row],[Close Price]]-I40)/I40)</f>
        <v>-6.7572584837009998E-3</v>
      </c>
      <c r="N41" s="3">
        <f>IF(OR(Table3[[#This Row],[Raw Return]]&lt;-20,Table3[[#This Row],[Raw Return]]&gt;20),"Outlier",Table3[[#This Row],[Raw Return]])</f>
        <v>-6.7572584837009998E-3</v>
      </c>
      <c r="O41" s="8">
        <f>(Table3[[#This Row],[Return]]-$S$3)^2</f>
        <v>6.0217777455357027E-5</v>
      </c>
      <c r="P41" s="8">
        <f>(Table3[[#This Row],[Return]]-$S$3)^3</f>
        <v>-4.6729064158187754E-7</v>
      </c>
    </row>
    <row r="42" spans="1:16" x14ac:dyDescent="0.3">
      <c r="A42" s="1" t="s">
        <v>12</v>
      </c>
      <c r="B42" s="1" t="s">
        <v>13</v>
      </c>
      <c r="C42" s="2">
        <v>41059</v>
      </c>
      <c r="D42" s="1">
        <v>668.8</v>
      </c>
      <c r="E42" s="1">
        <v>670.75</v>
      </c>
      <c r="F42" s="1">
        <v>687.5</v>
      </c>
      <c r="G42" s="1">
        <v>660</v>
      </c>
      <c r="H42" s="1">
        <v>664</v>
      </c>
      <c r="I42" s="1">
        <v>663.55</v>
      </c>
      <c r="J42" s="1">
        <v>671.53</v>
      </c>
      <c r="K42" s="1">
        <v>46473</v>
      </c>
      <c r="L42" s="1">
        <v>31207982.050000001</v>
      </c>
      <c r="M42" s="3">
        <f>IF(ISERROR((Table3[[#This Row],[Close Price]]-I41)/I41),0,(Table3[[#This Row],[Close Price]]-I41)/I41)</f>
        <v>-7.8498803827751207E-3</v>
      </c>
      <c r="N42" s="3">
        <f>IF(OR(Table3[[#This Row],[Raw Return]]&lt;-20,Table3[[#This Row],[Raw Return]]&gt;20),"Outlier",Table3[[#This Row],[Raw Return]])</f>
        <v>-7.8498803827751207E-3</v>
      </c>
      <c r="O42" s="8">
        <f>(Table3[[#This Row],[Return]]-$S$3)^2</f>
        <v>7.8369116929337423E-5</v>
      </c>
      <c r="P42" s="8">
        <f>(Table3[[#This Row],[Return]]-$S$3)^3</f>
        <v>-6.9377305680994489E-7</v>
      </c>
    </row>
    <row r="43" spans="1:16" x14ac:dyDescent="0.3">
      <c r="A43" s="1" t="s">
        <v>12</v>
      </c>
      <c r="B43" s="1" t="s">
        <v>13</v>
      </c>
      <c r="C43" s="2">
        <v>41060</v>
      </c>
      <c r="D43" s="1">
        <v>663.55</v>
      </c>
      <c r="E43" s="1">
        <v>656.05</v>
      </c>
      <c r="F43" s="1">
        <v>669</v>
      </c>
      <c r="G43" s="1">
        <v>653.54999999999995</v>
      </c>
      <c r="H43" s="1">
        <v>654.5</v>
      </c>
      <c r="I43" s="1">
        <v>655.7</v>
      </c>
      <c r="J43" s="1">
        <v>660.94</v>
      </c>
      <c r="K43" s="1">
        <v>17499</v>
      </c>
      <c r="L43" s="1">
        <v>11565736.9</v>
      </c>
      <c r="M43" s="3">
        <f>IF(ISERROR((Table3[[#This Row],[Close Price]]-I42)/I42),0,(Table3[[#This Row],[Close Price]]-I42)/I42)</f>
        <v>-1.1830306683746379E-2</v>
      </c>
      <c r="N43" s="3">
        <f>IF(OR(Table3[[#This Row],[Raw Return]]&lt;-20,Table3[[#This Row],[Raw Return]]&gt;20),"Outlier",Table3[[#This Row],[Raw Return]])</f>
        <v>-1.1830306683746379E-2</v>
      </c>
      <c r="O43" s="8">
        <f>(Table3[[#This Row],[Return]]-$S$3)^2</f>
        <v>1.6468741957021462E-4</v>
      </c>
      <c r="P43" s="8">
        <f>(Table3[[#This Row],[Return]]-$S$3)^3</f>
        <v>-2.1134434763168019E-6</v>
      </c>
    </row>
    <row r="44" spans="1:16" x14ac:dyDescent="0.3">
      <c r="A44" s="1" t="s">
        <v>12</v>
      </c>
      <c r="B44" s="1" t="s">
        <v>13</v>
      </c>
      <c r="C44" s="2">
        <v>41061</v>
      </c>
      <c r="D44" s="1">
        <v>655.7</v>
      </c>
      <c r="E44" s="1">
        <v>658.95</v>
      </c>
      <c r="F44" s="1">
        <v>664</v>
      </c>
      <c r="G44" s="1">
        <v>653.5</v>
      </c>
      <c r="H44" s="1">
        <v>653.5</v>
      </c>
      <c r="I44" s="1">
        <v>653.9</v>
      </c>
      <c r="J44" s="1">
        <v>656.1</v>
      </c>
      <c r="K44" s="1">
        <v>25243</v>
      </c>
      <c r="L44" s="1">
        <v>16562045.9</v>
      </c>
      <c r="M44" s="3">
        <f>IF(ISERROR((Table3[[#This Row],[Close Price]]-I43)/I43),0,(Table3[[#This Row],[Close Price]]-I43)/I43)</f>
        <v>-2.745157846576282E-3</v>
      </c>
      <c r="N44" s="3">
        <f>IF(OR(Table3[[#This Row],[Raw Return]]&lt;-20,Table3[[#This Row],[Raw Return]]&gt;20),"Outlier",Table3[[#This Row],[Raw Return]])</f>
        <v>-2.745157846576282E-3</v>
      </c>
      <c r="O44" s="8">
        <f>(Table3[[#This Row],[Return]]-$S$3)^2</f>
        <v>1.4046835341115179E-5</v>
      </c>
      <c r="P44" s="8">
        <f>(Table3[[#This Row],[Return]]-$S$3)^3</f>
        <v>-5.2646285836484219E-8</v>
      </c>
    </row>
    <row r="45" spans="1:16" x14ac:dyDescent="0.3">
      <c r="A45" s="1" t="s">
        <v>12</v>
      </c>
      <c r="B45" s="1" t="s">
        <v>13</v>
      </c>
      <c r="C45" s="2">
        <v>41064</v>
      </c>
      <c r="D45" s="1">
        <v>653.9</v>
      </c>
      <c r="E45" s="1">
        <v>647.4</v>
      </c>
      <c r="F45" s="1">
        <v>653.6</v>
      </c>
      <c r="G45" s="1">
        <v>630</v>
      </c>
      <c r="H45" s="1">
        <v>635.5</v>
      </c>
      <c r="I45" s="1">
        <v>636.1</v>
      </c>
      <c r="J45" s="1">
        <v>637.61</v>
      </c>
      <c r="K45" s="1">
        <v>19021</v>
      </c>
      <c r="L45" s="1">
        <v>12127995</v>
      </c>
      <c r="M45" s="3">
        <f>IF(ISERROR((Table3[[#This Row],[Close Price]]-I44)/I44),0,(Table3[[#This Row],[Close Price]]-I44)/I44)</f>
        <v>-2.7221287658663336E-2</v>
      </c>
      <c r="N45" s="3">
        <f>IF(OR(Table3[[#This Row],[Raw Return]]&lt;-20,Table3[[#This Row],[Raw Return]]&gt;20),"Outlier",Table3[[#This Row],[Raw Return]])</f>
        <v>-2.7221287658663336E-2</v>
      </c>
      <c r="O45" s="8">
        <f>(Table3[[#This Row],[Return]]-$S$3)^2</f>
        <v>7.9659646829470477E-4</v>
      </c>
      <c r="P45" s="8">
        <f>(Table3[[#This Row],[Return]]-$S$3)^3</f>
        <v>-2.2483171070082438E-5</v>
      </c>
    </row>
    <row r="46" spans="1:16" x14ac:dyDescent="0.3">
      <c r="A46" s="1" t="s">
        <v>12</v>
      </c>
      <c r="B46" s="1" t="s">
        <v>13</v>
      </c>
      <c r="C46" s="2">
        <v>41065</v>
      </c>
      <c r="D46" s="1">
        <v>636.1</v>
      </c>
      <c r="E46" s="1">
        <v>640</v>
      </c>
      <c r="F46" s="1">
        <v>645.4</v>
      </c>
      <c r="G46" s="1">
        <v>630.04999999999995</v>
      </c>
      <c r="H46" s="1">
        <v>640</v>
      </c>
      <c r="I46" s="1">
        <v>638.29999999999995</v>
      </c>
      <c r="J46" s="1">
        <v>639.16</v>
      </c>
      <c r="K46" s="1">
        <v>22813</v>
      </c>
      <c r="L46" s="1">
        <v>14581263.15</v>
      </c>
      <c r="M46" s="3">
        <f>IF(ISERROR((Table3[[#This Row],[Close Price]]-I45)/I45),0,(Table3[[#This Row],[Close Price]]-I45)/I45)</f>
        <v>3.4585756956452313E-3</v>
      </c>
      <c r="N46" s="3">
        <f>IF(OR(Table3[[#This Row],[Raw Return]]&lt;-20,Table3[[#This Row],[Raw Return]]&gt;20),"Outlier",Table3[[#This Row],[Raw Return]])</f>
        <v>3.4585756956452313E-3</v>
      </c>
      <c r="O46" s="8">
        <f>(Table3[[#This Row],[Return]]-$S$3)^2</f>
        <v>6.031065356703487E-6</v>
      </c>
      <c r="P46" s="8">
        <f>(Table3[[#This Row],[Return]]-$S$3)^3</f>
        <v>1.4811227481838417E-8</v>
      </c>
    </row>
    <row r="47" spans="1:16" x14ac:dyDescent="0.3">
      <c r="A47" s="1" t="s">
        <v>12</v>
      </c>
      <c r="B47" s="1" t="s">
        <v>13</v>
      </c>
      <c r="C47" s="2">
        <v>41066</v>
      </c>
      <c r="D47" s="1">
        <v>638.29999999999995</v>
      </c>
      <c r="E47" s="1">
        <v>640</v>
      </c>
      <c r="F47" s="1">
        <v>666</v>
      </c>
      <c r="G47" s="1">
        <v>640</v>
      </c>
      <c r="H47" s="1">
        <v>654</v>
      </c>
      <c r="I47" s="1">
        <v>653.20000000000005</v>
      </c>
      <c r="J47" s="1">
        <v>656.97</v>
      </c>
      <c r="K47" s="1">
        <v>66382</v>
      </c>
      <c r="L47" s="1">
        <v>43611306.549999997</v>
      </c>
      <c r="M47" s="3">
        <f>IF(ISERROR((Table3[[#This Row],[Close Price]]-I46)/I46),0,(Table3[[#This Row],[Close Price]]-I46)/I46)</f>
        <v>2.3343255522481735E-2</v>
      </c>
      <c r="N47" s="3">
        <f>IF(OR(Table3[[#This Row],[Raw Return]]&lt;-20,Table3[[#This Row],[Raw Return]]&gt;20),"Outlier",Table3[[#This Row],[Raw Return]])</f>
        <v>2.3343255522481735E-2</v>
      </c>
      <c r="O47" s="8">
        <f>(Table3[[#This Row],[Return]]-$S$3)^2</f>
        <v>4.990980551790097E-4</v>
      </c>
      <c r="P47" s="8">
        <f>(Table3[[#This Row],[Return]]-$S$3)^3</f>
        <v>1.1150101385512658E-5</v>
      </c>
    </row>
    <row r="48" spans="1:16" x14ac:dyDescent="0.3">
      <c r="A48" s="1" t="s">
        <v>12</v>
      </c>
      <c r="B48" s="1" t="s">
        <v>13</v>
      </c>
      <c r="C48" s="2">
        <v>41067</v>
      </c>
      <c r="D48" s="1">
        <v>653.20000000000005</v>
      </c>
      <c r="E48" s="1">
        <v>655</v>
      </c>
      <c r="F48" s="1">
        <v>662</v>
      </c>
      <c r="G48" s="1">
        <v>651</v>
      </c>
      <c r="H48" s="1">
        <v>656.2</v>
      </c>
      <c r="I48" s="1">
        <v>655.15</v>
      </c>
      <c r="J48" s="1">
        <v>656.56</v>
      </c>
      <c r="K48" s="1">
        <v>29868</v>
      </c>
      <c r="L48" s="1">
        <v>19610062.149999999</v>
      </c>
      <c r="M48" s="3">
        <f>IF(ISERROR((Table3[[#This Row],[Close Price]]-I47)/I47),0,(Table3[[#This Row],[Close Price]]-I47)/I47)</f>
        <v>2.9853031230862395E-3</v>
      </c>
      <c r="N48" s="3">
        <f>IF(OR(Table3[[#This Row],[Raw Return]]&lt;-20,Table3[[#This Row],[Raw Return]]&gt;20),"Outlier",Table3[[#This Row],[Raw Return]])</f>
        <v>2.9853031230862395E-3</v>
      </c>
      <c r="O48" s="8">
        <f>(Table3[[#This Row],[Return]]-$S$3)^2</f>
        <v>3.9305051877346285E-6</v>
      </c>
      <c r="P48" s="8">
        <f>(Table3[[#This Row],[Return]]-$S$3)^3</f>
        <v>7.7924237391993322E-9</v>
      </c>
    </row>
    <row r="49" spans="1:16" x14ac:dyDescent="0.3">
      <c r="A49" s="1" t="s">
        <v>12</v>
      </c>
      <c r="B49" s="1" t="s">
        <v>13</v>
      </c>
      <c r="C49" s="2">
        <v>41068</v>
      </c>
      <c r="D49" s="1">
        <v>655.15</v>
      </c>
      <c r="E49" s="1">
        <v>664</v>
      </c>
      <c r="F49" s="1">
        <v>689</v>
      </c>
      <c r="G49" s="1">
        <v>654.25</v>
      </c>
      <c r="H49" s="1">
        <v>660.8</v>
      </c>
      <c r="I49" s="1">
        <v>658.95</v>
      </c>
      <c r="J49" s="1">
        <v>661.59</v>
      </c>
      <c r="K49" s="1">
        <v>61387</v>
      </c>
      <c r="L49" s="1">
        <v>40612949.850000001</v>
      </c>
      <c r="M49" s="3">
        <f>IF(ISERROR((Table3[[#This Row],[Close Price]]-I48)/I48),0,(Table3[[#This Row],[Close Price]]-I48)/I48)</f>
        <v>5.8001984278410572E-3</v>
      </c>
      <c r="N49" s="3">
        <f>IF(OR(Table3[[#This Row],[Raw Return]]&lt;-20,Table3[[#This Row],[Raw Return]]&gt;20),"Outlier",Table3[[#This Row],[Raw Return]])</f>
        <v>5.8001984278410572E-3</v>
      </c>
      <c r="O49" s="8">
        <f>(Table3[[#This Row],[Return]]-$S$3)^2</f>
        <v>2.3015483110269229E-5</v>
      </c>
      <c r="P49" s="8">
        <f>(Table3[[#This Row],[Return]]-$S$3)^3</f>
        <v>1.1041552536147954E-7</v>
      </c>
    </row>
    <row r="50" spans="1:16" x14ac:dyDescent="0.3">
      <c r="A50" s="1" t="s">
        <v>12</v>
      </c>
      <c r="B50" s="1" t="s">
        <v>13</v>
      </c>
      <c r="C50" s="2">
        <v>41071</v>
      </c>
      <c r="D50" s="1">
        <v>658.95</v>
      </c>
      <c r="E50" s="1">
        <v>662</v>
      </c>
      <c r="F50" s="1">
        <v>666.2</v>
      </c>
      <c r="G50" s="1">
        <v>648.04999999999995</v>
      </c>
      <c r="H50" s="1">
        <v>654</v>
      </c>
      <c r="I50" s="1">
        <v>654.54999999999995</v>
      </c>
      <c r="J50" s="1">
        <v>659.78</v>
      </c>
      <c r="K50" s="1">
        <v>27778</v>
      </c>
      <c r="L50" s="1">
        <v>18327504.300000001</v>
      </c>
      <c r="M50" s="3">
        <f>IF(ISERROR((Table3[[#This Row],[Close Price]]-I49)/I49),0,(Table3[[#This Row],[Close Price]]-I49)/I49)</f>
        <v>-6.677289627437728E-3</v>
      </c>
      <c r="N50" s="3">
        <f>IF(OR(Table3[[#This Row],[Raw Return]]&lt;-20,Table3[[#This Row],[Raw Return]]&gt;20),"Outlier",Table3[[#This Row],[Raw Return]])</f>
        <v>-6.677289627437728E-3</v>
      </c>
      <c r="O50" s="8">
        <f>(Table3[[#This Row],[Return]]-$S$3)^2</f>
        <v>5.8983053995399976E-5</v>
      </c>
      <c r="P50" s="8">
        <f>(Table3[[#This Row],[Return]]-$S$3)^3</f>
        <v>-4.5299236604789197E-7</v>
      </c>
    </row>
    <row r="51" spans="1:16" x14ac:dyDescent="0.3">
      <c r="A51" s="1" t="s">
        <v>12</v>
      </c>
      <c r="B51" s="1" t="s">
        <v>13</v>
      </c>
      <c r="C51" s="2">
        <v>41072</v>
      </c>
      <c r="D51" s="1">
        <v>654.54999999999995</v>
      </c>
      <c r="E51" s="1">
        <v>655</v>
      </c>
      <c r="F51" s="1">
        <v>676.5</v>
      </c>
      <c r="G51" s="1">
        <v>649</v>
      </c>
      <c r="H51" s="1">
        <v>663</v>
      </c>
      <c r="I51" s="1">
        <v>662.55</v>
      </c>
      <c r="J51" s="1">
        <v>662.46</v>
      </c>
      <c r="K51" s="1">
        <v>76657</v>
      </c>
      <c r="L51" s="1">
        <v>50782250.149999999</v>
      </c>
      <c r="M51" s="3">
        <f>IF(ISERROR((Table3[[#This Row],[Close Price]]-I50)/I50),0,(Table3[[#This Row],[Close Price]]-I50)/I50)</f>
        <v>1.222213734626843E-2</v>
      </c>
      <c r="N51" s="3">
        <f>IF(OR(Table3[[#This Row],[Raw Return]]&lt;-20,Table3[[#This Row],[Raw Return]]&gt;20),"Outlier",Table3[[#This Row],[Raw Return]])</f>
        <v>1.222213734626843E-2</v>
      </c>
      <c r="O51" s="8">
        <f>(Table3[[#This Row],[Return]]-$S$3)^2</f>
        <v>1.2587458622517829E-4</v>
      </c>
      <c r="P51" s="8">
        <f>(Table3[[#This Row],[Return]]-$S$3)^3</f>
        <v>1.4122353685475536E-6</v>
      </c>
    </row>
    <row r="52" spans="1:16" x14ac:dyDescent="0.3">
      <c r="A52" s="1" t="s">
        <v>12</v>
      </c>
      <c r="B52" s="1" t="s">
        <v>13</v>
      </c>
      <c r="C52" s="2">
        <v>41073</v>
      </c>
      <c r="D52" s="1">
        <v>662.55</v>
      </c>
      <c r="E52" s="1">
        <v>664.05</v>
      </c>
      <c r="F52" s="1">
        <v>669.9</v>
      </c>
      <c r="G52" s="1">
        <v>660.35</v>
      </c>
      <c r="H52" s="1">
        <v>662</v>
      </c>
      <c r="I52" s="1">
        <v>662.1</v>
      </c>
      <c r="J52" s="1">
        <v>664.37</v>
      </c>
      <c r="K52" s="1">
        <v>33902</v>
      </c>
      <c r="L52" s="1">
        <v>22523496.949999999</v>
      </c>
      <c r="M52" s="3">
        <f>IF(ISERROR((Table3[[#This Row],[Close Price]]-I51)/I51),0,(Table3[[#This Row],[Close Price]]-I51)/I51)</f>
        <v>-6.7919402309249389E-4</v>
      </c>
      <c r="N52" s="3">
        <f>IF(OR(Table3[[#This Row],[Raw Return]]&lt;-20,Table3[[#This Row],[Raw Return]]&gt;20),"Outlier",Table3[[#This Row],[Raw Return]])</f>
        <v>-6.7919402309249389E-4</v>
      </c>
      <c r="O52" s="8">
        <f>(Table3[[#This Row],[Return]]-$S$3)^2</f>
        <v>2.8289456212024666E-6</v>
      </c>
      <c r="P52" s="8">
        <f>(Table3[[#This Row],[Return]]-$S$3)^3</f>
        <v>-4.7581365253879068E-9</v>
      </c>
    </row>
    <row r="53" spans="1:16" x14ac:dyDescent="0.3">
      <c r="A53" s="1" t="s">
        <v>12</v>
      </c>
      <c r="B53" s="1" t="s">
        <v>13</v>
      </c>
      <c r="C53" s="2">
        <v>41074</v>
      </c>
      <c r="D53" s="1">
        <v>662.1</v>
      </c>
      <c r="E53" s="1">
        <v>657.05</v>
      </c>
      <c r="F53" s="1">
        <v>664.7</v>
      </c>
      <c r="G53" s="1">
        <v>642.04999999999995</v>
      </c>
      <c r="H53" s="1">
        <v>648.79999999999995</v>
      </c>
      <c r="I53" s="1">
        <v>646.95000000000005</v>
      </c>
      <c r="J53" s="1">
        <v>653.49</v>
      </c>
      <c r="K53" s="1">
        <v>21095</v>
      </c>
      <c r="L53" s="1">
        <v>13785433.550000001</v>
      </c>
      <c r="M53" s="3">
        <f>IF(ISERROR((Table3[[#This Row],[Close Price]]-I52)/I52),0,(Table3[[#This Row],[Close Price]]-I52)/I52)</f>
        <v>-2.2881739918441286E-2</v>
      </c>
      <c r="N53" s="3">
        <f>IF(OR(Table3[[#This Row],[Raw Return]]&lt;-20,Table3[[#This Row],[Raw Return]]&gt;20),"Outlier",Table3[[#This Row],[Raw Return]])</f>
        <v>-2.2881739918441286E-2</v>
      </c>
      <c r="O53" s="8">
        <f>(Table3[[#This Row],[Return]]-$S$3)^2</f>
        <v>5.704689995955091E-4</v>
      </c>
      <c r="P53" s="8">
        <f>(Table3[[#This Row],[Return]]-$S$3)^3</f>
        <v>-1.3625362752659665E-5</v>
      </c>
    </row>
    <row r="54" spans="1:16" x14ac:dyDescent="0.3">
      <c r="A54" s="1" t="s">
        <v>12</v>
      </c>
      <c r="B54" s="1" t="s">
        <v>13</v>
      </c>
      <c r="C54" s="2">
        <v>41075</v>
      </c>
      <c r="D54" s="1">
        <v>646.95000000000005</v>
      </c>
      <c r="E54" s="1">
        <v>651.85</v>
      </c>
      <c r="F54" s="1">
        <v>662</v>
      </c>
      <c r="G54" s="1">
        <v>647</v>
      </c>
      <c r="H54" s="1">
        <v>648</v>
      </c>
      <c r="I54" s="1">
        <v>649.1</v>
      </c>
      <c r="J54" s="1">
        <v>653.76</v>
      </c>
      <c r="K54" s="1">
        <v>29172</v>
      </c>
      <c r="L54" s="1">
        <v>19071595.75</v>
      </c>
      <c r="M54" s="3">
        <f>IF(ISERROR((Table3[[#This Row],[Close Price]]-I53)/I53),0,(Table3[[#This Row],[Close Price]]-I53)/I53)</f>
        <v>3.3232861890408489E-3</v>
      </c>
      <c r="N54" s="3">
        <f>IF(OR(Table3[[#This Row],[Raw Return]]&lt;-20,Table3[[#This Row],[Raw Return]]&gt;20),"Outlier",Table3[[#This Row],[Raw Return]])</f>
        <v>3.3232861890408489E-3</v>
      </c>
      <c r="O54" s="8">
        <f>(Table3[[#This Row],[Return]]-$S$3)^2</f>
        <v>5.3848745122414109E-6</v>
      </c>
      <c r="P54" s="8">
        <f>(Table3[[#This Row],[Return]]-$S$3)^3</f>
        <v>1.2495780292267416E-8</v>
      </c>
    </row>
    <row r="55" spans="1:16" x14ac:dyDescent="0.3">
      <c r="A55" s="1" t="s">
        <v>12</v>
      </c>
      <c r="B55" s="1" t="s">
        <v>13</v>
      </c>
      <c r="C55" s="2">
        <v>41078</v>
      </c>
      <c r="D55" s="1">
        <v>649.1</v>
      </c>
      <c r="E55" s="1">
        <v>651.35</v>
      </c>
      <c r="F55" s="1">
        <v>659</v>
      </c>
      <c r="G55" s="1">
        <v>638.45000000000005</v>
      </c>
      <c r="H55" s="1">
        <v>650</v>
      </c>
      <c r="I55" s="1">
        <v>648.5</v>
      </c>
      <c r="J55" s="1">
        <v>651.25</v>
      </c>
      <c r="K55" s="1">
        <v>24188</v>
      </c>
      <c r="L55" s="1">
        <v>15752408.15</v>
      </c>
      <c r="M55" s="3">
        <f>IF(ISERROR((Table3[[#This Row],[Close Price]]-I54)/I54),0,(Table3[[#This Row],[Close Price]]-I54)/I54)</f>
        <v>-9.2435680172550108E-4</v>
      </c>
      <c r="N55" s="3">
        <f>IF(OR(Table3[[#This Row],[Raw Return]]&lt;-20,Table3[[#This Row],[Raw Return]]&gt;20),"Outlier",Table3[[#This Row],[Raw Return]])</f>
        <v>-9.2435680172550108E-4</v>
      </c>
      <c r="O55" s="8">
        <f>(Table3[[#This Row],[Return]]-$S$3)^2</f>
        <v>3.7137519962352594E-6</v>
      </c>
      <c r="P55" s="8">
        <f>(Table3[[#This Row],[Return]]-$S$3)^3</f>
        <v>-7.1568076884368587E-9</v>
      </c>
    </row>
    <row r="56" spans="1:16" x14ac:dyDescent="0.3">
      <c r="A56" s="1" t="s">
        <v>12</v>
      </c>
      <c r="B56" s="1" t="s">
        <v>13</v>
      </c>
      <c r="C56" s="2">
        <v>41079</v>
      </c>
      <c r="D56" s="1">
        <v>648.5</v>
      </c>
      <c r="E56" s="1">
        <v>642.20000000000005</v>
      </c>
      <c r="F56" s="1">
        <v>657</v>
      </c>
      <c r="G56" s="1">
        <v>642.20000000000005</v>
      </c>
      <c r="H56" s="1">
        <v>654.45000000000005</v>
      </c>
      <c r="I56" s="1">
        <v>652.45000000000005</v>
      </c>
      <c r="J56" s="1">
        <v>648.58000000000004</v>
      </c>
      <c r="K56" s="1">
        <v>14175</v>
      </c>
      <c r="L56" s="1">
        <v>9193684.0500000007</v>
      </c>
      <c r="M56" s="3">
        <f>IF(ISERROR((Table3[[#This Row],[Close Price]]-I55)/I55),0,(Table3[[#This Row],[Close Price]]-I55)/I55)</f>
        <v>6.090979182729446E-3</v>
      </c>
      <c r="N56" s="3">
        <f>IF(OR(Table3[[#This Row],[Raw Return]]&lt;-20,Table3[[#This Row],[Raw Return]]&gt;20),"Outlier",Table3[[#This Row],[Raw Return]])</f>
        <v>6.090979182729446E-3</v>
      </c>
      <c r="O56" s="8">
        <f>(Table3[[#This Row],[Return]]-$S$3)^2</f>
        <v>2.5890046192690824E-5</v>
      </c>
      <c r="P56" s="8">
        <f>(Table3[[#This Row],[Return]]-$S$3)^3</f>
        <v>1.3173441219724231E-7</v>
      </c>
    </row>
    <row r="57" spans="1:16" x14ac:dyDescent="0.3">
      <c r="A57" s="1" t="s">
        <v>12</v>
      </c>
      <c r="B57" s="1" t="s">
        <v>13</v>
      </c>
      <c r="C57" s="2">
        <v>41080</v>
      </c>
      <c r="D57" s="1">
        <v>652.45000000000005</v>
      </c>
      <c r="E57" s="1">
        <v>653.20000000000005</v>
      </c>
      <c r="F57" s="1">
        <v>658.8</v>
      </c>
      <c r="G57" s="1">
        <v>650</v>
      </c>
      <c r="H57" s="1">
        <v>651</v>
      </c>
      <c r="I57" s="1">
        <v>653.70000000000005</v>
      </c>
      <c r="J57" s="1">
        <v>653.72</v>
      </c>
      <c r="K57" s="1">
        <v>15692</v>
      </c>
      <c r="L57" s="1">
        <v>10258163.699999999</v>
      </c>
      <c r="M57" s="3">
        <f>IF(ISERROR((Table3[[#This Row],[Close Price]]-I56)/I56),0,(Table3[[#This Row],[Close Price]]-I56)/I56)</f>
        <v>1.9158556211203923E-3</v>
      </c>
      <c r="N57" s="3">
        <f>IF(OR(Table3[[#This Row],[Raw Return]]&lt;-20,Table3[[#This Row],[Raw Return]]&gt;20),"Outlier",Table3[[#This Row],[Raw Return]])</f>
        <v>1.9158556211203923E-3</v>
      </c>
      <c r="O57" s="8">
        <f>(Table3[[#This Row],[Return]]-$S$3)^2</f>
        <v>8.3375648751454698E-7</v>
      </c>
      <c r="P57" s="8">
        <f>(Table3[[#This Row],[Return]]-$S$3)^3</f>
        <v>7.6130527558856958E-10</v>
      </c>
    </row>
    <row r="58" spans="1:16" x14ac:dyDescent="0.3">
      <c r="A58" s="1" t="s">
        <v>12</v>
      </c>
      <c r="B58" s="1" t="s">
        <v>13</v>
      </c>
      <c r="C58" s="2">
        <v>41081</v>
      </c>
      <c r="D58" s="1">
        <v>653.70000000000005</v>
      </c>
      <c r="E58" s="1">
        <v>655.04999999999995</v>
      </c>
      <c r="F58" s="1">
        <v>658</v>
      </c>
      <c r="G58" s="1">
        <v>638.20000000000005</v>
      </c>
      <c r="H58" s="1">
        <v>643</v>
      </c>
      <c r="I58" s="1">
        <v>642.65</v>
      </c>
      <c r="J58" s="1">
        <v>645.16</v>
      </c>
      <c r="K58" s="1">
        <v>20330</v>
      </c>
      <c r="L58" s="1">
        <v>13116182.5</v>
      </c>
      <c r="M58" s="3">
        <f>IF(ISERROR((Table3[[#This Row],[Close Price]]-I57)/I57),0,(Table3[[#This Row],[Close Price]]-I57)/I57)</f>
        <v>-1.6903778491662944E-2</v>
      </c>
      <c r="N58" s="3">
        <f>IF(OR(Table3[[#This Row],[Raw Return]]&lt;-20,Table3[[#This Row],[Raw Return]]&gt;20),"Outlier",Table3[[#This Row],[Raw Return]])</f>
        <v>-1.6903778491662944E-2</v>
      </c>
      <c r="O58" s="8">
        <f>(Table3[[#This Row],[Return]]-$S$3)^2</f>
        <v>3.2064386828092471E-4</v>
      </c>
      <c r="P58" s="8">
        <f>(Table3[[#This Row],[Return]]-$S$3)^3</f>
        <v>-5.7416195090353083E-6</v>
      </c>
    </row>
    <row r="59" spans="1:16" x14ac:dyDescent="0.3">
      <c r="A59" s="1" t="s">
        <v>12</v>
      </c>
      <c r="B59" s="1" t="s">
        <v>13</v>
      </c>
      <c r="C59" s="2">
        <v>41082</v>
      </c>
      <c r="D59" s="1">
        <v>642.65</v>
      </c>
      <c r="E59" s="1">
        <v>642.15</v>
      </c>
      <c r="F59" s="1">
        <v>647</v>
      </c>
      <c r="G59" s="1">
        <v>635.29999999999995</v>
      </c>
      <c r="H59" s="1">
        <v>637.04999999999995</v>
      </c>
      <c r="I59" s="1">
        <v>638.45000000000005</v>
      </c>
      <c r="J59" s="1">
        <v>640.75</v>
      </c>
      <c r="K59" s="1">
        <v>16620</v>
      </c>
      <c r="L59" s="1">
        <v>10649278.949999999</v>
      </c>
      <c r="M59" s="3">
        <f>IF(ISERROR((Table3[[#This Row],[Close Price]]-I58)/I58),0,(Table3[[#This Row],[Close Price]]-I58)/I58)</f>
        <v>-6.5354391970745074E-3</v>
      </c>
      <c r="N59" s="3">
        <f>IF(OR(Table3[[#This Row],[Raw Return]]&lt;-20,Table3[[#This Row],[Raw Return]]&gt;20),"Outlier",Table3[[#This Row],[Raw Return]])</f>
        <v>-6.5354391970745074E-3</v>
      </c>
      <c r="O59" s="8">
        <f>(Table3[[#This Row],[Return]]-$S$3)^2</f>
        <v>5.6824340850282864E-5</v>
      </c>
      <c r="P59" s="8">
        <f>(Table3[[#This Row],[Return]]-$S$3)^3</f>
        <v>-4.2835279997561666E-7</v>
      </c>
    </row>
    <row r="60" spans="1:16" x14ac:dyDescent="0.3">
      <c r="A60" s="1" t="s">
        <v>12</v>
      </c>
      <c r="B60" s="1" t="s">
        <v>13</v>
      </c>
      <c r="C60" s="2">
        <v>41085</v>
      </c>
      <c r="D60" s="1">
        <v>638.45000000000005</v>
      </c>
      <c r="E60" s="1">
        <v>642.15</v>
      </c>
      <c r="F60" s="1">
        <v>646.6</v>
      </c>
      <c r="G60" s="1">
        <v>638</v>
      </c>
      <c r="H60" s="1">
        <v>638.20000000000005</v>
      </c>
      <c r="I60" s="1">
        <v>639.1</v>
      </c>
      <c r="J60" s="1">
        <v>643.07000000000005</v>
      </c>
      <c r="K60" s="1">
        <v>11445</v>
      </c>
      <c r="L60" s="1">
        <v>7359896.8499999996</v>
      </c>
      <c r="M60" s="3">
        <f>IF(ISERROR((Table3[[#This Row],[Close Price]]-I59)/I59),0,(Table3[[#This Row],[Close Price]]-I59)/I59)</f>
        <v>1.018090688385899E-3</v>
      </c>
      <c r="N60" s="3">
        <f>IF(OR(Table3[[#This Row],[Raw Return]]&lt;-20,Table3[[#This Row],[Raw Return]]&gt;20),"Outlier",Table3[[#This Row],[Raw Return]])</f>
        <v>1.018090688385899E-3</v>
      </c>
      <c r="O60" s="8">
        <f>(Table3[[#This Row],[Return]]-$S$3)^2</f>
        <v>2.3524621051907653E-10</v>
      </c>
      <c r="P60" s="8">
        <f>(Table3[[#This Row],[Return]]-$S$3)^3</f>
        <v>3.6081447697542685E-15</v>
      </c>
    </row>
    <row r="61" spans="1:16" x14ac:dyDescent="0.3">
      <c r="A61" s="1" t="s">
        <v>12</v>
      </c>
      <c r="B61" s="1" t="s">
        <v>13</v>
      </c>
      <c r="C61" s="2">
        <v>41086</v>
      </c>
      <c r="D61" s="1">
        <v>639.1</v>
      </c>
      <c r="E61" s="1">
        <v>642.85</v>
      </c>
      <c r="F61" s="1">
        <v>642.95000000000005</v>
      </c>
      <c r="G61" s="1">
        <v>635</v>
      </c>
      <c r="H61" s="1">
        <v>639</v>
      </c>
      <c r="I61" s="1">
        <v>638.25</v>
      </c>
      <c r="J61" s="1">
        <v>638.85</v>
      </c>
      <c r="K61" s="1">
        <v>10364</v>
      </c>
      <c r="L61" s="1">
        <v>6621011.3499999996</v>
      </c>
      <c r="M61" s="3">
        <f>IF(ISERROR((Table3[[#This Row],[Close Price]]-I60)/I60),0,(Table3[[#This Row],[Close Price]]-I60)/I60)</f>
        <v>-1.329995305898956E-3</v>
      </c>
      <c r="N61" s="3">
        <f>IF(OR(Table3[[#This Row],[Raw Return]]&lt;-20,Table3[[#This Row],[Raw Return]]&gt;20),"Outlier",Table3[[#This Row],[Raw Return]])</f>
        <v>-1.329995305898956E-3</v>
      </c>
      <c r="O61" s="8">
        <f>(Table3[[#This Row],[Return]]-$S$3)^2</f>
        <v>5.4417144266582136E-6</v>
      </c>
      <c r="P61" s="8">
        <f>(Table3[[#This Row],[Return]]-$S$3)^3</f>
        <v>-1.2694149839355125E-8</v>
      </c>
    </row>
    <row r="62" spans="1:16" x14ac:dyDescent="0.3">
      <c r="A62" s="1" t="s">
        <v>12</v>
      </c>
      <c r="B62" s="1" t="s">
        <v>13</v>
      </c>
      <c r="C62" s="2">
        <v>41087</v>
      </c>
      <c r="D62" s="1">
        <v>638.25</v>
      </c>
      <c r="E62" s="1">
        <v>640</v>
      </c>
      <c r="F62" s="1">
        <v>651.5</v>
      </c>
      <c r="G62" s="1">
        <v>639</v>
      </c>
      <c r="H62" s="1">
        <v>643.35</v>
      </c>
      <c r="I62" s="1">
        <v>643.95000000000005</v>
      </c>
      <c r="J62" s="1">
        <v>645.29</v>
      </c>
      <c r="K62" s="1">
        <v>43339</v>
      </c>
      <c r="L62" s="1">
        <v>27966244.699999999</v>
      </c>
      <c r="M62" s="3">
        <f>IF(ISERROR((Table3[[#This Row],[Close Price]]-I61)/I61),0,(Table3[[#This Row],[Close Price]]-I61)/I61)</f>
        <v>8.9306698002350887E-3</v>
      </c>
      <c r="N62" s="3">
        <f>IF(OR(Table3[[#This Row],[Raw Return]]&lt;-20,Table3[[#This Row],[Raw Return]]&gt;20),"Outlier",Table3[[#This Row],[Raw Return]])</f>
        <v>8.9306698002350887E-3</v>
      </c>
      <c r="O62" s="8">
        <f>(Table3[[#This Row],[Return]]-$S$3)^2</f>
        <v>6.285186557996408E-5</v>
      </c>
      <c r="P62" s="8">
        <f>(Table3[[#This Row],[Return]]-$S$3)^3</f>
        <v>4.9828436418315265E-7</v>
      </c>
    </row>
    <row r="63" spans="1:16" x14ac:dyDescent="0.3">
      <c r="A63" s="1" t="s">
        <v>12</v>
      </c>
      <c r="B63" s="1" t="s">
        <v>13</v>
      </c>
      <c r="C63" s="2">
        <v>41088</v>
      </c>
      <c r="D63" s="1">
        <v>643.95000000000005</v>
      </c>
      <c r="E63" s="1">
        <v>649</v>
      </c>
      <c r="F63" s="1">
        <v>685.9</v>
      </c>
      <c r="G63" s="1">
        <v>648.25</v>
      </c>
      <c r="H63" s="1">
        <v>677.9</v>
      </c>
      <c r="I63" s="1">
        <v>680.55</v>
      </c>
      <c r="J63" s="1">
        <v>675.99</v>
      </c>
      <c r="K63" s="1">
        <v>392228</v>
      </c>
      <c r="L63" s="1">
        <v>265140259.59999999</v>
      </c>
      <c r="M63" s="3">
        <f>IF(ISERROR((Table3[[#This Row],[Close Price]]-I62)/I62),0,(Table3[[#This Row],[Close Price]]-I62)/I62)</f>
        <v>5.6836710924761093E-2</v>
      </c>
      <c r="N63" s="3">
        <f>IF(OR(Table3[[#This Row],[Raw Return]]&lt;-20,Table3[[#This Row],[Raw Return]]&gt;20),"Outlier",Table3[[#This Row],[Raw Return]])</f>
        <v>5.6836710924761093E-2</v>
      </c>
      <c r="O63" s="8">
        <f>(Table3[[#This Row],[Return]]-$S$3)^2</f>
        <v>3.1174308630972634E-3</v>
      </c>
      <c r="P63" s="8">
        <f>(Table3[[#This Row],[Return]]-$S$3)^3</f>
        <v>1.7405850379855481E-4</v>
      </c>
    </row>
    <row r="64" spans="1:16" x14ac:dyDescent="0.3">
      <c r="A64" s="1" t="s">
        <v>12</v>
      </c>
      <c r="B64" s="1" t="s">
        <v>13</v>
      </c>
      <c r="C64" s="2">
        <v>41089</v>
      </c>
      <c r="D64" s="1">
        <v>680.55</v>
      </c>
      <c r="E64" s="1">
        <v>684.7</v>
      </c>
      <c r="F64" s="1">
        <v>690</v>
      </c>
      <c r="G64" s="1">
        <v>673.25</v>
      </c>
      <c r="H64" s="1">
        <v>681</v>
      </c>
      <c r="I64" s="1">
        <v>684.35</v>
      </c>
      <c r="J64" s="1">
        <v>682.19</v>
      </c>
      <c r="K64" s="1">
        <v>110884</v>
      </c>
      <c r="L64" s="1">
        <v>75644462</v>
      </c>
      <c r="M64" s="3">
        <f>IF(ISERROR((Table3[[#This Row],[Close Price]]-I63)/I63),0,(Table3[[#This Row],[Close Price]]-I63)/I63)</f>
        <v>5.5837190507678621E-3</v>
      </c>
      <c r="N64" s="3">
        <f>IF(OR(Table3[[#This Row],[Raw Return]]&lt;-20,Table3[[#This Row],[Raw Return]]&gt;20),"Outlier",Table3[[#This Row],[Raw Return]])</f>
        <v>5.5837190507678621E-3</v>
      </c>
      <c r="O64" s="8">
        <f>(Table3[[#This Row],[Return]]-$S$3)^2</f>
        <v>2.0985250413912737E-5</v>
      </c>
      <c r="P64" s="8">
        <f>(Table3[[#This Row],[Return]]-$S$3)^3</f>
        <v>9.6132720756597894E-8</v>
      </c>
    </row>
    <row r="65" spans="1:16" x14ac:dyDescent="0.3">
      <c r="A65" s="1" t="s">
        <v>12</v>
      </c>
      <c r="B65" s="1" t="s">
        <v>13</v>
      </c>
      <c r="C65" s="2">
        <v>41092</v>
      </c>
      <c r="D65" s="1">
        <v>684.35</v>
      </c>
      <c r="E65" s="1">
        <v>689.3</v>
      </c>
      <c r="F65" s="1">
        <v>689.4</v>
      </c>
      <c r="G65" s="1">
        <v>671.25</v>
      </c>
      <c r="H65" s="1">
        <v>676.25</v>
      </c>
      <c r="I65" s="1">
        <v>675</v>
      </c>
      <c r="J65" s="1">
        <v>678.51</v>
      </c>
      <c r="K65" s="1">
        <v>34553</v>
      </c>
      <c r="L65" s="1">
        <v>23444590.550000001</v>
      </c>
      <c r="M65" s="3">
        <f>IF(ISERROR((Table3[[#This Row],[Close Price]]-I64)/I64),0,(Table3[[#This Row],[Close Price]]-I64)/I64)</f>
        <v>-1.366259954701545E-2</v>
      </c>
      <c r="N65" s="3">
        <f>IF(OR(Table3[[#This Row],[Raw Return]]&lt;-20,Table3[[#This Row],[Raw Return]]&gt;20),"Outlier",Table3[[#This Row],[Raw Return]])</f>
        <v>-1.366259954701545E-2</v>
      </c>
      <c r="O65" s="8">
        <f>(Table3[[#This Row],[Return]]-$S$3)^2</f>
        <v>2.1507256386962972E-4</v>
      </c>
      <c r="P65" s="8">
        <f>(Table3[[#This Row],[Return]]-$S$3)^3</f>
        <v>-3.1541149616430081E-6</v>
      </c>
    </row>
    <row r="66" spans="1:16" x14ac:dyDescent="0.3">
      <c r="A66" s="1" t="s">
        <v>12</v>
      </c>
      <c r="B66" s="1" t="s">
        <v>13</v>
      </c>
      <c r="C66" s="2">
        <v>41093</v>
      </c>
      <c r="D66" s="1">
        <v>675</v>
      </c>
      <c r="E66" s="1">
        <v>679.35</v>
      </c>
      <c r="F66" s="1">
        <v>706.8</v>
      </c>
      <c r="G66" s="1">
        <v>672</v>
      </c>
      <c r="H66" s="1">
        <v>693.2</v>
      </c>
      <c r="I66" s="1">
        <v>692.05</v>
      </c>
      <c r="J66" s="1">
        <v>693.49</v>
      </c>
      <c r="K66" s="1">
        <v>158012</v>
      </c>
      <c r="L66" s="1">
        <v>109580037.34999999</v>
      </c>
      <c r="M66" s="3">
        <f>IF(ISERROR((Table3[[#This Row],[Close Price]]-I65)/I65),0,(Table3[[#This Row],[Close Price]]-I65)/I65)</f>
        <v>2.5259259259259193E-2</v>
      </c>
      <c r="N66" s="3">
        <f>IF(OR(Table3[[#This Row],[Raw Return]]&lt;-20,Table3[[#This Row],[Raw Return]]&gt;20),"Outlier",Table3[[#This Row],[Raw Return]])</f>
        <v>2.5259259259259193E-2</v>
      </c>
      <c r="O66" s="8">
        <f>(Table3[[#This Row],[Return]]-$S$3)^2</f>
        <v>5.88378098318044E-4</v>
      </c>
      <c r="P66" s="8">
        <f>(Table3[[#This Row],[Return]]-$S$3)^3</f>
        <v>1.4271997053922836E-5</v>
      </c>
    </row>
    <row r="67" spans="1:16" x14ac:dyDescent="0.3">
      <c r="A67" s="1" t="s">
        <v>12</v>
      </c>
      <c r="B67" s="1" t="s">
        <v>13</v>
      </c>
      <c r="C67" s="2">
        <v>41094</v>
      </c>
      <c r="D67" s="1">
        <v>692.05</v>
      </c>
      <c r="E67" s="1">
        <v>693</v>
      </c>
      <c r="F67" s="1">
        <v>709.75</v>
      </c>
      <c r="G67" s="1">
        <v>692.05</v>
      </c>
      <c r="H67" s="1">
        <v>695.4</v>
      </c>
      <c r="I67" s="1">
        <v>695.85</v>
      </c>
      <c r="J67" s="1">
        <v>701.05</v>
      </c>
      <c r="K67" s="1">
        <v>86872</v>
      </c>
      <c r="L67" s="1">
        <v>60901348.950000003</v>
      </c>
      <c r="M67" s="3">
        <f>IF(ISERROR((Table3[[#This Row],[Close Price]]-I66)/I66),0,(Table3[[#This Row],[Close Price]]-I66)/I66)</f>
        <v>5.4909327360740823E-3</v>
      </c>
      <c r="N67" s="3">
        <f>IF(OR(Table3[[#This Row],[Raw Return]]&lt;-20,Table3[[#This Row],[Raw Return]]&gt;20),"Outlier",Table3[[#This Row],[Raw Return]])</f>
        <v>5.4909327360740823E-3</v>
      </c>
      <c r="O67" s="8">
        <f>(Table3[[#This Row],[Return]]-$S$3)^2</f>
        <v>2.0143757789702475E-5</v>
      </c>
      <c r="P67" s="8">
        <f>(Table3[[#This Row],[Return]]-$S$3)^3</f>
        <v>9.0408806521880871E-8</v>
      </c>
    </row>
    <row r="68" spans="1:16" x14ac:dyDescent="0.3">
      <c r="A68" s="1" t="s">
        <v>12</v>
      </c>
      <c r="B68" s="1" t="s">
        <v>13</v>
      </c>
      <c r="C68" s="2">
        <v>41095</v>
      </c>
      <c r="D68" s="1">
        <v>695.85</v>
      </c>
      <c r="E68" s="1">
        <v>699.6</v>
      </c>
      <c r="F68" s="1">
        <v>699.8</v>
      </c>
      <c r="G68" s="1">
        <v>681.2</v>
      </c>
      <c r="H68" s="1">
        <v>682.55</v>
      </c>
      <c r="I68" s="1">
        <v>684.9</v>
      </c>
      <c r="J68" s="1">
        <v>687.63</v>
      </c>
      <c r="K68" s="1">
        <v>63137</v>
      </c>
      <c r="L68" s="1">
        <v>43414696.299999997</v>
      </c>
      <c r="M68" s="3">
        <f>IF(ISERROR((Table3[[#This Row],[Close Price]]-I67)/I67),0,(Table3[[#This Row],[Close Price]]-I67)/I67)</f>
        <v>-1.5736150032334618E-2</v>
      </c>
      <c r="N68" s="3">
        <f>IF(OR(Table3[[#This Row],[Raw Return]]&lt;-20,Table3[[#This Row],[Raw Return]]&gt;20),"Outlier",Table3[[#This Row],[Raw Return]])</f>
        <v>-1.5736150032334618E-2</v>
      </c>
      <c r="O68" s="8">
        <f>(Table3[[#This Row],[Return]]-$S$3)^2</f>
        <v>2.801908730610419E-4</v>
      </c>
      <c r="P68" s="8">
        <f>(Table3[[#This Row],[Return]]-$S$3)^3</f>
        <v>-4.6900878407800006E-6</v>
      </c>
    </row>
    <row r="69" spans="1:16" x14ac:dyDescent="0.3">
      <c r="A69" s="1" t="s">
        <v>12</v>
      </c>
      <c r="B69" s="1" t="s">
        <v>13</v>
      </c>
      <c r="C69" s="2">
        <v>41096</v>
      </c>
      <c r="D69" s="1">
        <v>684.9</v>
      </c>
      <c r="E69" s="1">
        <v>684.9</v>
      </c>
      <c r="F69" s="1">
        <v>698.8</v>
      </c>
      <c r="G69" s="1">
        <v>673</v>
      </c>
      <c r="H69" s="1">
        <v>677.05</v>
      </c>
      <c r="I69" s="1">
        <v>677.25</v>
      </c>
      <c r="J69" s="1">
        <v>686.99</v>
      </c>
      <c r="K69" s="1">
        <v>68556</v>
      </c>
      <c r="L69" s="1">
        <v>47097325.5</v>
      </c>
      <c r="M69" s="3">
        <f>IF(ISERROR((Table3[[#This Row],[Close Price]]-I68)/I68),0,(Table3[[#This Row],[Close Price]]-I68)/I68)</f>
        <v>-1.1169513797634659E-2</v>
      </c>
      <c r="N69" s="3">
        <f>IF(OR(Table3[[#This Row],[Raw Return]]&lt;-20,Table3[[#This Row],[Raw Return]]&gt;20),"Outlier",Table3[[#This Row],[Raw Return]])</f>
        <v>-1.1169513797634659E-2</v>
      </c>
      <c r="O69" s="8">
        <f>(Table3[[#This Row],[Return]]-$S$3)^2</f>
        <v>1.4816407778213978E-4</v>
      </c>
      <c r="P69" s="8">
        <f>(Table3[[#This Row],[Return]]-$S$3)^3</f>
        <v>-1.8034926772214648E-6</v>
      </c>
    </row>
    <row r="70" spans="1:16" x14ac:dyDescent="0.3">
      <c r="A70" s="1" t="s">
        <v>12</v>
      </c>
      <c r="B70" s="1" t="s">
        <v>13</v>
      </c>
      <c r="C70" s="2">
        <v>41099</v>
      </c>
      <c r="D70" s="1">
        <v>677.25</v>
      </c>
      <c r="E70" s="1">
        <v>666.1</v>
      </c>
      <c r="F70" s="1">
        <v>677.65</v>
      </c>
      <c r="G70" s="1">
        <v>661.25</v>
      </c>
      <c r="H70" s="1">
        <v>663</v>
      </c>
      <c r="I70" s="1">
        <v>662.8</v>
      </c>
      <c r="J70" s="1">
        <v>667.02</v>
      </c>
      <c r="K70" s="1">
        <v>28733</v>
      </c>
      <c r="L70" s="1">
        <v>19165601.600000001</v>
      </c>
      <c r="M70" s="3">
        <f>IF(ISERROR((Table3[[#This Row],[Close Price]]-I69)/I69),0,(Table3[[#This Row],[Close Price]]-I69)/I69)</f>
        <v>-2.1336286452565589E-2</v>
      </c>
      <c r="N70" s="3">
        <f>IF(OR(Table3[[#This Row],[Raw Return]]&lt;-20,Table3[[#This Row],[Raw Return]]&gt;20),"Outlier",Table3[[#This Row],[Raw Return]])</f>
        <v>-2.1336286452565589E-2</v>
      </c>
      <c r="O70" s="8">
        <f>(Table3[[#This Row],[Return]]-$S$3)^2</f>
        <v>4.9903268144143047E-4</v>
      </c>
      <c r="P70" s="8">
        <f>(Table3[[#This Row],[Return]]-$S$3)^3</f>
        <v>-1.1147910734022699E-5</v>
      </c>
    </row>
    <row r="71" spans="1:16" x14ac:dyDescent="0.3">
      <c r="A71" s="1" t="s">
        <v>12</v>
      </c>
      <c r="B71" s="1" t="s">
        <v>13</v>
      </c>
      <c r="C71" s="2">
        <v>41100</v>
      </c>
      <c r="D71" s="1">
        <v>662.8</v>
      </c>
      <c r="E71" s="1">
        <v>663.25</v>
      </c>
      <c r="F71" s="1">
        <v>680</v>
      </c>
      <c r="G71" s="1">
        <v>663.05</v>
      </c>
      <c r="H71" s="1">
        <v>678</v>
      </c>
      <c r="I71" s="1">
        <v>677.2</v>
      </c>
      <c r="J71" s="1">
        <v>672.36</v>
      </c>
      <c r="K71" s="1">
        <v>27465</v>
      </c>
      <c r="L71" s="1">
        <v>18466415.600000001</v>
      </c>
      <c r="M71" s="3">
        <f>IF(ISERROR((Table3[[#This Row],[Close Price]]-I70)/I70),0,(Table3[[#This Row],[Close Price]]-I70)/I70)</f>
        <v>2.172601086300557E-2</v>
      </c>
      <c r="N71" s="3">
        <f>IF(OR(Table3[[#This Row],[Raw Return]]&lt;-20,Table3[[#This Row],[Raw Return]]&gt;20),"Outlier",Table3[[#This Row],[Raw Return]])</f>
        <v>2.172601086300557E-2</v>
      </c>
      <c r="O71" s="8">
        <f>(Table3[[#This Row],[Return]]-$S$3)^2</f>
        <v>4.2945341851776715E-4</v>
      </c>
      <c r="P71" s="8">
        <f>(Table3[[#This Row],[Return]]-$S$3)^3</f>
        <v>8.8996739534497588E-6</v>
      </c>
    </row>
    <row r="72" spans="1:16" x14ac:dyDescent="0.3">
      <c r="A72" s="1" t="s">
        <v>12</v>
      </c>
      <c r="B72" s="1" t="s">
        <v>13</v>
      </c>
      <c r="C72" s="2">
        <v>41101</v>
      </c>
      <c r="D72" s="1">
        <v>677.2</v>
      </c>
      <c r="E72" s="1">
        <v>663.1</v>
      </c>
      <c r="F72" s="1">
        <v>689.4</v>
      </c>
      <c r="G72" s="1">
        <v>663.1</v>
      </c>
      <c r="H72" s="1">
        <v>682</v>
      </c>
      <c r="I72" s="1">
        <v>681.75</v>
      </c>
      <c r="J72" s="1">
        <v>680.48</v>
      </c>
      <c r="K72" s="1">
        <v>58224</v>
      </c>
      <c r="L72" s="1">
        <v>39620239.549999997</v>
      </c>
      <c r="M72" s="3">
        <f>IF(ISERROR((Table3[[#This Row],[Close Price]]-I71)/I71),0,(Table3[[#This Row],[Close Price]]-I71)/I71)</f>
        <v>6.718842291789655E-3</v>
      </c>
      <c r="N72" s="3">
        <f>IF(OR(Table3[[#This Row],[Raw Return]]&lt;-20,Table3[[#This Row],[Raw Return]]&gt;20),"Outlier",Table3[[#This Row],[Raw Return]])</f>
        <v>6.718842291789655E-3</v>
      </c>
      <c r="O72" s="8">
        <f>(Table3[[#This Row],[Return]]-$S$3)^2</f>
        <v>3.267367736023728E-5</v>
      </c>
      <c r="P72" s="8">
        <f>(Table3[[#This Row],[Return]]-$S$3)^3</f>
        <v>1.8676565890711204E-7</v>
      </c>
    </row>
    <row r="73" spans="1:16" x14ac:dyDescent="0.3">
      <c r="A73" s="1" t="s">
        <v>12</v>
      </c>
      <c r="B73" s="1" t="s">
        <v>13</v>
      </c>
      <c r="C73" s="2">
        <v>41102</v>
      </c>
      <c r="D73" s="1">
        <v>681.75</v>
      </c>
      <c r="E73" s="1">
        <v>683.9</v>
      </c>
      <c r="F73" s="1">
        <v>702</v>
      </c>
      <c r="G73" s="1">
        <v>672.5</v>
      </c>
      <c r="H73" s="1">
        <v>692</v>
      </c>
      <c r="I73" s="1">
        <v>696.3</v>
      </c>
      <c r="J73" s="1">
        <v>690.61</v>
      </c>
      <c r="K73" s="1">
        <v>88715</v>
      </c>
      <c r="L73" s="1">
        <v>61267361.5</v>
      </c>
      <c r="M73" s="3">
        <f>IF(ISERROR((Table3[[#This Row],[Close Price]]-I72)/I72),0,(Table3[[#This Row],[Close Price]]-I72)/I72)</f>
        <v>2.1342134213421276E-2</v>
      </c>
      <c r="N73" s="3">
        <f>IF(OR(Table3[[#This Row],[Raw Return]]&lt;-20,Table3[[#This Row],[Raw Return]]&gt;20),"Outlier",Table3[[#This Row],[Raw Return]])</f>
        <v>2.1342134213421276E-2</v>
      </c>
      <c r="O73" s="8">
        <f>(Table3[[#This Row],[Return]]-$S$3)^2</f>
        <v>4.1369043016783877E-4</v>
      </c>
      <c r="P73" s="8">
        <f>(Table3[[#This Row],[Return]]-$S$3)^3</f>
        <v>8.4142073841008278E-6</v>
      </c>
    </row>
    <row r="74" spans="1:16" x14ac:dyDescent="0.3">
      <c r="A74" s="1" t="s">
        <v>12</v>
      </c>
      <c r="B74" s="1" t="s">
        <v>13</v>
      </c>
      <c r="C74" s="2">
        <v>41103</v>
      </c>
      <c r="D74" s="1">
        <v>696.3</v>
      </c>
      <c r="E74" s="1">
        <v>697.05</v>
      </c>
      <c r="F74" s="1">
        <v>704</v>
      </c>
      <c r="G74" s="1">
        <v>682.1</v>
      </c>
      <c r="H74" s="1">
        <v>686.9</v>
      </c>
      <c r="I74" s="1">
        <v>688.45</v>
      </c>
      <c r="J74" s="1">
        <v>692.93</v>
      </c>
      <c r="K74" s="1">
        <v>66543</v>
      </c>
      <c r="L74" s="1">
        <v>46109570.049999997</v>
      </c>
      <c r="M74" s="3">
        <f>IF(ISERROR((Table3[[#This Row],[Close Price]]-I73)/I73),0,(Table3[[#This Row],[Close Price]]-I73)/I73)</f>
        <v>-1.1273876202786026E-2</v>
      </c>
      <c r="N74" s="3">
        <f>IF(OR(Table3[[#This Row],[Raw Return]]&lt;-20,Table3[[#This Row],[Raw Return]]&gt;20),"Outlier",Table3[[#This Row],[Raw Return]])</f>
        <v>-1.1273876202786026E-2</v>
      </c>
      <c r="O74" s="8">
        <f>(Table3[[#This Row],[Return]]-$S$3)^2</f>
        <v>1.5071562336165938E-4</v>
      </c>
      <c r="P74" s="8">
        <f>(Table3[[#This Row],[Return]]-$S$3)^3</f>
        <v>-1.8502798155827242E-6</v>
      </c>
    </row>
    <row r="75" spans="1:16" x14ac:dyDescent="0.3">
      <c r="A75" s="1" t="s">
        <v>12</v>
      </c>
      <c r="B75" s="1" t="s">
        <v>13</v>
      </c>
      <c r="C75" s="2">
        <v>41106</v>
      </c>
      <c r="D75" s="1">
        <v>688.45</v>
      </c>
      <c r="E75" s="1">
        <v>692</v>
      </c>
      <c r="F75" s="1">
        <v>694</v>
      </c>
      <c r="G75" s="1">
        <v>681</v>
      </c>
      <c r="H75" s="1">
        <v>683.4</v>
      </c>
      <c r="I75" s="1">
        <v>683.3</v>
      </c>
      <c r="J75" s="1">
        <v>687.54</v>
      </c>
      <c r="K75" s="1">
        <v>26879</v>
      </c>
      <c r="L75" s="1">
        <v>18480517.399999999</v>
      </c>
      <c r="M75" s="3">
        <f>IF(ISERROR((Table3[[#This Row],[Close Price]]-I74)/I74),0,(Table3[[#This Row],[Close Price]]-I74)/I74)</f>
        <v>-7.4805723000945469E-3</v>
      </c>
      <c r="N75" s="3">
        <f>IF(OR(Table3[[#This Row],[Raw Return]]&lt;-20,Table3[[#This Row],[Raw Return]]&gt;20),"Outlier",Table3[[#This Row],[Raw Return]])</f>
        <v>-7.4805723000945469E-3</v>
      </c>
      <c r="O75" s="8">
        <f>(Table3[[#This Row],[Return]]-$S$3)^2</f>
        <v>7.1966807303468726E-5</v>
      </c>
      <c r="P75" s="8">
        <f>(Table3[[#This Row],[Return]]-$S$3)^3</f>
        <v>-6.1051783358561912E-7</v>
      </c>
    </row>
    <row r="76" spans="1:16" x14ac:dyDescent="0.3">
      <c r="A76" s="1" t="s">
        <v>12</v>
      </c>
      <c r="B76" s="1" t="s">
        <v>13</v>
      </c>
      <c r="C76" s="2">
        <v>41107</v>
      </c>
      <c r="D76" s="1">
        <v>683.3</v>
      </c>
      <c r="E76" s="1">
        <v>685</v>
      </c>
      <c r="F76" s="1">
        <v>703.9</v>
      </c>
      <c r="G76" s="1">
        <v>666.05</v>
      </c>
      <c r="H76" s="1">
        <v>684.6</v>
      </c>
      <c r="I76" s="1">
        <v>681</v>
      </c>
      <c r="J76" s="1">
        <v>684.78</v>
      </c>
      <c r="K76" s="1">
        <v>327745</v>
      </c>
      <c r="L76" s="1">
        <v>224432608.94999999</v>
      </c>
      <c r="M76" s="3">
        <f>IF(ISERROR((Table3[[#This Row],[Close Price]]-I75)/I75),0,(Table3[[#This Row],[Close Price]]-I75)/I75)</f>
        <v>-3.3660178545294227E-3</v>
      </c>
      <c r="N76" s="3">
        <f>IF(OR(Table3[[#This Row],[Raw Return]]&lt;-20,Table3[[#This Row],[Raw Return]]&gt;20),"Outlier",Table3[[#This Row],[Raw Return]])</f>
        <v>-3.3660178545294227E-3</v>
      </c>
      <c r="O76" s="8">
        <f>(Table3[[#This Row],[Return]]-$S$3)^2</f>
        <v>1.9086158344865746E-5</v>
      </c>
      <c r="P76" s="8">
        <f>(Table3[[#This Row],[Return]]-$S$3)^3</f>
        <v>-8.3383051352823871E-8</v>
      </c>
    </row>
    <row r="77" spans="1:16" x14ac:dyDescent="0.3">
      <c r="A77" s="1" t="s">
        <v>12</v>
      </c>
      <c r="B77" s="1" t="s">
        <v>13</v>
      </c>
      <c r="C77" s="2">
        <v>41108</v>
      </c>
      <c r="D77" s="1">
        <v>681</v>
      </c>
      <c r="E77" s="1">
        <v>693.4</v>
      </c>
      <c r="F77" s="1">
        <v>720.9</v>
      </c>
      <c r="G77" s="1">
        <v>682</v>
      </c>
      <c r="H77" s="1">
        <v>712</v>
      </c>
      <c r="I77" s="1">
        <v>713.2</v>
      </c>
      <c r="J77" s="1">
        <v>709.93</v>
      </c>
      <c r="K77" s="1">
        <v>693016</v>
      </c>
      <c r="L77" s="1">
        <v>491989790.39999998</v>
      </c>
      <c r="M77" s="3">
        <f>IF(ISERROR((Table3[[#This Row],[Close Price]]-I76)/I76),0,(Table3[[#This Row],[Close Price]]-I76)/I76)</f>
        <v>4.728340675477246E-2</v>
      </c>
      <c r="N77" s="3">
        <f>IF(OR(Table3[[#This Row],[Raw Return]]&lt;-20,Table3[[#This Row],[Raw Return]]&gt;20),"Outlier",Table3[[#This Row],[Raw Return]])</f>
        <v>4.728340675477246E-2</v>
      </c>
      <c r="O77" s="8">
        <f>(Table3[[#This Row],[Return]]-$S$3)^2</f>
        <v>2.1418989165722293E-3</v>
      </c>
      <c r="P77" s="8">
        <f>(Table3[[#This Row],[Return]]-$S$3)^3</f>
        <v>9.9128482242118732E-5</v>
      </c>
    </row>
    <row r="78" spans="1:16" x14ac:dyDescent="0.3">
      <c r="A78" s="1" t="s">
        <v>12</v>
      </c>
      <c r="B78" s="1" t="s">
        <v>13</v>
      </c>
      <c r="C78" s="2">
        <v>41109</v>
      </c>
      <c r="D78" s="1">
        <v>713.2</v>
      </c>
      <c r="E78" s="1">
        <v>719</v>
      </c>
      <c r="F78" s="1">
        <v>739.9</v>
      </c>
      <c r="G78" s="1">
        <v>713.05</v>
      </c>
      <c r="H78" s="1">
        <v>731</v>
      </c>
      <c r="I78" s="1">
        <v>731.3</v>
      </c>
      <c r="J78" s="1">
        <v>729.98</v>
      </c>
      <c r="K78" s="1">
        <v>373864</v>
      </c>
      <c r="L78" s="1">
        <v>272914303.89999998</v>
      </c>
      <c r="M78" s="3">
        <f>IF(ISERROR((Table3[[#This Row],[Close Price]]-I77)/I77),0,(Table3[[#This Row],[Close Price]]-I77)/I77)</f>
        <v>2.5378575434660555E-2</v>
      </c>
      <c r="N78" s="3">
        <f>IF(OR(Table3[[#This Row],[Raw Return]]&lt;-20,Table3[[#This Row],[Raw Return]]&gt;20),"Outlier",Table3[[#This Row],[Raw Return]])</f>
        <v>2.5378575434660555E-2</v>
      </c>
      <c r="O78" s="8">
        <f>(Table3[[#This Row],[Return]]-$S$3)^2</f>
        <v>5.9418072179053157E-4</v>
      </c>
      <c r="P78" s="8">
        <f>(Table3[[#This Row],[Return]]-$S$3)^3</f>
        <v>1.4483643798013188E-5</v>
      </c>
    </row>
    <row r="79" spans="1:16" x14ac:dyDescent="0.3">
      <c r="A79" s="1" t="s">
        <v>12</v>
      </c>
      <c r="B79" s="1" t="s">
        <v>13</v>
      </c>
      <c r="C79" s="2">
        <v>41110</v>
      </c>
      <c r="D79" s="1">
        <v>731.3</v>
      </c>
      <c r="E79" s="1">
        <v>732.1</v>
      </c>
      <c r="F79" s="1">
        <v>733.8</v>
      </c>
      <c r="G79" s="1">
        <v>710.7</v>
      </c>
      <c r="H79" s="1">
        <v>712.15</v>
      </c>
      <c r="I79" s="1">
        <v>713.95</v>
      </c>
      <c r="J79" s="1">
        <v>721.34</v>
      </c>
      <c r="K79" s="1">
        <v>68055</v>
      </c>
      <c r="L79" s="1">
        <v>49090798.399999999</v>
      </c>
      <c r="M79" s="3">
        <f>IF(ISERROR((Table3[[#This Row],[Close Price]]-I78)/I78),0,(Table3[[#This Row],[Close Price]]-I78)/I78)</f>
        <v>-2.372487351292207E-2</v>
      </c>
      <c r="N79" s="3">
        <f>IF(OR(Table3[[#This Row],[Raw Return]]&lt;-20,Table3[[#This Row],[Raw Return]]&gt;20),"Outlier",Table3[[#This Row],[Raw Return]])</f>
        <v>-2.372487351292207E-2</v>
      </c>
      <c r="O79" s="8">
        <f>(Table3[[#This Row],[Return]]-$S$3)^2</f>
        <v>6.1145551050314508E-4</v>
      </c>
      <c r="P79" s="8">
        <f>(Table3[[#This Row],[Return]]-$S$3)^3</f>
        <v>-1.5119843462582043E-5</v>
      </c>
    </row>
    <row r="80" spans="1:16" x14ac:dyDescent="0.3">
      <c r="A80" s="1" t="s">
        <v>12</v>
      </c>
      <c r="B80" s="1" t="s">
        <v>13</v>
      </c>
      <c r="C80" s="2">
        <v>41113</v>
      </c>
      <c r="D80" s="1">
        <v>713.95</v>
      </c>
      <c r="E80" s="1">
        <v>708.35</v>
      </c>
      <c r="F80" s="1">
        <v>727</v>
      </c>
      <c r="G80" s="1">
        <v>696</v>
      </c>
      <c r="H80" s="1">
        <v>725</v>
      </c>
      <c r="I80" s="1">
        <v>722.35</v>
      </c>
      <c r="J80" s="1">
        <v>714.51</v>
      </c>
      <c r="K80" s="1">
        <v>101977</v>
      </c>
      <c r="L80" s="1">
        <v>72863694.75</v>
      </c>
      <c r="M80" s="3">
        <f>IF(ISERROR((Table3[[#This Row],[Close Price]]-I79)/I79),0,(Table3[[#This Row],[Close Price]]-I79)/I79)</f>
        <v>1.1765529799005499E-2</v>
      </c>
      <c r="N80" s="3">
        <f>IF(OR(Table3[[#This Row],[Raw Return]]&lt;-20,Table3[[#This Row],[Raw Return]]&gt;20),"Outlier",Table3[[#This Row],[Raw Return]])</f>
        <v>1.1765529799005499E-2</v>
      </c>
      <c r="O80" s="8">
        <f>(Table3[[#This Row],[Return]]-$S$3)^2</f>
        <v>1.1583736549568187E-4</v>
      </c>
      <c r="P80" s="8">
        <f>(Table3[[#This Row],[Return]]-$S$3)^3</f>
        <v>1.2467317155754643E-6</v>
      </c>
    </row>
    <row r="81" spans="1:16" x14ac:dyDescent="0.3">
      <c r="A81" s="1" t="s">
        <v>12</v>
      </c>
      <c r="B81" s="1" t="s">
        <v>13</v>
      </c>
      <c r="C81" s="2">
        <v>41114</v>
      </c>
      <c r="D81" s="1">
        <v>722.35</v>
      </c>
      <c r="E81" s="1">
        <v>725.05</v>
      </c>
      <c r="F81" s="1">
        <v>741.9</v>
      </c>
      <c r="G81" s="1">
        <v>723</v>
      </c>
      <c r="H81" s="1">
        <v>728.6</v>
      </c>
      <c r="I81" s="1">
        <v>729.35</v>
      </c>
      <c r="J81" s="1">
        <v>732.44</v>
      </c>
      <c r="K81" s="1">
        <v>131277</v>
      </c>
      <c r="L81" s="1">
        <v>96152267</v>
      </c>
      <c r="M81" s="3">
        <f>IF(ISERROR((Table3[[#This Row],[Close Price]]-I80)/I80),0,(Table3[[#This Row],[Close Price]]-I80)/I80)</f>
        <v>9.6905932027410539E-3</v>
      </c>
      <c r="N81" s="3">
        <f>IF(OR(Table3[[#This Row],[Raw Return]]&lt;-20,Table3[[#This Row],[Raw Return]]&gt;20),"Outlier",Table3[[#This Row],[Raw Return]])</f>
        <v>9.6905932027410539E-3</v>
      </c>
      <c r="O81" s="8">
        <f>(Table3[[#This Row],[Return]]-$S$3)^2</f>
        <v>7.5478568252460357E-5</v>
      </c>
      <c r="P81" s="8">
        <f>(Table3[[#This Row],[Return]]-$S$3)^3</f>
        <v>6.5574574346262647E-7</v>
      </c>
    </row>
    <row r="82" spans="1:16" x14ac:dyDescent="0.3">
      <c r="A82" s="1" t="s">
        <v>12</v>
      </c>
      <c r="B82" s="1" t="s">
        <v>13</v>
      </c>
      <c r="C82" s="2">
        <v>41115</v>
      </c>
      <c r="D82" s="1">
        <v>729.35</v>
      </c>
      <c r="E82" s="1">
        <v>735</v>
      </c>
      <c r="F82" s="1">
        <v>750.1</v>
      </c>
      <c r="G82" s="1">
        <v>723.05</v>
      </c>
      <c r="H82" s="1">
        <v>734</v>
      </c>
      <c r="I82" s="1">
        <v>733.85</v>
      </c>
      <c r="J82" s="1">
        <v>736.31</v>
      </c>
      <c r="K82" s="1">
        <v>112287</v>
      </c>
      <c r="L82" s="1">
        <v>82677495.400000006</v>
      </c>
      <c r="M82" s="3">
        <f>IF(ISERROR((Table3[[#This Row],[Close Price]]-I81)/I81),0,(Table3[[#This Row],[Close Price]]-I81)/I81)</f>
        <v>6.1698772879961606E-3</v>
      </c>
      <c r="N82" s="3">
        <f>IF(OR(Table3[[#This Row],[Raw Return]]&lt;-20,Table3[[#This Row],[Raw Return]]&gt;20),"Outlier",Table3[[#This Row],[Raw Return]])</f>
        <v>6.1698772879961606E-3</v>
      </c>
      <c r="O82" s="8">
        <f>(Table3[[#This Row],[Return]]-$S$3)^2</f>
        <v>2.6699173921524426E-5</v>
      </c>
      <c r="P82" s="8">
        <f>(Table3[[#This Row],[Return]]-$S$3)^3</f>
        <v>1.3795795136709871E-7</v>
      </c>
    </row>
    <row r="83" spans="1:16" x14ac:dyDescent="0.3">
      <c r="A83" s="1" t="s">
        <v>12</v>
      </c>
      <c r="B83" s="1" t="s">
        <v>13</v>
      </c>
      <c r="C83" s="2">
        <v>41116</v>
      </c>
      <c r="D83" s="1">
        <v>733.85</v>
      </c>
      <c r="E83" s="1">
        <v>734.05</v>
      </c>
      <c r="F83" s="1">
        <v>737.9</v>
      </c>
      <c r="G83" s="1">
        <v>714.4</v>
      </c>
      <c r="H83" s="1">
        <v>717</v>
      </c>
      <c r="I83" s="1">
        <v>717.35</v>
      </c>
      <c r="J83" s="1">
        <v>723.06</v>
      </c>
      <c r="K83" s="1">
        <v>38642</v>
      </c>
      <c r="L83" s="1">
        <v>27940370.75</v>
      </c>
      <c r="M83" s="3">
        <f>IF(ISERROR((Table3[[#This Row],[Close Price]]-I82)/I82),0,(Table3[[#This Row],[Close Price]]-I82)/I82)</f>
        <v>-2.2484158888056143E-2</v>
      </c>
      <c r="N83" s="3">
        <f>IF(OR(Table3[[#This Row],[Raw Return]]&lt;-20,Table3[[#This Row],[Raw Return]]&gt;20),"Outlier",Table3[[#This Row],[Raw Return]])</f>
        <v>-2.2484158888056143E-2</v>
      </c>
      <c r="O83" s="8">
        <f>(Table3[[#This Row],[Return]]-$S$3)^2</f>
        <v>5.5163502770129371E-4</v>
      </c>
      <c r="P83" s="8">
        <f>(Table3[[#This Row],[Return]]-$S$3)^3</f>
        <v>-1.2956203262552756E-5</v>
      </c>
    </row>
    <row r="84" spans="1:16" x14ac:dyDescent="0.3">
      <c r="A84" s="1" t="s">
        <v>12</v>
      </c>
      <c r="B84" s="1" t="s">
        <v>13</v>
      </c>
      <c r="C84" s="2">
        <v>41117</v>
      </c>
      <c r="D84" s="1">
        <v>717.35</v>
      </c>
      <c r="E84" s="1">
        <v>731.4</v>
      </c>
      <c r="F84" s="1">
        <v>737</v>
      </c>
      <c r="G84" s="1">
        <v>717</v>
      </c>
      <c r="H84" s="1">
        <v>725</v>
      </c>
      <c r="I84" s="1">
        <v>720.75</v>
      </c>
      <c r="J84" s="1">
        <v>725.75</v>
      </c>
      <c r="K84" s="1">
        <v>59987</v>
      </c>
      <c r="L84" s="1">
        <v>43535561.350000001</v>
      </c>
      <c r="M84" s="3">
        <f>IF(ISERROR((Table3[[#This Row],[Close Price]]-I83)/I83),0,(Table3[[#This Row],[Close Price]]-I83)/I83)</f>
        <v>4.7396668293022614E-3</v>
      </c>
      <c r="N84" s="3">
        <f>IF(OR(Table3[[#This Row],[Raw Return]]&lt;-20,Table3[[#This Row],[Raw Return]]&gt;20),"Outlier",Table3[[#This Row],[Raw Return]])</f>
        <v>4.7396668293022614E-3</v>
      </c>
      <c r="O84" s="8">
        <f>(Table3[[#This Row],[Return]]-$S$3)^2</f>
        <v>1.3964525339305691E-5</v>
      </c>
      <c r="P84" s="8">
        <f>(Table3[[#This Row],[Return]]-$S$3)^3</f>
        <v>5.2184228554552404E-8</v>
      </c>
    </row>
    <row r="85" spans="1:16" x14ac:dyDescent="0.3">
      <c r="A85" s="1" t="s">
        <v>12</v>
      </c>
      <c r="B85" s="1" t="s">
        <v>13</v>
      </c>
      <c r="C85" s="2">
        <v>41120</v>
      </c>
      <c r="D85" s="1">
        <v>720.75</v>
      </c>
      <c r="E85" s="1">
        <v>729.8</v>
      </c>
      <c r="F85" s="1">
        <v>737</v>
      </c>
      <c r="G85" s="1">
        <v>718</v>
      </c>
      <c r="H85" s="1">
        <v>729</v>
      </c>
      <c r="I85" s="1">
        <v>727.8</v>
      </c>
      <c r="J85" s="1">
        <v>730.62</v>
      </c>
      <c r="K85" s="1">
        <v>55731</v>
      </c>
      <c r="L85" s="1">
        <v>40718384.25</v>
      </c>
      <c r="M85" s="3">
        <f>IF(ISERROR((Table3[[#This Row],[Close Price]]-I84)/I84),0,(Table3[[#This Row],[Close Price]]-I84)/I84)</f>
        <v>9.7814776274713217E-3</v>
      </c>
      <c r="N85" s="3">
        <f>IF(OR(Table3[[#This Row],[Raw Return]]&lt;-20,Table3[[#This Row],[Raw Return]]&gt;20),"Outlier",Table3[[#This Row],[Raw Return]])</f>
        <v>9.7814776274713217E-3</v>
      </c>
      <c r="O85" s="8">
        <f>(Table3[[#This Row],[Return]]-$S$3)^2</f>
        <v>7.7066006958107549E-5</v>
      </c>
      <c r="P85" s="8">
        <f>(Table3[[#This Row],[Return]]-$S$3)^3</f>
        <v>6.7654125705652553E-7</v>
      </c>
    </row>
    <row r="86" spans="1:16" x14ac:dyDescent="0.3">
      <c r="A86" s="1" t="s">
        <v>12</v>
      </c>
      <c r="B86" s="1" t="s">
        <v>13</v>
      </c>
      <c r="C86" s="2">
        <v>41121</v>
      </c>
      <c r="D86" s="1">
        <v>727.8</v>
      </c>
      <c r="E86" s="1">
        <v>731.8</v>
      </c>
      <c r="F86" s="1">
        <v>755.5</v>
      </c>
      <c r="G86" s="1">
        <v>731.45</v>
      </c>
      <c r="H86" s="1">
        <v>743</v>
      </c>
      <c r="I86" s="1">
        <v>744.6</v>
      </c>
      <c r="J86" s="1">
        <v>745.45</v>
      </c>
      <c r="K86" s="1">
        <v>199874</v>
      </c>
      <c r="L86" s="1">
        <v>148995370.90000001</v>
      </c>
      <c r="M86" s="3">
        <f>IF(ISERROR((Table3[[#This Row],[Close Price]]-I85)/I85),0,(Table3[[#This Row],[Close Price]]-I85)/I85)</f>
        <v>2.3083264633141067E-2</v>
      </c>
      <c r="N86" s="3">
        <f>IF(OR(Table3[[#This Row],[Raw Return]]&lt;-20,Table3[[#This Row],[Raw Return]]&gt;20),"Outlier",Table3[[#This Row],[Raw Return]])</f>
        <v>2.3083264633141067E-2</v>
      </c>
      <c r="O86" s="8">
        <f>(Table3[[#This Row],[Return]]-$S$3)^2</f>
        <v>4.8754899617741603E-4</v>
      </c>
      <c r="P86" s="8">
        <f>(Table3[[#This Row],[Return]]-$S$3)^3</f>
        <v>1.076533130606761E-5</v>
      </c>
    </row>
    <row r="87" spans="1:16" x14ac:dyDescent="0.3">
      <c r="A87" s="1" t="s">
        <v>12</v>
      </c>
      <c r="B87" s="1" t="s">
        <v>13</v>
      </c>
      <c r="C87" s="2">
        <v>41122</v>
      </c>
      <c r="D87" s="1">
        <v>744.6</v>
      </c>
      <c r="E87" s="1">
        <v>747</v>
      </c>
      <c r="F87" s="1">
        <v>749.6</v>
      </c>
      <c r="G87" s="1">
        <v>737.5</v>
      </c>
      <c r="H87" s="1">
        <v>744</v>
      </c>
      <c r="I87" s="1">
        <v>743.9</v>
      </c>
      <c r="J87" s="1">
        <v>744.14</v>
      </c>
      <c r="K87" s="1">
        <v>56046</v>
      </c>
      <c r="L87" s="1">
        <v>41706199.75</v>
      </c>
      <c r="M87" s="3">
        <f>IF(ISERROR((Table3[[#This Row],[Close Price]]-I86)/I86),0,(Table3[[#This Row],[Close Price]]-I86)/I86)</f>
        <v>-9.4010206822461113E-4</v>
      </c>
      <c r="N87" s="3">
        <f>IF(OR(Table3[[#This Row],[Raw Return]]&lt;-20,Table3[[#This Row],[Raw Return]]&gt;20),"Outlier",Table3[[#This Row],[Raw Return]])</f>
        <v>-9.4010206822461113E-4</v>
      </c>
      <c r="O87" s="8">
        <f>(Table3[[#This Row],[Return]]-$S$3)^2</f>
        <v>3.7746856228887872E-6</v>
      </c>
      <c r="P87" s="8">
        <f>(Table3[[#This Row],[Return]]-$S$3)^3</f>
        <v>-7.3336669056680552E-9</v>
      </c>
    </row>
    <row r="88" spans="1:16" x14ac:dyDescent="0.3">
      <c r="A88" s="1" t="s">
        <v>12</v>
      </c>
      <c r="B88" s="1" t="s">
        <v>13</v>
      </c>
      <c r="C88" s="2">
        <v>41123</v>
      </c>
      <c r="D88" s="1">
        <v>743.9</v>
      </c>
      <c r="E88" s="1">
        <v>743.85</v>
      </c>
      <c r="F88" s="1">
        <v>747</v>
      </c>
      <c r="G88" s="1">
        <v>733</v>
      </c>
      <c r="H88" s="1">
        <v>740</v>
      </c>
      <c r="I88" s="1">
        <v>741.15</v>
      </c>
      <c r="J88" s="1">
        <v>739.45</v>
      </c>
      <c r="K88" s="1">
        <v>32936</v>
      </c>
      <c r="L88" s="1">
        <v>24354544.550000001</v>
      </c>
      <c r="M88" s="3">
        <f>IF(ISERROR((Table3[[#This Row],[Close Price]]-I87)/I87),0,(Table3[[#This Row],[Close Price]]-I87)/I87)</f>
        <v>-3.6967334319128915E-3</v>
      </c>
      <c r="N88" s="3">
        <f>IF(OR(Table3[[#This Row],[Raw Return]]&lt;-20,Table3[[#This Row],[Raw Return]]&gt;20),"Outlier",Table3[[#This Row],[Raw Return]])</f>
        <v>-3.6967334319128915E-3</v>
      </c>
      <c r="O88" s="8">
        <f>(Table3[[#This Row],[Return]]-$S$3)^2</f>
        <v>2.2085172256320247E-5</v>
      </c>
      <c r="P88" s="8">
        <f>(Table3[[#This Row],[Return]]-$S$3)^3</f>
        <v>-1.0378896626673525E-7</v>
      </c>
    </row>
    <row r="89" spans="1:16" x14ac:dyDescent="0.3">
      <c r="A89" s="1" t="s">
        <v>12</v>
      </c>
      <c r="B89" s="1" t="s">
        <v>13</v>
      </c>
      <c r="C89" s="2">
        <v>41124</v>
      </c>
      <c r="D89" s="1">
        <v>741.15</v>
      </c>
      <c r="E89" s="1">
        <v>735.3</v>
      </c>
      <c r="F89" s="1">
        <v>752</v>
      </c>
      <c r="G89" s="1">
        <v>734.15</v>
      </c>
      <c r="H89" s="1">
        <v>745.2</v>
      </c>
      <c r="I89" s="1">
        <v>745.25</v>
      </c>
      <c r="J89" s="1">
        <v>742.45</v>
      </c>
      <c r="K89" s="1">
        <v>49102</v>
      </c>
      <c r="L89" s="1">
        <v>36455769.600000001</v>
      </c>
      <c r="M89" s="3">
        <f>IF(ISERROR((Table3[[#This Row],[Close Price]]-I88)/I88),0,(Table3[[#This Row],[Close Price]]-I88)/I88)</f>
        <v>5.5319436011603898E-3</v>
      </c>
      <c r="N89" s="3">
        <f>IF(OR(Table3[[#This Row],[Raw Return]]&lt;-20,Table3[[#This Row],[Raw Return]]&gt;20),"Outlier",Table3[[#This Row],[Raw Return]])</f>
        <v>5.5319436011603898E-3</v>
      </c>
      <c r="O89" s="8">
        <f>(Table3[[#This Row],[Return]]-$S$3)^2</f>
        <v>2.0513567952115027E-5</v>
      </c>
      <c r="P89" s="8">
        <f>(Table3[[#This Row],[Return]]-$S$3)^3</f>
        <v>9.2909860185128895E-8</v>
      </c>
    </row>
    <row r="90" spans="1:16" x14ac:dyDescent="0.3">
      <c r="A90" s="1" t="s">
        <v>12</v>
      </c>
      <c r="B90" s="1" t="s">
        <v>13</v>
      </c>
      <c r="C90" s="2">
        <v>41127</v>
      </c>
      <c r="D90" s="1">
        <v>745.25</v>
      </c>
      <c r="E90" s="1">
        <v>755</v>
      </c>
      <c r="F90" s="1">
        <v>775.7</v>
      </c>
      <c r="G90" s="1">
        <v>747</v>
      </c>
      <c r="H90" s="1">
        <v>770</v>
      </c>
      <c r="I90" s="1">
        <v>769.7</v>
      </c>
      <c r="J90" s="1">
        <v>765.41</v>
      </c>
      <c r="K90" s="1">
        <v>141835</v>
      </c>
      <c r="L90" s="1">
        <v>108561323.7</v>
      </c>
      <c r="M90" s="3">
        <f>IF(ISERROR((Table3[[#This Row],[Close Price]]-I89)/I89),0,(Table3[[#This Row],[Close Price]]-I89)/I89)</f>
        <v>3.2807782623280837E-2</v>
      </c>
      <c r="N90" s="3">
        <f>IF(OR(Table3[[#This Row],[Raw Return]]&lt;-20,Table3[[#This Row],[Raw Return]]&gt;20),"Outlier",Table3[[#This Row],[Raw Return]])</f>
        <v>3.2807782623280837E-2</v>
      </c>
      <c r="O90" s="8">
        <f>(Table3[[#This Row],[Return]]-$S$3)^2</f>
        <v>1.0115599125011146E-3</v>
      </c>
      <c r="P90" s="8">
        <f>(Table3[[#This Row],[Return]]-$S$3)^3</f>
        <v>3.2172693033126427E-5</v>
      </c>
    </row>
    <row r="91" spans="1:16" x14ac:dyDescent="0.3">
      <c r="A91" s="1" t="s">
        <v>12</v>
      </c>
      <c r="B91" s="1" t="s">
        <v>13</v>
      </c>
      <c r="C91" s="2">
        <v>41128</v>
      </c>
      <c r="D91" s="1">
        <v>769.7</v>
      </c>
      <c r="E91" s="1">
        <v>775</v>
      </c>
      <c r="F91" s="1">
        <v>813</v>
      </c>
      <c r="G91" s="1">
        <v>772.5</v>
      </c>
      <c r="H91" s="1">
        <v>812</v>
      </c>
      <c r="I91" s="1">
        <v>805.7</v>
      </c>
      <c r="J91" s="1">
        <v>798.44</v>
      </c>
      <c r="K91" s="1">
        <v>260525</v>
      </c>
      <c r="L91" s="1">
        <v>208014423.5</v>
      </c>
      <c r="M91" s="3">
        <f>IF(ISERROR((Table3[[#This Row],[Close Price]]-I90)/I90),0,(Table3[[#This Row],[Close Price]]-I90)/I90)</f>
        <v>4.6771469403663765E-2</v>
      </c>
      <c r="N91" s="3">
        <f>IF(OR(Table3[[#This Row],[Raw Return]]&lt;-20,Table3[[#This Row],[Raw Return]]&gt;20),"Outlier",Table3[[#This Row],[Raw Return]])</f>
        <v>4.6771469403663765E-2</v>
      </c>
      <c r="O91" s="8">
        <f>(Table3[[#This Row],[Return]]-$S$3)^2</f>
        <v>2.0947754057911785E-3</v>
      </c>
      <c r="P91" s="8">
        <f>(Table3[[#This Row],[Return]]-$S$3)^3</f>
        <v>9.5875181581199796E-5</v>
      </c>
    </row>
    <row r="92" spans="1:16" x14ac:dyDescent="0.3">
      <c r="A92" s="1" t="s">
        <v>12</v>
      </c>
      <c r="B92" s="1" t="s">
        <v>13</v>
      </c>
      <c r="C92" s="2">
        <v>41129</v>
      </c>
      <c r="D92" s="1">
        <v>805.7</v>
      </c>
      <c r="E92" s="1">
        <v>810.95</v>
      </c>
      <c r="F92" s="1">
        <v>846.4</v>
      </c>
      <c r="G92" s="1">
        <v>810.95</v>
      </c>
      <c r="H92" s="1">
        <v>829.25</v>
      </c>
      <c r="I92" s="1">
        <v>830.8</v>
      </c>
      <c r="J92" s="1">
        <v>829.17</v>
      </c>
      <c r="K92" s="1">
        <v>184638</v>
      </c>
      <c r="L92" s="1">
        <v>153096304.5</v>
      </c>
      <c r="M92" s="3">
        <f>IF(ISERROR((Table3[[#This Row],[Close Price]]-I91)/I91),0,(Table3[[#This Row],[Close Price]]-I91)/I91)</f>
        <v>3.1153034628273436E-2</v>
      </c>
      <c r="N92" s="3">
        <f>IF(OR(Table3[[#This Row],[Raw Return]]&lt;-20,Table3[[#This Row],[Raw Return]]&gt;20),"Outlier",Table3[[#This Row],[Raw Return]])</f>
        <v>3.1153034628273436E-2</v>
      </c>
      <c r="O92" s="8">
        <f>(Table3[[#This Row],[Return]]-$S$3)^2</f>
        <v>9.0903948526296387E-4</v>
      </c>
      <c r="P92" s="8">
        <f>(Table3[[#This Row],[Return]]-$S$3)^3</f>
        <v>2.7407796537105829E-5</v>
      </c>
    </row>
    <row r="93" spans="1:16" x14ac:dyDescent="0.3">
      <c r="A93" s="1" t="s">
        <v>12</v>
      </c>
      <c r="B93" s="1" t="s">
        <v>13</v>
      </c>
      <c r="C93" s="2">
        <v>41130</v>
      </c>
      <c r="D93" s="1">
        <v>830.8</v>
      </c>
      <c r="E93" s="1">
        <v>815</v>
      </c>
      <c r="F93" s="1">
        <v>904.75</v>
      </c>
      <c r="G93" s="1">
        <v>815</v>
      </c>
      <c r="H93" s="1">
        <v>884</v>
      </c>
      <c r="I93" s="1">
        <v>885.5</v>
      </c>
      <c r="J93" s="1">
        <v>876.68</v>
      </c>
      <c r="K93" s="1">
        <v>512876</v>
      </c>
      <c r="L93" s="1">
        <v>449629721.44999999</v>
      </c>
      <c r="M93" s="3">
        <f>IF(ISERROR((Table3[[#This Row],[Close Price]]-I92)/I92),0,(Table3[[#This Row],[Close Price]]-I92)/I92)</f>
        <v>6.5840154068367893E-2</v>
      </c>
      <c r="N93" s="3">
        <f>IF(OR(Table3[[#This Row],[Raw Return]]&lt;-20,Table3[[#This Row],[Raw Return]]&gt;20),"Outlier",Table3[[#This Row],[Raw Return]])</f>
        <v>6.5840154068367893E-2</v>
      </c>
      <c r="O93" s="8">
        <f>(Table3[[#This Row],[Return]]-$S$3)^2</f>
        <v>4.2038885837491526E-3</v>
      </c>
      <c r="P93" s="8">
        <f>(Table3[[#This Row],[Return]]-$S$3)^3</f>
        <v>2.7256921036033729E-4</v>
      </c>
    </row>
    <row r="94" spans="1:16" x14ac:dyDescent="0.3">
      <c r="A94" s="1" t="s">
        <v>12</v>
      </c>
      <c r="B94" s="1" t="s">
        <v>13</v>
      </c>
      <c r="C94" s="2">
        <v>41131</v>
      </c>
      <c r="D94" s="1">
        <v>885.5</v>
      </c>
      <c r="E94" s="1">
        <v>884.95</v>
      </c>
      <c r="F94" s="1">
        <v>907.6</v>
      </c>
      <c r="G94" s="1">
        <v>862.65</v>
      </c>
      <c r="H94" s="1">
        <v>905</v>
      </c>
      <c r="I94" s="1">
        <v>898.85</v>
      </c>
      <c r="J94" s="1">
        <v>890.36</v>
      </c>
      <c r="K94" s="1">
        <v>279360</v>
      </c>
      <c r="L94" s="1">
        <v>248729643.34999999</v>
      </c>
      <c r="M94" s="3">
        <f>IF(ISERROR((Table3[[#This Row],[Close Price]]-I93)/I93),0,(Table3[[#This Row],[Close Price]]-I93)/I93)</f>
        <v>1.5076228119706407E-2</v>
      </c>
      <c r="N94" s="3">
        <f>IF(OR(Table3[[#This Row],[Raw Return]]&lt;-20,Table3[[#This Row],[Raw Return]]&gt;20),"Outlier",Table3[[#This Row],[Raw Return]])</f>
        <v>1.5076228119706407E-2</v>
      </c>
      <c r="O94" s="8">
        <f>(Table3[[#This Row],[Return]]-$S$3)^2</f>
        <v>1.9806270334474967E-4</v>
      </c>
      <c r="P94" s="8">
        <f>(Table3[[#This Row],[Return]]-$S$3)^3</f>
        <v>2.78743053751383E-6</v>
      </c>
    </row>
    <row r="95" spans="1:16" x14ac:dyDescent="0.3">
      <c r="A95" s="1" t="s">
        <v>12</v>
      </c>
      <c r="B95" s="1" t="s">
        <v>13</v>
      </c>
      <c r="C95" s="2">
        <v>41134</v>
      </c>
      <c r="D95" s="1">
        <v>898.85</v>
      </c>
      <c r="E95" s="1">
        <v>904.95</v>
      </c>
      <c r="F95" s="1">
        <v>922.65</v>
      </c>
      <c r="G95" s="1">
        <v>880</v>
      </c>
      <c r="H95" s="1">
        <v>915.15</v>
      </c>
      <c r="I95" s="1">
        <v>912.45</v>
      </c>
      <c r="J95" s="1">
        <v>902.26</v>
      </c>
      <c r="K95" s="1">
        <v>134476</v>
      </c>
      <c r="L95" s="1">
        <v>121332972.45</v>
      </c>
      <c r="M95" s="3">
        <f>IF(ISERROR((Table3[[#This Row],[Close Price]]-I94)/I94),0,(Table3[[#This Row],[Close Price]]-I94)/I94)</f>
        <v>1.5130444456805944E-2</v>
      </c>
      <c r="N95" s="3">
        <f>IF(OR(Table3[[#This Row],[Raw Return]]&lt;-20,Table3[[#This Row],[Raw Return]]&gt;20),"Outlier",Table3[[#This Row],[Raw Return]])</f>
        <v>1.5130444456805944E-2</v>
      </c>
      <c r="O95" s="8">
        <f>(Table3[[#This Row],[Return]]-$S$3)^2</f>
        <v>1.9959166730385445E-4</v>
      </c>
      <c r="P95" s="8">
        <f>(Table3[[#This Row],[Return]]-$S$3)^3</f>
        <v>2.8197695029440587E-6</v>
      </c>
    </row>
    <row r="96" spans="1:16" x14ac:dyDescent="0.3">
      <c r="A96" s="1" t="s">
        <v>12</v>
      </c>
      <c r="B96" s="1" t="s">
        <v>13</v>
      </c>
      <c r="C96" s="2">
        <v>41135</v>
      </c>
      <c r="D96" s="1">
        <v>912.45</v>
      </c>
      <c r="E96" s="1">
        <v>910</v>
      </c>
      <c r="F96" s="1">
        <v>949.9</v>
      </c>
      <c r="G96" s="1">
        <v>907.75</v>
      </c>
      <c r="H96" s="1">
        <v>944</v>
      </c>
      <c r="I96" s="1">
        <v>942.7</v>
      </c>
      <c r="J96" s="1">
        <v>938.79</v>
      </c>
      <c r="K96" s="1">
        <v>257282</v>
      </c>
      <c r="L96" s="1">
        <v>241533382.75</v>
      </c>
      <c r="M96" s="3">
        <f>IF(ISERROR((Table3[[#This Row],[Close Price]]-I95)/I95),0,(Table3[[#This Row],[Close Price]]-I95)/I95)</f>
        <v>3.3152501506931886E-2</v>
      </c>
      <c r="N96" s="3">
        <f>IF(OR(Table3[[#This Row],[Raw Return]]&lt;-20,Table3[[#This Row],[Raw Return]]&gt;20),"Outlier",Table3[[#This Row],[Raw Return]])</f>
        <v>3.3152501506931886E-2</v>
      </c>
      <c r="O96" s="8">
        <f>(Table3[[#This Row],[Return]]-$S$3)^2</f>
        <v>1.033606332256598E-3</v>
      </c>
      <c r="P96" s="8">
        <f>(Table3[[#This Row],[Return]]-$S$3)^3</f>
        <v>3.3230183688623386E-5</v>
      </c>
    </row>
    <row r="97" spans="1:16" x14ac:dyDescent="0.3">
      <c r="A97" s="1" t="s">
        <v>12</v>
      </c>
      <c r="B97" s="1" t="s">
        <v>13</v>
      </c>
      <c r="C97" s="2">
        <v>41137</v>
      </c>
      <c r="D97" s="1">
        <v>942.7</v>
      </c>
      <c r="E97" s="1">
        <v>946.95</v>
      </c>
      <c r="F97" s="1">
        <v>952.25</v>
      </c>
      <c r="G97" s="1">
        <v>910.35</v>
      </c>
      <c r="H97" s="1">
        <v>917.2</v>
      </c>
      <c r="I97" s="1">
        <v>916.15</v>
      </c>
      <c r="J97" s="1">
        <v>935.19</v>
      </c>
      <c r="K97" s="1">
        <v>245661</v>
      </c>
      <c r="L97" s="1">
        <v>229739260.30000001</v>
      </c>
      <c r="M97" s="3">
        <f>IF(ISERROR((Table3[[#This Row],[Close Price]]-I96)/I96),0,(Table3[[#This Row],[Close Price]]-I96)/I96)</f>
        <v>-2.8163784873236519E-2</v>
      </c>
      <c r="N97" s="3">
        <f>IF(OR(Table3[[#This Row],[Raw Return]]&lt;-20,Table3[[#This Row],[Raw Return]]&gt;20),"Outlier",Table3[[#This Row],[Raw Return]])</f>
        <v>-2.8163784873236519E-2</v>
      </c>
      <c r="O97" s="8">
        <f>(Table3[[#This Row],[Return]]-$S$3)^2</f>
        <v>8.5068692861002266E-4</v>
      </c>
      <c r="P97" s="8">
        <f>(Table3[[#This Row],[Return]]-$S$3)^3</f>
        <v>-2.4811592479266616E-5</v>
      </c>
    </row>
    <row r="98" spans="1:16" x14ac:dyDescent="0.3">
      <c r="A98" s="1" t="s">
        <v>12</v>
      </c>
      <c r="B98" s="1" t="s">
        <v>13</v>
      </c>
      <c r="C98" s="2">
        <v>41138</v>
      </c>
      <c r="D98" s="1">
        <v>916.15</v>
      </c>
      <c r="E98" s="1">
        <v>920</v>
      </c>
      <c r="F98" s="1">
        <v>932</v>
      </c>
      <c r="G98" s="1">
        <v>891</v>
      </c>
      <c r="H98" s="1">
        <v>892.8</v>
      </c>
      <c r="I98" s="1">
        <v>895</v>
      </c>
      <c r="J98" s="1">
        <v>912.07</v>
      </c>
      <c r="K98" s="1">
        <v>100790</v>
      </c>
      <c r="L98" s="1">
        <v>91927403.549999997</v>
      </c>
      <c r="M98" s="3">
        <f>IF(ISERROR((Table3[[#This Row],[Close Price]]-I97)/I97),0,(Table3[[#This Row],[Close Price]]-I97)/I97)</f>
        <v>-2.3085739234841432E-2</v>
      </c>
      <c r="N98" s="3">
        <f>IF(OR(Table3[[#This Row],[Raw Return]]&lt;-20,Table3[[#This Row],[Raw Return]]&gt;20),"Outlier",Table3[[#This Row],[Raw Return]])</f>
        <v>-2.3085739234841432E-2</v>
      </c>
      <c r="O98" s="8">
        <f>(Table3[[#This Row],[Return]]-$S$3)^2</f>
        <v>5.8025545575216323E-4</v>
      </c>
      <c r="P98" s="8">
        <f>(Table3[[#This Row],[Return]]-$S$3)^3</f>
        <v>-1.3977479011254119E-5</v>
      </c>
    </row>
    <row r="99" spans="1:16" x14ac:dyDescent="0.3">
      <c r="A99" s="1" t="s">
        <v>12</v>
      </c>
      <c r="B99" s="1" t="s">
        <v>13</v>
      </c>
      <c r="C99" s="2">
        <v>41142</v>
      </c>
      <c r="D99" s="1">
        <v>895</v>
      </c>
      <c r="E99" s="1">
        <v>895</v>
      </c>
      <c r="F99" s="1">
        <v>952.35</v>
      </c>
      <c r="G99" s="1">
        <v>891.15</v>
      </c>
      <c r="H99" s="1">
        <v>936.25</v>
      </c>
      <c r="I99" s="1">
        <v>937</v>
      </c>
      <c r="J99" s="1">
        <v>931.77</v>
      </c>
      <c r="K99" s="1">
        <v>238664</v>
      </c>
      <c r="L99" s="1">
        <v>222380344.30000001</v>
      </c>
      <c r="M99" s="3">
        <f>IF(ISERROR((Table3[[#This Row],[Close Price]]-I98)/I98),0,(Table3[[#This Row],[Close Price]]-I98)/I98)</f>
        <v>4.6927374301675977E-2</v>
      </c>
      <c r="N99" s="3">
        <f>IF(OR(Table3[[#This Row],[Raw Return]]&lt;-20,Table3[[#This Row],[Raw Return]]&gt;20),"Outlier",Table3[[#This Row],[Raw Return]])</f>
        <v>4.6927374301675977E-2</v>
      </c>
      <c r="O99" s="8">
        <f>(Table3[[#This Row],[Return]]-$S$3)^2</f>
        <v>2.1090708462700352E-3</v>
      </c>
      <c r="P99" s="8">
        <f>(Table3[[#This Row],[Return]]-$S$3)^3</f>
        <v>9.685828001824122E-5</v>
      </c>
    </row>
    <row r="100" spans="1:16" x14ac:dyDescent="0.3">
      <c r="A100" s="1" t="s">
        <v>12</v>
      </c>
      <c r="B100" s="1" t="s">
        <v>13</v>
      </c>
      <c r="C100" s="2">
        <v>41143</v>
      </c>
      <c r="D100" s="1">
        <v>937</v>
      </c>
      <c r="E100" s="1">
        <v>930</v>
      </c>
      <c r="F100" s="1">
        <v>952.45</v>
      </c>
      <c r="G100" s="1">
        <v>922.5</v>
      </c>
      <c r="H100" s="1">
        <v>928</v>
      </c>
      <c r="I100" s="1">
        <v>926.2</v>
      </c>
      <c r="J100" s="1">
        <v>941.66</v>
      </c>
      <c r="K100" s="1">
        <v>158608</v>
      </c>
      <c r="L100" s="1">
        <v>149355534.80000001</v>
      </c>
      <c r="M100" s="3">
        <f>IF(ISERROR((Table3[[#This Row],[Close Price]]-I99)/I99),0,(Table3[[#This Row],[Close Price]]-I99)/I99)</f>
        <v>-1.1526147278548511E-2</v>
      </c>
      <c r="N100" s="3">
        <f>IF(OR(Table3[[#This Row],[Raw Return]]&lt;-20,Table3[[#This Row],[Raw Return]]&gt;20),"Outlier",Table3[[#This Row],[Raw Return]])</f>
        <v>-1.1526147278548511E-2</v>
      </c>
      <c r="O100" s="8">
        <f>(Table3[[#This Row],[Return]]-$S$3)^2</f>
        <v>1.5697334094368269E-4</v>
      </c>
      <c r="P100" s="8">
        <f>(Table3[[#This Row],[Return]]-$S$3)^3</f>
        <v>-1.9667033272676756E-6</v>
      </c>
    </row>
    <row r="101" spans="1:16" x14ac:dyDescent="0.3">
      <c r="A101" s="1" t="s">
        <v>12</v>
      </c>
      <c r="B101" s="1" t="s">
        <v>13</v>
      </c>
      <c r="C101" s="2">
        <v>41144</v>
      </c>
      <c r="D101" s="1">
        <v>926.2</v>
      </c>
      <c r="E101" s="1">
        <v>940</v>
      </c>
      <c r="F101" s="1">
        <v>940</v>
      </c>
      <c r="G101" s="1">
        <v>866</v>
      </c>
      <c r="H101" s="1">
        <v>884</v>
      </c>
      <c r="I101" s="1">
        <v>881.9</v>
      </c>
      <c r="J101" s="1">
        <v>898.52</v>
      </c>
      <c r="K101" s="1">
        <v>204454</v>
      </c>
      <c r="L101" s="1">
        <v>183706252.15000001</v>
      </c>
      <c r="M101" s="3">
        <f>IF(ISERROR((Table3[[#This Row],[Close Price]]-I100)/I100),0,(Table3[[#This Row],[Close Price]]-I100)/I100)</f>
        <v>-4.782984236665954E-2</v>
      </c>
      <c r="N101" s="3">
        <f>IF(OR(Table3[[#This Row],[Raw Return]]&lt;-20,Table3[[#This Row],[Raw Return]]&gt;20),"Outlier",Table3[[#This Row],[Raw Return]])</f>
        <v>-4.782984236665954E-2</v>
      </c>
      <c r="O101" s="8">
        <f>(Table3[[#This Row],[Return]]-$S$3)^2</f>
        <v>2.3846223653869862E-3</v>
      </c>
      <c r="P101" s="8">
        <f>(Table3[[#This Row],[Return]]-$S$3)^3</f>
        <v>-1.1644729895264143E-4</v>
      </c>
    </row>
    <row r="102" spans="1:16" x14ac:dyDescent="0.3">
      <c r="A102" s="1" t="s">
        <v>12</v>
      </c>
      <c r="B102" s="1" t="s">
        <v>13</v>
      </c>
      <c r="C102" s="2">
        <v>41145</v>
      </c>
      <c r="D102" s="1">
        <v>881.9</v>
      </c>
      <c r="E102" s="1">
        <v>877</v>
      </c>
      <c r="F102" s="1">
        <v>883.4</v>
      </c>
      <c r="G102" s="1">
        <v>820.1</v>
      </c>
      <c r="H102" s="1">
        <v>825.1</v>
      </c>
      <c r="I102" s="1">
        <v>824.95</v>
      </c>
      <c r="J102" s="1">
        <v>838.56</v>
      </c>
      <c r="K102" s="1">
        <v>332985</v>
      </c>
      <c r="L102" s="1">
        <v>279228232.14999998</v>
      </c>
      <c r="M102" s="3">
        <f>IF(ISERROR((Table3[[#This Row],[Close Price]]-I101)/I101),0,(Table3[[#This Row],[Close Price]]-I101)/I101)</f>
        <v>-6.4576482594398382E-2</v>
      </c>
      <c r="N102" s="3">
        <f>IF(OR(Table3[[#This Row],[Raw Return]]&lt;-20,Table3[[#This Row],[Raw Return]]&gt;20),"Outlier",Table3[[#This Row],[Raw Return]])</f>
        <v>-6.4576482594398382E-2</v>
      </c>
      <c r="O102" s="8">
        <f>(Table3[[#This Row],[Return]]-$S$3)^2</f>
        <v>4.3006361346230653E-3</v>
      </c>
      <c r="P102" s="8">
        <f>(Table3[[#This Row],[Return]]-$S$3)^3</f>
        <v>-2.8203243006435716E-4</v>
      </c>
    </row>
    <row r="103" spans="1:16" x14ac:dyDescent="0.3">
      <c r="A103" s="1" t="s">
        <v>12</v>
      </c>
      <c r="B103" s="1" t="s">
        <v>13</v>
      </c>
      <c r="C103" s="2">
        <v>41148</v>
      </c>
      <c r="D103" s="1">
        <v>824.95</v>
      </c>
      <c r="E103" s="1">
        <v>830.1</v>
      </c>
      <c r="F103" s="1">
        <v>859.45</v>
      </c>
      <c r="G103" s="1">
        <v>786.1</v>
      </c>
      <c r="H103" s="1">
        <v>790.05</v>
      </c>
      <c r="I103" s="1">
        <v>791.75</v>
      </c>
      <c r="J103" s="1">
        <v>819.17</v>
      </c>
      <c r="K103" s="1">
        <v>611992</v>
      </c>
      <c r="L103" s="1">
        <v>501326041.85000002</v>
      </c>
      <c r="M103" s="3">
        <f>IF(ISERROR((Table3[[#This Row],[Close Price]]-I102)/I102),0,(Table3[[#This Row],[Close Price]]-I102)/I102)</f>
        <v>-4.0244863325050055E-2</v>
      </c>
      <c r="N103" s="3">
        <f>IF(OR(Table3[[#This Row],[Raw Return]]&lt;-20,Table3[[#This Row],[Raw Return]]&gt;20),"Outlier",Table3[[#This Row],[Raw Return]])</f>
        <v>-4.0244863325050055E-2</v>
      </c>
      <c r="O103" s="8">
        <f>(Table3[[#This Row],[Return]]-$S$3)^2</f>
        <v>1.7013658483960288E-3</v>
      </c>
      <c r="P103" s="8">
        <f>(Table3[[#This Row],[Return]]-$S$3)^3</f>
        <v>-7.0177285658573363E-5</v>
      </c>
    </row>
    <row r="104" spans="1:16" x14ac:dyDescent="0.3">
      <c r="A104" s="1" t="s">
        <v>12</v>
      </c>
      <c r="B104" s="1" t="s">
        <v>13</v>
      </c>
      <c r="C104" s="2">
        <v>41149</v>
      </c>
      <c r="D104" s="1">
        <v>791.75</v>
      </c>
      <c r="E104" s="1">
        <v>796.4</v>
      </c>
      <c r="F104" s="1">
        <v>808</v>
      </c>
      <c r="G104" s="1">
        <v>775</v>
      </c>
      <c r="H104" s="1">
        <v>801</v>
      </c>
      <c r="I104" s="1">
        <v>796.05</v>
      </c>
      <c r="J104" s="1">
        <v>788.39</v>
      </c>
      <c r="K104" s="1">
        <v>301101</v>
      </c>
      <c r="L104" s="1">
        <v>237384071.25</v>
      </c>
      <c r="M104" s="3">
        <f>IF(ISERROR((Table3[[#This Row],[Close Price]]-I103)/I103),0,(Table3[[#This Row],[Close Price]]-I103)/I103)</f>
        <v>5.4310072623933751E-3</v>
      </c>
      <c r="N104" s="3">
        <f>IF(OR(Table3[[#This Row],[Raw Return]]&lt;-20,Table3[[#This Row],[Raw Return]]&gt;20),"Outlier",Table3[[#This Row],[Raw Return]])</f>
        <v>5.4310072623933751E-3</v>
      </c>
      <c r="O104" s="8">
        <f>(Table3[[#This Row],[Return]]-$S$3)^2</f>
        <v>1.9609436252841341E-5</v>
      </c>
      <c r="P104" s="8">
        <f>(Table3[[#This Row],[Return]]-$S$3)^3</f>
        <v>8.6835570644957699E-8</v>
      </c>
    </row>
    <row r="105" spans="1:16" x14ac:dyDescent="0.3">
      <c r="A105" s="1" t="s">
        <v>12</v>
      </c>
      <c r="B105" s="1" t="s">
        <v>13</v>
      </c>
      <c r="C105" s="2">
        <v>41150</v>
      </c>
      <c r="D105" s="1">
        <v>796.05</v>
      </c>
      <c r="E105" s="1">
        <v>801.2</v>
      </c>
      <c r="F105" s="1">
        <v>814</v>
      </c>
      <c r="G105" s="1">
        <v>752.25</v>
      </c>
      <c r="H105" s="1">
        <v>763.1</v>
      </c>
      <c r="I105" s="1">
        <v>765.05</v>
      </c>
      <c r="J105" s="1">
        <v>775.81</v>
      </c>
      <c r="K105" s="1">
        <v>557847</v>
      </c>
      <c r="L105" s="1">
        <v>432783043.05000001</v>
      </c>
      <c r="M105" s="3">
        <f>IF(ISERROR((Table3[[#This Row],[Close Price]]-I104)/I104),0,(Table3[[#This Row],[Close Price]]-I104)/I104)</f>
        <v>-3.8942277495132217E-2</v>
      </c>
      <c r="N105" s="3">
        <f>IF(OR(Table3[[#This Row],[Raw Return]]&lt;-20,Table3[[#This Row],[Raw Return]]&gt;20),"Outlier",Table3[[#This Row],[Raw Return]])</f>
        <v>-3.8942277495132217E-2</v>
      </c>
      <c r="O105" s="8">
        <f>(Table3[[#This Row],[Return]]-$S$3)^2</f>
        <v>1.5956054572840916E-3</v>
      </c>
      <c r="P105" s="8">
        <f>(Table3[[#This Row],[Return]]-$S$3)^3</f>
        <v>-6.3736508570062597E-5</v>
      </c>
    </row>
    <row r="106" spans="1:16" x14ac:dyDescent="0.3">
      <c r="A106" s="1" t="s">
        <v>12</v>
      </c>
      <c r="B106" s="1" t="s">
        <v>13</v>
      </c>
      <c r="C106" s="2">
        <v>41151</v>
      </c>
      <c r="D106" s="1">
        <v>765.05</v>
      </c>
      <c r="E106" s="1">
        <v>761.9</v>
      </c>
      <c r="F106" s="1">
        <v>798</v>
      </c>
      <c r="G106" s="1">
        <v>741.1</v>
      </c>
      <c r="H106" s="1">
        <v>791.8</v>
      </c>
      <c r="I106" s="1">
        <v>787.4</v>
      </c>
      <c r="J106" s="1">
        <v>770.01</v>
      </c>
      <c r="K106" s="1">
        <v>279418</v>
      </c>
      <c r="L106" s="1">
        <v>215155021</v>
      </c>
      <c r="M106" s="3">
        <f>IF(ISERROR((Table3[[#This Row],[Close Price]]-I105)/I105),0,(Table3[[#This Row],[Close Price]]-I105)/I105)</f>
        <v>2.9213776877328311E-2</v>
      </c>
      <c r="N106" s="3">
        <f>IF(OR(Table3[[#This Row],[Raw Return]]&lt;-20,Table3[[#This Row],[Raw Return]]&gt;20),"Outlier",Table3[[#This Row],[Raw Return]])</f>
        <v>2.9213776877328311E-2</v>
      </c>
      <c r="O106" s="8">
        <f>(Table3[[#This Row],[Return]]-$S$3)^2</f>
        <v>7.9586187101306975E-4</v>
      </c>
      <c r="P106" s="8">
        <f>(Table3[[#This Row],[Return]]-$S$3)^3</f>
        <v>2.2452078285783293E-5</v>
      </c>
    </row>
    <row r="107" spans="1:16" x14ac:dyDescent="0.3">
      <c r="A107" s="1" t="s">
        <v>12</v>
      </c>
      <c r="B107" s="1" t="s">
        <v>13</v>
      </c>
      <c r="C107" s="2">
        <v>41152</v>
      </c>
      <c r="D107" s="1">
        <v>787.4</v>
      </c>
      <c r="E107" s="1">
        <v>794.4</v>
      </c>
      <c r="F107" s="1">
        <v>812.45</v>
      </c>
      <c r="G107" s="1">
        <v>790.1</v>
      </c>
      <c r="H107" s="1">
        <v>795.2</v>
      </c>
      <c r="I107" s="1">
        <v>796.2</v>
      </c>
      <c r="J107" s="1">
        <v>801.23</v>
      </c>
      <c r="K107" s="1">
        <v>225273</v>
      </c>
      <c r="L107" s="1">
        <v>180494500.34999999</v>
      </c>
      <c r="M107" s="3">
        <f>IF(ISERROR((Table3[[#This Row],[Close Price]]-I106)/I106),0,(Table3[[#This Row],[Close Price]]-I106)/I106)</f>
        <v>1.1176022352044792E-2</v>
      </c>
      <c r="N107" s="3">
        <f>IF(OR(Table3[[#This Row],[Raw Return]]&lt;-20,Table3[[#This Row],[Raw Return]]&gt;20),"Outlier",Table3[[#This Row],[Raw Return]])</f>
        <v>1.1176022352044792E-2</v>
      </c>
      <c r="O107" s="8">
        <f>(Table3[[#This Row],[Return]]-$S$3)^2</f>
        <v>1.0349541032109197E-4</v>
      </c>
      <c r="P107" s="8">
        <f>(Table3[[#This Row],[Return]]-$S$3)^3</f>
        <v>1.052886691043716E-6</v>
      </c>
    </row>
    <row r="108" spans="1:16" x14ac:dyDescent="0.3">
      <c r="A108" s="1" t="s">
        <v>12</v>
      </c>
      <c r="B108" s="1" t="s">
        <v>13</v>
      </c>
      <c r="C108" s="2">
        <v>41155</v>
      </c>
      <c r="D108" s="1">
        <v>796.2</v>
      </c>
      <c r="E108" s="1">
        <v>799.9</v>
      </c>
      <c r="F108" s="1">
        <v>813.85</v>
      </c>
      <c r="G108" s="1">
        <v>791</v>
      </c>
      <c r="H108" s="1">
        <v>795</v>
      </c>
      <c r="I108" s="1">
        <v>800.75</v>
      </c>
      <c r="J108" s="1">
        <v>802.72</v>
      </c>
      <c r="K108" s="1">
        <v>141329</v>
      </c>
      <c r="L108" s="1">
        <v>113448057.84999999</v>
      </c>
      <c r="M108" s="3">
        <f>IF(ISERROR((Table3[[#This Row],[Close Price]]-I107)/I107),0,(Table3[[#This Row],[Close Price]]-I107)/I107)</f>
        <v>5.7146445616678655E-3</v>
      </c>
      <c r="N108" s="3">
        <f>IF(OR(Table3[[#This Row],[Raw Return]]&lt;-20,Table3[[#This Row],[Raw Return]]&gt;20),"Outlier",Table3[[#This Row],[Raw Return]])</f>
        <v>5.7146445616678655E-3</v>
      </c>
      <c r="O108" s="8">
        <f>(Table3[[#This Row],[Return]]-$S$3)^2</f>
        <v>2.2201922557563783E-5</v>
      </c>
      <c r="P108" s="8">
        <f>(Table3[[#This Row],[Return]]-$S$3)^3</f>
        <v>1.0461305265589504E-7</v>
      </c>
    </row>
    <row r="109" spans="1:16" x14ac:dyDescent="0.3">
      <c r="A109" s="1" t="s">
        <v>12</v>
      </c>
      <c r="B109" s="1" t="s">
        <v>13</v>
      </c>
      <c r="C109" s="2">
        <v>41156</v>
      </c>
      <c r="D109" s="1">
        <v>800.75</v>
      </c>
      <c r="E109" s="1">
        <v>806.35</v>
      </c>
      <c r="F109" s="1">
        <v>810</v>
      </c>
      <c r="G109" s="1">
        <v>790.1</v>
      </c>
      <c r="H109" s="1">
        <v>804</v>
      </c>
      <c r="I109" s="1">
        <v>806.45</v>
      </c>
      <c r="J109" s="1">
        <v>803.72</v>
      </c>
      <c r="K109" s="1">
        <v>78594</v>
      </c>
      <c r="L109" s="1">
        <v>63167913.549999997</v>
      </c>
      <c r="M109" s="3">
        <f>IF(ISERROR((Table3[[#This Row],[Close Price]]-I108)/I108),0,(Table3[[#This Row],[Close Price]]-I108)/I108)</f>
        <v>7.1183265688417674E-3</v>
      </c>
      <c r="N109" s="3">
        <f>IF(OR(Table3[[#This Row],[Raw Return]]&lt;-20,Table3[[#This Row],[Raw Return]]&gt;20),"Outlier",Table3[[#This Row],[Raw Return]])</f>
        <v>7.1183265688417674E-3</v>
      </c>
      <c r="O109" s="8">
        <f>(Table3[[#This Row],[Return]]-$S$3)^2</f>
        <v>3.7400240684173845E-5</v>
      </c>
      <c r="P109" s="8">
        <f>(Table3[[#This Row],[Return]]-$S$3)^3</f>
        <v>2.2872392525637683E-7</v>
      </c>
    </row>
    <row r="110" spans="1:16" x14ac:dyDescent="0.3">
      <c r="A110" s="1" t="s">
        <v>12</v>
      </c>
      <c r="B110" s="1" t="s">
        <v>13</v>
      </c>
      <c r="C110" s="2">
        <v>41157</v>
      </c>
      <c r="D110" s="1">
        <v>806.45</v>
      </c>
      <c r="E110" s="1">
        <v>800</v>
      </c>
      <c r="F110" s="1">
        <v>810</v>
      </c>
      <c r="G110" s="1">
        <v>800</v>
      </c>
      <c r="H110" s="1">
        <v>808</v>
      </c>
      <c r="I110" s="1">
        <v>805.35</v>
      </c>
      <c r="J110" s="1">
        <v>805.51</v>
      </c>
      <c r="K110" s="1">
        <v>89052</v>
      </c>
      <c r="L110" s="1">
        <v>71732595.049999997</v>
      </c>
      <c r="M110" s="3">
        <f>IF(ISERROR((Table3[[#This Row],[Close Price]]-I109)/I109),0,(Table3[[#This Row],[Close Price]]-I109)/I109)</f>
        <v>-1.364002728005484E-3</v>
      </c>
      <c r="N110" s="3">
        <f>IF(OR(Table3[[#This Row],[Raw Return]]&lt;-20,Table3[[#This Row],[Raw Return]]&gt;20),"Outlier",Table3[[#This Row],[Raw Return]])</f>
        <v>-1.364002728005484E-3</v>
      </c>
      <c r="O110" s="8">
        <f>(Table3[[#This Row],[Return]]-$S$3)^2</f>
        <v>5.601532440648139E-6</v>
      </c>
      <c r="P110" s="8">
        <f>(Table3[[#This Row],[Return]]-$S$3)^3</f>
        <v>-1.3257458710947004E-8</v>
      </c>
    </row>
    <row r="111" spans="1:16" x14ac:dyDescent="0.3">
      <c r="A111" s="1" t="s">
        <v>12</v>
      </c>
      <c r="B111" s="1" t="s">
        <v>13</v>
      </c>
      <c r="C111" s="2">
        <v>41158</v>
      </c>
      <c r="D111" s="1">
        <v>805.35</v>
      </c>
      <c r="E111" s="1">
        <v>798.35</v>
      </c>
      <c r="F111" s="1">
        <v>799</v>
      </c>
      <c r="G111" s="1">
        <v>772.3</v>
      </c>
      <c r="H111" s="1">
        <v>779.95</v>
      </c>
      <c r="I111" s="1">
        <v>783.05</v>
      </c>
      <c r="J111" s="1">
        <v>790.52</v>
      </c>
      <c r="K111" s="1">
        <v>65261</v>
      </c>
      <c r="L111" s="1">
        <v>51590288.850000001</v>
      </c>
      <c r="M111" s="3">
        <f>IF(ISERROR((Table3[[#This Row],[Close Price]]-I110)/I110),0,(Table3[[#This Row],[Close Price]]-I110)/I110)</f>
        <v>-2.7689824299993875E-2</v>
      </c>
      <c r="N111" s="3">
        <f>IF(OR(Table3[[#This Row],[Raw Return]]&lt;-20,Table3[[#This Row],[Raw Return]]&gt;20),"Outlier",Table3[[#This Row],[Raw Return]])</f>
        <v>-2.7689824299993875E-2</v>
      </c>
      <c r="O111" s="8">
        <f>(Table3[[#This Row],[Return]]-$S$3)^2</f>
        <v>8.232639892623466E-4</v>
      </c>
      <c r="P111" s="8">
        <f>(Table3[[#This Row],[Return]]-$S$3)^3</f>
        <v>-2.3621565609270096E-5</v>
      </c>
    </row>
    <row r="112" spans="1:16" x14ac:dyDescent="0.3">
      <c r="A112" s="1" t="s">
        <v>12</v>
      </c>
      <c r="B112" s="1" t="s">
        <v>13</v>
      </c>
      <c r="C112" s="2">
        <v>41159</v>
      </c>
      <c r="D112" s="1">
        <v>783.05</v>
      </c>
      <c r="E112" s="1">
        <v>789</v>
      </c>
      <c r="F112" s="1">
        <v>795.95</v>
      </c>
      <c r="G112" s="1">
        <v>774.25</v>
      </c>
      <c r="H112" s="1">
        <v>785.25</v>
      </c>
      <c r="I112" s="1">
        <v>783.35</v>
      </c>
      <c r="J112" s="1">
        <v>785.21</v>
      </c>
      <c r="K112" s="1">
        <v>83415</v>
      </c>
      <c r="L112" s="1">
        <v>65497996.399999999</v>
      </c>
      <c r="M112" s="3">
        <f>IF(ISERROR((Table3[[#This Row],[Close Price]]-I111)/I111),0,(Table3[[#This Row],[Close Price]]-I111)/I111)</f>
        <v>3.8311729774608038E-4</v>
      </c>
      <c r="N112" s="3">
        <f>IF(OR(Table3[[#This Row],[Raw Return]]&lt;-20,Table3[[#This Row],[Raw Return]]&gt;20),"Outlier",Table3[[#This Row],[Raw Return]])</f>
        <v>3.8311729774608038E-4</v>
      </c>
      <c r="O112" s="8">
        <f>(Table3[[#This Row],[Return]]-$S$3)^2</f>
        <v>3.8394834187845375E-7</v>
      </c>
      <c r="P112" s="8">
        <f>(Table3[[#This Row],[Return]]-$S$3)^3</f>
        <v>-2.3790808135524283E-10</v>
      </c>
    </row>
    <row r="113" spans="1:16" x14ac:dyDescent="0.3">
      <c r="A113" s="1" t="s">
        <v>12</v>
      </c>
      <c r="B113" s="1" t="s">
        <v>13</v>
      </c>
      <c r="C113" s="2">
        <v>41160</v>
      </c>
      <c r="D113" s="1">
        <v>783.35</v>
      </c>
      <c r="E113" s="1">
        <v>779.25</v>
      </c>
      <c r="F113" s="1">
        <v>792.95</v>
      </c>
      <c r="G113" s="1">
        <v>779.25</v>
      </c>
      <c r="H113" s="1">
        <v>787</v>
      </c>
      <c r="I113" s="1">
        <v>787.4</v>
      </c>
      <c r="J113" s="1">
        <v>788.09</v>
      </c>
      <c r="K113" s="1">
        <v>7719</v>
      </c>
      <c r="L113" s="1">
        <v>6083247.0999999996</v>
      </c>
      <c r="M113" s="3">
        <f>IF(ISERROR((Table3[[#This Row],[Close Price]]-I112)/I112),0,(Table3[[#This Row],[Close Price]]-I112)/I112)</f>
        <v>5.1701027637709252E-3</v>
      </c>
      <c r="N113" s="3">
        <f>IF(OR(Table3[[#This Row],[Raw Return]]&lt;-20,Table3[[#This Row],[Raw Return]]&gt;20),"Outlier",Table3[[#This Row],[Raw Return]])</f>
        <v>5.1701027637709252E-3</v>
      </c>
      <c r="O113" s="8">
        <f>(Table3[[#This Row],[Return]]-$S$3)^2</f>
        <v>1.7366804468088149E-5</v>
      </c>
      <c r="P113" s="8">
        <f>(Table3[[#This Row],[Return]]-$S$3)^3</f>
        <v>7.237354936119825E-8</v>
      </c>
    </row>
    <row r="114" spans="1:16" x14ac:dyDescent="0.3">
      <c r="A114" s="1" t="s">
        <v>12</v>
      </c>
      <c r="B114" s="1" t="s">
        <v>13</v>
      </c>
      <c r="C114" s="2">
        <v>41162</v>
      </c>
      <c r="D114" s="1">
        <v>787.4</v>
      </c>
      <c r="E114" s="1">
        <v>789.9</v>
      </c>
      <c r="F114" s="1">
        <v>797.85</v>
      </c>
      <c r="G114" s="1">
        <v>768.6</v>
      </c>
      <c r="H114" s="1">
        <v>772.25</v>
      </c>
      <c r="I114" s="1">
        <v>772.35</v>
      </c>
      <c r="J114" s="1">
        <v>783.24</v>
      </c>
      <c r="K114" s="1">
        <v>76635</v>
      </c>
      <c r="L114" s="1">
        <v>60023891.100000001</v>
      </c>
      <c r="M114" s="3">
        <f>IF(ISERROR((Table3[[#This Row],[Close Price]]-I113)/I113),0,(Table3[[#This Row],[Close Price]]-I113)/I113)</f>
        <v>-1.9113538227076395E-2</v>
      </c>
      <c r="N114" s="3">
        <f>IF(OR(Table3[[#This Row],[Raw Return]]&lt;-20,Table3[[#This Row],[Raw Return]]&gt;20),"Outlier",Table3[[#This Row],[Raw Return]])</f>
        <v>-1.9113538227076395E-2</v>
      </c>
      <c r="O114" s="8">
        <f>(Table3[[#This Row],[Return]]-$S$3)^2</f>
        <v>4.0466517073177498E-4</v>
      </c>
      <c r="P114" s="8">
        <f>(Table3[[#This Row],[Return]]-$S$3)^3</f>
        <v>-8.1403624037708823E-6</v>
      </c>
    </row>
    <row r="115" spans="1:16" x14ac:dyDescent="0.3">
      <c r="A115" s="1" t="s">
        <v>12</v>
      </c>
      <c r="B115" s="1" t="s">
        <v>13</v>
      </c>
      <c r="C115" s="2">
        <v>41163</v>
      </c>
      <c r="D115" s="1">
        <v>772.35</v>
      </c>
      <c r="E115" s="1">
        <v>772.4</v>
      </c>
      <c r="F115" s="1">
        <v>780</v>
      </c>
      <c r="G115" s="1">
        <v>748</v>
      </c>
      <c r="H115" s="1">
        <v>748</v>
      </c>
      <c r="I115" s="1">
        <v>749.85</v>
      </c>
      <c r="J115" s="1">
        <v>759</v>
      </c>
      <c r="K115" s="1">
        <v>143449</v>
      </c>
      <c r="L115" s="1">
        <v>108877696.40000001</v>
      </c>
      <c r="M115" s="3">
        <f>IF(ISERROR((Table3[[#This Row],[Close Price]]-I114)/I114),0,(Table3[[#This Row],[Close Price]]-I114)/I114)</f>
        <v>-2.9131870266071083E-2</v>
      </c>
      <c r="N115" s="3">
        <f>IF(OR(Table3[[#This Row],[Raw Return]]&lt;-20,Table3[[#This Row],[Raw Return]]&gt;20),"Outlier",Table3[[#This Row],[Raw Return]])</f>
        <v>-2.9131870266071083E-2</v>
      </c>
      <c r="O115" s="8">
        <f>(Table3[[#This Row],[Return]]-$S$3)^2</f>
        <v>9.0809551639082879E-4</v>
      </c>
      <c r="P115" s="8">
        <f>(Table3[[#This Row],[Return]]-$S$3)^3</f>
        <v>-2.7365116230886101E-5</v>
      </c>
    </row>
    <row r="116" spans="1:16" x14ac:dyDescent="0.3">
      <c r="A116" s="1" t="s">
        <v>12</v>
      </c>
      <c r="B116" s="1" t="s">
        <v>13</v>
      </c>
      <c r="C116" s="2">
        <v>41164</v>
      </c>
      <c r="D116" s="1">
        <v>749.85</v>
      </c>
      <c r="E116" s="1">
        <v>750</v>
      </c>
      <c r="F116" s="1">
        <v>755.5</v>
      </c>
      <c r="G116" s="1">
        <v>732.75</v>
      </c>
      <c r="H116" s="1">
        <v>742.1</v>
      </c>
      <c r="I116" s="1">
        <v>743.4</v>
      </c>
      <c r="J116" s="1">
        <v>741.35</v>
      </c>
      <c r="K116" s="1">
        <v>178564</v>
      </c>
      <c r="L116" s="1">
        <v>132377613.3</v>
      </c>
      <c r="M116" s="3">
        <f>IF(ISERROR((Table3[[#This Row],[Close Price]]-I115)/I115),0,(Table3[[#This Row],[Close Price]]-I115)/I115)</f>
        <v>-8.6017203440688743E-3</v>
      </c>
      <c r="N116" s="3">
        <f>IF(OR(Table3[[#This Row],[Raw Return]]&lt;-20,Table3[[#This Row],[Raw Return]]&gt;20),"Outlier",Table3[[#This Row],[Raw Return]])</f>
        <v>-8.6017203440688743E-3</v>
      </c>
      <c r="O116" s="8">
        <f>(Table3[[#This Row],[Return]]-$S$3)^2</f>
        <v>9.2245907261664147E-5</v>
      </c>
      <c r="P116" s="8">
        <f>(Table3[[#This Row],[Return]]-$S$3)^3</f>
        <v>-8.8597335280669223E-7</v>
      </c>
    </row>
    <row r="117" spans="1:16" x14ac:dyDescent="0.3">
      <c r="A117" s="1" t="s">
        <v>12</v>
      </c>
      <c r="B117" s="1" t="s">
        <v>13</v>
      </c>
      <c r="C117" s="2">
        <v>41165</v>
      </c>
      <c r="D117" s="1">
        <v>743.4</v>
      </c>
      <c r="E117" s="1">
        <v>749.95</v>
      </c>
      <c r="F117" s="1">
        <v>764.2</v>
      </c>
      <c r="G117" s="1">
        <v>742.05</v>
      </c>
      <c r="H117" s="1">
        <v>743.25</v>
      </c>
      <c r="I117" s="1">
        <v>747.05</v>
      </c>
      <c r="J117" s="1">
        <v>754.02</v>
      </c>
      <c r="K117" s="1">
        <v>162646</v>
      </c>
      <c r="L117" s="1">
        <v>122637555</v>
      </c>
      <c r="M117" s="3">
        <f>IF(ISERROR((Table3[[#This Row],[Close Price]]-I116)/I116),0,(Table3[[#This Row],[Close Price]]-I116)/I116)</f>
        <v>4.9098735539413203E-3</v>
      </c>
      <c r="N117" s="3">
        <f>IF(OR(Table3[[#This Row],[Raw Return]]&lt;-20,Table3[[#This Row],[Raw Return]]&gt;20),"Outlier",Table3[[#This Row],[Raw Return]])</f>
        <v>4.9098735539413203E-3</v>
      </c>
      <c r="O117" s="8">
        <f>(Table3[[#This Row],[Return]]-$S$3)^2</f>
        <v>1.5265591411634767E-5</v>
      </c>
      <c r="P117" s="8">
        <f>(Table3[[#This Row],[Return]]-$S$3)^3</f>
        <v>5.9644506731629721E-8</v>
      </c>
    </row>
    <row r="118" spans="1:16" x14ac:dyDescent="0.3">
      <c r="A118" s="1" t="s">
        <v>12</v>
      </c>
      <c r="B118" s="1" t="s">
        <v>13</v>
      </c>
      <c r="C118" s="2">
        <v>41166</v>
      </c>
      <c r="D118" s="1">
        <v>747.05</v>
      </c>
      <c r="E118" s="1">
        <v>759.95</v>
      </c>
      <c r="F118" s="1">
        <v>774.6</v>
      </c>
      <c r="G118" s="1">
        <v>751.75</v>
      </c>
      <c r="H118" s="1">
        <v>764</v>
      </c>
      <c r="I118" s="1">
        <v>764.7</v>
      </c>
      <c r="J118" s="1">
        <v>765.42</v>
      </c>
      <c r="K118" s="1">
        <v>131941</v>
      </c>
      <c r="L118" s="1">
        <v>100990780.40000001</v>
      </c>
      <c r="M118" s="3">
        <f>IF(ISERROR((Table3[[#This Row],[Close Price]]-I117)/I117),0,(Table3[[#This Row],[Close Price]]-I117)/I117)</f>
        <v>2.3626263302322592E-2</v>
      </c>
      <c r="N118" s="3">
        <f>IF(OR(Table3[[#This Row],[Raw Return]]&lt;-20,Table3[[#This Row],[Raw Return]]&gt;20),"Outlier",Table3[[#This Row],[Raw Return]])</f>
        <v>2.3626263302322592E-2</v>
      </c>
      <c r="O118" s="8">
        <f>(Table3[[#This Row],[Return]]-$S$3)^2</f>
        <v>5.1182322064944144E-4</v>
      </c>
      <c r="P118" s="8">
        <f>(Table3[[#This Row],[Return]]-$S$3)^3</f>
        <v>1.1579237930783657E-5</v>
      </c>
    </row>
    <row r="119" spans="1:16" x14ac:dyDescent="0.3">
      <c r="A119" s="1" t="s">
        <v>12</v>
      </c>
      <c r="B119" s="1" t="s">
        <v>13</v>
      </c>
      <c r="C119" s="2">
        <v>41169</v>
      </c>
      <c r="D119" s="1">
        <v>764.7</v>
      </c>
      <c r="E119" s="1">
        <v>767.5</v>
      </c>
      <c r="F119" s="1">
        <v>780</v>
      </c>
      <c r="G119" s="1">
        <v>756.25</v>
      </c>
      <c r="H119" s="1">
        <v>766</v>
      </c>
      <c r="I119" s="1">
        <v>765.15</v>
      </c>
      <c r="J119" s="1">
        <v>767.49</v>
      </c>
      <c r="K119" s="1">
        <v>102336</v>
      </c>
      <c r="L119" s="1">
        <v>78541398.5</v>
      </c>
      <c r="M119" s="3">
        <f>IF(ISERROR((Table3[[#This Row],[Close Price]]-I118)/I118),0,(Table3[[#This Row],[Close Price]]-I118)/I118)</f>
        <v>5.8846606512348869E-4</v>
      </c>
      <c r="N119" s="3">
        <f>IF(OR(Table3[[#This Row],[Raw Return]]&lt;-20,Table3[[#This Row],[Raw Return]]&gt;20),"Outlier",Table3[[#This Row],[Raw Return]])</f>
        <v>5.8846606512348869E-4</v>
      </c>
      <c r="O119" s="8">
        <f>(Table3[[#This Row],[Return]]-$S$3)^2</f>
        <v>1.7163362320420482E-7</v>
      </c>
      <c r="P119" s="8">
        <f>(Table3[[#This Row],[Return]]-$S$3)^3</f>
        <v>-7.1105559143639851E-11</v>
      </c>
    </row>
    <row r="120" spans="1:16" x14ac:dyDescent="0.3">
      <c r="A120" s="1" t="s">
        <v>12</v>
      </c>
      <c r="B120" s="1" t="s">
        <v>13</v>
      </c>
      <c r="C120" s="2">
        <v>41170</v>
      </c>
      <c r="D120" s="1">
        <v>765.15</v>
      </c>
      <c r="E120" s="1">
        <v>766.95</v>
      </c>
      <c r="F120" s="1">
        <v>773.75</v>
      </c>
      <c r="G120" s="1">
        <v>760.25</v>
      </c>
      <c r="H120" s="1">
        <v>764.2</v>
      </c>
      <c r="I120" s="1">
        <v>763</v>
      </c>
      <c r="J120" s="1">
        <v>765.05</v>
      </c>
      <c r="K120" s="1">
        <v>93488</v>
      </c>
      <c r="L120" s="1">
        <v>71523015.799999997</v>
      </c>
      <c r="M120" s="3">
        <f>IF(ISERROR((Table3[[#This Row],[Close Price]]-I119)/I119),0,(Table3[[#This Row],[Close Price]]-I119)/I119)</f>
        <v>-2.8099065542703749E-3</v>
      </c>
      <c r="N120" s="3">
        <f>IF(OR(Table3[[#This Row],[Raw Return]]&lt;-20,Table3[[#This Row],[Raw Return]]&gt;20),"Outlier",Table3[[#This Row],[Raw Return]])</f>
        <v>-2.8099065542703749E-3</v>
      </c>
      <c r="O120" s="8">
        <f>(Table3[[#This Row],[Return]]-$S$3)^2</f>
        <v>1.4536372497560272E-5</v>
      </c>
      <c r="P120" s="8">
        <f>(Table3[[#This Row],[Return]]-$S$3)^3</f>
        <v>-5.5422238764359079E-8</v>
      </c>
    </row>
    <row r="121" spans="1:16" x14ac:dyDescent="0.3">
      <c r="A121" s="1" t="s">
        <v>12</v>
      </c>
      <c r="B121" s="1" t="s">
        <v>13</v>
      </c>
      <c r="C121" s="2">
        <v>41172</v>
      </c>
      <c r="D121" s="1">
        <v>763</v>
      </c>
      <c r="E121" s="1">
        <v>764.35</v>
      </c>
      <c r="F121" s="1">
        <v>769.15</v>
      </c>
      <c r="G121" s="1">
        <v>752.1</v>
      </c>
      <c r="H121" s="1">
        <v>763.7</v>
      </c>
      <c r="I121" s="1">
        <v>761.9</v>
      </c>
      <c r="J121" s="1">
        <v>760.84</v>
      </c>
      <c r="K121" s="1">
        <v>37130</v>
      </c>
      <c r="L121" s="1">
        <v>28249878.800000001</v>
      </c>
      <c r="M121" s="3">
        <f>IF(ISERROR((Table3[[#This Row],[Close Price]]-I120)/I120),0,(Table3[[#This Row],[Close Price]]-I120)/I120)</f>
        <v>-1.4416775884666091E-3</v>
      </c>
      <c r="N121" s="3">
        <f>IF(OR(Table3[[#This Row],[Raw Return]]&lt;-20,Table3[[#This Row],[Raw Return]]&gt;20),"Outlier",Table3[[#This Row],[Raw Return]])</f>
        <v>-1.4416775884666091E-3</v>
      </c>
      <c r="O121" s="8">
        <f>(Table3[[#This Row],[Return]]-$S$3)^2</f>
        <v>5.9752406587070047E-6</v>
      </c>
      <c r="P121" s="8">
        <f>(Table3[[#This Row],[Return]]-$S$3)^3</f>
        <v>-1.4606060742442655E-8</v>
      </c>
    </row>
    <row r="122" spans="1:16" x14ac:dyDescent="0.3">
      <c r="A122" s="1" t="s">
        <v>12</v>
      </c>
      <c r="B122" s="1" t="s">
        <v>13</v>
      </c>
      <c r="C122" s="2">
        <v>41173</v>
      </c>
      <c r="D122" s="1">
        <v>761.9</v>
      </c>
      <c r="E122" s="1">
        <v>770.25</v>
      </c>
      <c r="F122" s="1">
        <v>799.15</v>
      </c>
      <c r="G122" s="1">
        <v>770.25</v>
      </c>
      <c r="H122" s="1">
        <v>784</v>
      </c>
      <c r="I122" s="1">
        <v>779.5</v>
      </c>
      <c r="J122" s="1">
        <v>787.83</v>
      </c>
      <c r="K122" s="1">
        <v>344624</v>
      </c>
      <c r="L122" s="1">
        <v>271504418.69999999</v>
      </c>
      <c r="M122" s="3">
        <f>IF(ISERROR((Table3[[#This Row],[Close Price]]-I121)/I121),0,(Table3[[#This Row],[Close Price]]-I121)/I121)</f>
        <v>2.3100144375902378E-2</v>
      </c>
      <c r="N122" s="3">
        <f>IF(OR(Table3[[#This Row],[Raw Return]]&lt;-20,Table3[[#This Row],[Raw Return]]&gt;20),"Outlier",Table3[[#This Row],[Raw Return]])</f>
        <v>2.3100144375902378E-2</v>
      </c>
      <c r="O122" s="8">
        <f>(Table3[[#This Row],[Return]]-$S$3)^2</f>
        <v>4.8829470781762169E-4</v>
      </c>
      <c r="P122" s="8">
        <f>(Table3[[#This Row],[Return]]-$S$3)^3</f>
        <v>1.0790039289710896E-5</v>
      </c>
    </row>
    <row r="123" spans="1:16" x14ac:dyDescent="0.3">
      <c r="A123" s="1" t="s">
        <v>12</v>
      </c>
      <c r="B123" s="1" t="s">
        <v>13</v>
      </c>
      <c r="C123" s="2">
        <v>41176</v>
      </c>
      <c r="D123" s="1">
        <v>779.5</v>
      </c>
      <c r="E123" s="1">
        <v>782.5</v>
      </c>
      <c r="F123" s="1">
        <v>833.05</v>
      </c>
      <c r="G123" s="1">
        <v>782.5</v>
      </c>
      <c r="H123" s="1">
        <v>829.05</v>
      </c>
      <c r="I123" s="1">
        <v>827.15</v>
      </c>
      <c r="J123" s="1">
        <v>812.7</v>
      </c>
      <c r="K123" s="1">
        <v>472711</v>
      </c>
      <c r="L123" s="1">
        <v>384171815.69999999</v>
      </c>
      <c r="M123" s="3">
        <f>IF(ISERROR((Table3[[#This Row],[Close Price]]-I122)/I122),0,(Table3[[#This Row],[Close Price]]-I122)/I122)</f>
        <v>6.112892880051312E-2</v>
      </c>
      <c r="N123" s="3">
        <f>IF(OR(Table3[[#This Row],[Raw Return]]&lt;-20,Table3[[#This Row],[Raw Return]]&gt;20),"Outlier",Table3[[#This Row],[Raw Return]])</f>
        <v>6.112892880051312E-2</v>
      </c>
      <c r="O123" s="8">
        <f>(Table3[[#This Row],[Return]]-$S$3)^2</f>
        <v>3.615157022374387E-3</v>
      </c>
      <c r="P123" s="8">
        <f>(Table3[[#This Row],[Return]]-$S$3)^3</f>
        <v>2.1736556685352453E-4</v>
      </c>
    </row>
    <row r="124" spans="1:16" x14ac:dyDescent="0.3">
      <c r="A124" s="1" t="s">
        <v>12</v>
      </c>
      <c r="B124" s="1" t="s">
        <v>13</v>
      </c>
      <c r="C124" s="2">
        <v>41177</v>
      </c>
      <c r="D124" s="1">
        <v>827.15</v>
      </c>
      <c r="E124" s="1">
        <v>829.7</v>
      </c>
      <c r="F124" s="1">
        <v>843.4</v>
      </c>
      <c r="G124" s="1">
        <v>808.15</v>
      </c>
      <c r="H124" s="1">
        <v>822</v>
      </c>
      <c r="I124" s="1">
        <v>823.05</v>
      </c>
      <c r="J124" s="1">
        <v>825.21</v>
      </c>
      <c r="K124" s="1">
        <v>247529</v>
      </c>
      <c r="L124" s="1">
        <v>204263268.80000001</v>
      </c>
      <c r="M124" s="3">
        <f>IF(ISERROR((Table3[[#This Row],[Close Price]]-I123)/I123),0,(Table3[[#This Row],[Close Price]]-I123)/I123)</f>
        <v>-4.9567793024240135E-3</v>
      </c>
      <c r="N124" s="3">
        <f>IF(OR(Table3[[#This Row],[Raw Return]]&lt;-20,Table3[[#This Row],[Raw Return]]&gt;20),"Outlier",Table3[[#This Row],[Raw Return]])</f>
        <v>-4.9567793024240135E-3</v>
      </c>
      <c r="O124" s="8">
        <f>(Table3[[#This Row],[Return]]-$S$3)^2</f>
        <v>3.5516024670897388E-5</v>
      </c>
      <c r="P124" s="8">
        <f>(Table3[[#This Row],[Return]]-$S$3)^3</f>
        <v>-2.1165889451368095E-7</v>
      </c>
    </row>
    <row r="125" spans="1:16" x14ac:dyDescent="0.3">
      <c r="A125" s="1" t="s">
        <v>12</v>
      </c>
      <c r="B125" s="1" t="s">
        <v>13</v>
      </c>
      <c r="C125" s="2">
        <v>41178</v>
      </c>
      <c r="D125" s="1">
        <v>823.05</v>
      </c>
      <c r="E125" s="1">
        <v>808.05</v>
      </c>
      <c r="F125" s="1">
        <v>841</v>
      </c>
      <c r="G125" s="1">
        <v>804</v>
      </c>
      <c r="H125" s="1">
        <v>834</v>
      </c>
      <c r="I125" s="1">
        <v>836.1</v>
      </c>
      <c r="J125" s="1">
        <v>831.35</v>
      </c>
      <c r="K125" s="1">
        <v>205030</v>
      </c>
      <c r="L125" s="1">
        <v>170452694.19999999</v>
      </c>
      <c r="M125" s="3">
        <f>IF(ISERROR((Table3[[#This Row],[Close Price]]-I124)/I124),0,(Table3[[#This Row],[Close Price]]-I124)/I124)</f>
        <v>1.5855658829961813E-2</v>
      </c>
      <c r="N125" s="3">
        <f>IF(OR(Table3[[#This Row],[Raw Return]]&lt;-20,Table3[[#This Row],[Raw Return]]&gt;20),"Outlier",Table3[[#This Row],[Raw Return]])</f>
        <v>1.5855658829961813E-2</v>
      </c>
      <c r="O125" s="8">
        <f>(Table3[[#This Row],[Return]]-$S$3)^2</f>
        <v>2.2060881307099057E-4</v>
      </c>
      <c r="P125" s="8">
        <f>(Table3[[#This Row],[Return]]-$S$3)^3</f>
        <v>3.2766819367739992E-6</v>
      </c>
    </row>
    <row r="126" spans="1:16" x14ac:dyDescent="0.3">
      <c r="A126" s="1" t="s">
        <v>12</v>
      </c>
      <c r="B126" s="1" t="s">
        <v>13</v>
      </c>
      <c r="C126" s="2">
        <v>41179</v>
      </c>
      <c r="D126" s="1">
        <v>836.1</v>
      </c>
      <c r="E126" s="1">
        <v>842</v>
      </c>
      <c r="F126" s="1">
        <v>864.4</v>
      </c>
      <c r="G126" s="1">
        <v>835</v>
      </c>
      <c r="H126" s="1">
        <v>863</v>
      </c>
      <c r="I126" s="1">
        <v>854.55</v>
      </c>
      <c r="J126" s="1">
        <v>847.84</v>
      </c>
      <c r="K126" s="1">
        <v>310857</v>
      </c>
      <c r="L126" s="1">
        <v>263557826.59999999</v>
      </c>
      <c r="M126" s="3">
        <f>IF(ISERROR((Table3[[#This Row],[Close Price]]-I125)/I125),0,(Table3[[#This Row],[Close Price]]-I125)/I125)</f>
        <v>2.2066738428417571E-2</v>
      </c>
      <c r="N126" s="3">
        <f>IF(OR(Table3[[#This Row],[Raw Return]]&lt;-20,Table3[[#This Row],[Raw Return]]&gt;20),"Outlier",Table3[[#This Row],[Raw Return]])</f>
        <v>2.2066738428417571E-2</v>
      </c>
      <c r="O126" s="8">
        <f>(Table3[[#This Row],[Return]]-$S$3)^2</f>
        <v>4.4369148422362167E-4</v>
      </c>
      <c r="P126" s="8">
        <f>(Table3[[#This Row],[Return]]-$S$3)^3</f>
        <v>9.3459109804642132E-6</v>
      </c>
    </row>
    <row r="127" spans="1:16" x14ac:dyDescent="0.3">
      <c r="A127" s="1" t="s">
        <v>12</v>
      </c>
      <c r="B127" s="1" t="s">
        <v>13</v>
      </c>
      <c r="C127" s="2">
        <v>41180</v>
      </c>
      <c r="D127" s="1">
        <v>854.55</v>
      </c>
      <c r="E127" s="1">
        <v>856.05</v>
      </c>
      <c r="F127" s="1">
        <v>887.4</v>
      </c>
      <c r="G127" s="1">
        <v>856</v>
      </c>
      <c r="H127" s="1">
        <v>873</v>
      </c>
      <c r="I127" s="1">
        <v>873.6</v>
      </c>
      <c r="J127" s="1">
        <v>875.99</v>
      </c>
      <c r="K127" s="1">
        <v>212188</v>
      </c>
      <c r="L127" s="1">
        <v>185875045.69999999</v>
      </c>
      <c r="M127" s="3">
        <f>IF(ISERROR((Table3[[#This Row],[Close Price]]-I126)/I126),0,(Table3[[#This Row],[Close Price]]-I126)/I126)</f>
        <v>2.2292434614709578E-2</v>
      </c>
      <c r="N127" s="3">
        <f>IF(OR(Table3[[#This Row],[Raw Return]]&lt;-20,Table3[[#This Row],[Raw Return]]&gt;20),"Outlier",Table3[[#This Row],[Raw Return]])</f>
        <v>2.2292434614709578E-2</v>
      </c>
      <c r="O127" s="8">
        <f>(Table3[[#This Row],[Return]]-$S$3)^2</f>
        <v>4.532505453731848E-4</v>
      </c>
      <c r="P127" s="8">
        <f>(Table3[[#This Row],[Return]]-$S$3)^3</f>
        <v>9.649559825228838E-6</v>
      </c>
    </row>
    <row r="128" spans="1:16" x14ac:dyDescent="0.3">
      <c r="A128" s="1" t="s">
        <v>12</v>
      </c>
      <c r="B128" s="1" t="s">
        <v>13</v>
      </c>
      <c r="C128" s="2">
        <v>41183</v>
      </c>
      <c r="D128" s="1">
        <v>873.6</v>
      </c>
      <c r="E128" s="1">
        <v>878.95</v>
      </c>
      <c r="F128" s="1">
        <v>899.5</v>
      </c>
      <c r="G128" s="1">
        <v>874.4</v>
      </c>
      <c r="H128" s="1">
        <v>895.6</v>
      </c>
      <c r="I128" s="1">
        <v>893.7</v>
      </c>
      <c r="J128" s="1">
        <v>891.16</v>
      </c>
      <c r="K128" s="1">
        <v>194018</v>
      </c>
      <c r="L128" s="1">
        <v>172901408.69999999</v>
      </c>
      <c r="M128" s="3">
        <f>IF(ISERROR((Table3[[#This Row],[Close Price]]-I127)/I127),0,(Table3[[#This Row],[Close Price]]-I127)/I127)</f>
        <v>2.3008241758241784E-2</v>
      </c>
      <c r="N128" s="3">
        <f>IF(OR(Table3[[#This Row],[Raw Return]]&lt;-20,Table3[[#This Row],[Raw Return]]&gt;20),"Outlier",Table3[[#This Row],[Raw Return]])</f>
        <v>2.3008241758241784E-2</v>
      </c>
      <c r="O128" s="8">
        <f>(Table3[[#This Row],[Return]]-$S$3)^2</f>
        <v>4.842415376777818E-4</v>
      </c>
      <c r="P128" s="8">
        <f>(Table3[[#This Row],[Return]]-$S$3)^3</f>
        <v>1.0655971737723588E-5</v>
      </c>
    </row>
    <row r="129" spans="1:16" x14ac:dyDescent="0.3">
      <c r="A129" s="1" t="s">
        <v>12</v>
      </c>
      <c r="B129" s="1" t="s">
        <v>13</v>
      </c>
      <c r="C129" s="2">
        <v>41185</v>
      </c>
      <c r="D129" s="1">
        <v>893.7</v>
      </c>
      <c r="E129" s="1">
        <v>901.1</v>
      </c>
      <c r="F129" s="1">
        <v>929.95</v>
      </c>
      <c r="G129" s="1">
        <v>882.5</v>
      </c>
      <c r="H129" s="1">
        <v>929.95</v>
      </c>
      <c r="I129" s="1">
        <v>925.2</v>
      </c>
      <c r="J129" s="1">
        <v>911.64</v>
      </c>
      <c r="K129" s="1">
        <v>245830</v>
      </c>
      <c r="L129" s="1">
        <v>224108955.80000001</v>
      </c>
      <c r="M129" s="3">
        <f>IF(ISERROR((Table3[[#This Row],[Close Price]]-I128)/I128),0,(Table3[[#This Row],[Close Price]]-I128)/I128)</f>
        <v>3.5246727089627387E-2</v>
      </c>
      <c r="N129" s="3">
        <f>IF(OR(Table3[[#This Row],[Raw Return]]&lt;-20,Table3[[#This Row],[Raw Return]]&gt;20),"Outlier",Table3[[#This Row],[Raw Return]])</f>
        <v>3.5246727089627387E-2</v>
      </c>
      <c r="O129" s="8">
        <f>(Table3[[#This Row],[Return]]-$S$3)^2</f>
        <v>1.1726497648569935E-3</v>
      </c>
      <c r="P129" s="8">
        <f>(Table3[[#This Row],[Return]]-$S$3)^3</f>
        <v>4.0156188222286681E-5</v>
      </c>
    </row>
    <row r="130" spans="1:16" x14ac:dyDescent="0.3">
      <c r="A130" s="1" t="s">
        <v>12</v>
      </c>
      <c r="B130" s="1" t="s">
        <v>13</v>
      </c>
      <c r="C130" s="2">
        <v>41186</v>
      </c>
      <c r="D130" s="1">
        <v>925.2</v>
      </c>
      <c r="E130" s="1">
        <v>937</v>
      </c>
      <c r="F130" s="1">
        <v>969.9</v>
      </c>
      <c r="G130" s="1">
        <v>935</v>
      </c>
      <c r="H130" s="1">
        <v>945</v>
      </c>
      <c r="I130" s="1">
        <v>954</v>
      </c>
      <c r="J130" s="1">
        <v>954.37</v>
      </c>
      <c r="K130" s="1">
        <v>589574</v>
      </c>
      <c r="L130" s="1">
        <v>562672728.35000002</v>
      </c>
      <c r="M130" s="3">
        <f>IF(ISERROR((Table3[[#This Row],[Close Price]]-I129)/I129),0,(Table3[[#This Row],[Close Price]]-I129)/I129)</f>
        <v>3.1128404669260649E-2</v>
      </c>
      <c r="N130" s="3">
        <f>IF(OR(Table3[[#This Row],[Raw Return]]&lt;-20,Table3[[#This Row],[Raw Return]]&gt;20),"Outlier",Table3[[#This Row],[Raw Return]])</f>
        <v>3.1128404669260649E-2</v>
      </c>
      <c r="O130" s="8">
        <f>(Table3[[#This Row],[Return]]-$S$3)^2</f>
        <v>9.0755489149393844E-4</v>
      </c>
      <c r="P130" s="8">
        <f>(Table3[[#This Row],[Return]]-$S$3)^3</f>
        <v>2.7340682577012953E-5</v>
      </c>
    </row>
    <row r="131" spans="1:16" x14ac:dyDescent="0.3">
      <c r="A131" s="1" t="s">
        <v>12</v>
      </c>
      <c r="B131" s="1" t="s">
        <v>13</v>
      </c>
      <c r="C131" s="2">
        <v>41187</v>
      </c>
      <c r="D131" s="1">
        <v>954</v>
      </c>
      <c r="E131" s="1">
        <v>960.55</v>
      </c>
      <c r="F131" s="1">
        <v>983.95</v>
      </c>
      <c r="G131" s="1">
        <v>907.55</v>
      </c>
      <c r="H131" s="1">
        <v>910</v>
      </c>
      <c r="I131" s="1">
        <v>918.4</v>
      </c>
      <c r="J131" s="1">
        <v>930.57</v>
      </c>
      <c r="K131" s="1">
        <v>674590</v>
      </c>
      <c r="L131" s="1">
        <v>627751707.39999998</v>
      </c>
      <c r="M131" s="3">
        <f>IF(ISERROR((Table3[[#This Row],[Close Price]]-I130)/I130),0,(Table3[[#This Row],[Close Price]]-I130)/I130)</f>
        <v>-3.7316561844863753E-2</v>
      </c>
      <c r="N131" s="3">
        <f>IF(OR(Table3[[#This Row],[Raw Return]]&lt;-20,Table3[[#This Row],[Raw Return]]&gt;20),"Outlier",Table3[[#This Row],[Raw Return]])</f>
        <v>-3.7316561844863753E-2</v>
      </c>
      <c r="O131" s="8">
        <f>(Table3[[#This Row],[Return]]-$S$3)^2</f>
        <v>1.4683698863685389E-3</v>
      </c>
      <c r="P131" s="8">
        <f>(Table3[[#This Row],[Return]]-$S$3)^3</f>
        <v>-5.6266927911450483E-5</v>
      </c>
    </row>
    <row r="132" spans="1:16" x14ac:dyDescent="0.3">
      <c r="A132" s="1" t="s">
        <v>12</v>
      </c>
      <c r="B132" s="1" t="s">
        <v>13</v>
      </c>
      <c r="C132" s="2">
        <v>41190</v>
      </c>
      <c r="D132" s="1">
        <v>918.4</v>
      </c>
      <c r="E132" s="1">
        <v>918</v>
      </c>
      <c r="F132" s="1">
        <v>918</v>
      </c>
      <c r="G132" s="1">
        <v>855.6</v>
      </c>
      <c r="H132" s="1">
        <v>859.25</v>
      </c>
      <c r="I132" s="1">
        <v>861.25</v>
      </c>
      <c r="J132" s="1">
        <v>870.35</v>
      </c>
      <c r="K132" s="1">
        <v>526080</v>
      </c>
      <c r="L132" s="1">
        <v>457876275.14999998</v>
      </c>
      <c r="M132" s="3">
        <f>IF(ISERROR((Table3[[#This Row],[Close Price]]-I131)/I131),0,(Table3[[#This Row],[Close Price]]-I131)/I131)</f>
        <v>-6.2227787456445971E-2</v>
      </c>
      <c r="N132" s="3">
        <f>IF(OR(Table3[[#This Row],[Raw Return]]&lt;-20,Table3[[#This Row],[Raw Return]]&gt;20),"Outlier",Table3[[#This Row],[Raw Return]])</f>
        <v>-6.2227787456445971E-2</v>
      </c>
      <c r="O132" s="8">
        <f>(Table3[[#This Row],[Return]]-$S$3)^2</f>
        <v>3.9981012401253107E-3</v>
      </c>
      <c r="P132" s="8">
        <f>(Table3[[#This Row],[Return]]-$S$3)^3</f>
        <v>-2.5280210201388372E-4</v>
      </c>
    </row>
    <row r="133" spans="1:16" x14ac:dyDescent="0.3">
      <c r="A133" s="1" t="s">
        <v>12</v>
      </c>
      <c r="B133" s="1" t="s">
        <v>13</v>
      </c>
      <c r="C133" s="2">
        <v>41191</v>
      </c>
      <c r="D133" s="1">
        <v>861.25</v>
      </c>
      <c r="E133" s="1">
        <v>865</v>
      </c>
      <c r="F133" s="1">
        <v>882</v>
      </c>
      <c r="G133" s="1">
        <v>865</v>
      </c>
      <c r="H133" s="1">
        <v>873</v>
      </c>
      <c r="I133" s="1">
        <v>872.4</v>
      </c>
      <c r="J133" s="1">
        <v>875.56</v>
      </c>
      <c r="K133" s="1">
        <v>119619</v>
      </c>
      <c r="L133" s="1">
        <v>104734132.84999999</v>
      </c>
      <c r="M133" s="3">
        <f>IF(ISERROR((Table3[[#This Row],[Close Price]]-I132)/I132),0,(Table3[[#This Row],[Close Price]]-I132)/I132)</f>
        <v>1.2946298984034807E-2</v>
      </c>
      <c r="N133" s="3">
        <f>IF(OR(Table3[[#This Row],[Raw Return]]&lt;-20,Table3[[#This Row],[Raw Return]]&gt;20),"Outlier",Table3[[#This Row],[Raw Return]])</f>
        <v>1.2946298984034807E-2</v>
      </c>
      <c r="O133" s="8">
        <f>(Table3[[#This Row],[Return]]-$S$3)^2</f>
        <v>1.4264829186066462E-4</v>
      </c>
      <c r="P133" s="8">
        <f>(Table3[[#This Row],[Return]]-$S$3)^3</f>
        <v>1.7037264404757988E-6</v>
      </c>
    </row>
    <row r="134" spans="1:16" x14ac:dyDescent="0.3">
      <c r="A134" s="1" t="s">
        <v>12</v>
      </c>
      <c r="B134" s="1" t="s">
        <v>13</v>
      </c>
      <c r="C134" s="2">
        <v>41192</v>
      </c>
      <c r="D134" s="1">
        <v>872.4</v>
      </c>
      <c r="E134" s="1">
        <v>822.95</v>
      </c>
      <c r="F134" s="1">
        <v>874.85</v>
      </c>
      <c r="G134" s="1">
        <v>822.95</v>
      </c>
      <c r="H134" s="1">
        <v>855</v>
      </c>
      <c r="I134" s="1">
        <v>854.9</v>
      </c>
      <c r="J134" s="1">
        <v>860.22</v>
      </c>
      <c r="K134" s="1">
        <v>73570</v>
      </c>
      <c r="L134" s="1">
        <v>63286645.700000003</v>
      </c>
      <c r="M134" s="3">
        <f>IF(ISERROR((Table3[[#This Row],[Close Price]]-I133)/I133),0,(Table3[[#This Row],[Close Price]]-I133)/I133)</f>
        <v>-2.0059605685465384E-2</v>
      </c>
      <c r="N134" s="3">
        <f>IF(OR(Table3[[#This Row],[Raw Return]]&lt;-20,Table3[[#This Row],[Raw Return]]&gt;20),"Outlier",Table3[[#This Row],[Raw Return]])</f>
        <v>-2.0059605685465384E-2</v>
      </c>
      <c r="O134" s="8">
        <f>(Table3[[#This Row],[Return]]-$S$3)^2</f>
        <v>4.4362295130032699E-4</v>
      </c>
      <c r="P134" s="8">
        <f>(Table3[[#This Row],[Return]]-$S$3)^3</f>
        <v>-9.3437456993307552E-6</v>
      </c>
    </row>
    <row r="135" spans="1:16" x14ac:dyDescent="0.3">
      <c r="A135" s="1" t="s">
        <v>12</v>
      </c>
      <c r="B135" s="1" t="s">
        <v>13</v>
      </c>
      <c r="C135" s="2">
        <v>41193</v>
      </c>
      <c r="D135" s="1">
        <v>854.9</v>
      </c>
      <c r="E135" s="1">
        <v>859.95</v>
      </c>
      <c r="F135" s="1">
        <v>865</v>
      </c>
      <c r="G135" s="1">
        <v>845.05</v>
      </c>
      <c r="H135" s="1">
        <v>864.05</v>
      </c>
      <c r="I135" s="1">
        <v>861.85</v>
      </c>
      <c r="J135" s="1">
        <v>856.4</v>
      </c>
      <c r="K135" s="1">
        <v>67312</v>
      </c>
      <c r="L135" s="1">
        <v>57646255.549999997</v>
      </c>
      <c r="M135" s="3">
        <f>IF(ISERROR((Table3[[#This Row],[Close Price]]-I134)/I134),0,(Table3[[#This Row],[Close Price]]-I134)/I134)</f>
        <v>8.1296058018482231E-3</v>
      </c>
      <c r="N135" s="3">
        <f>IF(OR(Table3[[#This Row],[Raw Return]]&lt;-20,Table3[[#This Row],[Raw Return]]&gt;20),"Outlier",Table3[[#This Row],[Raw Return]])</f>
        <v>8.1296058018482231E-3</v>
      </c>
      <c r="O135" s="8">
        <f>(Table3[[#This Row],[Return]]-$S$3)^2</f>
        <v>5.0792031568051976E-5</v>
      </c>
      <c r="P135" s="8">
        <f>(Table3[[#This Row],[Return]]-$S$3)^3</f>
        <v>3.6198733501823423E-7</v>
      </c>
    </row>
    <row r="136" spans="1:16" x14ac:dyDescent="0.3">
      <c r="A136" s="1" t="s">
        <v>12</v>
      </c>
      <c r="B136" s="1" t="s">
        <v>13</v>
      </c>
      <c r="C136" s="2">
        <v>41194</v>
      </c>
      <c r="D136" s="1">
        <v>861.85</v>
      </c>
      <c r="E136" s="1">
        <v>865</v>
      </c>
      <c r="F136" s="1">
        <v>874.85</v>
      </c>
      <c r="G136" s="1">
        <v>857</v>
      </c>
      <c r="H136" s="1">
        <v>858.5</v>
      </c>
      <c r="I136" s="1">
        <v>859.4</v>
      </c>
      <c r="J136" s="1">
        <v>865.91</v>
      </c>
      <c r="K136" s="1">
        <v>56734</v>
      </c>
      <c r="L136" s="1">
        <v>49126284.899999999</v>
      </c>
      <c r="M136" s="3">
        <f>IF(ISERROR((Table3[[#This Row],[Close Price]]-I135)/I135),0,(Table3[[#This Row],[Close Price]]-I135)/I135)</f>
        <v>-2.8427220514011084E-3</v>
      </c>
      <c r="N136" s="3">
        <f>IF(OR(Table3[[#This Row],[Raw Return]]&lt;-20,Table3[[#This Row],[Raw Return]]&gt;20),"Outlier",Table3[[#This Row],[Raw Return]])</f>
        <v>-2.8427220514011084E-3</v>
      </c>
      <c r="O136" s="8">
        <f>(Table3[[#This Row],[Return]]-$S$3)^2</f>
        <v>1.4787677988475612E-5</v>
      </c>
      <c r="P136" s="8">
        <f>(Table3[[#This Row],[Return]]-$S$3)^3</f>
        <v>-5.686564603744161E-8</v>
      </c>
    </row>
    <row r="137" spans="1:16" x14ac:dyDescent="0.3">
      <c r="A137" s="1" t="s">
        <v>12</v>
      </c>
      <c r="B137" s="1" t="s">
        <v>13</v>
      </c>
      <c r="C137" s="2">
        <v>41197</v>
      </c>
      <c r="D137" s="1">
        <v>859.4</v>
      </c>
      <c r="E137" s="1">
        <v>858.95</v>
      </c>
      <c r="F137" s="1">
        <v>862.9</v>
      </c>
      <c r="G137" s="1">
        <v>849</v>
      </c>
      <c r="H137" s="1">
        <v>852</v>
      </c>
      <c r="I137" s="1">
        <v>853.7</v>
      </c>
      <c r="J137" s="1">
        <v>854.08</v>
      </c>
      <c r="K137" s="1">
        <v>33816</v>
      </c>
      <c r="L137" s="1">
        <v>28881614.550000001</v>
      </c>
      <c r="M137" s="3">
        <f>IF(ISERROR((Table3[[#This Row],[Close Price]]-I136)/I136),0,(Table3[[#This Row],[Close Price]]-I136)/I136)</f>
        <v>-6.6325343262740658E-3</v>
      </c>
      <c r="N137" s="3">
        <f>IF(OR(Table3[[#This Row],[Raw Return]]&lt;-20,Table3[[#This Row],[Raw Return]]&gt;20),"Outlier",Table3[[#This Row],[Raw Return]])</f>
        <v>-6.6325343262740658E-3</v>
      </c>
      <c r="O137" s="8">
        <f>(Table3[[#This Row],[Return]]-$S$3)^2</f>
        <v>5.8297611795352132E-5</v>
      </c>
      <c r="P137" s="8">
        <f>(Table3[[#This Row],[Return]]-$S$3)^3</f>
        <v>-4.4511901359394376E-7</v>
      </c>
    </row>
    <row r="138" spans="1:16" x14ac:dyDescent="0.3">
      <c r="A138" s="1" t="s">
        <v>12</v>
      </c>
      <c r="B138" s="1" t="s">
        <v>13</v>
      </c>
      <c r="C138" s="2">
        <v>41198</v>
      </c>
      <c r="D138" s="1">
        <v>853.7</v>
      </c>
      <c r="E138" s="1">
        <v>840</v>
      </c>
      <c r="F138" s="1">
        <v>858</v>
      </c>
      <c r="G138" s="1">
        <v>840</v>
      </c>
      <c r="H138" s="1">
        <v>843</v>
      </c>
      <c r="I138" s="1">
        <v>841.1</v>
      </c>
      <c r="J138" s="1">
        <v>846.79</v>
      </c>
      <c r="K138" s="1">
        <v>38971</v>
      </c>
      <c r="L138" s="1">
        <v>33000067.050000001</v>
      </c>
      <c r="M138" s="3">
        <f>IF(ISERROR((Table3[[#This Row],[Close Price]]-I137)/I137),0,(Table3[[#This Row],[Close Price]]-I137)/I137)</f>
        <v>-1.4759283120534171E-2</v>
      </c>
      <c r="N138" s="3">
        <f>IF(OR(Table3[[#This Row],[Raw Return]]&lt;-20,Table3[[#This Row],[Raw Return]]&gt;20),"Outlier",Table3[[#This Row],[Raw Return]])</f>
        <v>-1.4759283120534171E-2</v>
      </c>
      <c r="O138" s="8">
        <f>(Table3[[#This Row],[Return]]-$S$3)^2</f>
        <v>2.4844178109732437E-4</v>
      </c>
      <c r="P138" s="8">
        <f>(Table3[[#This Row],[Return]]-$S$3)^3</f>
        <v>-3.9159483151508025E-6</v>
      </c>
    </row>
    <row r="139" spans="1:16" x14ac:dyDescent="0.3">
      <c r="A139" s="1" t="s">
        <v>12</v>
      </c>
      <c r="B139" s="1" t="s">
        <v>13</v>
      </c>
      <c r="C139" s="2">
        <v>41199</v>
      </c>
      <c r="D139" s="1">
        <v>841.1</v>
      </c>
      <c r="E139" s="1">
        <v>844.95</v>
      </c>
      <c r="F139" s="1">
        <v>867.7</v>
      </c>
      <c r="G139" s="1">
        <v>840</v>
      </c>
      <c r="H139" s="1">
        <v>849</v>
      </c>
      <c r="I139" s="1">
        <v>848.6</v>
      </c>
      <c r="J139" s="1">
        <v>854.53</v>
      </c>
      <c r="K139" s="1">
        <v>96755</v>
      </c>
      <c r="L139" s="1">
        <v>82680446.650000006</v>
      </c>
      <c r="M139" s="3">
        <f>IF(ISERROR((Table3[[#This Row],[Close Price]]-I138)/I138),0,(Table3[[#This Row],[Close Price]]-I138)/I138)</f>
        <v>8.9168945428605394E-3</v>
      </c>
      <c r="N139" s="3">
        <f>IF(OR(Table3[[#This Row],[Raw Return]]&lt;-20,Table3[[#This Row],[Raw Return]]&gt;20),"Outlier",Table3[[#This Row],[Raw Return]])</f>
        <v>8.9168945428605394E-3</v>
      </c>
      <c r="O139" s="8">
        <f>(Table3[[#This Row],[Return]]-$S$3)^2</f>
        <v>6.2633637147575214E-5</v>
      </c>
      <c r="P139" s="8">
        <f>(Table3[[#This Row],[Return]]-$S$3)^3</f>
        <v>4.9569147284486354E-7</v>
      </c>
    </row>
    <row r="140" spans="1:16" x14ac:dyDescent="0.3">
      <c r="A140" s="1" t="s">
        <v>12</v>
      </c>
      <c r="B140" s="1" t="s">
        <v>13</v>
      </c>
      <c r="C140" s="2">
        <v>41200</v>
      </c>
      <c r="D140" s="1">
        <v>848.6</v>
      </c>
      <c r="E140" s="1">
        <v>849.6</v>
      </c>
      <c r="F140" s="1">
        <v>875</v>
      </c>
      <c r="G140" s="1">
        <v>849</v>
      </c>
      <c r="H140" s="1">
        <v>874.05</v>
      </c>
      <c r="I140" s="1">
        <v>871.7</v>
      </c>
      <c r="J140" s="1">
        <v>865.04</v>
      </c>
      <c r="K140" s="1">
        <v>108133</v>
      </c>
      <c r="L140" s="1">
        <v>93539195.849999994</v>
      </c>
      <c r="M140" s="3">
        <f>IF(ISERROR((Table3[[#This Row],[Close Price]]-I139)/I139),0,(Table3[[#This Row],[Close Price]]-I139)/I139)</f>
        <v>2.7221305679943464E-2</v>
      </c>
      <c r="N140" s="3">
        <f>IF(OR(Table3[[#This Row],[Raw Return]]&lt;-20,Table3[[#This Row],[Raw Return]]&gt;20),"Outlier",Table3[[#This Row],[Raw Return]])</f>
        <v>2.7221305679943464E-2</v>
      </c>
      <c r="O140" s="8">
        <f>(Table3[[#This Row],[Return]]-$S$3)^2</f>
        <v>6.8741250723868019E-4</v>
      </c>
      <c r="P140" s="8">
        <f>(Table3[[#This Row],[Return]]-$S$3)^3</f>
        <v>1.802296106807454E-5</v>
      </c>
    </row>
    <row r="141" spans="1:16" x14ac:dyDescent="0.3">
      <c r="A141" s="1" t="s">
        <v>12</v>
      </c>
      <c r="B141" s="1" t="s">
        <v>13</v>
      </c>
      <c r="C141" s="2">
        <v>41201</v>
      </c>
      <c r="D141" s="1">
        <v>871.7</v>
      </c>
      <c r="E141" s="1">
        <v>873.05</v>
      </c>
      <c r="F141" s="1">
        <v>885</v>
      </c>
      <c r="G141" s="1">
        <v>862.05</v>
      </c>
      <c r="H141" s="1">
        <v>876</v>
      </c>
      <c r="I141" s="1">
        <v>870.5</v>
      </c>
      <c r="J141" s="1">
        <v>873.43</v>
      </c>
      <c r="K141" s="1">
        <v>250719</v>
      </c>
      <c r="L141" s="1">
        <v>218986343.69999999</v>
      </c>
      <c r="M141" s="3">
        <f>IF(ISERROR((Table3[[#This Row],[Close Price]]-I140)/I140),0,(Table3[[#This Row],[Close Price]]-I140)/I140)</f>
        <v>-1.3766203969255999E-3</v>
      </c>
      <c r="N141" s="3">
        <f>IF(OR(Table3[[#This Row],[Raw Return]]&lt;-20,Table3[[#This Row],[Raw Return]]&gt;20),"Outlier",Table3[[#This Row],[Raw Return]])</f>
        <v>-1.3766203969255999E-3</v>
      </c>
      <c r="O141" s="8">
        <f>(Table3[[#This Row],[Return]]-$S$3)^2</f>
        <v>5.661417525343679E-6</v>
      </c>
      <c r="P141" s="8">
        <f>(Table3[[#This Row],[Return]]-$S$3)^3</f>
        <v>-1.3470625967147495E-8</v>
      </c>
    </row>
    <row r="142" spans="1:16" x14ac:dyDescent="0.3">
      <c r="A142" s="1" t="s">
        <v>12</v>
      </c>
      <c r="B142" s="1" t="s">
        <v>13</v>
      </c>
      <c r="C142" s="2">
        <v>41204</v>
      </c>
      <c r="D142" s="1">
        <v>870.5</v>
      </c>
      <c r="E142" s="1">
        <v>850</v>
      </c>
      <c r="F142" s="1">
        <v>893.7</v>
      </c>
      <c r="G142" s="1">
        <v>850</v>
      </c>
      <c r="H142" s="1">
        <v>881</v>
      </c>
      <c r="I142" s="1">
        <v>881.25</v>
      </c>
      <c r="J142" s="1">
        <v>876.3</v>
      </c>
      <c r="K142" s="1">
        <v>228026</v>
      </c>
      <c r="L142" s="1">
        <v>199818375.30000001</v>
      </c>
      <c r="M142" s="3">
        <f>IF(ISERROR((Table3[[#This Row],[Close Price]]-I141)/I141),0,(Table3[[#This Row],[Close Price]]-I141)/I141)</f>
        <v>1.234922458357266E-2</v>
      </c>
      <c r="N142" s="3">
        <f>IF(OR(Table3[[#This Row],[Raw Return]]&lt;-20,Table3[[#This Row],[Raw Return]]&gt;20),"Outlier",Table3[[#This Row],[Raw Return]])</f>
        <v>1.234922458357266E-2</v>
      </c>
      <c r="O142" s="8">
        <f>(Table3[[#This Row],[Return]]-$S$3)^2</f>
        <v>1.2874241852534721E-4</v>
      </c>
      <c r="P142" s="8">
        <f>(Table3[[#This Row],[Return]]-$S$3)^3</f>
        <v>1.460772199800661E-6</v>
      </c>
    </row>
    <row r="143" spans="1:16" x14ac:dyDescent="0.3">
      <c r="A143" s="1" t="s">
        <v>12</v>
      </c>
      <c r="B143" s="1" t="s">
        <v>13</v>
      </c>
      <c r="C143" s="2">
        <v>41205</v>
      </c>
      <c r="D143" s="1">
        <v>881.25</v>
      </c>
      <c r="E143" s="1">
        <v>889.1</v>
      </c>
      <c r="F143" s="1">
        <v>899</v>
      </c>
      <c r="G143" s="1">
        <v>880</v>
      </c>
      <c r="H143" s="1">
        <v>883.55</v>
      </c>
      <c r="I143" s="1">
        <v>883.1</v>
      </c>
      <c r="J143" s="1">
        <v>891.12</v>
      </c>
      <c r="K143" s="1">
        <v>119581</v>
      </c>
      <c r="L143" s="1">
        <v>106561586.3</v>
      </c>
      <c r="M143" s="3">
        <f>IF(ISERROR((Table3[[#This Row],[Close Price]]-I142)/I142),0,(Table3[[#This Row],[Close Price]]-I142)/I142)</f>
        <v>2.0992907801418697E-3</v>
      </c>
      <c r="N143" s="3">
        <f>IF(OR(Table3[[#This Row],[Raw Return]]&lt;-20,Table3[[#This Row],[Raw Return]]&gt;20),"Outlier",Table3[[#This Row],[Raw Return]])</f>
        <v>2.0992907801418697E-3</v>
      </c>
      <c r="O143" s="8">
        <f>(Table3[[#This Row],[Return]]-$S$3)^2</f>
        <v>1.2023952123406226E-6</v>
      </c>
      <c r="P143" s="8">
        <f>(Table3[[#This Row],[Return]]-$S$3)^3</f>
        <v>1.3184718367885935E-9</v>
      </c>
    </row>
    <row r="144" spans="1:16" x14ac:dyDescent="0.3">
      <c r="A144" s="1" t="s">
        <v>12</v>
      </c>
      <c r="B144" s="1" t="s">
        <v>13</v>
      </c>
      <c r="C144" s="2">
        <v>41207</v>
      </c>
      <c r="D144" s="1">
        <v>883.1</v>
      </c>
      <c r="E144" s="1">
        <v>889.1</v>
      </c>
      <c r="F144" s="1">
        <v>926.4</v>
      </c>
      <c r="G144" s="1">
        <v>886.9</v>
      </c>
      <c r="H144" s="1">
        <v>925</v>
      </c>
      <c r="I144" s="1">
        <v>920.65</v>
      </c>
      <c r="J144" s="1">
        <v>911.19</v>
      </c>
      <c r="K144" s="1">
        <v>327486</v>
      </c>
      <c r="L144" s="1">
        <v>298401825.39999998</v>
      </c>
      <c r="M144" s="3">
        <f>IF(ISERROR((Table3[[#This Row],[Close Price]]-I143)/I143),0,(Table3[[#This Row],[Close Price]]-I143)/I143)</f>
        <v>4.2520665836258582E-2</v>
      </c>
      <c r="N144" s="3">
        <f>IF(OR(Table3[[#This Row],[Raw Return]]&lt;-20,Table3[[#This Row],[Raw Return]]&gt;20),"Outlier",Table3[[#This Row],[Raw Return]])</f>
        <v>4.2520665836258582E-2</v>
      </c>
      <c r="O144" s="8">
        <f>(Table3[[#This Row],[Return]]-$S$3)^2</f>
        <v>1.723737090408556E-3</v>
      </c>
      <c r="P144" s="8">
        <f>(Table3[[#This Row],[Return]]-$S$3)^3</f>
        <v>7.1565966357930251E-5</v>
      </c>
    </row>
    <row r="145" spans="1:16" x14ac:dyDescent="0.3">
      <c r="A145" s="1" t="s">
        <v>12</v>
      </c>
      <c r="B145" s="1" t="s">
        <v>13</v>
      </c>
      <c r="C145" s="2">
        <v>41208</v>
      </c>
      <c r="D145" s="1">
        <v>920.65</v>
      </c>
      <c r="E145" s="1">
        <v>927.9</v>
      </c>
      <c r="F145" s="1">
        <v>933</v>
      </c>
      <c r="G145" s="1">
        <v>851.2</v>
      </c>
      <c r="H145" s="1">
        <v>859</v>
      </c>
      <c r="I145" s="1">
        <v>858.85</v>
      </c>
      <c r="J145" s="1">
        <v>878.1</v>
      </c>
      <c r="K145" s="1">
        <v>532099</v>
      </c>
      <c r="L145" s="1">
        <v>467235402.05000001</v>
      </c>
      <c r="M145" s="3">
        <f>IF(ISERROR((Table3[[#This Row],[Close Price]]-I144)/I144),0,(Table3[[#This Row],[Close Price]]-I144)/I144)</f>
        <v>-6.7126486721338141E-2</v>
      </c>
      <c r="N145" s="3">
        <f>IF(OR(Table3[[#This Row],[Raw Return]]&lt;-20,Table3[[#This Row],[Raw Return]]&gt;20),"Outlier",Table3[[#This Row],[Raw Return]])</f>
        <v>-6.7126486721338141E-2</v>
      </c>
      <c r="O145" s="8">
        <f>(Table3[[#This Row],[Return]]-$S$3)^2</f>
        <v>4.6415932982313921E-3</v>
      </c>
      <c r="P145" s="8">
        <f>(Table3[[#This Row],[Return]]-$S$3)^3</f>
        <v>-3.1622822227333553E-4</v>
      </c>
    </row>
    <row r="146" spans="1:16" x14ac:dyDescent="0.3">
      <c r="A146" s="1" t="s">
        <v>12</v>
      </c>
      <c r="B146" s="1" t="s">
        <v>13</v>
      </c>
      <c r="C146" s="2">
        <v>41211</v>
      </c>
      <c r="D146" s="1">
        <v>858.85</v>
      </c>
      <c r="E146" s="1">
        <v>868</v>
      </c>
      <c r="F146" s="1">
        <v>876.4</v>
      </c>
      <c r="G146" s="1">
        <v>855</v>
      </c>
      <c r="H146" s="1">
        <v>856.6</v>
      </c>
      <c r="I146" s="1">
        <v>858.4</v>
      </c>
      <c r="J146" s="1">
        <v>866.12</v>
      </c>
      <c r="K146" s="1">
        <v>96718</v>
      </c>
      <c r="L146" s="1">
        <v>83769777.049999997</v>
      </c>
      <c r="M146" s="3">
        <f>IF(ISERROR((Table3[[#This Row],[Close Price]]-I145)/I145),0,(Table3[[#This Row],[Close Price]]-I145)/I145)</f>
        <v>-5.2395645339703726E-4</v>
      </c>
      <c r="N146" s="3">
        <f>IF(OR(Table3[[#This Row],[Raw Return]]&lt;-20,Table3[[#This Row],[Raw Return]]&gt;20),"Outlier",Table3[[#This Row],[Raw Return]])</f>
        <v>-5.2395645339703726E-4</v>
      </c>
      <c r="O146" s="8">
        <f>(Table3[[#This Row],[Return]]-$S$3)^2</f>
        <v>2.3308416032446464E-6</v>
      </c>
      <c r="P146" s="8">
        <f>(Table3[[#This Row],[Return]]-$S$3)^3</f>
        <v>-3.5585177941314099E-9</v>
      </c>
    </row>
    <row r="147" spans="1:16" x14ac:dyDescent="0.3">
      <c r="A147" s="1" t="s">
        <v>12</v>
      </c>
      <c r="B147" s="1" t="s">
        <v>13</v>
      </c>
      <c r="C147" s="2">
        <v>41212</v>
      </c>
      <c r="D147" s="1">
        <v>858.4</v>
      </c>
      <c r="E147" s="1">
        <v>857.2</v>
      </c>
      <c r="F147" s="1">
        <v>864.35</v>
      </c>
      <c r="G147" s="1">
        <v>841.3</v>
      </c>
      <c r="H147" s="1">
        <v>847.95</v>
      </c>
      <c r="I147" s="1">
        <v>847.9</v>
      </c>
      <c r="J147" s="1">
        <v>850.65</v>
      </c>
      <c r="K147" s="1">
        <v>83358</v>
      </c>
      <c r="L147" s="1">
        <v>70908531.200000003</v>
      </c>
      <c r="M147" s="3">
        <f>IF(ISERROR((Table3[[#This Row],[Close Price]]-I146)/I146),0,(Table3[[#This Row],[Close Price]]-I146)/I146)</f>
        <v>-1.223205964585275E-2</v>
      </c>
      <c r="N147" s="3">
        <f>IF(OR(Table3[[#This Row],[Raw Return]]&lt;-20,Table3[[#This Row],[Raw Return]]&gt;20),"Outlier",Table3[[#This Row],[Raw Return]])</f>
        <v>-1.223205964585275E-2</v>
      </c>
      <c r="O147" s="8">
        <f>(Table3[[#This Row],[Return]]-$S$3)^2</f>
        <v>1.7516026445448321E-4</v>
      </c>
      <c r="P147" s="8">
        <f>(Table3[[#This Row],[Return]]-$S$3)^3</f>
        <v>-2.3182132743423455E-6</v>
      </c>
    </row>
    <row r="148" spans="1:16" x14ac:dyDescent="0.3">
      <c r="A148" s="1" t="s">
        <v>12</v>
      </c>
      <c r="B148" s="1" t="s">
        <v>13</v>
      </c>
      <c r="C148" s="2">
        <v>41213</v>
      </c>
      <c r="D148" s="1">
        <v>847.9</v>
      </c>
      <c r="E148" s="1">
        <v>850</v>
      </c>
      <c r="F148" s="1">
        <v>858.4</v>
      </c>
      <c r="G148" s="1">
        <v>840.75</v>
      </c>
      <c r="H148" s="1">
        <v>849</v>
      </c>
      <c r="I148" s="1">
        <v>851.55</v>
      </c>
      <c r="J148" s="1">
        <v>852.27</v>
      </c>
      <c r="K148" s="1">
        <v>55363</v>
      </c>
      <c r="L148" s="1">
        <v>47184406.799999997</v>
      </c>
      <c r="M148" s="3">
        <f>IF(ISERROR((Table3[[#This Row],[Close Price]]-I147)/I147),0,(Table3[[#This Row],[Close Price]]-I147)/I147)</f>
        <v>4.3047529189762677E-3</v>
      </c>
      <c r="N148" s="3">
        <f>IF(OR(Table3[[#This Row],[Raw Return]]&lt;-20,Table3[[#This Row],[Raw Return]]&gt;20),"Outlier",Table3[[#This Row],[Raw Return]])</f>
        <v>4.3047529189762677E-3</v>
      </c>
      <c r="O148" s="8">
        <f>(Table3[[#This Row],[Return]]-$S$3)^2</f>
        <v>1.0903203793337737E-5</v>
      </c>
      <c r="P148" s="8">
        <f>(Table3[[#This Row],[Return]]-$S$3)^3</f>
        <v>3.6002378584401821E-8</v>
      </c>
    </row>
    <row r="149" spans="1:16" x14ac:dyDescent="0.3">
      <c r="A149" s="1" t="s">
        <v>12</v>
      </c>
      <c r="B149" s="1" t="s">
        <v>13</v>
      </c>
      <c r="C149" s="2">
        <v>41214</v>
      </c>
      <c r="D149" s="1">
        <v>851.55</v>
      </c>
      <c r="E149" s="1">
        <v>851</v>
      </c>
      <c r="F149" s="1">
        <v>866.05</v>
      </c>
      <c r="G149" s="1">
        <v>840.1</v>
      </c>
      <c r="H149" s="1">
        <v>859</v>
      </c>
      <c r="I149" s="1">
        <v>860.95</v>
      </c>
      <c r="J149" s="1">
        <v>859.69</v>
      </c>
      <c r="K149" s="1">
        <v>99684</v>
      </c>
      <c r="L149" s="1">
        <v>85696949.900000006</v>
      </c>
      <c r="M149" s="3">
        <f>IF(ISERROR((Table3[[#This Row],[Close Price]]-I148)/I148),0,(Table3[[#This Row],[Close Price]]-I148)/I148)</f>
        <v>1.1038694145969223E-2</v>
      </c>
      <c r="N149" s="3">
        <f>IF(OR(Table3[[#This Row],[Raw Return]]&lt;-20,Table3[[#This Row],[Raw Return]]&gt;20),"Outlier",Table3[[#This Row],[Raw Return]])</f>
        <v>1.1038694145969223E-2</v>
      </c>
      <c r="O149" s="8">
        <f>(Table3[[#This Row],[Return]]-$S$3)^2</f>
        <v>1.0072011568353743E-4</v>
      </c>
      <c r="P149" s="8">
        <f>(Table3[[#This Row],[Return]]-$S$3)^3</f>
        <v>1.0108211582240282E-6</v>
      </c>
    </row>
    <row r="150" spans="1:16" x14ac:dyDescent="0.3">
      <c r="A150" s="1" t="s">
        <v>12</v>
      </c>
      <c r="B150" s="1" t="s">
        <v>13</v>
      </c>
      <c r="C150" s="2">
        <v>41215</v>
      </c>
      <c r="D150" s="1">
        <v>860.95</v>
      </c>
      <c r="E150" s="1">
        <v>860</v>
      </c>
      <c r="F150" s="1">
        <v>870</v>
      </c>
      <c r="G150" s="1">
        <v>849</v>
      </c>
      <c r="H150" s="1">
        <v>855</v>
      </c>
      <c r="I150" s="1">
        <v>856.95</v>
      </c>
      <c r="J150" s="1">
        <v>855.83</v>
      </c>
      <c r="K150" s="1">
        <v>144743</v>
      </c>
      <c r="L150" s="1">
        <v>123875810.75</v>
      </c>
      <c r="M150" s="3">
        <f>IF(ISERROR((Table3[[#This Row],[Close Price]]-I149)/I149),0,(Table3[[#This Row],[Close Price]]-I149)/I149)</f>
        <v>-4.6460305476508507E-3</v>
      </c>
      <c r="N150" s="3">
        <f>IF(OR(Table3[[#This Row],[Raw Return]]&lt;-20,Table3[[#This Row],[Raw Return]]&gt;20),"Outlier",Table3[[#This Row],[Raw Return]])</f>
        <v>-4.6460305476508507E-3</v>
      </c>
      <c r="O150" s="8">
        <f>(Table3[[#This Row],[Return]]-$S$3)^2</f>
        <v>3.1908755006380285E-5</v>
      </c>
      <c r="P150" s="8">
        <f>(Table3[[#This Row],[Return]]-$S$3)^3</f>
        <v>-1.8024564871923283E-7</v>
      </c>
    </row>
    <row r="151" spans="1:16" x14ac:dyDescent="0.3">
      <c r="A151" s="1" t="s">
        <v>12</v>
      </c>
      <c r="B151" s="1" t="s">
        <v>13</v>
      </c>
      <c r="C151" s="2">
        <v>41218</v>
      </c>
      <c r="D151" s="1">
        <v>856.95</v>
      </c>
      <c r="E151" s="1">
        <v>857.7</v>
      </c>
      <c r="F151" s="1">
        <v>862</v>
      </c>
      <c r="G151" s="1">
        <v>849.5</v>
      </c>
      <c r="H151" s="1">
        <v>852.4</v>
      </c>
      <c r="I151" s="1">
        <v>855.6</v>
      </c>
      <c r="J151" s="1">
        <v>855.58</v>
      </c>
      <c r="K151" s="1">
        <v>47609</v>
      </c>
      <c r="L151" s="1">
        <v>40733148.600000001</v>
      </c>
      <c r="M151" s="3">
        <f>IF(ISERROR((Table3[[#This Row],[Close Price]]-I150)/I150),0,(Table3[[#This Row],[Close Price]]-I150)/I150)</f>
        <v>-1.5753544547523458E-3</v>
      </c>
      <c r="N151" s="3">
        <f>IF(OR(Table3[[#This Row],[Raw Return]]&lt;-20,Table3[[#This Row],[Raw Return]]&gt;20),"Outlier",Table3[[#This Row],[Raw Return]])</f>
        <v>-1.5753544547523458E-3</v>
      </c>
      <c r="O151" s="8">
        <f>(Table3[[#This Row],[Return]]-$S$3)^2</f>
        <v>6.6466377918298471E-6</v>
      </c>
      <c r="P151" s="8">
        <f>(Table3[[#This Row],[Return]]-$S$3)^3</f>
        <v>-1.7135746109616347E-8</v>
      </c>
    </row>
    <row r="152" spans="1:16" x14ac:dyDescent="0.3">
      <c r="A152" s="1" t="s">
        <v>12</v>
      </c>
      <c r="B152" s="1" t="s">
        <v>13</v>
      </c>
      <c r="C152" s="2">
        <v>41219</v>
      </c>
      <c r="D152" s="1">
        <v>855.6</v>
      </c>
      <c r="E152" s="1">
        <v>856.6</v>
      </c>
      <c r="F152" s="1">
        <v>856.6</v>
      </c>
      <c r="G152" s="1">
        <v>847</v>
      </c>
      <c r="H152" s="1">
        <v>849.7</v>
      </c>
      <c r="I152" s="1">
        <v>849.85</v>
      </c>
      <c r="J152" s="1">
        <v>850.83</v>
      </c>
      <c r="K152" s="1">
        <v>30297</v>
      </c>
      <c r="L152" s="1">
        <v>25777600.25</v>
      </c>
      <c r="M152" s="3">
        <f>IF(ISERROR((Table3[[#This Row],[Close Price]]-I151)/I151),0,(Table3[[#This Row],[Close Price]]-I151)/I151)</f>
        <v>-6.7204301075268818E-3</v>
      </c>
      <c r="N152" s="3">
        <f>IF(OR(Table3[[#This Row],[Raw Return]]&lt;-20,Table3[[#This Row],[Raw Return]]&gt;20),"Outlier",Table3[[#This Row],[Raw Return]])</f>
        <v>-6.7204301075268818E-3</v>
      </c>
      <c r="O152" s="8">
        <f>(Table3[[#This Row],[Return]]-$S$3)^2</f>
        <v>5.9647556544237176E-5</v>
      </c>
      <c r="P152" s="8">
        <f>(Table3[[#This Row],[Return]]-$S$3)^3</f>
        <v>-4.6066899814142012E-7</v>
      </c>
    </row>
    <row r="153" spans="1:16" x14ac:dyDescent="0.3">
      <c r="A153" s="1" t="s">
        <v>12</v>
      </c>
      <c r="B153" s="1" t="s">
        <v>13</v>
      </c>
      <c r="C153" s="2">
        <v>41220</v>
      </c>
      <c r="D153" s="1">
        <v>849.85</v>
      </c>
      <c r="E153" s="1">
        <v>850</v>
      </c>
      <c r="F153" s="1">
        <v>860.7</v>
      </c>
      <c r="G153" s="1">
        <v>843</v>
      </c>
      <c r="H153" s="1">
        <v>848.5</v>
      </c>
      <c r="I153" s="1">
        <v>846.25</v>
      </c>
      <c r="J153" s="1">
        <v>850.35</v>
      </c>
      <c r="K153" s="1">
        <v>64127</v>
      </c>
      <c r="L153" s="1">
        <v>54530371.899999999</v>
      </c>
      <c r="M153" s="3">
        <f>IF(ISERROR((Table3[[#This Row],[Close Price]]-I152)/I152),0,(Table3[[#This Row],[Close Price]]-I152)/I152)</f>
        <v>-4.2360416544096283E-3</v>
      </c>
      <c r="N153" s="3">
        <f>IF(OR(Table3[[#This Row],[Raw Return]]&lt;-20,Table3[[#This Row],[Raw Return]]&gt;20),"Outlier",Table3[[#This Row],[Raw Return]])</f>
        <v>-4.2360416544096283E-3</v>
      </c>
      <c r="O153" s="8">
        <f>(Table3[[#This Row],[Return]]-$S$3)^2</f>
        <v>2.7444968910017936E-5</v>
      </c>
      <c r="P153" s="8">
        <f>(Table3[[#This Row],[Return]]-$S$3)^3</f>
        <v>-1.4377855505139569E-7</v>
      </c>
    </row>
    <row r="154" spans="1:16" x14ac:dyDescent="0.3">
      <c r="A154" s="1" t="s">
        <v>12</v>
      </c>
      <c r="B154" s="1" t="s">
        <v>13</v>
      </c>
      <c r="C154" s="2">
        <v>41221</v>
      </c>
      <c r="D154" s="1">
        <v>846.25</v>
      </c>
      <c r="E154" s="1">
        <v>846.25</v>
      </c>
      <c r="F154" s="1">
        <v>853.4</v>
      </c>
      <c r="G154" s="1">
        <v>840</v>
      </c>
      <c r="H154" s="1">
        <v>840.95</v>
      </c>
      <c r="I154" s="1">
        <v>841.7</v>
      </c>
      <c r="J154" s="1">
        <v>845.23</v>
      </c>
      <c r="K154" s="1">
        <v>48965</v>
      </c>
      <c r="L154" s="1">
        <v>41386484.149999999</v>
      </c>
      <c r="M154" s="3">
        <f>IF(ISERROR((Table3[[#This Row],[Close Price]]-I153)/I153),0,(Table3[[#This Row],[Close Price]]-I153)/I153)</f>
        <v>-5.3766617429836985E-3</v>
      </c>
      <c r="N154" s="3">
        <f>IF(OR(Table3[[#This Row],[Raw Return]]&lt;-20,Table3[[#This Row],[Raw Return]]&gt;20),"Outlier",Table3[[#This Row],[Raw Return]])</f>
        <v>-5.3766617429836985E-3</v>
      </c>
      <c r="O154" s="8">
        <f>(Table3[[#This Row],[Return]]-$S$3)^2</f>
        <v>4.0696931828498197E-5</v>
      </c>
      <c r="P154" s="8">
        <f>(Table3[[#This Row],[Return]]-$S$3)^3</f>
        <v>-2.5962260487705599E-7</v>
      </c>
    </row>
    <row r="155" spans="1:16" x14ac:dyDescent="0.3">
      <c r="A155" s="1" t="s">
        <v>12</v>
      </c>
      <c r="B155" s="1" t="s">
        <v>13</v>
      </c>
      <c r="C155" s="2">
        <v>41222</v>
      </c>
      <c r="D155" s="1">
        <v>841.7</v>
      </c>
      <c r="E155" s="1">
        <v>841.85</v>
      </c>
      <c r="F155" s="1">
        <v>851.5</v>
      </c>
      <c r="G155" s="1">
        <v>837</v>
      </c>
      <c r="H155" s="1">
        <v>840</v>
      </c>
      <c r="I155" s="1">
        <v>838.25</v>
      </c>
      <c r="J155" s="1">
        <v>842.8</v>
      </c>
      <c r="K155" s="1">
        <v>60301</v>
      </c>
      <c r="L155" s="1">
        <v>50821876.75</v>
      </c>
      <c r="M155" s="3">
        <f>IF(ISERROR((Table3[[#This Row],[Close Price]]-I154)/I154),0,(Table3[[#This Row],[Close Price]]-I154)/I154)</f>
        <v>-4.0988475703933056E-3</v>
      </c>
      <c r="N155" s="3">
        <f>IF(OR(Table3[[#This Row],[Raw Return]]&lt;-20,Table3[[#This Row],[Raw Return]]&gt;20),"Outlier",Table3[[#This Row],[Raw Return]])</f>
        <v>-4.0988475703933056E-3</v>
      </c>
      <c r="O155" s="8">
        <f>(Table3[[#This Row],[Return]]-$S$3)^2</f>
        <v>2.6026327872429718E-5</v>
      </c>
      <c r="P155" s="8">
        <f>(Table3[[#This Row],[Return]]-$S$3)^3</f>
        <v>-1.3277592782493526E-7</v>
      </c>
    </row>
    <row r="156" spans="1:16" x14ac:dyDescent="0.3">
      <c r="A156" s="1" t="s">
        <v>12</v>
      </c>
      <c r="B156" s="1" t="s">
        <v>13</v>
      </c>
      <c r="C156" s="2">
        <v>41225</v>
      </c>
      <c r="D156" s="1">
        <v>838.25</v>
      </c>
      <c r="E156" s="1">
        <v>841.8</v>
      </c>
      <c r="F156" s="1">
        <v>843.5</v>
      </c>
      <c r="G156" s="1">
        <v>832</v>
      </c>
      <c r="H156" s="1">
        <v>834.95</v>
      </c>
      <c r="I156" s="1">
        <v>833.55</v>
      </c>
      <c r="J156" s="1">
        <v>835.68</v>
      </c>
      <c r="K156" s="1">
        <v>63364</v>
      </c>
      <c r="L156" s="1">
        <v>52952204.600000001</v>
      </c>
      <c r="M156" s="3">
        <f>IF(ISERROR((Table3[[#This Row],[Close Price]]-I155)/I155),0,(Table3[[#This Row],[Close Price]]-I155)/I155)</f>
        <v>-5.6069191768566007E-3</v>
      </c>
      <c r="N156" s="3">
        <f>IF(OR(Table3[[#This Row],[Raw Return]]&lt;-20,Table3[[#This Row],[Raw Return]]&gt;20),"Outlier",Table3[[#This Row],[Raw Return]])</f>
        <v>-5.6069191768566007E-3</v>
      </c>
      <c r="O156" s="8">
        <f>(Table3[[#This Row],[Return]]-$S$3)^2</f>
        <v>4.3687765628111193E-5</v>
      </c>
      <c r="P156" s="8">
        <f>(Table3[[#This Row],[Return]]-$S$3)^3</f>
        <v>-2.8876180676855591E-7</v>
      </c>
    </row>
    <row r="157" spans="1:16" x14ac:dyDescent="0.3">
      <c r="A157" s="1" t="s">
        <v>12</v>
      </c>
      <c r="B157" s="1" t="s">
        <v>13</v>
      </c>
      <c r="C157" s="2">
        <v>41226</v>
      </c>
      <c r="D157" s="1">
        <v>833.55</v>
      </c>
      <c r="E157" s="1">
        <v>839</v>
      </c>
      <c r="F157" s="1">
        <v>849</v>
      </c>
      <c r="G157" s="1">
        <v>834</v>
      </c>
      <c r="H157" s="1">
        <v>846</v>
      </c>
      <c r="I157" s="1">
        <v>846.25</v>
      </c>
      <c r="J157" s="1">
        <v>842.82</v>
      </c>
      <c r="K157" s="1">
        <v>33408</v>
      </c>
      <c r="L157" s="1">
        <v>28157041.75</v>
      </c>
      <c r="M157" s="3">
        <f>IF(ISERROR((Table3[[#This Row],[Close Price]]-I156)/I156),0,(Table3[[#This Row],[Close Price]]-I156)/I156)</f>
        <v>1.5236038629956266E-2</v>
      </c>
      <c r="N157" s="3">
        <f>IF(OR(Table3[[#This Row],[Raw Return]]&lt;-20,Table3[[#This Row],[Raw Return]]&gt;20),"Outlier",Table3[[#This Row],[Raw Return]])</f>
        <v>1.5236038629956266E-2</v>
      </c>
      <c r="O157" s="8">
        <f>(Table3[[#This Row],[Return]]-$S$3)^2</f>
        <v>2.0258642123956879E-4</v>
      </c>
      <c r="P157" s="8">
        <f>(Table3[[#This Row],[Return]]-$S$3)^3</f>
        <v>2.8834704083280917E-6</v>
      </c>
    </row>
    <row r="158" spans="1:16" x14ac:dyDescent="0.3">
      <c r="A158" s="1" t="s">
        <v>12</v>
      </c>
      <c r="B158" s="1" t="s">
        <v>13</v>
      </c>
      <c r="C158" s="2">
        <v>41228</v>
      </c>
      <c r="D158" s="1">
        <v>846.25</v>
      </c>
      <c r="E158" s="1">
        <v>845.85</v>
      </c>
      <c r="F158" s="1">
        <v>846</v>
      </c>
      <c r="G158" s="1">
        <v>832</v>
      </c>
      <c r="H158" s="1">
        <v>839.9</v>
      </c>
      <c r="I158" s="1">
        <v>836.85</v>
      </c>
      <c r="J158" s="1">
        <v>837.43</v>
      </c>
      <c r="K158" s="1">
        <v>47286</v>
      </c>
      <c r="L158" s="1">
        <v>39598933.899999999</v>
      </c>
      <c r="M158" s="3">
        <f>IF(ISERROR((Table3[[#This Row],[Close Price]]-I157)/I157),0,(Table3[[#This Row],[Close Price]]-I157)/I157)</f>
        <v>-1.1107828655834538E-2</v>
      </c>
      <c r="N158" s="3">
        <f>IF(OR(Table3[[#This Row],[Raw Return]]&lt;-20,Table3[[#This Row],[Raw Return]]&gt;20),"Outlier",Table3[[#This Row],[Raw Return]])</f>
        <v>-1.1107828655834538E-2</v>
      </c>
      <c r="O158" s="8">
        <f>(Table3[[#This Row],[Return]]-$S$3)^2</f>
        <v>1.4666618683811193E-4</v>
      </c>
      <c r="P158" s="8">
        <f>(Table3[[#This Row],[Return]]-$S$3)^3</f>
        <v>-1.7762128245590955E-6</v>
      </c>
    </row>
    <row r="159" spans="1:16" x14ac:dyDescent="0.3">
      <c r="A159" s="1" t="s">
        <v>12</v>
      </c>
      <c r="B159" s="1" t="s">
        <v>13</v>
      </c>
      <c r="C159" s="2">
        <v>41229</v>
      </c>
      <c r="D159" s="1">
        <v>836.85</v>
      </c>
      <c r="E159" s="1">
        <v>830.4</v>
      </c>
      <c r="F159" s="1">
        <v>865</v>
      </c>
      <c r="G159" s="1">
        <v>820</v>
      </c>
      <c r="H159" s="1">
        <v>841</v>
      </c>
      <c r="I159" s="1">
        <v>841.65</v>
      </c>
      <c r="J159" s="1">
        <v>850.02</v>
      </c>
      <c r="K159" s="1">
        <v>89505</v>
      </c>
      <c r="L159" s="1">
        <v>76081244.049999997</v>
      </c>
      <c r="M159" s="3">
        <f>IF(ISERROR((Table3[[#This Row],[Close Price]]-I158)/I158),0,(Table3[[#This Row],[Close Price]]-I158)/I158)</f>
        <v>5.7357949453306504E-3</v>
      </c>
      <c r="N159" s="3">
        <f>IF(OR(Table3[[#This Row],[Raw Return]]&lt;-20,Table3[[#This Row],[Raw Return]]&gt;20),"Outlier",Table3[[#This Row],[Raw Return]])</f>
        <v>5.7357949453306504E-3</v>
      </c>
      <c r="O159" s="8">
        <f>(Table3[[#This Row],[Return]]-$S$3)^2</f>
        <v>2.2401686527009921E-5</v>
      </c>
      <c r="P159" s="8">
        <f>(Table3[[#This Row],[Return]]-$S$3)^3</f>
        <v>1.0602812309252757E-7</v>
      </c>
    </row>
    <row r="160" spans="1:16" x14ac:dyDescent="0.3">
      <c r="A160" s="1" t="s">
        <v>12</v>
      </c>
      <c r="B160" s="1" t="s">
        <v>13</v>
      </c>
      <c r="C160" s="2">
        <v>41232</v>
      </c>
      <c r="D160" s="1">
        <v>841.65</v>
      </c>
      <c r="E160" s="1">
        <v>843</v>
      </c>
      <c r="F160" s="1">
        <v>854</v>
      </c>
      <c r="G160" s="1">
        <v>837.65</v>
      </c>
      <c r="H160" s="1">
        <v>838</v>
      </c>
      <c r="I160" s="1">
        <v>838.75</v>
      </c>
      <c r="J160" s="1">
        <v>843.76</v>
      </c>
      <c r="K160" s="1">
        <v>46134</v>
      </c>
      <c r="L160" s="1">
        <v>38926219.299999997</v>
      </c>
      <c r="M160" s="3">
        <f>IF(ISERROR((Table3[[#This Row],[Close Price]]-I159)/I159),0,(Table3[[#This Row],[Close Price]]-I159)/I159)</f>
        <v>-3.4456127844115455E-3</v>
      </c>
      <c r="N160" s="3">
        <f>IF(OR(Table3[[#This Row],[Raw Return]]&lt;-20,Table3[[#This Row],[Raw Return]]&gt;20),"Outlier",Table3[[#This Row],[Raw Return]])</f>
        <v>-3.4456127844115455E-3</v>
      </c>
      <c r="O160" s="8">
        <f>(Table3[[#This Row],[Return]]-$S$3)^2</f>
        <v>1.9787957709486804E-5</v>
      </c>
      <c r="P160" s="8">
        <f>(Table3[[#This Row],[Return]]-$S$3)^3</f>
        <v>-8.8024073034203992E-8</v>
      </c>
    </row>
    <row r="161" spans="1:16" x14ac:dyDescent="0.3">
      <c r="A161" s="1" t="s">
        <v>12</v>
      </c>
      <c r="B161" s="1" t="s">
        <v>13</v>
      </c>
      <c r="C161" s="2">
        <v>41233</v>
      </c>
      <c r="D161" s="1">
        <v>838.75</v>
      </c>
      <c r="E161" s="1">
        <v>839.9</v>
      </c>
      <c r="F161" s="1">
        <v>844.95</v>
      </c>
      <c r="G161" s="1">
        <v>827</v>
      </c>
      <c r="H161" s="1">
        <v>827.9</v>
      </c>
      <c r="I161" s="1">
        <v>829</v>
      </c>
      <c r="J161" s="1">
        <v>833.39</v>
      </c>
      <c r="K161" s="1">
        <v>66317</v>
      </c>
      <c r="L161" s="1">
        <v>55268245.399999999</v>
      </c>
      <c r="M161" s="3">
        <f>IF(ISERROR((Table3[[#This Row],[Close Price]]-I160)/I160),0,(Table3[[#This Row],[Close Price]]-I160)/I160)</f>
        <v>-1.1624441132637855E-2</v>
      </c>
      <c r="N161" s="3">
        <f>IF(OR(Table3[[#This Row],[Raw Return]]&lt;-20,Table3[[#This Row],[Raw Return]]&gt;20),"Outlier",Table3[[#This Row],[Raw Return]])</f>
        <v>-1.1624441132637855E-2</v>
      </c>
      <c r="O161" s="8">
        <f>(Table3[[#This Row],[Return]]-$S$3)^2</f>
        <v>1.5944603040741724E-4</v>
      </c>
      <c r="P161" s="8">
        <f>(Table3[[#This Row],[Return]]-$S$3)^3</f>
        <v>-2.0133559717036478E-6</v>
      </c>
    </row>
    <row r="162" spans="1:16" x14ac:dyDescent="0.3">
      <c r="A162" s="1" t="s">
        <v>12</v>
      </c>
      <c r="B162" s="1" t="s">
        <v>13</v>
      </c>
      <c r="C162" s="2">
        <v>41234</v>
      </c>
      <c r="D162" s="1">
        <v>829</v>
      </c>
      <c r="E162" s="1">
        <v>828</v>
      </c>
      <c r="F162" s="1">
        <v>833.1</v>
      </c>
      <c r="G162" s="1">
        <v>824</v>
      </c>
      <c r="H162" s="1">
        <v>824</v>
      </c>
      <c r="I162" s="1">
        <v>824.65</v>
      </c>
      <c r="J162" s="1">
        <v>827.53</v>
      </c>
      <c r="K162" s="1">
        <v>41256</v>
      </c>
      <c r="L162" s="1">
        <v>34140565.149999999</v>
      </c>
      <c r="M162" s="3">
        <f>IF(ISERROR((Table3[[#This Row],[Close Price]]-I161)/I161),0,(Table3[[#This Row],[Close Price]]-I161)/I161)</f>
        <v>-5.2472858866104014E-3</v>
      </c>
      <c r="N162" s="3">
        <f>IF(OR(Table3[[#This Row],[Raw Return]]&lt;-20,Table3[[#This Row],[Raw Return]]&gt;20),"Outlier",Table3[[#This Row],[Raw Return]])</f>
        <v>-5.2472858866104014E-3</v>
      </c>
      <c r="O162" s="8">
        <f>(Table3[[#This Row],[Return]]-$S$3)^2</f>
        <v>3.9062985462510388E-5</v>
      </c>
      <c r="P162" s="8">
        <f>(Table3[[#This Row],[Return]]-$S$3)^3</f>
        <v>-2.4414517622517529E-7</v>
      </c>
    </row>
    <row r="163" spans="1:16" x14ac:dyDescent="0.3">
      <c r="A163" s="1" t="s">
        <v>12</v>
      </c>
      <c r="B163" s="1" t="s">
        <v>13</v>
      </c>
      <c r="C163" s="2">
        <v>41235</v>
      </c>
      <c r="D163" s="1">
        <v>824.65</v>
      </c>
      <c r="E163" s="1">
        <v>826.65</v>
      </c>
      <c r="F163" s="1">
        <v>862</v>
      </c>
      <c r="G163" s="1">
        <v>826.5</v>
      </c>
      <c r="H163" s="1">
        <v>857.8</v>
      </c>
      <c r="I163" s="1">
        <v>853.75</v>
      </c>
      <c r="J163" s="1">
        <v>850.11</v>
      </c>
      <c r="K163" s="1">
        <v>167127</v>
      </c>
      <c r="L163" s="1">
        <v>142076804.05000001</v>
      </c>
      <c r="M163" s="3">
        <f>IF(ISERROR((Table3[[#This Row],[Close Price]]-I162)/I162),0,(Table3[[#This Row],[Close Price]]-I162)/I162)</f>
        <v>3.5287697811192655E-2</v>
      </c>
      <c r="N163" s="3">
        <f>IF(OR(Table3[[#This Row],[Raw Return]]&lt;-20,Table3[[#This Row],[Raw Return]]&gt;20),"Outlier",Table3[[#This Row],[Raw Return]])</f>
        <v>3.5287697811192655E-2</v>
      </c>
      <c r="O163" s="8">
        <f>(Table3[[#This Row],[Return]]-$S$3)^2</f>
        <v>1.1754574441165226E-3</v>
      </c>
      <c r="P163" s="8">
        <f>(Table3[[#This Row],[Return]]-$S$3)^3</f>
        <v>4.0300493657896323E-5</v>
      </c>
    </row>
    <row r="164" spans="1:16" x14ac:dyDescent="0.3">
      <c r="A164" s="1" t="s">
        <v>12</v>
      </c>
      <c r="B164" s="1" t="s">
        <v>13</v>
      </c>
      <c r="C164" s="2">
        <v>41236</v>
      </c>
      <c r="D164" s="1">
        <v>853.75</v>
      </c>
      <c r="E164" s="1">
        <v>864.4</v>
      </c>
      <c r="F164" s="1">
        <v>878</v>
      </c>
      <c r="G164" s="1">
        <v>854.9</v>
      </c>
      <c r="H164" s="1">
        <v>863.55</v>
      </c>
      <c r="I164" s="1">
        <v>861.6</v>
      </c>
      <c r="J164" s="1">
        <v>868.52</v>
      </c>
      <c r="K164" s="1">
        <v>152656</v>
      </c>
      <c r="L164" s="1">
        <v>132585244.55</v>
      </c>
      <c r="M164" s="3">
        <f>IF(ISERROR((Table3[[#This Row],[Close Price]]-I163)/I163),0,(Table3[[#This Row],[Close Price]]-I163)/I163)</f>
        <v>9.1947291361640093E-3</v>
      </c>
      <c r="N164" s="3">
        <f>IF(OR(Table3[[#This Row],[Raw Return]]&lt;-20,Table3[[#This Row],[Raw Return]]&gt;20),"Outlier",Table3[[#This Row],[Raw Return]])</f>
        <v>9.1947291361640093E-3</v>
      </c>
      <c r="O164" s="8">
        <f>(Table3[[#This Row],[Return]]-$S$3)^2</f>
        <v>6.7108473830258391E-5</v>
      </c>
      <c r="P164" s="8">
        <f>(Table3[[#This Row],[Return]]-$S$3)^3</f>
        <v>5.4975101948918376E-7</v>
      </c>
    </row>
    <row r="165" spans="1:16" x14ac:dyDescent="0.3">
      <c r="A165" s="1" t="s">
        <v>12</v>
      </c>
      <c r="B165" s="1" t="s">
        <v>13</v>
      </c>
      <c r="C165" s="2">
        <v>41239</v>
      </c>
      <c r="D165" s="1">
        <v>861.6</v>
      </c>
      <c r="E165" s="1">
        <v>864.9</v>
      </c>
      <c r="F165" s="1">
        <v>881</v>
      </c>
      <c r="G165" s="1">
        <v>860.05</v>
      </c>
      <c r="H165" s="1">
        <v>878</v>
      </c>
      <c r="I165" s="1">
        <v>878.65</v>
      </c>
      <c r="J165" s="1">
        <v>875.28</v>
      </c>
      <c r="K165" s="1">
        <v>107815</v>
      </c>
      <c r="L165" s="1">
        <v>94368226.5</v>
      </c>
      <c r="M165" s="3">
        <f>IF(ISERROR((Table3[[#This Row],[Close Price]]-I164)/I164),0,(Table3[[#This Row],[Close Price]]-I164)/I164)</f>
        <v>1.978876508820793E-2</v>
      </c>
      <c r="N165" s="3">
        <f>IF(OR(Table3[[#This Row],[Raw Return]]&lt;-20,Table3[[#This Row],[Raw Return]]&gt;20),"Outlier",Table3[[#This Row],[Raw Return]])</f>
        <v>1.978876508820793E-2</v>
      </c>
      <c r="O165" s="8">
        <f>(Table3[[#This Row],[Return]]-$S$3)^2</f>
        <v>3.5291425204676011E-4</v>
      </c>
      <c r="P165" s="8">
        <f>(Table3[[#This Row],[Return]]-$S$3)^3</f>
        <v>6.6298514226018042E-6</v>
      </c>
    </row>
    <row r="166" spans="1:16" x14ac:dyDescent="0.3">
      <c r="A166" s="1" t="s">
        <v>12</v>
      </c>
      <c r="B166" s="1" t="s">
        <v>13</v>
      </c>
      <c r="C166" s="2">
        <v>41240</v>
      </c>
      <c r="D166" s="1">
        <v>878.65</v>
      </c>
      <c r="E166" s="1">
        <v>883</v>
      </c>
      <c r="F166" s="1">
        <v>891</v>
      </c>
      <c r="G166" s="1">
        <v>867.05</v>
      </c>
      <c r="H166" s="1">
        <v>869.4</v>
      </c>
      <c r="I166" s="1">
        <v>872.7</v>
      </c>
      <c r="J166" s="1">
        <v>883.37</v>
      </c>
      <c r="K166" s="1">
        <v>73531</v>
      </c>
      <c r="L166" s="1">
        <v>64954834.100000001</v>
      </c>
      <c r="M166" s="3">
        <f>IF(ISERROR((Table3[[#This Row],[Close Price]]-I165)/I165),0,(Table3[[#This Row],[Close Price]]-I165)/I165)</f>
        <v>-6.7717521197290529E-3</v>
      </c>
      <c r="N166" s="3">
        <f>IF(OR(Table3[[#This Row],[Raw Return]]&lt;-20,Table3[[#This Row],[Raw Return]]&gt;20),"Outlier",Table3[[#This Row],[Raw Return]])</f>
        <v>-6.7717521197290529E-3</v>
      </c>
      <c r="O166" s="8">
        <f>(Table3[[#This Row],[Return]]-$S$3)^2</f>
        <v>6.0442929083437336E-5</v>
      </c>
      <c r="P166" s="8">
        <f>(Table3[[#This Row],[Return]]-$S$3)^3</f>
        <v>-4.6991385860476259E-7</v>
      </c>
    </row>
    <row r="167" spans="1:16" x14ac:dyDescent="0.3">
      <c r="A167" s="1" t="s">
        <v>12</v>
      </c>
      <c r="B167" s="1" t="s">
        <v>13</v>
      </c>
      <c r="C167" s="2">
        <v>41242</v>
      </c>
      <c r="D167" s="1">
        <v>872.7</v>
      </c>
      <c r="E167" s="1">
        <v>865.1</v>
      </c>
      <c r="F167" s="1">
        <v>879</v>
      </c>
      <c r="G167" s="1">
        <v>860</v>
      </c>
      <c r="H167" s="1">
        <v>868</v>
      </c>
      <c r="I167" s="1">
        <v>866.15</v>
      </c>
      <c r="J167" s="1">
        <v>869.96</v>
      </c>
      <c r="K167" s="1">
        <v>52225</v>
      </c>
      <c r="L167" s="1">
        <v>45433464.299999997</v>
      </c>
      <c r="M167" s="3">
        <f>IF(ISERROR((Table3[[#This Row],[Close Price]]-I166)/I166),0,(Table3[[#This Row],[Close Price]]-I166)/I166)</f>
        <v>-7.505442878423362E-3</v>
      </c>
      <c r="N167" s="3">
        <f>IF(OR(Table3[[#This Row],[Raw Return]]&lt;-20,Table3[[#This Row],[Raw Return]]&gt;20),"Outlier",Table3[[#This Row],[Raw Return]])</f>
        <v>-7.505442878423362E-3</v>
      </c>
      <c r="O167" s="8">
        <f>(Table3[[#This Row],[Return]]-$S$3)^2</f>
        <v>7.2389396259391132E-5</v>
      </c>
      <c r="P167" s="8">
        <f>(Table3[[#This Row],[Return]]-$S$3)^3</f>
        <v>-6.1590315929576551E-7</v>
      </c>
    </row>
    <row r="168" spans="1:16" x14ac:dyDescent="0.3">
      <c r="A168" s="1" t="s">
        <v>12</v>
      </c>
      <c r="B168" s="1" t="s">
        <v>13</v>
      </c>
      <c r="C168" s="2">
        <v>41243</v>
      </c>
      <c r="D168" s="1">
        <v>866.15</v>
      </c>
      <c r="E168" s="1">
        <v>870.2</v>
      </c>
      <c r="F168" s="1">
        <v>895</v>
      </c>
      <c r="G168" s="1">
        <v>866</v>
      </c>
      <c r="H168" s="1">
        <v>881.05</v>
      </c>
      <c r="I168" s="1">
        <v>882.2</v>
      </c>
      <c r="J168" s="1">
        <v>880.7</v>
      </c>
      <c r="K168" s="1">
        <v>97787</v>
      </c>
      <c r="L168" s="1">
        <v>86121084.75</v>
      </c>
      <c r="M168" s="3">
        <f>IF(ISERROR((Table3[[#This Row],[Close Price]]-I167)/I167),0,(Table3[[#This Row],[Close Price]]-I167)/I167)</f>
        <v>1.8530277665531454E-2</v>
      </c>
      <c r="N168" s="3">
        <f>IF(OR(Table3[[#This Row],[Raw Return]]&lt;-20,Table3[[#This Row],[Raw Return]]&gt;20),"Outlier",Table3[[#This Row],[Raw Return]])</f>
        <v>1.8530277665531454E-2</v>
      </c>
      <c r="O168" s="8">
        <f>(Table3[[#This Row],[Return]]-$S$3)^2</f>
        <v>3.0721412264410938E-4</v>
      </c>
      <c r="P168" s="8">
        <f>(Table3[[#This Row],[Return]]-$S$3)^3</f>
        <v>5.3847031275220631E-6</v>
      </c>
    </row>
    <row r="169" spans="1:16" x14ac:dyDescent="0.3">
      <c r="A169" s="1" t="s">
        <v>12</v>
      </c>
      <c r="B169" s="1" t="s">
        <v>13</v>
      </c>
      <c r="C169" s="2">
        <v>41246</v>
      </c>
      <c r="D169" s="1">
        <v>882.2</v>
      </c>
      <c r="E169" s="1">
        <v>881</v>
      </c>
      <c r="F169" s="1">
        <v>911</v>
      </c>
      <c r="G169" s="1">
        <v>873.55</v>
      </c>
      <c r="H169" s="1">
        <v>910</v>
      </c>
      <c r="I169" s="1">
        <v>900.75</v>
      </c>
      <c r="J169" s="1">
        <v>895.6</v>
      </c>
      <c r="K169" s="1">
        <v>119073</v>
      </c>
      <c r="L169" s="1">
        <v>106641707</v>
      </c>
      <c r="M169" s="3">
        <f>IF(ISERROR((Table3[[#This Row],[Close Price]]-I168)/I168),0,(Table3[[#This Row],[Close Price]]-I168)/I168)</f>
        <v>2.1026978009521597E-2</v>
      </c>
      <c r="N169" s="3">
        <f>IF(OR(Table3[[#This Row],[Raw Return]]&lt;-20,Table3[[#This Row],[Raw Return]]&gt;20),"Outlier",Table3[[#This Row],[Raw Return]])</f>
        <v>2.1026978009521597E-2</v>
      </c>
      <c r="O169" s="8">
        <f>(Table3[[#This Row],[Return]]-$S$3)^2</f>
        <v>4.0096958922356907E-4</v>
      </c>
      <c r="P169" s="8">
        <f>(Table3[[#This Row],[Return]]-$S$3)^3</f>
        <v>8.0291052965285059E-6</v>
      </c>
    </row>
    <row r="170" spans="1:16" x14ac:dyDescent="0.3">
      <c r="A170" s="1" t="s">
        <v>12</v>
      </c>
      <c r="B170" s="1" t="s">
        <v>13</v>
      </c>
      <c r="C170" s="2">
        <v>41247</v>
      </c>
      <c r="D170" s="1">
        <v>900.75</v>
      </c>
      <c r="E170" s="1">
        <v>905</v>
      </c>
      <c r="F170" s="1">
        <v>914</v>
      </c>
      <c r="G170" s="1">
        <v>881</v>
      </c>
      <c r="H170" s="1">
        <v>891.4</v>
      </c>
      <c r="I170" s="1">
        <v>892.4</v>
      </c>
      <c r="J170" s="1">
        <v>899.58</v>
      </c>
      <c r="K170" s="1">
        <v>92640</v>
      </c>
      <c r="L170" s="1">
        <v>83337273.299999997</v>
      </c>
      <c r="M170" s="3">
        <f>IF(ISERROR((Table3[[#This Row],[Close Price]]-I169)/I169),0,(Table3[[#This Row],[Close Price]]-I169)/I169)</f>
        <v>-9.2700527338329414E-3</v>
      </c>
      <c r="N170" s="3">
        <f>IF(OR(Table3[[#This Row],[Raw Return]]&lt;-20,Table3[[#This Row],[Raw Return]]&gt;20),"Outlier",Table3[[#This Row],[Raw Return]])</f>
        <v>-9.2700527338329414E-3</v>
      </c>
      <c r="O170" s="8">
        <f>(Table3[[#This Row],[Return]]-$S$3)^2</f>
        <v>1.055305366233329E-4</v>
      </c>
      <c r="P170" s="8">
        <f>(Table3[[#This Row],[Return]]-$S$3)^3</f>
        <v>-1.0840946964705833E-6</v>
      </c>
    </row>
    <row r="171" spans="1:16" x14ac:dyDescent="0.3">
      <c r="A171" s="1" t="s">
        <v>12</v>
      </c>
      <c r="B171" s="1" t="s">
        <v>13</v>
      </c>
      <c r="C171" s="2">
        <v>41248</v>
      </c>
      <c r="D171" s="1">
        <v>892.4</v>
      </c>
      <c r="E171" s="1">
        <v>896.2</v>
      </c>
      <c r="F171" s="1">
        <v>905.5</v>
      </c>
      <c r="G171" s="1">
        <v>879.5</v>
      </c>
      <c r="H171" s="1">
        <v>892.5</v>
      </c>
      <c r="I171" s="1">
        <v>893.6</v>
      </c>
      <c r="J171" s="1">
        <v>894.86</v>
      </c>
      <c r="K171" s="1">
        <v>45960</v>
      </c>
      <c r="L171" s="1">
        <v>41127558.399999999</v>
      </c>
      <c r="M171" s="3">
        <f>IF(ISERROR((Table3[[#This Row],[Close Price]]-I170)/I170),0,(Table3[[#This Row],[Close Price]]-I170)/I170)</f>
        <v>1.344688480502068E-3</v>
      </c>
      <c r="N171" s="3">
        <f>IF(OR(Table3[[#This Row],[Raw Return]]&lt;-20,Table3[[#This Row],[Raw Return]]&gt;20),"Outlier",Table3[[#This Row],[Raw Return]])</f>
        <v>1.344688480502068E-3</v>
      </c>
      <c r="O171" s="8">
        <f>(Table3[[#This Row],[Return]]-$S$3)^2</f>
        <v>1.1691990683524543E-7</v>
      </c>
      <c r="P171" s="8">
        <f>(Table3[[#This Row],[Return]]-$S$3)^3</f>
        <v>3.9979070338420985E-11</v>
      </c>
    </row>
    <row r="172" spans="1:16" x14ac:dyDescent="0.3">
      <c r="A172" s="1" t="s">
        <v>12</v>
      </c>
      <c r="B172" s="1" t="s">
        <v>13</v>
      </c>
      <c r="C172" s="2">
        <v>41249</v>
      </c>
      <c r="D172" s="1">
        <v>893.6</v>
      </c>
      <c r="E172" s="1">
        <v>902.5</v>
      </c>
      <c r="F172" s="1">
        <v>944.2</v>
      </c>
      <c r="G172" s="1">
        <v>880.05</v>
      </c>
      <c r="H172" s="1">
        <v>931</v>
      </c>
      <c r="I172" s="1">
        <v>925.15</v>
      </c>
      <c r="J172" s="1">
        <v>916.81</v>
      </c>
      <c r="K172" s="1">
        <v>136842</v>
      </c>
      <c r="L172" s="1">
        <v>125458009.45</v>
      </c>
      <c r="M172" s="3">
        <f>IF(ISERROR((Table3[[#This Row],[Close Price]]-I171)/I171),0,(Table3[[#This Row],[Close Price]]-I171)/I171)</f>
        <v>3.5306624888093052E-2</v>
      </c>
      <c r="N172" s="3">
        <f>IF(OR(Table3[[#This Row],[Raw Return]]&lt;-20,Table3[[#This Row],[Raw Return]]&gt;20),"Outlier",Table3[[#This Row],[Raw Return]])</f>
        <v>3.5306624888093052E-2</v>
      </c>
      <c r="O172" s="8">
        <f>(Table3[[#This Row],[Return]]-$S$3)^2</f>
        <v>1.1767556299265797E-3</v>
      </c>
      <c r="P172" s="8">
        <f>(Table3[[#This Row],[Return]]-$S$3)^3</f>
        <v>4.0367274431113957E-5</v>
      </c>
    </row>
    <row r="173" spans="1:16" x14ac:dyDescent="0.3">
      <c r="A173" s="1" t="s">
        <v>12</v>
      </c>
      <c r="B173" s="1" t="s">
        <v>13</v>
      </c>
      <c r="C173" s="2">
        <v>41250</v>
      </c>
      <c r="D173" s="1">
        <v>925.15</v>
      </c>
      <c r="E173" s="1">
        <v>938.35</v>
      </c>
      <c r="F173" s="1">
        <v>950</v>
      </c>
      <c r="G173" s="1">
        <v>932</v>
      </c>
      <c r="H173" s="1">
        <v>938</v>
      </c>
      <c r="I173" s="1">
        <v>938.05</v>
      </c>
      <c r="J173" s="1">
        <v>939.69</v>
      </c>
      <c r="K173" s="1">
        <v>140658</v>
      </c>
      <c r="L173" s="1">
        <v>132175376.8</v>
      </c>
      <c r="M173" s="3">
        <f>IF(ISERROR((Table3[[#This Row],[Close Price]]-I172)/I172),0,(Table3[[#This Row],[Close Price]]-I172)/I172)</f>
        <v>1.3943684807868969E-2</v>
      </c>
      <c r="N173" s="3">
        <f>IF(OR(Table3[[#This Row],[Raw Return]]&lt;-20,Table3[[#This Row],[Raw Return]]&gt;20),"Outlier",Table3[[#This Row],[Raw Return]])</f>
        <v>1.3943684807868969E-2</v>
      </c>
      <c r="O173" s="8">
        <f>(Table3[[#This Row],[Return]]-$S$3)^2</f>
        <v>1.6746771734302596E-4</v>
      </c>
      <c r="P173" s="8">
        <f>(Table3[[#This Row],[Return]]-$S$3)^3</f>
        <v>2.1671883184837832E-6</v>
      </c>
    </row>
    <row r="174" spans="1:16" x14ac:dyDescent="0.3">
      <c r="A174" s="1" t="s">
        <v>12</v>
      </c>
      <c r="B174" s="1" t="s">
        <v>13</v>
      </c>
      <c r="C174" s="2">
        <v>41253</v>
      </c>
      <c r="D174" s="1">
        <v>938.05</v>
      </c>
      <c r="E174" s="1">
        <v>947.65</v>
      </c>
      <c r="F174" s="1">
        <v>960.1</v>
      </c>
      <c r="G174" s="1">
        <v>927.4</v>
      </c>
      <c r="H174" s="1">
        <v>934</v>
      </c>
      <c r="I174" s="1">
        <v>939.3</v>
      </c>
      <c r="J174" s="1">
        <v>945.79</v>
      </c>
      <c r="K174" s="1">
        <v>141904</v>
      </c>
      <c r="L174" s="1">
        <v>134210868.05</v>
      </c>
      <c r="M174" s="3">
        <f>IF(ISERROR((Table3[[#This Row],[Close Price]]-I173)/I173),0,(Table3[[#This Row],[Close Price]]-I173)/I173)</f>
        <v>1.3325515697457492E-3</v>
      </c>
      <c r="N174" s="3">
        <f>IF(OR(Table3[[#This Row],[Raw Return]]&lt;-20,Table3[[#This Row],[Raw Return]]&gt;20),"Outlier",Table3[[#This Row],[Raw Return]])</f>
        <v>1.3325515697457492E-3</v>
      </c>
      <c r="O174" s="8">
        <f>(Table3[[#This Row],[Return]]-$S$3)^2</f>
        <v>1.0876712940826435E-7</v>
      </c>
      <c r="P174" s="8">
        <f>(Table3[[#This Row],[Return]]-$S$3)^3</f>
        <v>3.5871249123211194E-11</v>
      </c>
    </row>
    <row r="175" spans="1:16" x14ac:dyDescent="0.3">
      <c r="A175" s="1" t="s">
        <v>12</v>
      </c>
      <c r="B175" s="1" t="s">
        <v>13</v>
      </c>
      <c r="C175" s="2">
        <v>41254</v>
      </c>
      <c r="D175" s="1">
        <v>939.3</v>
      </c>
      <c r="E175" s="1">
        <v>934</v>
      </c>
      <c r="F175" s="1">
        <v>944</v>
      </c>
      <c r="G175" s="1">
        <v>912</v>
      </c>
      <c r="H175" s="1">
        <v>923</v>
      </c>
      <c r="I175" s="1">
        <v>923.45</v>
      </c>
      <c r="J175" s="1">
        <v>928.25</v>
      </c>
      <c r="K175" s="1">
        <v>69496</v>
      </c>
      <c r="L175" s="1">
        <v>64509808.350000001</v>
      </c>
      <c r="M175" s="3">
        <f>IF(ISERROR((Table3[[#This Row],[Close Price]]-I174)/I174),0,(Table3[[#This Row],[Close Price]]-I174)/I174)</f>
        <v>-1.6874268071968391E-2</v>
      </c>
      <c r="N175" s="3">
        <f>IF(OR(Table3[[#This Row],[Raw Return]]&lt;-20,Table3[[#This Row],[Raw Return]]&gt;20),"Outlier",Table3[[#This Row],[Raw Return]])</f>
        <v>-1.6874268071968391E-2</v>
      </c>
      <c r="O175" s="8">
        <f>(Table3[[#This Row],[Return]]-$S$3)^2</f>
        <v>3.1958788062954495E-4</v>
      </c>
      <c r="P175" s="8">
        <f>(Table3[[#This Row],[Return]]-$S$3)^3</f>
        <v>-5.7132792604669131E-6</v>
      </c>
    </row>
    <row r="176" spans="1:16" x14ac:dyDescent="0.3">
      <c r="A176" s="1" t="s">
        <v>12</v>
      </c>
      <c r="B176" s="1" t="s">
        <v>13</v>
      </c>
      <c r="C176" s="2">
        <v>41255</v>
      </c>
      <c r="D176" s="1">
        <v>923.45</v>
      </c>
      <c r="E176" s="1">
        <v>929.55</v>
      </c>
      <c r="F176" s="1">
        <v>930</v>
      </c>
      <c r="G176" s="1">
        <v>900</v>
      </c>
      <c r="H176" s="1">
        <v>907</v>
      </c>
      <c r="I176" s="1">
        <v>911.5</v>
      </c>
      <c r="J176" s="1">
        <v>911.57</v>
      </c>
      <c r="K176" s="1">
        <v>101355</v>
      </c>
      <c r="L176" s="1">
        <v>92392054.75</v>
      </c>
      <c r="M176" s="3">
        <f>IF(ISERROR((Table3[[#This Row],[Close Price]]-I175)/I175),0,(Table3[[#This Row],[Close Price]]-I175)/I175)</f>
        <v>-1.2940603172884341E-2</v>
      </c>
      <c r="N176" s="3">
        <f>IF(OR(Table3[[#This Row],[Raw Return]]&lt;-20,Table3[[#This Row],[Raw Return]]&gt;20),"Outlier",Table3[[#This Row],[Raw Return]])</f>
        <v>-1.2940603172884341E-2</v>
      </c>
      <c r="O176" s="8">
        <f>(Table3[[#This Row],[Return]]-$S$3)^2</f>
        <v>1.9441717997709915E-4</v>
      </c>
      <c r="P176" s="8">
        <f>(Table3[[#This Row],[Return]]-$S$3)^3</f>
        <v>-2.7108279768800395E-6</v>
      </c>
    </row>
    <row r="177" spans="1:16" x14ac:dyDescent="0.3">
      <c r="A177" s="1" t="s">
        <v>12</v>
      </c>
      <c r="B177" s="1" t="s">
        <v>13</v>
      </c>
      <c r="C177" s="2">
        <v>41256</v>
      </c>
      <c r="D177" s="1">
        <v>911.5</v>
      </c>
      <c r="E177" s="1">
        <v>912</v>
      </c>
      <c r="F177" s="1">
        <v>960.75</v>
      </c>
      <c r="G177" s="1">
        <v>910.5</v>
      </c>
      <c r="H177" s="1">
        <v>933</v>
      </c>
      <c r="I177" s="1">
        <v>936.4</v>
      </c>
      <c r="J177" s="1">
        <v>942.19</v>
      </c>
      <c r="K177" s="1">
        <v>234000</v>
      </c>
      <c r="L177" s="1">
        <v>220471638.25</v>
      </c>
      <c r="M177" s="3">
        <f>IF(ISERROR((Table3[[#This Row],[Close Price]]-I176)/I176),0,(Table3[[#This Row],[Close Price]]-I176)/I176)</f>
        <v>2.7317608337904527E-2</v>
      </c>
      <c r="N177" s="3">
        <f>IF(OR(Table3[[#This Row],[Raw Return]]&lt;-20,Table3[[#This Row],[Raw Return]]&gt;20),"Outlier",Table3[[#This Row],[Raw Return]])</f>
        <v>2.7317608337904527E-2</v>
      </c>
      <c r="O177" s="8">
        <f>(Table3[[#This Row],[Return]]-$S$3)^2</f>
        <v>6.9247161407213033E-4</v>
      </c>
      <c r="P177" s="8">
        <f>(Table3[[#This Row],[Return]]-$S$3)^3</f>
        <v>1.822229038435014E-5</v>
      </c>
    </row>
    <row r="178" spans="1:16" x14ac:dyDescent="0.3">
      <c r="A178" s="1" t="s">
        <v>12</v>
      </c>
      <c r="B178" s="1" t="s">
        <v>13</v>
      </c>
      <c r="C178" s="2">
        <v>41257</v>
      </c>
      <c r="D178" s="1">
        <v>936.4</v>
      </c>
      <c r="E178" s="1">
        <v>937</v>
      </c>
      <c r="F178" s="1">
        <v>944.9</v>
      </c>
      <c r="G178" s="1">
        <v>917.05</v>
      </c>
      <c r="H178" s="1">
        <v>938.6</v>
      </c>
      <c r="I178" s="1">
        <v>940.75</v>
      </c>
      <c r="J178" s="1">
        <v>933.44</v>
      </c>
      <c r="K178" s="1">
        <v>65306</v>
      </c>
      <c r="L178" s="1">
        <v>60958983.649999999</v>
      </c>
      <c r="M178" s="3">
        <f>IF(ISERROR((Table3[[#This Row],[Close Price]]-I177)/I177),0,(Table3[[#This Row],[Close Price]]-I177)/I177)</f>
        <v>4.6454506621102336E-3</v>
      </c>
      <c r="N178" s="3">
        <f>IF(OR(Table3[[#This Row],[Raw Return]]&lt;-20,Table3[[#This Row],[Raw Return]]&gt;20),"Outlier",Table3[[#This Row],[Raw Return]])</f>
        <v>4.6454506621102336E-3</v>
      </c>
      <c r="O178" s="8">
        <f>(Table3[[#This Row],[Return]]-$S$3)^2</f>
        <v>1.3269246619847778E-5</v>
      </c>
      <c r="P178" s="8">
        <f>(Table3[[#This Row],[Return]]-$S$3)^3</f>
        <v>4.8335854299966359E-8</v>
      </c>
    </row>
    <row r="179" spans="1:16" x14ac:dyDescent="0.3">
      <c r="A179" s="1" t="s">
        <v>12</v>
      </c>
      <c r="B179" s="1" t="s">
        <v>13</v>
      </c>
      <c r="C179" s="2">
        <v>41260</v>
      </c>
      <c r="D179" s="1">
        <v>940.75</v>
      </c>
      <c r="E179" s="1">
        <v>940</v>
      </c>
      <c r="F179" s="1">
        <v>944.85</v>
      </c>
      <c r="G179" s="1">
        <v>926.95</v>
      </c>
      <c r="H179" s="1">
        <v>935</v>
      </c>
      <c r="I179" s="1">
        <v>934.45</v>
      </c>
      <c r="J179" s="1">
        <v>934.98</v>
      </c>
      <c r="K179" s="1">
        <v>65933</v>
      </c>
      <c r="L179" s="1">
        <v>61646301.450000003</v>
      </c>
      <c r="M179" s="3">
        <f>IF(ISERROR((Table3[[#This Row],[Close Price]]-I178)/I178),0,(Table3[[#This Row],[Close Price]]-I178)/I178)</f>
        <v>-6.6967844804676638E-3</v>
      </c>
      <c r="N179" s="3">
        <f>IF(OR(Table3[[#This Row],[Raw Return]]&lt;-20,Table3[[#This Row],[Raw Return]]&gt;20),"Outlier",Table3[[#This Row],[Raw Return]])</f>
        <v>-6.6967844804676638E-3</v>
      </c>
      <c r="O179" s="8">
        <f>(Table3[[#This Row],[Return]]-$S$3)^2</f>
        <v>5.9282876647326738E-5</v>
      </c>
      <c r="P179" s="8">
        <f>(Table3[[#This Row],[Return]]-$S$3)^3</f>
        <v>-4.5645072774788205E-7</v>
      </c>
    </row>
    <row r="180" spans="1:16" x14ac:dyDescent="0.3">
      <c r="A180" s="1" t="s">
        <v>12</v>
      </c>
      <c r="B180" s="1" t="s">
        <v>13</v>
      </c>
      <c r="C180" s="2">
        <v>41261</v>
      </c>
      <c r="D180" s="1">
        <v>934.45</v>
      </c>
      <c r="E180" s="1">
        <v>938.9</v>
      </c>
      <c r="F180" s="1">
        <v>939.65</v>
      </c>
      <c r="G180" s="1">
        <v>915.95</v>
      </c>
      <c r="H180" s="1">
        <v>925.3</v>
      </c>
      <c r="I180" s="1">
        <v>924.8</v>
      </c>
      <c r="J180" s="1">
        <v>927.6</v>
      </c>
      <c r="K180" s="1">
        <v>46442</v>
      </c>
      <c r="L180" s="1">
        <v>43079803.100000001</v>
      </c>
      <c r="M180" s="3">
        <f>IF(ISERROR((Table3[[#This Row],[Close Price]]-I179)/I179),0,(Table3[[#This Row],[Close Price]]-I179)/I179)</f>
        <v>-1.0326930279843854E-2</v>
      </c>
      <c r="N180" s="3">
        <f>IF(OR(Table3[[#This Row],[Raw Return]]&lt;-20,Table3[[#This Row],[Raw Return]]&gt;20),"Outlier",Table3[[#This Row],[Raw Return]])</f>
        <v>-1.0326930279843854E-2</v>
      </c>
      <c r="O180" s="8">
        <f>(Table3[[#This Row],[Return]]-$S$3)^2</f>
        <v>1.283617220947178E-4</v>
      </c>
      <c r="P180" s="8">
        <f>(Table3[[#This Row],[Return]]-$S$3)^3</f>
        <v>-1.4542976502050293E-6</v>
      </c>
    </row>
    <row r="181" spans="1:16" x14ac:dyDescent="0.3">
      <c r="A181" s="1" t="s">
        <v>12</v>
      </c>
      <c r="B181" s="1" t="s">
        <v>13</v>
      </c>
      <c r="C181" s="2">
        <v>41262</v>
      </c>
      <c r="D181" s="1">
        <v>924.8</v>
      </c>
      <c r="E181" s="1">
        <v>942.6</v>
      </c>
      <c r="F181" s="1">
        <v>968</v>
      </c>
      <c r="G181" s="1">
        <v>910.15</v>
      </c>
      <c r="H181" s="1">
        <v>920</v>
      </c>
      <c r="I181" s="1">
        <v>920.6</v>
      </c>
      <c r="J181" s="1">
        <v>942.09</v>
      </c>
      <c r="K181" s="1">
        <v>282226</v>
      </c>
      <c r="L181" s="1">
        <v>265883051.55000001</v>
      </c>
      <c r="M181" s="3">
        <f>IF(ISERROR((Table3[[#This Row],[Close Price]]-I180)/I180),0,(Table3[[#This Row],[Close Price]]-I180)/I180)</f>
        <v>-4.5415224913494074E-3</v>
      </c>
      <c r="N181" s="3">
        <f>IF(OR(Table3[[#This Row],[Raw Return]]&lt;-20,Table3[[#This Row],[Raw Return]]&gt;20),"Outlier",Table3[[#This Row],[Raw Return]])</f>
        <v>-4.5415224913494074E-3</v>
      </c>
      <c r="O181" s="8">
        <f>(Table3[[#This Row],[Return]]-$S$3)^2</f>
        <v>3.0738990172541476E-5</v>
      </c>
      <c r="P181" s="8">
        <f>(Table3[[#This Row],[Return]]-$S$3)^3</f>
        <v>-1.7042542831379483E-7</v>
      </c>
    </row>
    <row r="182" spans="1:16" x14ac:dyDescent="0.3">
      <c r="A182" s="1" t="s">
        <v>12</v>
      </c>
      <c r="B182" s="1" t="s">
        <v>13</v>
      </c>
      <c r="C182" s="2">
        <v>41263</v>
      </c>
      <c r="D182" s="1">
        <v>920.6</v>
      </c>
      <c r="E182" s="1">
        <v>928.25</v>
      </c>
      <c r="F182" s="1">
        <v>930</v>
      </c>
      <c r="G182" s="1">
        <v>911.35</v>
      </c>
      <c r="H182" s="1">
        <v>912.1</v>
      </c>
      <c r="I182" s="1">
        <v>915.8</v>
      </c>
      <c r="J182" s="1">
        <v>920.15</v>
      </c>
      <c r="K182" s="1">
        <v>51299</v>
      </c>
      <c r="L182" s="1">
        <v>47202793.850000001</v>
      </c>
      <c r="M182" s="3">
        <f>IF(ISERROR((Table3[[#This Row],[Close Price]]-I181)/I181),0,(Table3[[#This Row],[Close Price]]-I181)/I181)</f>
        <v>-5.2139908755160416E-3</v>
      </c>
      <c r="N182" s="3">
        <f>IF(OR(Table3[[#This Row],[Raw Return]]&lt;-20,Table3[[#This Row],[Raw Return]]&gt;20),"Outlier",Table3[[#This Row],[Raw Return]])</f>
        <v>-5.2139908755160416E-3</v>
      </c>
      <c r="O182" s="8">
        <f>(Table3[[#This Row],[Return]]-$S$3)^2</f>
        <v>3.8647903795445965E-5</v>
      </c>
      <c r="P182" s="8">
        <f>(Table3[[#This Row],[Return]]-$S$3)^3</f>
        <v>-2.4026411729990262E-7</v>
      </c>
    </row>
    <row r="183" spans="1:16" x14ac:dyDescent="0.3">
      <c r="A183" s="1" t="s">
        <v>12</v>
      </c>
      <c r="B183" s="1" t="s">
        <v>13</v>
      </c>
      <c r="C183" s="2">
        <v>41264</v>
      </c>
      <c r="D183" s="1">
        <v>915.8</v>
      </c>
      <c r="E183" s="1">
        <v>914.7</v>
      </c>
      <c r="F183" s="1">
        <v>930.8</v>
      </c>
      <c r="G183" s="1">
        <v>891</v>
      </c>
      <c r="H183" s="1">
        <v>908.65</v>
      </c>
      <c r="I183" s="1">
        <v>902.5</v>
      </c>
      <c r="J183" s="1">
        <v>909.49</v>
      </c>
      <c r="K183" s="1">
        <v>123611</v>
      </c>
      <c r="L183" s="1">
        <v>112422404.8</v>
      </c>
      <c r="M183" s="3">
        <f>IF(ISERROR((Table3[[#This Row],[Close Price]]-I182)/I182),0,(Table3[[#This Row],[Close Price]]-I182)/I182)</f>
        <v>-1.4522821576763437E-2</v>
      </c>
      <c r="N183" s="3">
        <f>IF(OR(Table3[[#This Row],[Raw Return]]&lt;-20,Table3[[#This Row],[Raw Return]]&gt;20),"Outlier",Table3[[#This Row],[Raw Return]])</f>
        <v>-1.4522821576763437E-2</v>
      </c>
      <c r="O183" s="8">
        <f>(Table3[[#This Row],[Return]]-$S$3)^2</f>
        <v>2.4104346439446229E-4</v>
      </c>
      <c r="P183" s="8">
        <f>(Table3[[#This Row],[Return]]-$S$3)^3</f>
        <v>-3.7423382707104987E-6</v>
      </c>
    </row>
    <row r="184" spans="1:16" x14ac:dyDescent="0.3">
      <c r="A184" s="1" t="s">
        <v>12</v>
      </c>
      <c r="B184" s="1" t="s">
        <v>13</v>
      </c>
      <c r="C184" s="2">
        <v>41267</v>
      </c>
      <c r="D184" s="1">
        <v>902.5</v>
      </c>
      <c r="E184" s="1">
        <v>905.05</v>
      </c>
      <c r="F184" s="1">
        <v>912.7</v>
      </c>
      <c r="G184" s="1">
        <v>885</v>
      </c>
      <c r="H184" s="1">
        <v>887</v>
      </c>
      <c r="I184" s="1">
        <v>888.65</v>
      </c>
      <c r="J184" s="1">
        <v>894.98</v>
      </c>
      <c r="K184" s="1">
        <v>34196</v>
      </c>
      <c r="L184" s="1">
        <v>30604670.25</v>
      </c>
      <c r="M184" s="3">
        <f>IF(ISERROR((Table3[[#This Row],[Close Price]]-I183)/I183),0,(Table3[[#This Row],[Close Price]]-I183)/I183)</f>
        <v>-1.534626038781166E-2</v>
      </c>
      <c r="N184" s="3">
        <f>IF(OR(Table3[[#This Row],[Raw Return]]&lt;-20,Table3[[#This Row],[Raw Return]]&gt;20),"Outlier",Table3[[#This Row],[Raw Return]])</f>
        <v>-1.534626038781166E-2</v>
      </c>
      <c r="O184" s="8">
        <f>(Table3[[#This Row],[Return]]-$S$3)^2</f>
        <v>2.6729023712876438E-4</v>
      </c>
      <c r="P184" s="8">
        <f>(Table3[[#This Row],[Return]]-$S$3)^3</f>
        <v>-4.3699316519571159E-6</v>
      </c>
    </row>
    <row r="185" spans="1:16" x14ac:dyDescent="0.3">
      <c r="A185" s="1" t="s">
        <v>12</v>
      </c>
      <c r="B185" s="1" t="s">
        <v>13</v>
      </c>
      <c r="C185" s="2">
        <v>41269</v>
      </c>
      <c r="D185" s="1">
        <v>888.65</v>
      </c>
      <c r="E185" s="1">
        <v>887.1</v>
      </c>
      <c r="F185" s="1">
        <v>920</v>
      </c>
      <c r="G185" s="1">
        <v>880</v>
      </c>
      <c r="H185" s="1">
        <v>909.7</v>
      </c>
      <c r="I185" s="1">
        <v>906.8</v>
      </c>
      <c r="J185" s="1">
        <v>900.73</v>
      </c>
      <c r="K185" s="1">
        <v>901768</v>
      </c>
      <c r="L185" s="1">
        <v>812250259.39999998</v>
      </c>
      <c r="M185" s="3">
        <f>IF(ISERROR((Table3[[#This Row],[Close Price]]-I184)/I184),0,(Table3[[#This Row],[Close Price]]-I184)/I184)</f>
        <v>2.0424239014235051E-2</v>
      </c>
      <c r="N185" s="3">
        <f>IF(OR(Table3[[#This Row],[Raw Return]]&lt;-20,Table3[[#This Row],[Raw Return]]&gt;20),"Outlier",Table3[[#This Row],[Raw Return]])</f>
        <v>2.0424239014235051E-2</v>
      </c>
      <c r="O185" s="8">
        <f>(Table3[[#This Row],[Return]]-$S$3)^2</f>
        <v>3.7719412093279781E-4</v>
      </c>
      <c r="P185" s="8">
        <f>(Table3[[#This Row],[Return]]-$S$3)^3</f>
        <v>7.3256703631059699E-6</v>
      </c>
    </row>
    <row r="186" spans="1:16" x14ac:dyDescent="0.3">
      <c r="A186" s="1" t="s">
        <v>12</v>
      </c>
      <c r="B186" s="1" t="s">
        <v>13</v>
      </c>
      <c r="C186" s="2">
        <v>41270</v>
      </c>
      <c r="D186" s="1">
        <v>906.8</v>
      </c>
      <c r="E186" s="1">
        <v>910.05</v>
      </c>
      <c r="F186" s="1">
        <v>929.9</v>
      </c>
      <c r="G186" s="1">
        <v>909.1</v>
      </c>
      <c r="H186" s="1">
        <v>915.65</v>
      </c>
      <c r="I186" s="1">
        <v>915.6</v>
      </c>
      <c r="J186" s="1">
        <v>921.09</v>
      </c>
      <c r="K186" s="1">
        <v>922064</v>
      </c>
      <c r="L186" s="1">
        <v>849304185.54999995</v>
      </c>
      <c r="M186" s="3">
        <f>IF(ISERROR((Table3[[#This Row],[Close Price]]-I185)/I185),0,(Table3[[#This Row],[Close Price]]-I185)/I185)</f>
        <v>9.7044552271725506E-3</v>
      </c>
      <c r="N186" s="3">
        <f>IF(OR(Table3[[#This Row],[Raw Return]]&lt;-20,Table3[[#This Row],[Raw Return]]&gt;20),"Outlier",Table3[[#This Row],[Raw Return]])</f>
        <v>9.7044552271725506E-3</v>
      </c>
      <c r="O186" s="8">
        <f>(Table3[[#This Row],[Return]]-$S$3)^2</f>
        <v>7.5719622515855092E-5</v>
      </c>
      <c r="P186" s="8">
        <f>(Table3[[#This Row],[Return]]-$S$3)^3</f>
        <v>6.5888961165243556E-7</v>
      </c>
    </row>
    <row r="187" spans="1:16" x14ac:dyDescent="0.3">
      <c r="A187" s="1" t="s">
        <v>12</v>
      </c>
      <c r="B187" s="1" t="s">
        <v>13</v>
      </c>
      <c r="C187" s="2">
        <v>41271</v>
      </c>
      <c r="D187" s="1">
        <v>915.6</v>
      </c>
      <c r="E187" s="1">
        <v>922.15</v>
      </c>
      <c r="F187" s="1">
        <v>924.4</v>
      </c>
      <c r="G187" s="1">
        <v>897</v>
      </c>
      <c r="H187" s="1">
        <v>905</v>
      </c>
      <c r="I187" s="1">
        <v>906.5</v>
      </c>
      <c r="J187" s="1">
        <v>908.86</v>
      </c>
      <c r="K187" s="1">
        <v>454001</v>
      </c>
      <c r="L187" s="1">
        <v>412622023.35000002</v>
      </c>
      <c r="M187" s="3">
        <f>IF(ISERROR((Table3[[#This Row],[Close Price]]-I186)/I186),0,(Table3[[#This Row],[Close Price]]-I186)/I186)</f>
        <v>-9.9388379204893209E-3</v>
      </c>
      <c r="N187" s="3">
        <f>IF(OR(Table3[[#This Row],[Raw Return]]&lt;-20,Table3[[#This Row],[Raw Return]]&gt;20),"Outlier",Table3[[#This Row],[Raw Return]])</f>
        <v>-9.9388379204893209E-3</v>
      </c>
      <c r="O187" s="8">
        <f>(Table3[[#This Row],[Return]]-$S$3)^2</f>
        <v>1.1971841078307861E-4</v>
      </c>
      <c r="P187" s="8">
        <f>(Table3[[#This Row],[Return]]-$S$3)^3</f>
        <v>-1.3099098704859193E-6</v>
      </c>
    </row>
    <row r="188" spans="1:16" x14ac:dyDescent="0.3">
      <c r="A188" s="1" t="s">
        <v>12</v>
      </c>
      <c r="B188" s="1" t="s">
        <v>13</v>
      </c>
      <c r="C188" s="2">
        <v>41274</v>
      </c>
      <c r="D188" s="1">
        <v>906.5</v>
      </c>
      <c r="E188" s="1">
        <v>916.35</v>
      </c>
      <c r="F188" s="1">
        <v>916.35</v>
      </c>
      <c r="G188" s="1">
        <v>900.1</v>
      </c>
      <c r="H188" s="1">
        <v>904</v>
      </c>
      <c r="I188" s="1">
        <v>903.55</v>
      </c>
      <c r="J188" s="1">
        <v>909.02</v>
      </c>
      <c r="K188" s="1">
        <v>37755</v>
      </c>
      <c r="L188" s="1">
        <v>34320002.549999997</v>
      </c>
      <c r="M188" s="3">
        <f>IF(ISERROR((Table3[[#This Row],[Close Price]]-I187)/I187),0,(Table3[[#This Row],[Close Price]]-I187)/I187)</f>
        <v>-3.2542746828461617E-3</v>
      </c>
      <c r="N188" s="3">
        <f>IF(OR(Table3[[#This Row],[Raw Return]]&lt;-20,Table3[[#This Row],[Raw Return]]&gt;20),"Outlier",Table3[[#This Row],[Raw Return]])</f>
        <v>-3.2542746828461617E-3</v>
      </c>
      <c r="O188" s="8">
        <f>(Table3[[#This Row],[Return]]-$S$3)^2</f>
        <v>1.8122284269112597E-5</v>
      </c>
      <c r="P188" s="8">
        <f>(Table3[[#This Row],[Return]]-$S$3)^3</f>
        <v>-7.7147064908794411E-8</v>
      </c>
    </row>
    <row r="189" spans="1:16" x14ac:dyDescent="0.3">
      <c r="A189" s="1" t="s">
        <v>12</v>
      </c>
      <c r="B189" s="1" t="s">
        <v>13</v>
      </c>
      <c r="C189" s="2">
        <v>41275</v>
      </c>
      <c r="D189" s="1">
        <v>903.55</v>
      </c>
      <c r="E189" s="1">
        <v>909.75</v>
      </c>
      <c r="F189" s="1">
        <v>915</v>
      </c>
      <c r="G189" s="1">
        <v>901</v>
      </c>
      <c r="H189" s="1">
        <v>913.95</v>
      </c>
      <c r="I189" s="1">
        <v>911.65</v>
      </c>
      <c r="J189" s="1">
        <v>911.17</v>
      </c>
      <c r="K189" s="1">
        <v>29235</v>
      </c>
      <c r="L189" s="1">
        <v>26637999.550000001</v>
      </c>
      <c r="M189" s="3">
        <f>IF(ISERROR((Table3[[#This Row],[Close Price]]-I188)/I188),0,(Table3[[#This Row],[Close Price]]-I188)/I188)</f>
        <v>8.9646394776160959E-3</v>
      </c>
      <c r="N189" s="3">
        <f>IF(OR(Table3[[#This Row],[Raw Return]]&lt;-20,Table3[[#This Row],[Raw Return]]&gt;20),"Outlier",Table3[[#This Row],[Raw Return]])</f>
        <v>8.9646394776160959E-3</v>
      </c>
      <c r="O189" s="8">
        <f>(Table3[[#This Row],[Return]]-$S$3)^2</f>
        <v>6.3391637074338992E-5</v>
      </c>
      <c r="P189" s="8">
        <f>(Table3[[#This Row],[Return]]-$S$3)^3</f>
        <v>5.0471702116860765E-7</v>
      </c>
    </row>
    <row r="190" spans="1:16" x14ac:dyDescent="0.3">
      <c r="A190" s="1" t="s">
        <v>12</v>
      </c>
      <c r="B190" s="1" t="s">
        <v>13</v>
      </c>
      <c r="C190" s="2">
        <v>41276</v>
      </c>
      <c r="D190" s="1">
        <v>911.65</v>
      </c>
      <c r="E190" s="1">
        <v>918.2</v>
      </c>
      <c r="F190" s="1">
        <v>927</v>
      </c>
      <c r="G190" s="1">
        <v>907</v>
      </c>
      <c r="H190" s="1">
        <v>908.65</v>
      </c>
      <c r="I190" s="1">
        <v>910.3</v>
      </c>
      <c r="J190" s="1">
        <v>917.26</v>
      </c>
      <c r="K190" s="1">
        <v>54994</v>
      </c>
      <c r="L190" s="1">
        <v>50443608.25</v>
      </c>
      <c r="M190" s="3">
        <f>IF(ISERROR((Table3[[#This Row],[Close Price]]-I189)/I189),0,(Table3[[#This Row],[Close Price]]-I189)/I189)</f>
        <v>-1.4808314594416967E-3</v>
      </c>
      <c r="N190" s="3">
        <f>IF(OR(Table3[[#This Row],[Raw Return]]&lt;-20,Table3[[#This Row],[Raw Return]]&gt;20),"Outlier",Table3[[#This Row],[Raw Return]])</f>
        <v>-1.4808314594416967E-3</v>
      </c>
      <c r="O190" s="8">
        <f>(Table3[[#This Row],[Return]]-$S$3)^2</f>
        <v>6.1681915201618344E-6</v>
      </c>
      <c r="P190" s="8">
        <f>(Table3[[#This Row],[Return]]-$S$3)^3</f>
        <v>-1.5319224295588378E-8</v>
      </c>
    </row>
    <row r="191" spans="1:16" x14ac:dyDescent="0.3">
      <c r="A191" s="1" t="s">
        <v>12</v>
      </c>
      <c r="B191" s="1" t="s">
        <v>13</v>
      </c>
      <c r="C191" s="2">
        <v>41277</v>
      </c>
      <c r="D191" s="1">
        <v>910.3</v>
      </c>
      <c r="E191" s="1">
        <v>913</v>
      </c>
      <c r="F191" s="1">
        <v>926</v>
      </c>
      <c r="G191" s="1">
        <v>908.8</v>
      </c>
      <c r="H191" s="1">
        <v>917.15</v>
      </c>
      <c r="I191" s="1">
        <v>914.9</v>
      </c>
      <c r="J191" s="1">
        <v>919.02</v>
      </c>
      <c r="K191" s="1">
        <v>99645</v>
      </c>
      <c r="L191" s="1">
        <v>91575526.650000006</v>
      </c>
      <c r="M191" s="3">
        <f>IF(ISERROR((Table3[[#This Row],[Close Price]]-I190)/I190),0,(Table3[[#This Row],[Close Price]]-I190)/I190)</f>
        <v>5.0532791387454933E-3</v>
      </c>
      <c r="N191" s="3">
        <f>IF(OR(Table3[[#This Row],[Raw Return]]&lt;-20,Table3[[#This Row],[Raw Return]]&gt;20),"Outlier",Table3[[#This Row],[Raw Return]])</f>
        <v>5.0532791387454933E-3</v>
      </c>
      <c r="O191" s="8">
        <f>(Table3[[#This Row],[Return]]-$S$3)^2</f>
        <v>1.6406762403527698E-5</v>
      </c>
      <c r="P191" s="8">
        <f>(Table3[[#This Row],[Return]]-$S$3)^3</f>
        <v>6.6456020783587906E-8</v>
      </c>
    </row>
    <row r="192" spans="1:16" x14ac:dyDescent="0.3">
      <c r="A192" s="1" t="s">
        <v>12</v>
      </c>
      <c r="B192" s="1" t="s">
        <v>13</v>
      </c>
      <c r="C192" s="2">
        <v>41278</v>
      </c>
      <c r="D192" s="1">
        <v>914.9</v>
      </c>
      <c r="E192" s="1">
        <v>905.85</v>
      </c>
      <c r="F192" s="1">
        <v>938.4</v>
      </c>
      <c r="G192" s="1">
        <v>905.85</v>
      </c>
      <c r="H192" s="1">
        <v>928.3</v>
      </c>
      <c r="I192" s="1">
        <v>930.6</v>
      </c>
      <c r="J192" s="1">
        <v>925.62</v>
      </c>
      <c r="K192" s="1">
        <v>133093</v>
      </c>
      <c r="L192" s="1">
        <v>123193328.25</v>
      </c>
      <c r="M192" s="3">
        <f>IF(ISERROR((Table3[[#This Row],[Close Price]]-I191)/I191),0,(Table3[[#This Row],[Close Price]]-I191)/I191)</f>
        <v>1.7160345392939168E-2</v>
      </c>
      <c r="N192" s="3">
        <f>IF(OR(Table3[[#This Row],[Raw Return]]&lt;-20,Table3[[#This Row],[Raw Return]]&gt;20),"Outlier",Table3[[#This Row],[Raw Return]])</f>
        <v>1.7160345392939168E-2</v>
      </c>
      <c r="O192" s="8">
        <f>(Table3[[#This Row],[Return]]-$S$3)^2</f>
        <v>2.6106779354340739E-4</v>
      </c>
      <c r="P192" s="8">
        <f>(Table3[[#This Row],[Return]]-$S$3)^3</f>
        <v>4.218227007981335E-6</v>
      </c>
    </row>
    <row r="193" spans="1:16" x14ac:dyDescent="0.3">
      <c r="A193" s="1" t="s">
        <v>12</v>
      </c>
      <c r="B193" s="1" t="s">
        <v>13</v>
      </c>
      <c r="C193" s="2">
        <v>41281</v>
      </c>
      <c r="D193" s="1">
        <v>930.6</v>
      </c>
      <c r="E193" s="1">
        <v>938.25</v>
      </c>
      <c r="F193" s="1">
        <v>938.3</v>
      </c>
      <c r="G193" s="1">
        <v>914</v>
      </c>
      <c r="H193" s="1">
        <v>914</v>
      </c>
      <c r="I193" s="1">
        <v>917.3</v>
      </c>
      <c r="J193" s="1">
        <v>924.39</v>
      </c>
      <c r="K193" s="1">
        <v>56190</v>
      </c>
      <c r="L193" s="1">
        <v>51941495.450000003</v>
      </c>
      <c r="M193" s="3">
        <f>IF(ISERROR((Table3[[#This Row],[Close Price]]-I192)/I192),0,(Table3[[#This Row],[Close Price]]-I192)/I192)</f>
        <v>-1.4291854717386705E-2</v>
      </c>
      <c r="N193" s="3">
        <f>IF(OR(Table3[[#This Row],[Raw Return]]&lt;-20,Table3[[#This Row],[Raw Return]]&gt;20),"Outlier",Table3[[#This Row],[Raw Return]])</f>
        <v>-1.4291854717386705E-2</v>
      </c>
      <c r="O193" s="8">
        <f>(Table3[[#This Row],[Return]]-$S$3)^2</f>
        <v>2.3392502370753613E-4</v>
      </c>
      <c r="P193" s="8">
        <f>(Table3[[#This Row],[Return]]-$S$3)^3</f>
        <v>-3.5777914612540041E-6</v>
      </c>
    </row>
    <row r="194" spans="1:16" x14ac:dyDescent="0.3">
      <c r="A194" s="1" t="s">
        <v>12</v>
      </c>
      <c r="B194" s="1" t="s">
        <v>13</v>
      </c>
      <c r="C194" s="2">
        <v>41282</v>
      </c>
      <c r="D194" s="1">
        <v>917.3</v>
      </c>
      <c r="E194" s="1">
        <v>918.45</v>
      </c>
      <c r="F194" s="1">
        <v>923</v>
      </c>
      <c r="G194" s="1">
        <v>909</v>
      </c>
      <c r="H194" s="1">
        <v>917</v>
      </c>
      <c r="I194" s="1">
        <v>914.4</v>
      </c>
      <c r="J194" s="1">
        <v>915.12</v>
      </c>
      <c r="K194" s="1">
        <v>35906</v>
      </c>
      <c r="L194" s="1">
        <v>32858121.25</v>
      </c>
      <c r="M194" s="3">
        <f>IF(ISERROR((Table3[[#This Row],[Close Price]]-I193)/I193),0,(Table3[[#This Row],[Close Price]]-I193)/I193)</f>
        <v>-3.161452087648509E-3</v>
      </c>
      <c r="N194" s="3">
        <f>IF(OR(Table3[[#This Row],[Raw Return]]&lt;-20,Table3[[#This Row],[Raw Return]]&gt;20),"Outlier",Table3[[#This Row],[Raw Return]])</f>
        <v>-3.161452087648509E-3</v>
      </c>
      <c r="O194" s="8">
        <f>(Table3[[#This Row],[Return]]-$S$3)^2</f>
        <v>1.7340603597823944E-5</v>
      </c>
      <c r="P194" s="8">
        <f>(Table3[[#This Row],[Return]]-$S$3)^3</f>
        <v>-7.2209828862602241E-8</v>
      </c>
    </row>
    <row r="195" spans="1:16" x14ac:dyDescent="0.3">
      <c r="A195" s="1" t="s">
        <v>12</v>
      </c>
      <c r="B195" s="1" t="s">
        <v>13</v>
      </c>
      <c r="C195" s="2">
        <v>41283</v>
      </c>
      <c r="D195" s="1">
        <v>914.4</v>
      </c>
      <c r="E195" s="1">
        <v>915.05</v>
      </c>
      <c r="F195" s="1">
        <v>923</v>
      </c>
      <c r="G195" s="1">
        <v>901</v>
      </c>
      <c r="H195" s="1">
        <v>915</v>
      </c>
      <c r="I195" s="1">
        <v>916.3</v>
      </c>
      <c r="J195" s="1">
        <v>917.69</v>
      </c>
      <c r="K195" s="1">
        <v>27035</v>
      </c>
      <c r="L195" s="1">
        <v>24809817.199999999</v>
      </c>
      <c r="M195" s="3">
        <f>IF(ISERROR((Table3[[#This Row],[Close Price]]-I194)/I194),0,(Table3[[#This Row],[Close Price]]-I194)/I194)</f>
        <v>2.0778652668416199E-3</v>
      </c>
      <c r="N195" s="3">
        <f>IF(OR(Table3[[#This Row],[Raw Return]]&lt;-20,Table3[[#This Row],[Raw Return]]&gt;20),"Outlier",Table3[[#This Row],[Raw Return]])</f>
        <v>2.0778652668416199E-3</v>
      </c>
      <c r="O195" s="8">
        <f>(Table3[[#This Row],[Return]]-$S$3)^2</f>
        <v>1.1558664932444981E-6</v>
      </c>
      <c r="P195" s="8">
        <f>(Table3[[#This Row],[Return]]-$S$3)^3</f>
        <v>1.2426863031998773E-9</v>
      </c>
    </row>
    <row r="196" spans="1:16" x14ac:dyDescent="0.3">
      <c r="A196" s="1" t="s">
        <v>12</v>
      </c>
      <c r="B196" s="1" t="s">
        <v>13</v>
      </c>
      <c r="C196" s="2">
        <v>41284</v>
      </c>
      <c r="D196" s="1">
        <v>916.3</v>
      </c>
      <c r="E196" s="1">
        <v>919.15</v>
      </c>
      <c r="F196" s="1">
        <v>921</v>
      </c>
      <c r="G196" s="1">
        <v>904</v>
      </c>
      <c r="H196" s="1">
        <v>905.95</v>
      </c>
      <c r="I196" s="1">
        <v>909.95</v>
      </c>
      <c r="J196" s="1">
        <v>912.92</v>
      </c>
      <c r="K196" s="1">
        <v>40427</v>
      </c>
      <c r="L196" s="1">
        <v>36906483.850000001</v>
      </c>
      <c r="M196" s="3">
        <f>IF(ISERROR((Table3[[#This Row],[Close Price]]-I195)/I195),0,(Table3[[#This Row],[Close Price]]-I195)/I195)</f>
        <v>-6.9300447451706966E-3</v>
      </c>
      <c r="N196" s="3">
        <f>IF(OR(Table3[[#This Row],[Raw Return]]&lt;-20,Table3[[#This Row],[Raw Return]]&gt;20),"Outlier",Table3[[#This Row],[Raw Return]])</f>
        <v>-6.9300447451706966E-3</v>
      </c>
      <c r="O196" s="8">
        <f>(Table3[[#This Row],[Return]]-$S$3)^2</f>
        <v>6.2929279276785515E-5</v>
      </c>
      <c r="P196" s="8">
        <f>(Table3[[#This Row],[Return]]-$S$3)^3</f>
        <v>-4.9920524162261334E-7</v>
      </c>
    </row>
    <row r="197" spans="1:16" x14ac:dyDescent="0.3">
      <c r="A197" s="1" t="s">
        <v>12</v>
      </c>
      <c r="B197" s="1" t="s">
        <v>13</v>
      </c>
      <c r="C197" s="2">
        <v>41285</v>
      </c>
      <c r="D197" s="1">
        <v>909.95</v>
      </c>
      <c r="E197" s="1">
        <v>910.05</v>
      </c>
      <c r="F197" s="1">
        <v>913.85</v>
      </c>
      <c r="G197" s="1">
        <v>883.6</v>
      </c>
      <c r="H197" s="1">
        <v>892</v>
      </c>
      <c r="I197" s="1">
        <v>888.25</v>
      </c>
      <c r="J197" s="1">
        <v>895.82</v>
      </c>
      <c r="K197" s="1">
        <v>50662</v>
      </c>
      <c r="L197" s="1">
        <v>45384021.450000003</v>
      </c>
      <c r="M197" s="3">
        <f>IF(ISERROR((Table3[[#This Row],[Close Price]]-I196)/I196),0,(Table3[[#This Row],[Close Price]]-I196)/I196)</f>
        <v>-2.3847464146381718E-2</v>
      </c>
      <c r="N197" s="3">
        <f>IF(OR(Table3[[#This Row],[Raw Return]]&lt;-20,Table3[[#This Row],[Raw Return]]&gt;20),"Outlier",Table3[[#This Row],[Raw Return]])</f>
        <v>-2.3847464146381718E-2</v>
      </c>
      <c r="O197" s="8">
        <f>(Table3[[#This Row],[Return]]-$S$3)^2</f>
        <v>6.1753328975070962E-4</v>
      </c>
      <c r="P197" s="8">
        <f>(Table3[[#This Row],[Return]]-$S$3)^3</f>
        <v>-1.5345836314714519E-5</v>
      </c>
    </row>
    <row r="198" spans="1:16" x14ac:dyDescent="0.3">
      <c r="A198" s="1" t="s">
        <v>12</v>
      </c>
      <c r="B198" s="1" t="s">
        <v>13</v>
      </c>
      <c r="C198" s="2">
        <v>41288</v>
      </c>
      <c r="D198" s="1">
        <v>888.25</v>
      </c>
      <c r="E198" s="1">
        <v>894.15</v>
      </c>
      <c r="F198" s="1">
        <v>894.15</v>
      </c>
      <c r="G198" s="1">
        <v>865.1</v>
      </c>
      <c r="H198" s="1">
        <v>867</v>
      </c>
      <c r="I198" s="1">
        <v>867</v>
      </c>
      <c r="J198" s="1">
        <v>871.24</v>
      </c>
      <c r="K198" s="1">
        <v>88634</v>
      </c>
      <c r="L198" s="1">
        <v>77221664.950000003</v>
      </c>
      <c r="M198" s="3">
        <f>IF(ISERROR((Table3[[#This Row],[Close Price]]-I197)/I197),0,(Table3[[#This Row],[Close Price]]-I197)/I197)</f>
        <v>-2.3923444976076555E-2</v>
      </c>
      <c r="N198" s="3">
        <f>IF(OR(Table3[[#This Row],[Raw Return]]&lt;-20,Table3[[#This Row],[Raw Return]]&gt;20),"Outlier",Table3[[#This Row],[Raw Return]])</f>
        <v>-2.3923444976076555E-2</v>
      </c>
      <c r="O198" s="8">
        <f>(Table3[[#This Row],[Return]]-$S$3)^2</f>
        <v>6.213153430633916E-4</v>
      </c>
      <c r="P198" s="8">
        <f>(Table3[[#This Row],[Return]]-$S$3)^3</f>
        <v>-1.5487029215873863E-5</v>
      </c>
    </row>
    <row r="199" spans="1:16" x14ac:dyDescent="0.3">
      <c r="A199" s="1" t="s">
        <v>12</v>
      </c>
      <c r="B199" s="1" t="s">
        <v>13</v>
      </c>
      <c r="C199" s="2">
        <v>41289</v>
      </c>
      <c r="D199" s="1">
        <v>867</v>
      </c>
      <c r="E199" s="1">
        <v>870.45</v>
      </c>
      <c r="F199" s="1">
        <v>899</v>
      </c>
      <c r="G199" s="1">
        <v>866</v>
      </c>
      <c r="H199" s="1">
        <v>867</v>
      </c>
      <c r="I199" s="1">
        <v>873.65</v>
      </c>
      <c r="J199" s="1">
        <v>882.38</v>
      </c>
      <c r="K199" s="1">
        <v>144907</v>
      </c>
      <c r="L199" s="1">
        <v>127862552.95</v>
      </c>
      <c r="M199" s="3">
        <f>IF(ISERROR((Table3[[#This Row],[Close Price]]-I198)/I198),0,(Table3[[#This Row],[Close Price]]-I198)/I198)</f>
        <v>7.6701268742790972E-3</v>
      </c>
      <c r="N199" s="3">
        <f>IF(OR(Table3[[#This Row],[Raw Return]]&lt;-20,Table3[[#This Row],[Raw Return]]&gt;20),"Outlier",Table3[[#This Row],[Raw Return]])</f>
        <v>7.6701268742790972E-3</v>
      </c>
      <c r="O199" s="8">
        <f>(Table3[[#This Row],[Return]]-$S$3)^2</f>
        <v>4.4453875042559594E-5</v>
      </c>
      <c r="P199" s="8">
        <f>(Table3[[#This Row],[Return]]-$S$3)^3</f>
        <v>2.9639060727993105E-7</v>
      </c>
    </row>
    <row r="200" spans="1:16" x14ac:dyDescent="0.3">
      <c r="A200" s="1" t="s">
        <v>12</v>
      </c>
      <c r="B200" s="1" t="s">
        <v>13</v>
      </c>
      <c r="C200" s="2">
        <v>41290</v>
      </c>
      <c r="D200" s="1">
        <v>873.65</v>
      </c>
      <c r="E200" s="1">
        <v>887.8</v>
      </c>
      <c r="F200" s="1">
        <v>895.8</v>
      </c>
      <c r="G200" s="1">
        <v>835.1</v>
      </c>
      <c r="H200" s="1">
        <v>840</v>
      </c>
      <c r="I200" s="1">
        <v>840.35</v>
      </c>
      <c r="J200" s="1">
        <v>868.89</v>
      </c>
      <c r="K200" s="1">
        <v>247278</v>
      </c>
      <c r="L200" s="1">
        <v>214857601.15000001</v>
      </c>
      <c r="M200" s="3">
        <f>IF(ISERROR((Table3[[#This Row],[Close Price]]-I199)/I199),0,(Table3[[#This Row],[Close Price]]-I199)/I199)</f>
        <v>-3.8115950323355983E-2</v>
      </c>
      <c r="N200" s="3">
        <f>IF(OR(Table3[[#This Row],[Raw Return]]&lt;-20,Table3[[#This Row],[Raw Return]]&gt;20),"Outlier",Table3[[#This Row],[Raw Return]])</f>
        <v>-3.8115950323355983E-2</v>
      </c>
      <c r="O200" s="8">
        <f>(Table3[[#This Row],[Return]]-$S$3)^2</f>
        <v>1.5302729458099781E-3</v>
      </c>
      <c r="P200" s="8">
        <f>(Table3[[#This Row],[Return]]-$S$3)^3</f>
        <v>-5.9862293294797713E-5</v>
      </c>
    </row>
    <row r="201" spans="1:16" x14ac:dyDescent="0.3">
      <c r="A201" s="1" t="s">
        <v>12</v>
      </c>
      <c r="B201" s="1" t="s">
        <v>13</v>
      </c>
      <c r="C201" s="2">
        <v>41291</v>
      </c>
      <c r="D201" s="1">
        <v>840.35</v>
      </c>
      <c r="E201" s="1">
        <v>840.95</v>
      </c>
      <c r="F201" s="1">
        <v>858.9</v>
      </c>
      <c r="G201" s="1">
        <v>827.5</v>
      </c>
      <c r="H201" s="1">
        <v>830</v>
      </c>
      <c r="I201" s="1">
        <v>829</v>
      </c>
      <c r="J201" s="1">
        <v>840.04</v>
      </c>
      <c r="K201" s="1">
        <v>118305</v>
      </c>
      <c r="L201" s="1">
        <v>99381288.900000006</v>
      </c>
      <c r="M201" s="3">
        <f>IF(ISERROR((Table3[[#This Row],[Close Price]]-I200)/I200),0,(Table3[[#This Row],[Close Price]]-I200)/I200)</f>
        <v>-1.3506277146427111E-2</v>
      </c>
      <c r="N201" s="3">
        <f>IF(OR(Table3[[#This Row],[Raw Return]]&lt;-20,Table3[[#This Row],[Raw Return]]&gt;20),"Outlier",Table3[[#This Row],[Raw Return]])</f>
        <v>-1.3506277146427111E-2</v>
      </c>
      <c r="O201" s="8">
        <f>(Table3[[#This Row],[Return]]-$S$3)^2</f>
        <v>2.1051195434685578E-4</v>
      </c>
      <c r="P201" s="8">
        <f>(Table3[[#This Row],[Return]]-$S$3)^3</f>
        <v>-3.0543242813330093E-6</v>
      </c>
    </row>
    <row r="202" spans="1:16" x14ac:dyDescent="0.3">
      <c r="A202" s="1" t="s">
        <v>12</v>
      </c>
      <c r="B202" s="1" t="s">
        <v>13</v>
      </c>
      <c r="C202" s="2">
        <v>41292</v>
      </c>
      <c r="D202" s="1">
        <v>829</v>
      </c>
      <c r="E202" s="1">
        <v>834.8</v>
      </c>
      <c r="F202" s="1">
        <v>848.85</v>
      </c>
      <c r="G202" s="1">
        <v>831</v>
      </c>
      <c r="H202" s="1">
        <v>840.1</v>
      </c>
      <c r="I202" s="1">
        <v>842.6</v>
      </c>
      <c r="J202" s="1">
        <v>840</v>
      </c>
      <c r="K202" s="1">
        <v>71753</v>
      </c>
      <c r="L202" s="1">
        <v>60272183.200000003</v>
      </c>
      <c r="M202" s="3">
        <f>IF(ISERROR((Table3[[#This Row],[Close Price]]-I201)/I201),0,(Table3[[#This Row],[Close Price]]-I201)/I201)</f>
        <v>1.640530759951752E-2</v>
      </c>
      <c r="N202" s="3">
        <f>IF(OR(Table3[[#This Row],[Raw Return]]&lt;-20,Table3[[#This Row],[Raw Return]]&gt;20),"Outlier",Table3[[#This Row],[Raw Return]])</f>
        <v>1.640530759951752E-2</v>
      </c>
      <c r="O202" s="8">
        <f>(Table3[[#This Row],[Return]]-$S$3)^2</f>
        <v>2.372386897230636E-4</v>
      </c>
      <c r="P202" s="8">
        <f>(Table3[[#This Row],[Return]]-$S$3)^3</f>
        <v>3.6540818833754185E-6</v>
      </c>
    </row>
    <row r="203" spans="1:16" x14ac:dyDescent="0.3">
      <c r="A203" s="1" t="s">
        <v>12</v>
      </c>
      <c r="B203" s="1" t="s">
        <v>13</v>
      </c>
      <c r="C203" s="2">
        <v>41295</v>
      </c>
      <c r="D203" s="1">
        <v>842.6</v>
      </c>
      <c r="E203" s="1">
        <v>835.1</v>
      </c>
      <c r="F203" s="1">
        <v>863</v>
      </c>
      <c r="G203" s="1">
        <v>833.05</v>
      </c>
      <c r="H203" s="1">
        <v>860</v>
      </c>
      <c r="I203" s="1">
        <v>859.9</v>
      </c>
      <c r="J203" s="1">
        <v>855.12</v>
      </c>
      <c r="K203" s="1">
        <v>60255</v>
      </c>
      <c r="L203" s="1">
        <v>51525474.950000003</v>
      </c>
      <c r="M203" s="3">
        <f>IF(ISERROR((Table3[[#This Row],[Close Price]]-I202)/I202),0,(Table3[[#This Row],[Close Price]]-I202)/I202)</f>
        <v>2.0531687633515254E-2</v>
      </c>
      <c r="N203" s="3">
        <f>IF(OR(Table3[[#This Row],[Raw Return]]&lt;-20,Table3[[#This Row],[Raw Return]]&gt;20),"Outlier",Table3[[#This Row],[Raw Return]])</f>
        <v>2.0531687633515254E-2</v>
      </c>
      <c r="O203" s="8">
        <f>(Table3[[#This Row],[Return]]-$S$3)^2</f>
        <v>3.813792898624686E-4</v>
      </c>
      <c r="P203" s="8">
        <f>(Table3[[#This Row],[Return]]-$S$3)^3</f>
        <v>7.4479312412666981E-6</v>
      </c>
    </row>
    <row r="204" spans="1:16" x14ac:dyDescent="0.3">
      <c r="A204" s="1" t="s">
        <v>12</v>
      </c>
      <c r="B204" s="1" t="s">
        <v>13</v>
      </c>
      <c r="C204" s="2">
        <v>41296</v>
      </c>
      <c r="D204" s="1">
        <v>859.9</v>
      </c>
      <c r="E204" s="1">
        <v>869</v>
      </c>
      <c r="F204" s="1">
        <v>888</v>
      </c>
      <c r="G204" s="1">
        <v>860.7</v>
      </c>
      <c r="H204" s="1">
        <v>870</v>
      </c>
      <c r="I204" s="1">
        <v>866.75</v>
      </c>
      <c r="J204" s="1">
        <v>872.62</v>
      </c>
      <c r="K204" s="1">
        <v>196674</v>
      </c>
      <c r="L204" s="1">
        <v>171621435.84999999</v>
      </c>
      <c r="M204" s="3">
        <f>IF(ISERROR((Table3[[#This Row],[Close Price]]-I203)/I203),0,(Table3[[#This Row],[Close Price]]-I203)/I203)</f>
        <v>7.9660425630887575E-3</v>
      </c>
      <c r="N204" s="3">
        <f>IF(OR(Table3[[#This Row],[Raw Return]]&lt;-20,Table3[[#This Row],[Raw Return]]&gt;20),"Outlier",Table3[[#This Row],[Raw Return]])</f>
        <v>7.9660425630887575E-3</v>
      </c>
      <c r="O204" s="8">
        <f>(Table3[[#This Row],[Return]]-$S$3)^2</f>
        <v>4.8487402231992856E-5</v>
      </c>
      <c r="P204" s="8">
        <f>(Table3[[#This Row],[Return]]-$S$3)^3</f>
        <v>3.3763182431461222E-7</v>
      </c>
    </row>
    <row r="205" spans="1:16" x14ac:dyDescent="0.3">
      <c r="A205" s="1" t="s">
        <v>12</v>
      </c>
      <c r="B205" s="1" t="s">
        <v>13</v>
      </c>
      <c r="C205" s="2">
        <v>41297</v>
      </c>
      <c r="D205" s="1">
        <v>866.75</v>
      </c>
      <c r="E205" s="1">
        <v>875.35</v>
      </c>
      <c r="F205" s="1">
        <v>882</v>
      </c>
      <c r="G205" s="1">
        <v>867</v>
      </c>
      <c r="H205" s="1">
        <v>870</v>
      </c>
      <c r="I205" s="1">
        <v>869.2</v>
      </c>
      <c r="J205" s="1">
        <v>874.7</v>
      </c>
      <c r="K205" s="1">
        <v>106894</v>
      </c>
      <c r="L205" s="1">
        <v>93500052</v>
      </c>
      <c r="M205" s="3">
        <f>IF(ISERROR((Table3[[#This Row],[Close Price]]-I204)/I204),0,(Table3[[#This Row],[Close Price]]-I204)/I204)</f>
        <v>2.8266512835304824E-3</v>
      </c>
      <c r="N205" s="3">
        <f>IF(OR(Table3[[#This Row],[Raw Return]]&lt;-20,Table3[[#This Row],[Raw Return]]&gt;20),"Outlier",Table3[[#This Row],[Raw Return]])</f>
        <v>2.8266512835304824E-3</v>
      </c>
      <c r="O205" s="8">
        <f>(Table3[[#This Row],[Return]]-$S$3)^2</f>
        <v>3.3266051300712192E-6</v>
      </c>
      <c r="P205" s="8">
        <f>(Table3[[#This Row],[Return]]-$S$3)^3</f>
        <v>6.0673895521534455E-9</v>
      </c>
    </row>
    <row r="206" spans="1:16" x14ac:dyDescent="0.3">
      <c r="A206" s="1" t="s">
        <v>12</v>
      </c>
      <c r="B206" s="1" t="s">
        <v>13</v>
      </c>
      <c r="C206" s="2">
        <v>41298</v>
      </c>
      <c r="D206" s="1">
        <v>869.2</v>
      </c>
      <c r="E206" s="1">
        <v>870.05</v>
      </c>
      <c r="F206" s="1">
        <v>871</v>
      </c>
      <c r="G206" s="1">
        <v>845.2</v>
      </c>
      <c r="H206" s="1">
        <v>855</v>
      </c>
      <c r="I206" s="1">
        <v>854.1</v>
      </c>
      <c r="J206" s="1">
        <v>856.24</v>
      </c>
      <c r="K206" s="1">
        <v>63217</v>
      </c>
      <c r="L206" s="1">
        <v>54128685.600000001</v>
      </c>
      <c r="M206" s="3">
        <f>IF(ISERROR((Table3[[#This Row],[Close Price]]-I205)/I205),0,(Table3[[#This Row],[Close Price]]-I205)/I205)</f>
        <v>-1.7372296364473103E-2</v>
      </c>
      <c r="N206" s="3">
        <f>IF(OR(Table3[[#This Row],[Raw Return]]&lt;-20,Table3[[#This Row],[Raw Return]]&gt;20),"Outlier",Table3[[#This Row],[Raw Return]])</f>
        <v>-1.7372296364473103E-2</v>
      </c>
      <c r="O206" s="8">
        <f>(Table3[[#This Row],[Return]]-$S$3)^2</f>
        <v>3.3764243731923234E-4</v>
      </c>
      <c r="P206" s="8">
        <f>(Table3[[#This Row],[Return]]-$S$3)^3</f>
        <v>-6.2041964364908717E-6</v>
      </c>
    </row>
    <row r="207" spans="1:16" x14ac:dyDescent="0.3">
      <c r="A207" s="1" t="s">
        <v>12</v>
      </c>
      <c r="B207" s="1" t="s">
        <v>13</v>
      </c>
      <c r="C207" s="2">
        <v>41299</v>
      </c>
      <c r="D207" s="1">
        <v>854.1</v>
      </c>
      <c r="E207" s="1">
        <v>853.15</v>
      </c>
      <c r="F207" s="1">
        <v>861.75</v>
      </c>
      <c r="G207" s="1">
        <v>844.95</v>
      </c>
      <c r="H207" s="1">
        <v>860</v>
      </c>
      <c r="I207" s="1">
        <v>857</v>
      </c>
      <c r="J207" s="1">
        <v>853.78</v>
      </c>
      <c r="K207" s="1">
        <v>39983</v>
      </c>
      <c r="L207" s="1">
        <v>34136776.200000003</v>
      </c>
      <c r="M207" s="3">
        <f>IF(ISERROR((Table3[[#This Row],[Close Price]]-I206)/I206),0,(Table3[[#This Row],[Close Price]]-I206)/I206)</f>
        <v>3.3953869570307661E-3</v>
      </c>
      <c r="N207" s="3">
        <f>IF(OR(Table3[[#This Row],[Raw Return]]&lt;-20,Table3[[#This Row],[Raw Return]]&gt;20),"Outlier",Table3[[#This Row],[Raw Return]])</f>
        <v>3.3953869570307661E-3</v>
      </c>
      <c r="O207" s="8">
        <f>(Table3[[#This Row],[Return]]-$S$3)^2</f>
        <v>5.7246974903091971E-6</v>
      </c>
      <c r="P207" s="8">
        <f>(Table3[[#This Row],[Return]]-$S$3)^3</f>
        <v>1.3697105893733135E-8</v>
      </c>
    </row>
    <row r="208" spans="1:16" x14ac:dyDescent="0.3">
      <c r="A208" s="1" t="s">
        <v>12</v>
      </c>
      <c r="B208" s="1" t="s">
        <v>13</v>
      </c>
      <c r="C208" s="2">
        <v>41302</v>
      </c>
      <c r="D208" s="1">
        <v>857</v>
      </c>
      <c r="E208" s="1">
        <v>864.45</v>
      </c>
      <c r="F208" s="1">
        <v>864.45</v>
      </c>
      <c r="G208" s="1">
        <v>824.95</v>
      </c>
      <c r="H208" s="1">
        <v>840</v>
      </c>
      <c r="I208" s="1">
        <v>837.1</v>
      </c>
      <c r="J208" s="1">
        <v>845.49</v>
      </c>
      <c r="K208" s="1">
        <v>76126</v>
      </c>
      <c r="L208" s="1">
        <v>64364029.100000001</v>
      </c>
      <c r="M208" s="3">
        <f>IF(ISERROR((Table3[[#This Row],[Close Price]]-I207)/I207),0,(Table3[[#This Row],[Close Price]]-I207)/I207)</f>
        <v>-2.3220536756125995E-2</v>
      </c>
      <c r="N208" s="3">
        <f>IF(OR(Table3[[#This Row],[Raw Return]]&lt;-20,Table3[[#This Row],[Raw Return]]&gt;20),"Outlier",Table3[[#This Row],[Raw Return]])</f>
        <v>-2.3220536756125995E-2</v>
      </c>
      <c r="O208" s="8">
        <f>(Table3[[#This Row],[Return]]-$S$3)^2</f>
        <v>5.8676776419997877E-4</v>
      </c>
      <c r="P208" s="8">
        <f>(Table3[[#This Row],[Return]]-$S$3)^3</f>
        <v>-1.42134455425902E-5</v>
      </c>
    </row>
    <row r="209" spans="1:16" x14ac:dyDescent="0.3">
      <c r="A209" s="1" t="s">
        <v>12</v>
      </c>
      <c r="B209" s="1" t="s">
        <v>13</v>
      </c>
      <c r="C209" s="2">
        <v>41303</v>
      </c>
      <c r="D209" s="1">
        <v>837.1</v>
      </c>
      <c r="E209" s="1">
        <v>840</v>
      </c>
      <c r="F209" s="1">
        <v>844.9</v>
      </c>
      <c r="G209" s="1">
        <v>828</v>
      </c>
      <c r="H209" s="1">
        <v>832</v>
      </c>
      <c r="I209" s="1">
        <v>832.65</v>
      </c>
      <c r="J209" s="1">
        <v>833.65</v>
      </c>
      <c r="K209" s="1">
        <v>70470</v>
      </c>
      <c r="L209" s="1">
        <v>58747223.299999997</v>
      </c>
      <c r="M209" s="3">
        <f>IF(ISERROR((Table3[[#This Row],[Close Price]]-I208)/I208),0,(Table3[[#This Row],[Close Price]]-I208)/I208)</f>
        <v>-5.3159718074304689E-3</v>
      </c>
      <c r="N209" s="3">
        <f>IF(OR(Table3[[#This Row],[Raw Return]]&lt;-20,Table3[[#This Row],[Raw Return]]&gt;20),"Outlier",Table3[[#This Row],[Raw Return]])</f>
        <v>-5.3159718074304689E-3</v>
      </c>
      <c r="O209" s="8">
        <f>(Table3[[#This Row],[Return]]-$S$3)^2</f>
        <v>3.9926282563573902E-5</v>
      </c>
      <c r="P209" s="8">
        <f>(Table3[[#This Row],[Return]]-$S$3)^3</f>
        <v>-2.5228319011738962E-7</v>
      </c>
    </row>
    <row r="210" spans="1:16" x14ac:dyDescent="0.3">
      <c r="A210" s="1" t="s">
        <v>12</v>
      </c>
      <c r="B210" s="1" t="s">
        <v>13</v>
      </c>
      <c r="C210" s="2">
        <v>41304</v>
      </c>
      <c r="D210" s="1">
        <v>832.65</v>
      </c>
      <c r="E210" s="1">
        <v>839.85</v>
      </c>
      <c r="F210" s="1">
        <v>849.85</v>
      </c>
      <c r="G210" s="1">
        <v>835.35</v>
      </c>
      <c r="H210" s="1">
        <v>841.1</v>
      </c>
      <c r="I210" s="1">
        <v>841.5</v>
      </c>
      <c r="J210" s="1">
        <v>842.82</v>
      </c>
      <c r="K210" s="1">
        <v>48806</v>
      </c>
      <c r="L210" s="1">
        <v>41134452.350000001</v>
      </c>
      <c r="M210" s="3">
        <f>IF(ISERROR((Table3[[#This Row],[Close Price]]-I209)/I209),0,(Table3[[#This Row],[Close Price]]-I209)/I209)</f>
        <v>1.0628715546748361E-2</v>
      </c>
      <c r="N210" s="3">
        <f>IF(OR(Table3[[#This Row],[Raw Return]]&lt;-20,Table3[[#This Row],[Raw Return]]&gt;20),"Outlier",Table3[[#This Row],[Raw Return]])</f>
        <v>1.0628715546748361E-2</v>
      </c>
      <c r="O210" s="8">
        <f>(Table3[[#This Row],[Return]]-$S$3)^2</f>
        <v>9.2659155908804918E-5</v>
      </c>
      <c r="P210" s="8">
        <f>(Table3[[#This Row],[Return]]-$S$3)^3</f>
        <v>8.919335689994346E-7</v>
      </c>
    </row>
    <row r="211" spans="1:16" x14ac:dyDescent="0.3">
      <c r="A211" s="1" t="s">
        <v>12</v>
      </c>
      <c r="B211" s="1" t="s">
        <v>13</v>
      </c>
      <c r="C211" s="2">
        <v>41305</v>
      </c>
      <c r="D211" s="1">
        <v>841.5</v>
      </c>
      <c r="E211" s="1">
        <v>849.65</v>
      </c>
      <c r="F211" s="1">
        <v>855.5</v>
      </c>
      <c r="G211" s="1">
        <v>832.5</v>
      </c>
      <c r="H211" s="1">
        <v>850</v>
      </c>
      <c r="I211" s="1">
        <v>852</v>
      </c>
      <c r="J211" s="1">
        <v>845.96</v>
      </c>
      <c r="K211" s="1">
        <v>56837</v>
      </c>
      <c r="L211" s="1">
        <v>48081824.850000001</v>
      </c>
      <c r="M211" s="3">
        <f>IF(ISERROR((Table3[[#This Row],[Close Price]]-I210)/I210),0,(Table3[[#This Row],[Close Price]]-I210)/I210)</f>
        <v>1.2477718360071301E-2</v>
      </c>
      <c r="N211" s="3">
        <f>IF(OR(Table3[[#This Row],[Raw Return]]&lt;-20,Table3[[#This Row],[Raw Return]]&gt;20),"Outlier",Table3[[#This Row],[Raw Return]])</f>
        <v>1.2477718360071301E-2</v>
      </c>
      <c r="O211" s="8">
        <f>(Table3[[#This Row],[Return]]-$S$3)^2</f>
        <v>1.3167483115614171E-4</v>
      </c>
      <c r="P211" s="8">
        <f>(Table3[[#This Row],[Return]]-$S$3)^3</f>
        <v>1.5109641328581836E-6</v>
      </c>
    </row>
    <row r="212" spans="1:16" x14ac:dyDescent="0.3">
      <c r="A212" s="1" t="s">
        <v>12</v>
      </c>
      <c r="B212" s="1" t="s">
        <v>13</v>
      </c>
      <c r="C212" s="2">
        <v>41306</v>
      </c>
      <c r="D212" s="1">
        <v>852</v>
      </c>
      <c r="E212" s="1">
        <v>854.25</v>
      </c>
      <c r="F212" s="1">
        <v>861</v>
      </c>
      <c r="G212" s="1">
        <v>849.1</v>
      </c>
      <c r="H212" s="1">
        <v>850.6</v>
      </c>
      <c r="I212" s="1">
        <v>850.35</v>
      </c>
      <c r="J212" s="1">
        <v>852.81</v>
      </c>
      <c r="K212" s="1">
        <v>38291</v>
      </c>
      <c r="L212" s="1">
        <v>32655022.149999999</v>
      </c>
      <c r="M212" s="3">
        <f>IF(ISERROR((Table3[[#This Row],[Close Price]]-I211)/I211),0,(Table3[[#This Row],[Close Price]]-I211)/I211)</f>
        <v>-1.9366197183098325E-3</v>
      </c>
      <c r="N212" s="3">
        <f>IF(OR(Table3[[#This Row],[Raw Return]]&lt;-20,Table3[[#This Row],[Raw Return]]&gt;20),"Outlier",Table3[[#This Row],[Raw Return]])</f>
        <v>-1.9366197183098325E-3</v>
      </c>
      <c r="O212" s="8">
        <f>(Table3[[#This Row],[Return]]-$S$3)^2</f>
        <v>8.6399116847927514E-6</v>
      </c>
      <c r="P212" s="8">
        <f>(Table3[[#This Row],[Return]]-$S$3)^3</f>
        <v>-2.5395920265221327E-8</v>
      </c>
    </row>
    <row r="213" spans="1:16" x14ac:dyDescent="0.3">
      <c r="A213" s="1" t="s">
        <v>12</v>
      </c>
      <c r="B213" s="1" t="s">
        <v>13</v>
      </c>
      <c r="C213" s="2">
        <v>41309</v>
      </c>
      <c r="D213" s="1">
        <v>850.35</v>
      </c>
      <c r="E213" s="1">
        <v>850.35</v>
      </c>
      <c r="F213" s="1">
        <v>859.9</v>
      </c>
      <c r="G213" s="1">
        <v>850</v>
      </c>
      <c r="H213" s="1">
        <v>850</v>
      </c>
      <c r="I213" s="1">
        <v>850.85</v>
      </c>
      <c r="J213" s="1">
        <v>852.82</v>
      </c>
      <c r="K213" s="1">
        <v>34963</v>
      </c>
      <c r="L213" s="1">
        <v>29817210.149999999</v>
      </c>
      <c r="M213" s="3">
        <f>IF(ISERROR((Table3[[#This Row],[Close Price]]-I212)/I212),0,(Table3[[#This Row],[Close Price]]-I212)/I212)</f>
        <v>5.8799317927912039E-4</v>
      </c>
      <c r="N213" s="3">
        <f>IF(OR(Table3[[#This Row],[Raw Return]]&lt;-20,Table3[[#This Row],[Raw Return]]&gt;20),"Outlier",Table3[[#This Row],[Raw Return]])</f>
        <v>5.8799317927912039E-4</v>
      </c>
      <c r="O213" s="8">
        <f>(Table3[[#This Row],[Return]]-$S$3)^2</f>
        <v>1.7202566763221286E-7</v>
      </c>
      <c r="P213" s="8">
        <f>(Table3[[#This Row],[Return]]-$S$3)^3</f>
        <v>-7.1349326511649534E-11</v>
      </c>
    </row>
    <row r="214" spans="1:16" x14ac:dyDescent="0.3">
      <c r="A214" s="1" t="s">
        <v>12</v>
      </c>
      <c r="B214" s="1" t="s">
        <v>13</v>
      </c>
      <c r="C214" s="2">
        <v>41310</v>
      </c>
      <c r="D214" s="1">
        <v>850.85</v>
      </c>
      <c r="E214" s="1">
        <v>848.1</v>
      </c>
      <c r="F214" s="1">
        <v>848.35</v>
      </c>
      <c r="G214" s="1">
        <v>837</v>
      </c>
      <c r="H214" s="1">
        <v>838.5</v>
      </c>
      <c r="I214" s="1">
        <v>839.75</v>
      </c>
      <c r="J214" s="1">
        <v>840.89</v>
      </c>
      <c r="K214" s="1">
        <v>46886</v>
      </c>
      <c r="L214" s="1">
        <v>39426079.75</v>
      </c>
      <c r="M214" s="3">
        <f>IF(ISERROR((Table3[[#This Row],[Close Price]]-I213)/I213),0,(Table3[[#This Row],[Close Price]]-I213)/I213)</f>
        <v>-1.3045777751660131E-2</v>
      </c>
      <c r="N214" s="3">
        <f>IF(OR(Table3[[#This Row],[Raw Return]]&lt;-20,Table3[[#This Row],[Raw Return]]&gt;20),"Outlier",Table3[[#This Row],[Raw Return]])</f>
        <v>-1.3045777751660131E-2</v>
      </c>
      <c r="O214" s="8">
        <f>(Table3[[#This Row],[Return]]-$S$3)^2</f>
        <v>1.9736121488306694E-4</v>
      </c>
      <c r="P214" s="8">
        <f>(Table3[[#This Row],[Return]]-$S$3)^3</f>
        <v>-2.77263508665495E-6</v>
      </c>
    </row>
    <row r="215" spans="1:16" x14ac:dyDescent="0.3">
      <c r="A215" s="1" t="s">
        <v>12</v>
      </c>
      <c r="B215" s="1" t="s">
        <v>13</v>
      </c>
      <c r="C215" s="2">
        <v>41311</v>
      </c>
      <c r="D215" s="1">
        <v>839.75</v>
      </c>
      <c r="E215" s="1">
        <v>848.85</v>
      </c>
      <c r="F215" s="1">
        <v>851.45</v>
      </c>
      <c r="G215" s="1">
        <v>838</v>
      </c>
      <c r="H215" s="1">
        <v>838.75</v>
      </c>
      <c r="I215" s="1">
        <v>841.9</v>
      </c>
      <c r="J215" s="1">
        <v>846.02</v>
      </c>
      <c r="K215" s="1">
        <v>30610</v>
      </c>
      <c r="L215" s="1">
        <v>25896705.850000001</v>
      </c>
      <c r="M215" s="3">
        <f>IF(ISERROR((Table3[[#This Row],[Close Price]]-I214)/I214),0,(Table3[[#This Row],[Close Price]]-I214)/I214)</f>
        <v>2.5602857993450162E-3</v>
      </c>
      <c r="N215" s="3">
        <f>IF(OR(Table3[[#This Row],[Raw Return]]&lt;-20,Table3[[#This Row],[Raw Return]]&gt;20),"Outlier",Table3[[#This Row],[Raw Return]])</f>
        <v>2.5602857993450162E-3</v>
      </c>
      <c r="O215" s="8">
        <f>(Table3[[#This Row],[Return]]-$S$3)^2</f>
        <v>2.4259085759484658E-6</v>
      </c>
      <c r="P215" s="8">
        <f>(Table3[[#This Row],[Return]]-$S$3)^3</f>
        <v>3.7784322958930967E-9</v>
      </c>
    </row>
    <row r="216" spans="1:16" x14ac:dyDescent="0.3">
      <c r="A216" s="1" t="s">
        <v>12</v>
      </c>
      <c r="B216" s="1" t="s">
        <v>13</v>
      </c>
      <c r="C216" s="2">
        <v>41312</v>
      </c>
      <c r="D216" s="1">
        <v>841.9</v>
      </c>
      <c r="E216" s="1">
        <v>846</v>
      </c>
      <c r="F216" s="1">
        <v>847</v>
      </c>
      <c r="G216" s="1">
        <v>832.6</v>
      </c>
      <c r="H216" s="1">
        <v>834.1</v>
      </c>
      <c r="I216" s="1">
        <v>835.25</v>
      </c>
      <c r="J216" s="1">
        <v>839.83</v>
      </c>
      <c r="K216" s="1">
        <v>38884</v>
      </c>
      <c r="L216" s="1">
        <v>32655960.949999999</v>
      </c>
      <c r="M216" s="3">
        <f>IF(ISERROR((Table3[[#This Row],[Close Price]]-I215)/I215),0,(Table3[[#This Row],[Close Price]]-I215)/I215)</f>
        <v>-7.8988003325810401E-3</v>
      </c>
      <c r="N216" s="3">
        <f>IF(OR(Table3[[#This Row],[Raw Return]]&lt;-20,Table3[[#This Row],[Raw Return]]&gt;20),"Outlier",Table3[[#This Row],[Raw Return]])</f>
        <v>-7.8988003325810401E-3</v>
      </c>
      <c r="O216" s="8">
        <f>(Table3[[#This Row],[Return]]-$S$3)^2</f>
        <v>7.9237650847431966E-5</v>
      </c>
      <c r="P216" s="8">
        <f>(Table3[[#This Row],[Return]]-$S$3)^3</f>
        <v>-7.0533817102634402E-7</v>
      </c>
    </row>
    <row r="217" spans="1:16" x14ac:dyDescent="0.3">
      <c r="A217" s="1" t="s">
        <v>12</v>
      </c>
      <c r="B217" s="1" t="s">
        <v>13</v>
      </c>
      <c r="C217" s="2">
        <v>41313</v>
      </c>
      <c r="D217" s="1">
        <v>835.25</v>
      </c>
      <c r="E217" s="1">
        <v>835.05</v>
      </c>
      <c r="F217" s="1">
        <v>835.8</v>
      </c>
      <c r="G217" s="1">
        <v>823</v>
      </c>
      <c r="H217" s="1">
        <v>829</v>
      </c>
      <c r="I217" s="1">
        <v>825.55</v>
      </c>
      <c r="J217" s="1">
        <v>829.07</v>
      </c>
      <c r="K217" s="1">
        <v>46533</v>
      </c>
      <c r="L217" s="1">
        <v>38578959.850000001</v>
      </c>
      <c r="M217" s="3">
        <f>IF(ISERROR((Table3[[#This Row],[Close Price]]-I216)/I216),0,(Table3[[#This Row],[Close Price]]-I216)/I216)</f>
        <v>-1.1613289434301162E-2</v>
      </c>
      <c r="N217" s="3">
        <f>IF(OR(Table3[[#This Row],[Raw Return]]&lt;-20,Table3[[#This Row],[Raw Return]]&gt;20),"Outlier",Table3[[#This Row],[Raw Return]])</f>
        <v>-1.1613289434301162E-2</v>
      </c>
      <c r="O217" s="8">
        <f>(Table3[[#This Row],[Return]]-$S$3)^2</f>
        <v>1.5916452544929011E-4</v>
      </c>
      <c r="P217" s="8">
        <f>(Table3[[#This Row],[Return]]-$S$3)^3</f>
        <v>-2.0080263991883622E-6</v>
      </c>
    </row>
    <row r="218" spans="1:16" x14ac:dyDescent="0.3">
      <c r="A218" s="1" t="s">
        <v>12</v>
      </c>
      <c r="B218" s="1" t="s">
        <v>13</v>
      </c>
      <c r="C218" s="2">
        <v>41316</v>
      </c>
      <c r="D218" s="1">
        <v>825.55</v>
      </c>
      <c r="E218" s="1">
        <v>831.95</v>
      </c>
      <c r="F218" s="1">
        <v>831.95</v>
      </c>
      <c r="G218" s="1">
        <v>821</v>
      </c>
      <c r="H218" s="1">
        <v>829.9</v>
      </c>
      <c r="I218" s="1">
        <v>823.2</v>
      </c>
      <c r="J218" s="1">
        <v>824.72</v>
      </c>
      <c r="K218" s="1">
        <v>35485</v>
      </c>
      <c r="L218" s="1">
        <v>29265248.5</v>
      </c>
      <c r="M218" s="3">
        <f>IF(ISERROR((Table3[[#This Row],[Close Price]]-I217)/I217),0,(Table3[[#This Row],[Close Price]]-I217)/I217)</f>
        <v>-2.8465871237355815E-3</v>
      </c>
      <c r="N218" s="3">
        <f>IF(OR(Table3[[#This Row],[Raw Return]]&lt;-20,Table3[[#This Row],[Raw Return]]&gt;20),"Outlier",Table3[[#This Row],[Raw Return]])</f>
        <v>-2.8465871237355815E-3</v>
      </c>
      <c r="O218" s="8">
        <f>(Table3[[#This Row],[Return]]-$S$3)^2</f>
        <v>1.4817419005343494E-5</v>
      </c>
      <c r="P218" s="8">
        <f>(Table3[[#This Row],[Return]]-$S$3)^3</f>
        <v>-5.7037284770597172E-8</v>
      </c>
    </row>
    <row r="219" spans="1:16" x14ac:dyDescent="0.3">
      <c r="A219" s="1" t="s">
        <v>12</v>
      </c>
      <c r="B219" s="1" t="s">
        <v>13</v>
      </c>
      <c r="C219" s="2">
        <v>41317</v>
      </c>
      <c r="D219" s="1">
        <v>823.2</v>
      </c>
      <c r="E219" s="1">
        <v>821.85</v>
      </c>
      <c r="F219" s="1">
        <v>825.65</v>
      </c>
      <c r="G219" s="1">
        <v>800.05</v>
      </c>
      <c r="H219" s="1">
        <v>811</v>
      </c>
      <c r="I219" s="1">
        <v>809.1</v>
      </c>
      <c r="J219" s="1">
        <v>810.22</v>
      </c>
      <c r="K219" s="1">
        <v>29972</v>
      </c>
      <c r="L219" s="1">
        <v>24283961.850000001</v>
      </c>
      <c r="M219" s="3">
        <f>IF(ISERROR((Table3[[#This Row],[Close Price]]-I218)/I218),0,(Table3[[#This Row],[Close Price]]-I218)/I218)</f>
        <v>-1.7128279883381951E-2</v>
      </c>
      <c r="N219" s="3">
        <f>IF(OR(Table3[[#This Row],[Raw Return]]&lt;-20,Table3[[#This Row],[Raw Return]]&gt;20),"Outlier",Table3[[#This Row],[Raw Return]])</f>
        <v>-1.7128279883381951E-2</v>
      </c>
      <c r="O219" s="8">
        <f>(Table3[[#This Row],[Return]]-$S$3)^2</f>
        <v>3.2873435161495657E-4</v>
      </c>
      <c r="P219" s="8">
        <f>(Table3[[#This Row],[Return]]-$S$3)^3</f>
        <v>-5.960293322679985E-6</v>
      </c>
    </row>
    <row r="220" spans="1:16" x14ac:dyDescent="0.3">
      <c r="A220" s="1" t="s">
        <v>12</v>
      </c>
      <c r="B220" s="1" t="s">
        <v>13</v>
      </c>
      <c r="C220" s="2">
        <v>41318</v>
      </c>
      <c r="D220" s="1">
        <v>809.1</v>
      </c>
      <c r="E220" s="1">
        <v>814.9</v>
      </c>
      <c r="F220" s="1">
        <v>821</v>
      </c>
      <c r="G220" s="1">
        <v>773</v>
      </c>
      <c r="H220" s="1">
        <v>775</v>
      </c>
      <c r="I220" s="1">
        <v>778.9</v>
      </c>
      <c r="J220" s="1">
        <v>796.07</v>
      </c>
      <c r="K220" s="1">
        <v>43834</v>
      </c>
      <c r="L220" s="1">
        <v>34894766.200000003</v>
      </c>
      <c r="M220" s="3">
        <f>IF(ISERROR((Table3[[#This Row],[Close Price]]-I219)/I219),0,(Table3[[#This Row],[Close Price]]-I219)/I219)</f>
        <v>-3.7325423309850503E-2</v>
      </c>
      <c r="N220" s="3">
        <f>IF(OR(Table3[[#This Row],[Raw Return]]&lt;-20,Table3[[#This Row],[Raw Return]]&gt;20),"Outlier",Table3[[#This Row],[Raw Return]])</f>
        <v>-3.7325423309850503E-2</v>
      </c>
      <c r="O220" s="8">
        <f>(Table3[[#This Row],[Return]]-$S$3)^2</f>
        <v>1.469049095426847E-3</v>
      </c>
      <c r="P220" s="8">
        <f>(Table3[[#This Row],[Return]]-$S$3)^3</f>
        <v>-5.6305972664290437E-5</v>
      </c>
    </row>
    <row r="221" spans="1:16" x14ac:dyDescent="0.3">
      <c r="A221" s="1" t="s">
        <v>12</v>
      </c>
      <c r="B221" s="1" t="s">
        <v>13</v>
      </c>
      <c r="C221" s="2">
        <v>41319</v>
      </c>
      <c r="D221" s="1">
        <v>778.9</v>
      </c>
      <c r="E221" s="1">
        <v>779.8</v>
      </c>
      <c r="F221" s="1">
        <v>780</v>
      </c>
      <c r="G221" s="1">
        <v>749.05</v>
      </c>
      <c r="H221" s="1">
        <v>754</v>
      </c>
      <c r="I221" s="1">
        <v>756.65</v>
      </c>
      <c r="J221" s="1">
        <v>761.7</v>
      </c>
      <c r="K221" s="1">
        <v>127163</v>
      </c>
      <c r="L221" s="1">
        <v>96860411.549999997</v>
      </c>
      <c r="M221" s="3">
        <f>IF(ISERROR((Table3[[#This Row],[Close Price]]-I220)/I220),0,(Table3[[#This Row],[Close Price]]-I220)/I220)</f>
        <v>-2.8565926306329439E-2</v>
      </c>
      <c r="N221" s="3">
        <f>IF(OR(Table3[[#This Row],[Raw Return]]&lt;-20,Table3[[#This Row],[Raw Return]]&gt;20),"Outlier",Table3[[#This Row],[Raw Return]])</f>
        <v>-2.8565926306329439E-2</v>
      </c>
      <c r="O221" s="8">
        <f>(Table3[[#This Row],[Return]]-$S$3)^2</f>
        <v>8.7430679297964011E-4</v>
      </c>
      <c r="P221" s="8">
        <f>(Table3[[#This Row],[Return]]-$S$3)^3</f>
        <v>-2.585209713348086E-5</v>
      </c>
    </row>
    <row r="222" spans="1:16" x14ac:dyDescent="0.3">
      <c r="A222" s="1" t="s">
        <v>12</v>
      </c>
      <c r="B222" s="1" t="s">
        <v>13</v>
      </c>
      <c r="C222" s="2">
        <v>41320</v>
      </c>
      <c r="D222" s="1">
        <v>756.65</v>
      </c>
      <c r="E222" s="1">
        <v>754.95</v>
      </c>
      <c r="F222" s="1">
        <v>772</v>
      </c>
      <c r="G222" s="1">
        <v>750</v>
      </c>
      <c r="H222" s="1">
        <v>765</v>
      </c>
      <c r="I222" s="1">
        <v>763.1</v>
      </c>
      <c r="J222" s="1">
        <v>756.65</v>
      </c>
      <c r="K222" s="1">
        <v>49351</v>
      </c>
      <c r="L222" s="1">
        <v>37341508.899999999</v>
      </c>
      <c r="M222" s="3">
        <f>IF(ISERROR((Table3[[#This Row],[Close Price]]-I221)/I221),0,(Table3[[#This Row],[Close Price]]-I221)/I221)</f>
        <v>8.5244168373753322E-3</v>
      </c>
      <c r="N222" s="3">
        <f>IF(OR(Table3[[#This Row],[Raw Return]]&lt;-20,Table3[[#This Row],[Raw Return]]&gt;20),"Outlier",Table3[[#This Row],[Raw Return]])</f>
        <v>8.5244168373753322E-3</v>
      </c>
      <c r="O222" s="8">
        <f>(Table3[[#This Row],[Return]]-$S$3)^2</f>
        <v>5.657542763058801E-5</v>
      </c>
      <c r="P222" s="8">
        <f>(Table3[[#This Row],[Return]]-$S$3)^3</f>
        <v>4.2554135090654825E-7</v>
      </c>
    </row>
    <row r="223" spans="1:16" x14ac:dyDescent="0.3">
      <c r="A223" s="1" t="s">
        <v>12</v>
      </c>
      <c r="B223" s="1" t="s">
        <v>13</v>
      </c>
      <c r="C223" s="2">
        <v>41323</v>
      </c>
      <c r="D223" s="1">
        <v>763.1</v>
      </c>
      <c r="E223" s="1">
        <v>752.05</v>
      </c>
      <c r="F223" s="1">
        <v>787.3</v>
      </c>
      <c r="G223" s="1">
        <v>752.05</v>
      </c>
      <c r="H223" s="1">
        <v>783.8</v>
      </c>
      <c r="I223" s="1">
        <v>777.05</v>
      </c>
      <c r="J223" s="1">
        <v>779.13</v>
      </c>
      <c r="K223" s="1">
        <v>55438</v>
      </c>
      <c r="L223" s="1">
        <v>43193486.299999997</v>
      </c>
      <c r="M223" s="3">
        <f>IF(ISERROR((Table3[[#This Row],[Close Price]]-I222)/I222),0,(Table3[[#This Row],[Close Price]]-I222)/I222)</f>
        <v>1.8280697156335908E-2</v>
      </c>
      <c r="N223" s="3">
        <f>IF(OR(Table3[[#This Row],[Raw Return]]&lt;-20,Table3[[#This Row],[Raw Return]]&gt;20),"Outlier",Table3[[#This Row],[Raw Return]])</f>
        <v>1.8280697156335908E-2</v>
      </c>
      <c r="O223" s="8">
        <f>(Table3[[#This Row],[Return]]-$S$3)^2</f>
        <v>2.9852735598793459E-4</v>
      </c>
      <c r="P223" s="8">
        <f>(Table3[[#This Row],[Return]]-$S$3)^3</f>
        <v>5.1579390007439798E-6</v>
      </c>
    </row>
    <row r="224" spans="1:16" x14ac:dyDescent="0.3">
      <c r="A224" s="1" t="s">
        <v>12</v>
      </c>
      <c r="B224" s="1" t="s">
        <v>13</v>
      </c>
      <c r="C224" s="2">
        <v>41324</v>
      </c>
      <c r="D224" s="1">
        <v>777.05</v>
      </c>
      <c r="E224" s="1">
        <v>778.35</v>
      </c>
      <c r="F224" s="1">
        <v>793</v>
      </c>
      <c r="G224" s="1">
        <v>762</v>
      </c>
      <c r="H224" s="1">
        <v>772.85</v>
      </c>
      <c r="I224" s="1">
        <v>770.3</v>
      </c>
      <c r="J224" s="1">
        <v>784.8</v>
      </c>
      <c r="K224" s="1">
        <v>249759</v>
      </c>
      <c r="L224" s="1">
        <v>196009779.30000001</v>
      </c>
      <c r="M224" s="3">
        <f>IF(ISERROR((Table3[[#This Row],[Close Price]]-I223)/I223),0,(Table3[[#This Row],[Close Price]]-I223)/I223)</f>
        <v>-8.686699697574159E-3</v>
      </c>
      <c r="N224" s="3">
        <f>IF(OR(Table3[[#This Row],[Raw Return]]&lt;-20,Table3[[#This Row],[Raw Return]]&gt;20),"Outlier",Table3[[#This Row],[Raw Return]])</f>
        <v>-8.686699697574159E-3</v>
      </c>
      <c r="O224" s="8">
        <f>(Table3[[#This Row],[Return]]-$S$3)^2</f>
        <v>9.3885492614809662E-5</v>
      </c>
      <c r="P224" s="8">
        <f>(Table3[[#This Row],[Return]]-$S$3)^3</f>
        <v>-9.0969903501069881E-7</v>
      </c>
    </row>
    <row r="225" spans="1:16" x14ac:dyDescent="0.3">
      <c r="A225" s="1" t="s">
        <v>12</v>
      </c>
      <c r="B225" s="1" t="s">
        <v>13</v>
      </c>
      <c r="C225" s="2">
        <v>41325</v>
      </c>
      <c r="D225" s="1">
        <v>770.3</v>
      </c>
      <c r="E225" s="1">
        <v>776</v>
      </c>
      <c r="F225" s="1">
        <v>842.3</v>
      </c>
      <c r="G225" s="1">
        <v>771</v>
      </c>
      <c r="H225" s="1">
        <v>824</v>
      </c>
      <c r="I225" s="1">
        <v>825</v>
      </c>
      <c r="J225" s="1">
        <v>823.04</v>
      </c>
      <c r="K225" s="1">
        <v>385665</v>
      </c>
      <c r="L225" s="1">
        <v>317419333.44999999</v>
      </c>
      <c r="M225" s="3">
        <f>IF(ISERROR((Table3[[#This Row],[Close Price]]-I224)/I224),0,(Table3[[#This Row],[Close Price]]-I224)/I224)</f>
        <v>7.1011294300921776E-2</v>
      </c>
      <c r="N225" s="3">
        <f>IF(OR(Table3[[#This Row],[Raw Return]]&lt;-20,Table3[[#This Row],[Raw Return]]&gt;20),"Outlier",Table3[[#This Row],[Raw Return]])</f>
        <v>7.1011294300921776E-2</v>
      </c>
      <c r="O225" s="8">
        <f>(Table3[[#This Row],[Return]]-$S$3)^2</f>
        <v>4.9011958620459534E-3</v>
      </c>
      <c r="P225" s="8">
        <f>(Table3[[#This Row],[Return]]-$S$3)^3</f>
        <v>3.4312557317568867E-4</v>
      </c>
    </row>
    <row r="226" spans="1:16" x14ac:dyDescent="0.3">
      <c r="A226" s="1" t="s">
        <v>12</v>
      </c>
      <c r="B226" s="1" t="s">
        <v>13</v>
      </c>
      <c r="C226" s="2">
        <v>41326</v>
      </c>
      <c r="D226" s="1">
        <v>825</v>
      </c>
      <c r="E226" s="1">
        <v>824.4</v>
      </c>
      <c r="F226" s="1">
        <v>839.8</v>
      </c>
      <c r="G226" s="1">
        <v>799.3</v>
      </c>
      <c r="H226" s="1">
        <v>828</v>
      </c>
      <c r="I226" s="1">
        <v>831.3</v>
      </c>
      <c r="J226" s="1">
        <v>826.85</v>
      </c>
      <c r="K226" s="1">
        <v>174701</v>
      </c>
      <c r="L226" s="1">
        <v>144451322.40000001</v>
      </c>
      <c r="M226" s="3">
        <f>IF(ISERROR((Table3[[#This Row],[Close Price]]-I225)/I225),0,(Table3[[#This Row],[Close Price]]-I225)/I225)</f>
        <v>7.6363636363635809E-3</v>
      </c>
      <c r="N226" s="3">
        <f>IF(OR(Table3[[#This Row],[Raw Return]]&lt;-20,Table3[[#This Row],[Raw Return]]&gt;20),"Outlier",Table3[[#This Row],[Raw Return]])</f>
        <v>7.6363636363635809E-3</v>
      </c>
      <c r="O226" s="8">
        <f>(Table3[[#This Row],[Return]]-$S$3)^2</f>
        <v>4.4004790734658057E-5</v>
      </c>
      <c r="P226" s="8">
        <f>(Table3[[#This Row],[Return]]-$S$3)^3</f>
        <v>2.9191065005674978E-7</v>
      </c>
    </row>
    <row r="227" spans="1:16" x14ac:dyDescent="0.3">
      <c r="A227" s="1" t="s">
        <v>12</v>
      </c>
      <c r="B227" s="1" t="s">
        <v>13</v>
      </c>
      <c r="C227" s="2">
        <v>41327</v>
      </c>
      <c r="D227" s="1">
        <v>831.3</v>
      </c>
      <c r="E227" s="1">
        <v>829.1</v>
      </c>
      <c r="F227" s="1">
        <v>852</v>
      </c>
      <c r="G227" s="1">
        <v>818</v>
      </c>
      <c r="H227" s="1">
        <v>830</v>
      </c>
      <c r="I227" s="1">
        <v>823.9</v>
      </c>
      <c r="J227" s="1">
        <v>835.55</v>
      </c>
      <c r="K227" s="1">
        <v>94982</v>
      </c>
      <c r="L227" s="1">
        <v>79362557.099999994</v>
      </c>
      <c r="M227" s="3">
        <f>IF(ISERROR((Table3[[#This Row],[Close Price]]-I226)/I226),0,(Table3[[#This Row],[Close Price]]-I226)/I226)</f>
        <v>-8.901720197281339E-3</v>
      </c>
      <c r="N227" s="3">
        <f>IF(OR(Table3[[#This Row],[Raw Return]]&lt;-20,Table3[[#This Row],[Raw Return]]&gt;20),"Outlier",Table3[[#This Row],[Raw Return]])</f>
        <v>-8.901720197281339E-3</v>
      </c>
      <c r="O227" s="8">
        <f>(Table3[[#This Row],[Return]]-$S$3)^2</f>
        <v>9.80985883305609E-5</v>
      </c>
      <c r="P227" s="8">
        <f>(Table3[[#This Row],[Return]]-$S$3)^3</f>
        <v>-9.7161483393271061E-7</v>
      </c>
    </row>
    <row r="228" spans="1:16" x14ac:dyDescent="0.3">
      <c r="A228" s="1" t="s">
        <v>12</v>
      </c>
      <c r="B228" s="1" t="s">
        <v>13</v>
      </c>
      <c r="C228" s="2">
        <v>41330</v>
      </c>
      <c r="D228" s="1">
        <v>823.9</v>
      </c>
      <c r="E228" s="1">
        <v>845</v>
      </c>
      <c r="F228" s="1">
        <v>874</v>
      </c>
      <c r="G228" s="1">
        <v>833.75</v>
      </c>
      <c r="H228" s="1">
        <v>852</v>
      </c>
      <c r="I228" s="1">
        <v>850.45</v>
      </c>
      <c r="J228" s="1">
        <v>853.45</v>
      </c>
      <c r="K228" s="1">
        <v>303159</v>
      </c>
      <c r="L228" s="1">
        <v>258731931.05000001</v>
      </c>
      <c r="M228" s="3">
        <f>IF(ISERROR((Table3[[#This Row],[Close Price]]-I227)/I227),0,(Table3[[#This Row],[Close Price]]-I227)/I227)</f>
        <v>3.222478456123324E-2</v>
      </c>
      <c r="N228" s="3">
        <f>IF(OR(Table3[[#This Row],[Raw Return]]&lt;-20,Table3[[#This Row],[Raw Return]]&gt;20),"Outlier",Table3[[#This Row],[Raw Return]])</f>
        <v>3.222478456123324E-2</v>
      </c>
      <c r="O228" s="8">
        <f>(Table3[[#This Row],[Return]]-$S$3)^2</f>
        <v>9.7481525791600244E-4</v>
      </c>
      <c r="P228" s="8">
        <f>(Table3[[#This Row],[Return]]-$S$3)^3</f>
        <v>3.043571279750294E-5</v>
      </c>
    </row>
    <row r="229" spans="1:16" x14ac:dyDescent="0.3">
      <c r="A229" s="1" t="s">
        <v>12</v>
      </c>
      <c r="B229" s="1" t="s">
        <v>13</v>
      </c>
      <c r="C229" s="2">
        <v>41331</v>
      </c>
      <c r="D229" s="1">
        <v>850.45</v>
      </c>
      <c r="E229" s="1">
        <v>852</v>
      </c>
      <c r="F229" s="1">
        <v>856.65</v>
      </c>
      <c r="G229" s="1">
        <v>838.55</v>
      </c>
      <c r="H229" s="1">
        <v>843</v>
      </c>
      <c r="I229" s="1">
        <v>843.15</v>
      </c>
      <c r="J229" s="1">
        <v>846.07</v>
      </c>
      <c r="K229" s="1">
        <v>105804</v>
      </c>
      <c r="L229" s="1">
        <v>89518036.900000006</v>
      </c>
      <c r="M229" s="3">
        <f>IF(ISERROR((Table3[[#This Row],[Close Price]]-I228)/I228),0,(Table3[[#This Row],[Close Price]]-I228)/I228)</f>
        <v>-8.5836909871245433E-3</v>
      </c>
      <c r="N229" s="3">
        <f>IF(OR(Table3[[#This Row],[Raw Return]]&lt;-20,Table3[[#This Row],[Raw Return]]&gt;20),"Outlier",Table3[[#This Row],[Raw Return]])</f>
        <v>-8.5836909871245433E-3</v>
      </c>
      <c r="O229" s="8">
        <f>(Table3[[#This Row],[Return]]-$S$3)^2</f>
        <v>9.1899907364804124E-5</v>
      </c>
      <c r="P229" s="8">
        <f>(Table3[[#This Row],[Return]]-$S$3)^3</f>
        <v>-8.8099330980442517E-7</v>
      </c>
    </row>
    <row r="230" spans="1:16" x14ac:dyDescent="0.3">
      <c r="A230" s="1" t="s">
        <v>12</v>
      </c>
      <c r="B230" s="1" t="s">
        <v>13</v>
      </c>
      <c r="C230" s="2">
        <v>41332</v>
      </c>
      <c r="D230" s="1">
        <v>843.15</v>
      </c>
      <c r="E230" s="1">
        <v>850</v>
      </c>
      <c r="F230" s="1">
        <v>857.5</v>
      </c>
      <c r="G230" s="1">
        <v>835.25</v>
      </c>
      <c r="H230" s="1">
        <v>850</v>
      </c>
      <c r="I230" s="1">
        <v>844.85</v>
      </c>
      <c r="J230" s="1">
        <v>850.01</v>
      </c>
      <c r="K230" s="1">
        <v>584606</v>
      </c>
      <c r="L230" s="1">
        <v>496922759.85000002</v>
      </c>
      <c r="M230" s="3">
        <f>IF(ISERROR((Table3[[#This Row],[Close Price]]-I229)/I229),0,(Table3[[#This Row],[Close Price]]-I229)/I229)</f>
        <v>2.0162485915911112E-3</v>
      </c>
      <c r="N230" s="3">
        <f>IF(OR(Table3[[#This Row],[Raw Return]]&lt;-20,Table3[[#This Row],[Raw Return]]&gt;20),"Outlier",Table3[[#This Row],[Raw Return]])</f>
        <v>2.0162485915911112E-3</v>
      </c>
      <c r="O230" s="8">
        <f>(Table3[[#This Row],[Return]]-$S$3)^2</f>
        <v>1.0271734149773646E-6</v>
      </c>
      <c r="P230" s="8">
        <f>(Table3[[#This Row],[Return]]-$S$3)^3</f>
        <v>1.0410357789607203E-9</v>
      </c>
    </row>
    <row r="231" spans="1:16" x14ac:dyDescent="0.3">
      <c r="A231" s="1" t="s">
        <v>12</v>
      </c>
      <c r="B231" s="1" t="s">
        <v>13</v>
      </c>
      <c r="C231" s="2">
        <v>41333</v>
      </c>
      <c r="D231" s="1">
        <v>844.85</v>
      </c>
      <c r="E231" s="1">
        <v>852</v>
      </c>
      <c r="F231" s="1">
        <v>860</v>
      </c>
      <c r="G231" s="1">
        <v>808.8</v>
      </c>
      <c r="H231" s="1">
        <v>811</v>
      </c>
      <c r="I231" s="1">
        <v>810.2</v>
      </c>
      <c r="J231" s="1">
        <v>833.33</v>
      </c>
      <c r="K231" s="1">
        <v>92315</v>
      </c>
      <c r="L231" s="1">
        <v>76929225.650000006</v>
      </c>
      <c r="M231" s="3">
        <f>IF(ISERROR((Table3[[#This Row],[Close Price]]-I230)/I230),0,(Table3[[#This Row],[Close Price]]-I230)/I230)</f>
        <v>-4.1013197609042998E-2</v>
      </c>
      <c r="N231" s="3">
        <f>IF(OR(Table3[[#This Row],[Raw Return]]&lt;-20,Table3[[#This Row],[Raw Return]]&gt;20),"Outlier",Table3[[#This Row],[Raw Return]])</f>
        <v>-4.1013197609042998E-2</v>
      </c>
      <c r="O231" s="8">
        <f>(Table3[[#This Row],[Return]]-$S$3)^2</f>
        <v>1.7653401014026148E-3</v>
      </c>
      <c r="P231" s="8">
        <f>(Table3[[#This Row],[Return]]-$S$3)^3</f>
        <v>-7.4172442420904444E-5</v>
      </c>
    </row>
    <row r="232" spans="1:16" x14ac:dyDescent="0.3">
      <c r="A232" s="1" t="s">
        <v>12</v>
      </c>
      <c r="B232" s="1" t="s">
        <v>13</v>
      </c>
      <c r="C232" s="2">
        <v>41334</v>
      </c>
      <c r="D232" s="1">
        <v>810.2</v>
      </c>
      <c r="E232" s="1">
        <v>815.9</v>
      </c>
      <c r="F232" s="1">
        <v>819.9</v>
      </c>
      <c r="G232" s="1">
        <v>806.7</v>
      </c>
      <c r="H232" s="1">
        <v>809.1</v>
      </c>
      <c r="I232" s="1">
        <v>807.5</v>
      </c>
      <c r="J232" s="1">
        <v>810.59</v>
      </c>
      <c r="K232" s="1">
        <v>61646</v>
      </c>
      <c r="L232" s="1">
        <v>49969676.75</v>
      </c>
      <c r="M232" s="3">
        <f>IF(ISERROR((Table3[[#This Row],[Close Price]]-I231)/I231),0,(Table3[[#This Row],[Close Price]]-I231)/I231)</f>
        <v>-3.3325104912367877E-3</v>
      </c>
      <c r="N232" s="3">
        <f>IF(OR(Table3[[#This Row],[Raw Return]]&lt;-20,Table3[[#This Row],[Raw Return]]&gt;20),"Outlier",Table3[[#This Row],[Raw Return]])</f>
        <v>-3.3325104912367877E-3</v>
      </c>
      <c r="O232" s="8">
        <f>(Table3[[#This Row],[Return]]-$S$3)^2</f>
        <v>1.8794509107263254E-5</v>
      </c>
      <c r="P232" s="8">
        <f>(Table3[[#This Row],[Return]]-$S$3)^3</f>
        <v>-8.1479148233780371E-8</v>
      </c>
    </row>
    <row r="233" spans="1:16" x14ac:dyDescent="0.3">
      <c r="A233" s="1" t="s">
        <v>12</v>
      </c>
      <c r="B233" s="1" t="s">
        <v>13</v>
      </c>
      <c r="C233" s="2">
        <v>41337</v>
      </c>
      <c r="D233" s="1">
        <v>807.5</v>
      </c>
      <c r="E233" s="1">
        <v>813.95</v>
      </c>
      <c r="F233" s="1">
        <v>813.95</v>
      </c>
      <c r="G233" s="1">
        <v>804.7</v>
      </c>
      <c r="H233" s="1">
        <v>805</v>
      </c>
      <c r="I233" s="1">
        <v>805.3</v>
      </c>
      <c r="J233" s="1">
        <v>806.54</v>
      </c>
      <c r="K233" s="1">
        <v>34251</v>
      </c>
      <c r="L233" s="1">
        <v>27624746.050000001</v>
      </c>
      <c r="M233" s="3">
        <f>IF(ISERROR((Table3[[#This Row],[Close Price]]-I232)/I232),0,(Table3[[#This Row],[Close Price]]-I232)/I232)</f>
        <v>-2.7244582043344217E-3</v>
      </c>
      <c r="N233" s="3">
        <f>IF(OR(Table3[[#This Row],[Raw Return]]&lt;-20,Table3[[#This Row],[Raw Return]]&gt;20),"Outlier",Table3[[#This Row],[Raw Return]])</f>
        <v>-2.7244582043344217E-3</v>
      </c>
      <c r="O233" s="8">
        <f>(Table3[[#This Row],[Return]]-$S$3)^2</f>
        <v>1.3892102991005883E-5</v>
      </c>
      <c r="P233" s="8">
        <f>(Table3[[#This Row],[Return]]-$S$3)^3</f>
        <v>-5.1778801228987326E-8</v>
      </c>
    </row>
    <row r="234" spans="1:16" x14ac:dyDescent="0.3">
      <c r="A234" s="1" t="s">
        <v>12</v>
      </c>
      <c r="B234" s="1" t="s">
        <v>13</v>
      </c>
      <c r="C234" s="2">
        <v>41338</v>
      </c>
      <c r="D234" s="1">
        <v>805.3</v>
      </c>
      <c r="E234" s="1">
        <v>806.05</v>
      </c>
      <c r="F234" s="1">
        <v>819</v>
      </c>
      <c r="G234" s="1">
        <v>804.2</v>
      </c>
      <c r="H234" s="1">
        <v>809</v>
      </c>
      <c r="I234" s="1">
        <v>807.2</v>
      </c>
      <c r="J234" s="1">
        <v>807.64</v>
      </c>
      <c r="K234" s="1">
        <v>26534</v>
      </c>
      <c r="L234" s="1">
        <v>21429901.550000001</v>
      </c>
      <c r="M234" s="3">
        <f>IF(ISERROR((Table3[[#This Row],[Close Price]]-I233)/I233),0,(Table3[[#This Row],[Close Price]]-I233)/I233)</f>
        <v>2.3593691791879935E-3</v>
      </c>
      <c r="N234" s="3">
        <f>IF(OR(Table3[[#This Row],[Raw Return]]&lt;-20,Table3[[#This Row],[Raw Return]]&gt;20),"Outlier",Table3[[#This Row],[Raw Return]])</f>
        <v>2.3593691791879935E-3</v>
      </c>
      <c r="O234" s="8">
        <f>(Table3[[#This Row],[Return]]-$S$3)^2</f>
        <v>1.8404075925643124E-6</v>
      </c>
      <c r="P234" s="8">
        <f>(Table3[[#This Row],[Return]]-$S$3)^3</f>
        <v>2.4967268078970711E-9</v>
      </c>
    </row>
    <row r="235" spans="1:16" x14ac:dyDescent="0.3">
      <c r="A235" s="1" t="s">
        <v>12</v>
      </c>
      <c r="B235" s="1" t="s">
        <v>13</v>
      </c>
      <c r="C235" s="2">
        <v>41339</v>
      </c>
      <c r="D235" s="1">
        <v>807.2</v>
      </c>
      <c r="E235" s="1">
        <v>813.45</v>
      </c>
      <c r="F235" s="1">
        <v>818</v>
      </c>
      <c r="G235" s="1">
        <v>803.7</v>
      </c>
      <c r="H235" s="1">
        <v>806.8</v>
      </c>
      <c r="I235" s="1">
        <v>804.55</v>
      </c>
      <c r="J235" s="1">
        <v>809.95</v>
      </c>
      <c r="K235" s="1">
        <v>31637</v>
      </c>
      <c r="L235" s="1">
        <v>25624486.850000001</v>
      </c>
      <c r="M235" s="3">
        <f>IF(ISERROR((Table3[[#This Row],[Close Price]]-I234)/I234),0,(Table3[[#This Row],[Close Price]]-I234)/I234)</f>
        <v>-3.2829534192270701E-3</v>
      </c>
      <c r="N235" s="3">
        <f>IF(OR(Table3[[#This Row],[Raw Return]]&lt;-20,Table3[[#This Row],[Raw Return]]&gt;20),"Outlier",Table3[[#This Row],[Raw Return]])</f>
        <v>-3.2829534192270701E-3</v>
      </c>
      <c r="O235" s="8">
        <f>(Table3[[#This Row],[Return]]-$S$3)^2</f>
        <v>1.8367279085545752E-5</v>
      </c>
      <c r="P235" s="8">
        <f>(Table3[[#This Row],[Return]]-$S$3)^3</f>
        <v>-7.8716764967249455E-8</v>
      </c>
    </row>
    <row r="236" spans="1:16" x14ac:dyDescent="0.3">
      <c r="A236" s="1" t="s">
        <v>12</v>
      </c>
      <c r="B236" s="1" t="s">
        <v>13</v>
      </c>
      <c r="C236" s="2">
        <v>41340</v>
      </c>
      <c r="D236" s="1">
        <v>804.55</v>
      </c>
      <c r="E236" s="1">
        <v>808.3</v>
      </c>
      <c r="F236" s="1">
        <v>811</v>
      </c>
      <c r="G236" s="1">
        <v>803.2</v>
      </c>
      <c r="H236" s="1">
        <v>803.2</v>
      </c>
      <c r="I236" s="1">
        <v>803.55</v>
      </c>
      <c r="J236" s="1">
        <v>805.69</v>
      </c>
      <c r="K236" s="1">
        <v>33803</v>
      </c>
      <c r="L236" s="1">
        <v>27234587.600000001</v>
      </c>
      <c r="M236" s="3">
        <f>IF(ISERROR((Table3[[#This Row],[Close Price]]-I235)/I235),0,(Table3[[#This Row],[Close Price]]-I235)/I235)</f>
        <v>-1.2429308308992606E-3</v>
      </c>
      <c r="N236" s="3">
        <f>IF(OR(Table3[[#This Row],[Raw Return]]&lt;-20,Table3[[#This Row],[Raw Return]]&gt;20),"Outlier",Table3[[#This Row],[Raw Return]])</f>
        <v>-1.2429308308992606E-3</v>
      </c>
      <c r="O236" s="8">
        <f>(Table3[[#This Row],[Return]]-$S$3)^2</f>
        <v>5.0430956450056169E-6</v>
      </c>
      <c r="P236" s="8">
        <f>(Table3[[#This Row],[Return]]-$S$3)^3</f>
        <v>-1.1325198096873265E-8</v>
      </c>
    </row>
    <row r="237" spans="1:16" x14ac:dyDescent="0.3">
      <c r="A237" s="1" t="s">
        <v>12</v>
      </c>
      <c r="B237" s="1" t="s">
        <v>13</v>
      </c>
      <c r="C237" s="2">
        <v>41341</v>
      </c>
      <c r="D237" s="1">
        <v>803.55</v>
      </c>
      <c r="E237" s="1">
        <v>806.65</v>
      </c>
      <c r="F237" s="1">
        <v>826.45</v>
      </c>
      <c r="G237" s="1">
        <v>804</v>
      </c>
      <c r="H237" s="1">
        <v>812</v>
      </c>
      <c r="I237" s="1">
        <v>810.35</v>
      </c>
      <c r="J237" s="1">
        <v>816.67</v>
      </c>
      <c r="K237" s="1">
        <v>69486</v>
      </c>
      <c r="L237" s="1">
        <v>56747228.600000001</v>
      </c>
      <c r="M237" s="3">
        <f>IF(ISERROR((Table3[[#This Row],[Close Price]]-I236)/I236),0,(Table3[[#This Row],[Close Price]]-I236)/I236)</f>
        <v>8.4624478874993081E-3</v>
      </c>
      <c r="N237" s="3">
        <f>IF(OR(Table3[[#This Row],[Raw Return]]&lt;-20,Table3[[#This Row],[Raw Return]]&gt;20),"Outlier",Table3[[#This Row],[Raw Return]])</f>
        <v>8.4624478874993081E-3</v>
      </c>
      <c r="O237" s="8">
        <f>(Table3[[#This Row],[Return]]-$S$3)^2</f>
        <v>5.5647048556528052E-5</v>
      </c>
      <c r="P237" s="8">
        <f>(Table3[[#This Row],[Return]]-$S$3)^3</f>
        <v>4.151100063888988E-7</v>
      </c>
    </row>
    <row r="238" spans="1:16" x14ac:dyDescent="0.3">
      <c r="A238" s="1" t="s">
        <v>12</v>
      </c>
      <c r="B238" s="1" t="s">
        <v>13</v>
      </c>
      <c r="C238" s="2">
        <v>41344</v>
      </c>
      <c r="D238" s="1">
        <v>810.35</v>
      </c>
      <c r="E238" s="1">
        <v>817.7</v>
      </c>
      <c r="F238" s="1">
        <v>818.3</v>
      </c>
      <c r="G238" s="1">
        <v>803</v>
      </c>
      <c r="H238" s="1">
        <v>805</v>
      </c>
      <c r="I238" s="1">
        <v>804.7</v>
      </c>
      <c r="J238" s="1">
        <v>808.78</v>
      </c>
      <c r="K238" s="1">
        <v>23872</v>
      </c>
      <c r="L238" s="1">
        <v>19307278.75</v>
      </c>
      <c r="M238" s="3">
        <f>IF(ISERROR((Table3[[#This Row],[Close Price]]-I237)/I237),0,(Table3[[#This Row],[Close Price]]-I237)/I237)</f>
        <v>-6.9722959215153665E-3</v>
      </c>
      <c r="N238" s="3">
        <f>IF(OR(Table3[[#This Row],[Raw Return]]&lt;-20,Table3[[#This Row],[Raw Return]]&gt;20),"Outlier",Table3[[#This Row],[Raw Return]])</f>
        <v>-6.9722959215153665E-3</v>
      </c>
      <c r="O238" s="8">
        <f>(Table3[[#This Row],[Return]]-$S$3)^2</f>
        <v>6.3601404507361312E-5</v>
      </c>
      <c r="P238" s="8">
        <f>(Table3[[#This Row],[Return]]-$S$3)^3</f>
        <v>-5.0722430926038161E-7</v>
      </c>
    </row>
    <row r="239" spans="1:16" x14ac:dyDescent="0.3">
      <c r="A239" s="1" t="s">
        <v>12</v>
      </c>
      <c r="B239" s="1" t="s">
        <v>13</v>
      </c>
      <c r="C239" s="2">
        <v>41345</v>
      </c>
      <c r="D239" s="1">
        <v>804.7</v>
      </c>
      <c r="E239" s="1">
        <v>806.2</v>
      </c>
      <c r="F239" s="1">
        <v>814.85</v>
      </c>
      <c r="G239" s="1">
        <v>800.85</v>
      </c>
      <c r="H239" s="1">
        <v>804</v>
      </c>
      <c r="I239" s="1">
        <v>801.65</v>
      </c>
      <c r="J239" s="1">
        <v>804.16</v>
      </c>
      <c r="K239" s="1">
        <v>41566</v>
      </c>
      <c r="L239" s="1">
        <v>33425833.5</v>
      </c>
      <c r="M239" s="3">
        <f>IF(ISERROR((Table3[[#This Row],[Close Price]]-I238)/I238),0,(Table3[[#This Row],[Close Price]]-I238)/I238)</f>
        <v>-3.7902323847397389E-3</v>
      </c>
      <c r="N239" s="3">
        <f>IF(OR(Table3[[#This Row],[Raw Return]]&lt;-20,Table3[[#This Row],[Raw Return]]&gt;20),"Outlier",Table3[[#This Row],[Raw Return]])</f>
        <v>-3.7902323847397389E-3</v>
      </c>
      <c r="O239" s="8">
        <f>(Table3[[#This Row],[Return]]-$S$3)^2</f>
        <v>2.2972708421616175E-5</v>
      </c>
      <c r="P239" s="8">
        <f>(Table3[[#This Row],[Return]]-$S$3)^3</f>
        <v>-1.1010785457025568E-7</v>
      </c>
    </row>
    <row r="240" spans="1:16" x14ac:dyDescent="0.3">
      <c r="A240" s="1" t="s">
        <v>12</v>
      </c>
      <c r="B240" s="1" t="s">
        <v>13</v>
      </c>
      <c r="C240" s="2">
        <v>41346</v>
      </c>
      <c r="D240" s="1">
        <v>801.65</v>
      </c>
      <c r="E240" s="1">
        <v>803.25</v>
      </c>
      <c r="F240" s="1">
        <v>803.55</v>
      </c>
      <c r="G240" s="1">
        <v>796.4</v>
      </c>
      <c r="H240" s="1">
        <v>796.4</v>
      </c>
      <c r="I240" s="1">
        <v>797.05</v>
      </c>
      <c r="J240" s="1">
        <v>798.63</v>
      </c>
      <c r="K240" s="1">
        <v>37145</v>
      </c>
      <c r="L240" s="1">
        <v>29665089.75</v>
      </c>
      <c r="M240" s="3">
        <f>IF(ISERROR((Table3[[#This Row],[Close Price]]-I239)/I239),0,(Table3[[#This Row],[Close Price]]-I239)/I239)</f>
        <v>-5.7381650346161328E-3</v>
      </c>
      <c r="N240" s="3">
        <f>IF(OR(Table3[[#This Row],[Raw Return]]&lt;-20,Table3[[#This Row],[Raw Return]]&gt;20),"Outlier",Table3[[#This Row],[Raw Return]])</f>
        <v>-5.7381650346161328E-3</v>
      </c>
      <c r="O240" s="8">
        <f>(Table3[[#This Row],[Return]]-$S$3)^2</f>
        <v>4.5439975278958175E-5</v>
      </c>
      <c r="P240" s="8">
        <f>(Table3[[#This Row],[Return]]-$S$3)^3</f>
        <v>-3.0630714659069983E-7</v>
      </c>
    </row>
    <row r="241" spans="1:16" x14ac:dyDescent="0.3">
      <c r="A241" s="1" t="s">
        <v>12</v>
      </c>
      <c r="B241" s="1" t="s">
        <v>13</v>
      </c>
      <c r="C241" s="2">
        <v>41347</v>
      </c>
      <c r="D241" s="1">
        <v>797.05</v>
      </c>
      <c r="E241" s="1">
        <v>799.85</v>
      </c>
      <c r="F241" s="1">
        <v>800.85</v>
      </c>
      <c r="G241" s="1">
        <v>791.9</v>
      </c>
      <c r="H241" s="1">
        <v>795.3</v>
      </c>
      <c r="I241" s="1">
        <v>795.45</v>
      </c>
      <c r="J241" s="1">
        <v>795.31</v>
      </c>
      <c r="K241" s="1">
        <v>53026</v>
      </c>
      <c r="L241" s="1">
        <v>42172356.950000003</v>
      </c>
      <c r="M241" s="3">
        <f>IF(ISERROR((Table3[[#This Row],[Close Price]]-I240)/I240),0,(Table3[[#This Row],[Close Price]]-I240)/I240)</f>
        <v>-2.0074022959662621E-3</v>
      </c>
      <c r="N241" s="3">
        <f>IF(OR(Table3[[#This Row],[Raw Return]]&lt;-20,Table3[[#This Row],[Raw Return]]&gt;20),"Outlier",Table3[[#This Row],[Raw Return]])</f>
        <v>-2.0074022959662621E-3</v>
      </c>
      <c r="O241" s="8">
        <f>(Table3[[#This Row],[Return]]-$S$3)^2</f>
        <v>9.061034606442283E-6</v>
      </c>
      <c r="P241" s="8">
        <f>(Table3[[#This Row],[Return]]-$S$3)^3</f>
        <v>-2.7275120856908441E-8</v>
      </c>
    </row>
    <row r="242" spans="1:16" x14ac:dyDescent="0.3">
      <c r="A242" s="1" t="s">
        <v>12</v>
      </c>
      <c r="B242" s="1" t="s">
        <v>13</v>
      </c>
      <c r="C242" s="2">
        <v>41348</v>
      </c>
      <c r="D242" s="1">
        <v>795.45</v>
      </c>
      <c r="E242" s="1">
        <v>801.35</v>
      </c>
      <c r="F242" s="1">
        <v>801.4</v>
      </c>
      <c r="G242" s="1">
        <v>792</v>
      </c>
      <c r="H242" s="1">
        <v>793.5</v>
      </c>
      <c r="I242" s="1">
        <v>795.1</v>
      </c>
      <c r="J242" s="1">
        <v>796.37</v>
      </c>
      <c r="K242" s="1">
        <v>26403</v>
      </c>
      <c r="L242" s="1">
        <v>21026572.399999999</v>
      </c>
      <c r="M242" s="3">
        <f>IF(ISERROR((Table3[[#This Row],[Close Price]]-I241)/I241),0,(Table3[[#This Row],[Close Price]]-I241)/I241)</f>
        <v>-4.4000251430011025E-4</v>
      </c>
      <c r="N242" s="3">
        <f>IF(OR(Table3[[#This Row],[Raw Return]]&lt;-20,Table3[[#This Row],[Raw Return]]&gt;20),"Outlier",Table3[[#This Row],[Raw Return]])</f>
        <v>-4.4000251430011025E-4</v>
      </c>
      <c r="O242" s="8">
        <f>(Table3[[#This Row],[Return]]-$S$3)^2</f>
        <v>2.0815433305462394E-6</v>
      </c>
      <c r="P242" s="8">
        <f>(Table3[[#This Row],[Return]]-$S$3)^3</f>
        <v>-3.0031580148845671E-9</v>
      </c>
    </row>
    <row r="243" spans="1:16" x14ac:dyDescent="0.3">
      <c r="A243" s="1" t="s">
        <v>12</v>
      </c>
      <c r="B243" s="1" t="s">
        <v>13</v>
      </c>
      <c r="C243" s="2">
        <v>41351</v>
      </c>
      <c r="D243" s="1">
        <v>795.1</v>
      </c>
      <c r="E243" s="1">
        <v>791.9</v>
      </c>
      <c r="F243" s="1">
        <v>797.05</v>
      </c>
      <c r="G243" s="1">
        <v>768</v>
      </c>
      <c r="H243" s="1">
        <v>771.85</v>
      </c>
      <c r="I243" s="1">
        <v>772.6</v>
      </c>
      <c r="J243" s="1">
        <v>782.62</v>
      </c>
      <c r="K243" s="1">
        <v>41735</v>
      </c>
      <c r="L243" s="1">
        <v>32662839.75</v>
      </c>
      <c r="M243" s="3">
        <f>IF(ISERROR((Table3[[#This Row],[Close Price]]-I242)/I242),0,(Table3[[#This Row],[Close Price]]-I242)/I242)</f>
        <v>-2.8298327254433403E-2</v>
      </c>
      <c r="N243" s="3">
        <f>IF(OR(Table3[[#This Row],[Raw Return]]&lt;-20,Table3[[#This Row],[Raw Return]]&gt;20),"Outlier",Table3[[#This Row],[Raw Return]])</f>
        <v>-2.8298327254433403E-2</v>
      </c>
      <c r="O243" s="8">
        <f>(Table3[[#This Row],[Return]]-$S$3)^2</f>
        <v>8.5855330116244781E-4</v>
      </c>
      <c r="P243" s="8">
        <f>(Table3[[#This Row],[Return]]-$S$3)^3</f>
        <v>-2.5156539137373557E-5</v>
      </c>
    </row>
    <row r="244" spans="1:16" x14ac:dyDescent="0.3">
      <c r="A244" s="1" t="s">
        <v>12</v>
      </c>
      <c r="B244" s="1" t="s">
        <v>13</v>
      </c>
      <c r="C244" s="2">
        <v>41352</v>
      </c>
      <c r="D244" s="1">
        <v>772.6</v>
      </c>
      <c r="E244" s="1">
        <v>784.7</v>
      </c>
      <c r="F244" s="1">
        <v>784.7</v>
      </c>
      <c r="G244" s="1">
        <v>764.7</v>
      </c>
      <c r="H244" s="1">
        <v>766</v>
      </c>
      <c r="I244" s="1">
        <v>765.25</v>
      </c>
      <c r="J244" s="1">
        <v>768.99</v>
      </c>
      <c r="K244" s="1">
        <v>31288</v>
      </c>
      <c r="L244" s="1">
        <v>24060156.800000001</v>
      </c>
      <c r="M244" s="3">
        <f>IF(ISERROR((Table3[[#This Row],[Close Price]]-I243)/I243),0,(Table3[[#This Row],[Close Price]]-I243)/I243)</f>
        <v>-9.5133316075589214E-3</v>
      </c>
      <c r="N244" s="3">
        <f>IF(OR(Table3[[#This Row],[Raw Return]]&lt;-20,Table3[[#This Row],[Raw Return]]&gt;20),"Outlier",Table3[[#This Row],[Raw Return]])</f>
        <v>-9.5133316075589214E-3</v>
      </c>
      <c r="O244" s="8">
        <f>(Table3[[#This Row],[Return]]-$S$3)^2</f>
        <v>1.1058803442740299E-4</v>
      </c>
      <c r="P244" s="8">
        <f>(Table3[[#This Row],[Return]]-$S$3)^3</f>
        <v>-1.16295312112264E-6</v>
      </c>
    </row>
    <row r="245" spans="1:16" x14ac:dyDescent="0.3">
      <c r="A245" s="1" t="s">
        <v>12</v>
      </c>
      <c r="B245" s="1" t="s">
        <v>13</v>
      </c>
      <c r="C245" s="2">
        <v>41353</v>
      </c>
      <c r="D245" s="1">
        <v>765.25</v>
      </c>
      <c r="E245" s="1">
        <v>766.6</v>
      </c>
      <c r="F245" s="1">
        <v>772</v>
      </c>
      <c r="G245" s="1">
        <v>763.5</v>
      </c>
      <c r="H245" s="1">
        <v>765</v>
      </c>
      <c r="I245" s="1">
        <v>763.9</v>
      </c>
      <c r="J245" s="1">
        <v>764.74</v>
      </c>
      <c r="K245" s="1">
        <v>31807</v>
      </c>
      <c r="L245" s="1">
        <v>24323951.25</v>
      </c>
      <c r="M245" s="3">
        <f>IF(ISERROR((Table3[[#This Row],[Close Price]]-I244)/I244),0,(Table3[[#This Row],[Close Price]]-I244)/I244)</f>
        <v>-1.7641293694871255E-3</v>
      </c>
      <c r="N245" s="3">
        <f>IF(OR(Table3[[#This Row],[Raw Return]]&lt;-20,Table3[[#This Row],[Raw Return]]&gt;20),"Outlier",Table3[[#This Row],[Raw Return]])</f>
        <v>-1.7641293694871255E-3</v>
      </c>
      <c r="O245" s="8">
        <f>(Table3[[#This Row],[Return]]-$S$3)^2</f>
        <v>7.6556377713832772E-6</v>
      </c>
      <c r="P245" s="8">
        <f>(Table3[[#This Row],[Return]]-$S$3)^3</f>
        <v>-2.1182248796103441E-8</v>
      </c>
    </row>
    <row r="246" spans="1:16" x14ac:dyDescent="0.3">
      <c r="A246" s="1" t="s">
        <v>12</v>
      </c>
      <c r="B246" s="1" t="s">
        <v>13</v>
      </c>
      <c r="C246" s="2">
        <v>41354</v>
      </c>
      <c r="D246" s="1">
        <v>763.9</v>
      </c>
      <c r="E246" s="1">
        <v>766.2</v>
      </c>
      <c r="F246" s="1">
        <v>778</v>
      </c>
      <c r="G246" s="1">
        <v>761.1</v>
      </c>
      <c r="H246" s="1">
        <v>766.4</v>
      </c>
      <c r="I246" s="1">
        <v>762.05</v>
      </c>
      <c r="J246" s="1">
        <v>763.13</v>
      </c>
      <c r="K246" s="1">
        <v>65298</v>
      </c>
      <c r="L246" s="1">
        <v>49830557.399999999</v>
      </c>
      <c r="M246" s="3">
        <f>IF(ISERROR((Table3[[#This Row],[Close Price]]-I245)/I245),0,(Table3[[#This Row],[Close Price]]-I245)/I245)</f>
        <v>-2.4217829558843078E-3</v>
      </c>
      <c r="N246" s="3">
        <f>IF(OR(Table3[[#This Row],[Raw Return]]&lt;-20,Table3[[#This Row],[Raw Return]]&gt;20),"Outlier",Table3[[#This Row],[Raw Return]])</f>
        <v>-2.4217829558843078E-3</v>
      </c>
      <c r="O246" s="8">
        <f>(Table3[[#This Row],[Return]]-$S$3)^2</f>
        <v>1.1727446172538504E-5</v>
      </c>
      <c r="P246" s="8">
        <f>(Table3[[#This Row],[Return]]-$S$3)^3</f>
        <v>-4.0161060505347272E-8</v>
      </c>
    </row>
    <row r="247" spans="1:16" x14ac:dyDescent="0.3">
      <c r="A247" s="1" t="s">
        <v>12</v>
      </c>
      <c r="B247" s="1" t="s">
        <v>13</v>
      </c>
      <c r="C247" s="2">
        <v>41355</v>
      </c>
      <c r="D247" s="1">
        <v>762.05</v>
      </c>
      <c r="E247" s="1">
        <v>773.45</v>
      </c>
      <c r="F247" s="1">
        <v>773.8</v>
      </c>
      <c r="G247" s="1">
        <v>761</v>
      </c>
      <c r="H247" s="1">
        <v>764</v>
      </c>
      <c r="I247" s="1">
        <v>765.5</v>
      </c>
      <c r="J247" s="1">
        <v>764.18</v>
      </c>
      <c r="K247" s="1">
        <v>25251</v>
      </c>
      <c r="L247" s="1">
        <v>19296190.25</v>
      </c>
      <c r="M247" s="3">
        <f>IF(ISERROR((Table3[[#This Row],[Close Price]]-I246)/I246),0,(Table3[[#This Row],[Close Price]]-I246)/I246)</f>
        <v>4.5272619906830862E-3</v>
      </c>
      <c r="N247" s="3">
        <f>IF(OR(Table3[[#This Row],[Raw Return]]&lt;-20,Table3[[#This Row],[Raw Return]]&gt;20),"Outlier",Table3[[#This Row],[Raw Return]])</f>
        <v>4.5272619906830862E-3</v>
      </c>
      <c r="O247" s="8">
        <f>(Table3[[#This Row],[Return]]-$S$3)^2</f>
        <v>1.2422163975955222E-5</v>
      </c>
      <c r="P247" s="8">
        <f>(Table3[[#This Row],[Return]]-$S$3)^3</f>
        <v>4.3782029234750854E-8</v>
      </c>
    </row>
    <row r="248" spans="1:16" x14ac:dyDescent="0.3">
      <c r="A248" s="1" t="s">
        <v>12</v>
      </c>
      <c r="B248" s="1" t="s">
        <v>13</v>
      </c>
      <c r="C248" s="2">
        <v>41358</v>
      </c>
      <c r="D248" s="1">
        <v>765.5</v>
      </c>
      <c r="E248" s="1">
        <v>771.5</v>
      </c>
      <c r="F248" s="1">
        <v>790.8</v>
      </c>
      <c r="G248" s="1">
        <v>762.05</v>
      </c>
      <c r="H248" s="1">
        <v>763.1</v>
      </c>
      <c r="I248" s="1">
        <v>766.35</v>
      </c>
      <c r="J248" s="1">
        <v>776.09</v>
      </c>
      <c r="K248" s="1">
        <v>49833</v>
      </c>
      <c r="L248" s="1">
        <v>38674907.399999999</v>
      </c>
      <c r="M248" s="3">
        <f>IF(ISERROR((Table3[[#This Row],[Close Price]]-I247)/I247),0,(Table3[[#This Row],[Close Price]]-I247)/I247)</f>
        <v>1.1103853690398729E-3</v>
      </c>
      <c r="N248" s="3">
        <f>IF(OR(Table3[[#This Row],[Raw Return]]&lt;-20,Table3[[#This Row],[Raw Return]]&gt;20),"Outlier",Table3[[#This Row],[Raw Return]])</f>
        <v>1.1103853690398729E-3</v>
      </c>
      <c r="O248" s="8">
        <f>(Table3[[#This Row],[Return]]-$S$3)^2</f>
        <v>1.1584737570303635E-8</v>
      </c>
      <c r="P248" s="8">
        <f>(Table3[[#This Row],[Return]]-$S$3)^3</f>
        <v>1.2468933255087103E-12</v>
      </c>
    </row>
    <row r="249" spans="1:16" x14ac:dyDescent="0.3">
      <c r="A249" s="1" t="s">
        <v>12</v>
      </c>
      <c r="B249" s="1" t="s">
        <v>13</v>
      </c>
      <c r="C249" s="2">
        <v>41359</v>
      </c>
      <c r="D249" s="1">
        <v>766.35</v>
      </c>
      <c r="E249" s="1">
        <v>765.05</v>
      </c>
      <c r="F249" s="1">
        <v>769.4</v>
      </c>
      <c r="G249" s="1">
        <v>758.05</v>
      </c>
      <c r="H249" s="1">
        <v>758.95</v>
      </c>
      <c r="I249" s="1">
        <v>759.55</v>
      </c>
      <c r="J249" s="1">
        <v>760.43</v>
      </c>
      <c r="K249" s="1">
        <v>70541</v>
      </c>
      <c r="L249" s="1">
        <v>53641542.700000003</v>
      </c>
      <c r="M249" s="3">
        <f>IF(ISERROR((Table3[[#This Row],[Close Price]]-I248)/I248),0,(Table3[[#This Row],[Close Price]]-I248)/I248)</f>
        <v>-8.8732302472761381E-3</v>
      </c>
      <c r="N249" s="3">
        <f>IF(OR(Table3[[#This Row],[Raw Return]]&lt;-20,Table3[[#This Row],[Raw Return]]&gt;20),"Outlier",Table3[[#This Row],[Raw Return]])</f>
        <v>-8.8732302472761381E-3</v>
      </c>
      <c r="O249" s="8">
        <f>(Table3[[#This Row],[Return]]-$S$3)^2</f>
        <v>9.7535044118209025E-5</v>
      </c>
      <c r="P249" s="8">
        <f>(Table3[[#This Row],[Return]]-$S$3)^3</f>
        <v>-9.6325445688333076E-7</v>
      </c>
    </row>
    <row r="250" spans="1:16" x14ac:dyDescent="0.3">
      <c r="A250" s="1" t="s">
        <v>12</v>
      </c>
      <c r="B250" s="1" t="s">
        <v>13</v>
      </c>
      <c r="C250" s="2">
        <v>41361</v>
      </c>
      <c r="D250" s="1">
        <v>759.55</v>
      </c>
      <c r="E250" s="1">
        <v>760.4</v>
      </c>
      <c r="F250" s="1">
        <v>789.4</v>
      </c>
      <c r="G250" s="1">
        <v>757.95</v>
      </c>
      <c r="H250" s="1">
        <v>784.7</v>
      </c>
      <c r="I250" s="1">
        <v>771.55</v>
      </c>
      <c r="J250" s="1">
        <v>767.84</v>
      </c>
      <c r="K250" s="1">
        <v>46187</v>
      </c>
      <c r="L250" s="1">
        <v>35464338.450000003</v>
      </c>
      <c r="M250" s="3">
        <f>IF(ISERROR((Table3[[#This Row],[Close Price]]-I249)/I249),0,(Table3[[#This Row],[Close Price]]-I249)/I249)</f>
        <v>1.5798828253571193E-2</v>
      </c>
      <c r="N250" s="3">
        <f>IF(OR(Table3[[#This Row],[Raw Return]]&lt;-20,Table3[[#This Row],[Raw Return]]&gt;20),"Outlier",Table3[[#This Row],[Raw Return]])</f>
        <v>1.5798828253571193E-2</v>
      </c>
      <c r="O250" s="8">
        <f>(Table3[[#This Row],[Return]]-$S$3)^2</f>
        <v>2.189238443809664E-4</v>
      </c>
      <c r="P250" s="8">
        <f>(Table3[[#This Row],[Return]]-$S$3)^3</f>
        <v>3.2392136871490215E-6</v>
      </c>
    </row>
  </sheetData>
  <pageMargins left="0.75" right="0.75" top="1" bottom="1" header="0.5" footer="0.5"/>
  <ignoredErrors>
    <ignoredError sqref="M2:N2" calculatedColumn="1"/>
  </ignoredErrors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513FB-4BF6-5A47-9156-76C4573DAF22}">
  <dimension ref="A1:S252"/>
  <sheetViews>
    <sheetView showGridLines="0" topLeftCell="F1" workbookViewId="0">
      <selection activeCell="R2" sqref="R2"/>
    </sheetView>
  </sheetViews>
  <sheetFormatPr defaultColWidth="11.19921875" defaultRowHeight="15.6" x14ac:dyDescent="0.3"/>
  <cols>
    <col min="4" max="4" width="12" customWidth="1"/>
    <col min="5" max="5" width="12.296875" customWidth="1"/>
    <col min="6" max="6" width="11.796875" customWidth="1"/>
    <col min="7" max="8" width="11.296875" customWidth="1"/>
    <col min="9" max="9" width="12.296875" customWidth="1"/>
    <col min="10" max="10" width="14.796875" customWidth="1"/>
    <col min="11" max="11" width="21.5" customWidth="1"/>
    <col min="13" max="14" width="12.3984375" style="4" bestFit="1" customWidth="1"/>
    <col min="15" max="15" width="10.3984375" style="7" bestFit="1" customWidth="1"/>
    <col min="16" max="16" width="11" style="7" bestFit="1" customWidth="1"/>
    <col min="18" max="18" width="20.69921875" bestFit="1" customWidth="1"/>
    <col min="19" max="19" width="11.796875" bestFit="1" customWidth="1"/>
  </cols>
  <sheetData>
    <row r="1" spans="1:19" ht="16.2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3" t="s">
        <v>15</v>
      </c>
      <c r="N1" s="3" t="s">
        <v>14</v>
      </c>
      <c r="O1" s="8" t="s">
        <v>20</v>
      </c>
      <c r="P1" s="8" t="s">
        <v>21</v>
      </c>
    </row>
    <row r="2" spans="1:19" ht="16.2" thickBot="1" x14ac:dyDescent="0.35">
      <c r="A2" s="1" t="s">
        <v>12</v>
      </c>
      <c r="B2" s="1" t="s">
        <v>13</v>
      </c>
      <c r="C2" s="2">
        <v>41365</v>
      </c>
      <c r="D2" s="1">
        <v>771.55</v>
      </c>
      <c r="E2" s="1">
        <v>774.25</v>
      </c>
      <c r="F2" s="1">
        <v>785</v>
      </c>
      <c r="G2" s="1">
        <v>765.2</v>
      </c>
      <c r="H2" s="1">
        <v>783.2</v>
      </c>
      <c r="I2" s="1">
        <v>780.65</v>
      </c>
      <c r="J2" s="1">
        <v>775.59</v>
      </c>
      <c r="K2" s="1">
        <v>26062</v>
      </c>
      <c r="L2" s="1">
        <v>20213314.100000001</v>
      </c>
      <c r="M2" s="3" t="s">
        <v>16</v>
      </c>
      <c r="N2" s="3" t="s">
        <v>16</v>
      </c>
      <c r="O2" s="8" t="s">
        <v>16</v>
      </c>
      <c r="P2" s="8" t="s">
        <v>16</v>
      </c>
      <c r="R2" s="21" t="s">
        <v>22</v>
      </c>
      <c r="S2" s="26">
        <f>COUNT(N3:N252)</f>
        <v>250</v>
      </c>
    </row>
    <row r="3" spans="1:19" ht="16.2" thickBot="1" x14ac:dyDescent="0.35">
      <c r="A3" s="1" t="s">
        <v>12</v>
      </c>
      <c r="B3" s="1" t="s">
        <v>13</v>
      </c>
      <c r="C3" s="2">
        <v>41366</v>
      </c>
      <c r="D3" s="1">
        <v>780.65</v>
      </c>
      <c r="E3" s="1">
        <v>782.05</v>
      </c>
      <c r="F3" s="1">
        <v>795</v>
      </c>
      <c r="G3" s="1">
        <v>771</v>
      </c>
      <c r="H3" s="1">
        <v>774</v>
      </c>
      <c r="I3" s="1">
        <v>777.3</v>
      </c>
      <c r="J3" s="1">
        <v>787.71</v>
      </c>
      <c r="K3" s="1">
        <v>96948</v>
      </c>
      <c r="L3" s="1">
        <v>76366820.5</v>
      </c>
      <c r="M3" s="3">
        <f>IF(ISERROR((Table4[[#This Row],[Close Price]]-I2)/I2),0,(Table4[[#This Row],[Close Price]]-I2)/I2)</f>
        <v>-4.2912957151092328E-3</v>
      </c>
      <c r="N3" s="3">
        <f>IF(OR(Table4[[#This Row],[Raw Return]]&lt;-20,Table4[[#This Row],[Raw Return]]&gt;20),"Outlier",Table4[[#This Row],[Raw Return]])</f>
        <v>-4.2912957151092328E-3</v>
      </c>
      <c r="O3" s="8">
        <f>(Table4[[#This Row],[Return]]-$S$3)^2</f>
        <v>1.9955377245291464E-5</v>
      </c>
      <c r="P3" s="8">
        <f>(Table4[[#This Row],[Return]]-$S$3)^3</f>
        <v>-8.9143547589893628E-8</v>
      </c>
      <c r="R3" s="21" t="s">
        <v>24</v>
      </c>
      <c r="S3" s="26">
        <f>AVERAGE(N3:N252)</f>
        <v>1.7584847836510183E-4</v>
      </c>
    </row>
    <row r="4" spans="1:19" ht="16.2" thickBot="1" x14ac:dyDescent="0.35">
      <c r="A4" s="1" t="s">
        <v>12</v>
      </c>
      <c r="B4" s="1" t="s">
        <v>13</v>
      </c>
      <c r="C4" s="2">
        <v>41367</v>
      </c>
      <c r="D4" s="1">
        <v>777.3</v>
      </c>
      <c r="E4" s="1">
        <v>782.8</v>
      </c>
      <c r="F4" s="1">
        <v>782.9</v>
      </c>
      <c r="G4" s="1">
        <v>757.45</v>
      </c>
      <c r="H4" s="1">
        <v>758</v>
      </c>
      <c r="I4" s="1">
        <v>759.05</v>
      </c>
      <c r="J4" s="1">
        <v>767.91</v>
      </c>
      <c r="K4" s="1">
        <v>46133</v>
      </c>
      <c r="L4" s="1">
        <v>35425992.950000003</v>
      </c>
      <c r="M4" s="3">
        <f>IF(ISERROR((Table4[[#This Row],[Close Price]]-I3)/I3),0,(Table4[[#This Row],[Close Price]]-I3)/I3)</f>
        <v>-2.347870834941464E-2</v>
      </c>
      <c r="N4" s="3">
        <f>IF(OR(Table4[[#This Row],[Raw Return]]&lt;-20,Table4[[#This Row],[Raw Return]]&gt;20),"Outlier",Table4[[#This Row],[Raw Return]])</f>
        <v>-2.347870834941464E-2</v>
      </c>
      <c r="O4" s="8">
        <f>(Table4[[#This Row],[Return]]-$S$3)^2</f>
        <v>5.5953805871866117E-4</v>
      </c>
      <c r="P4" s="8">
        <f>(Table4[[#This Row],[Return]]-$S$3)^3</f>
        <v>-1.3235624807266127E-5</v>
      </c>
      <c r="R4" s="21" t="s">
        <v>18</v>
      </c>
      <c r="S4" s="26">
        <f>SUM(O3:O252)/S2</f>
        <v>2.7588707130922745E-4</v>
      </c>
    </row>
    <row r="5" spans="1:19" ht="16.2" thickBot="1" x14ac:dyDescent="0.35">
      <c r="A5" s="1" t="s">
        <v>12</v>
      </c>
      <c r="B5" s="1" t="s">
        <v>13</v>
      </c>
      <c r="C5" s="2">
        <v>41368</v>
      </c>
      <c r="D5" s="1">
        <v>759.05</v>
      </c>
      <c r="E5" s="1">
        <v>759</v>
      </c>
      <c r="F5" s="1">
        <v>763.55</v>
      </c>
      <c r="G5" s="1">
        <v>756.7</v>
      </c>
      <c r="H5" s="1">
        <v>757</v>
      </c>
      <c r="I5" s="1">
        <v>757.1</v>
      </c>
      <c r="J5" s="1">
        <v>757.99</v>
      </c>
      <c r="K5" s="1">
        <v>32971</v>
      </c>
      <c r="L5" s="1">
        <v>24991707.899999999</v>
      </c>
      <c r="M5" s="3">
        <f>IF(ISERROR((Table4[[#This Row],[Close Price]]-I4)/I4),0,(Table4[[#This Row],[Close Price]]-I4)/I4)</f>
        <v>-2.5690007245898583E-3</v>
      </c>
      <c r="N5" s="3">
        <f>IF(OR(Table4[[#This Row],[Raw Return]]&lt;-20,Table4[[#This Row],[Raw Return]]&gt;20),"Outlier",Table4[[#This Row],[Raw Return]])</f>
        <v>-2.5690007245898583E-3</v>
      </c>
      <c r="O5" s="8">
        <f>(Table4[[#This Row],[Return]]-$S$3)^2</f>
        <v>7.5341971469624804E-6</v>
      </c>
      <c r="P5" s="8">
        <f>(Table4[[#This Row],[Return]]-$S$3)^3</f>
        <v>-2.0680235033745501E-8</v>
      </c>
      <c r="R5" s="21" t="s">
        <v>19</v>
      </c>
      <c r="S5" s="26">
        <f>SUM(P3:P252)/S2</f>
        <v>-4.2117275080178649E-7</v>
      </c>
    </row>
    <row r="6" spans="1:19" ht="16.2" thickBot="1" x14ac:dyDescent="0.35">
      <c r="A6" s="1" t="s">
        <v>12</v>
      </c>
      <c r="B6" s="1" t="s">
        <v>13</v>
      </c>
      <c r="C6" s="2">
        <v>41369</v>
      </c>
      <c r="D6" s="1">
        <v>757.1</v>
      </c>
      <c r="E6" s="1">
        <v>753</v>
      </c>
      <c r="F6" s="1">
        <v>764.25</v>
      </c>
      <c r="G6" s="1">
        <v>753</v>
      </c>
      <c r="H6" s="1">
        <v>756.3</v>
      </c>
      <c r="I6" s="1">
        <v>756.3</v>
      </c>
      <c r="J6" s="1">
        <v>757.15</v>
      </c>
      <c r="K6" s="1">
        <v>27478</v>
      </c>
      <c r="L6" s="1">
        <v>20804948.800000001</v>
      </c>
      <c r="M6" s="3">
        <f>IF(ISERROR((Table4[[#This Row],[Close Price]]-I5)/I5),0,(Table4[[#This Row],[Close Price]]-I5)/I5)</f>
        <v>-1.0566635847313014E-3</v>
      </c>
      <c r="N6" s="3">
        <f>IF(OR(Table4[[#This Row],[Raw Return]]&lt;-20,Table4[[#This Row],[Raw Return]]&gt;20),"Outlier",Table4[[#This Row],[Raw Return]])</f>
        <v>-1.0566635847313014E-3</v>
      </c>
      <c r="O6" s="8">
        <f>(Table4[[#This Row],[Return]]-$S$3)^2</f>
        <v>1.519085985678152E-6</v>
      </c>
      <c r="P6" s="8">
        <f>(Table4[[#This Row],[Return]]-$S$3)^3</f>
        <v>-1.8722918022290124E-9</v>
      </c>
      <c r="R6" s="21" t="s">
        <v>23</v>
      </c>
      <c r="S6" s="26">
        <f>SQRT(S4)</f>
        <v>1.660984862391068E-2</v>
      </c>
    </row>
    <row r="7" spans="1:19" ht="16.2" thickBot="1" x14ac:dyDescent="0.35">
      <c r="A7" s="1" t="s">
        <v>12</v>
      </c>
      <c r="B7" s="1" t="s">
        <v>13</v>
      </c>
      <c r="C7" s="2">
        <v>41372</v>
      </c>
      <c r="D7" s="1">
        <v>756.3</v>
      </c>
      <c r="E7" s="1">
        <v>759.7</v>
      </c>
      <c r="F7" s="1">
        <v>761</v>
      </c>
      <c r="G7" s="1">
        <v>755.3</v>
      </c>
      <c r="H7" s="1">
        <v>758.5</v>
      </c>
      <c r="I7" s="1">
        <v>756.05</v>
      </c>
      <c r="J7" s="1">
        <v>756.22</v>
      </c>
      <c r="K7" s="1">
        <v>16159</v>
      </c>
      <c r="L7" s="1">
        <v>12219794.75</v>
      </c>
      <c r="M7" s="3">
        <f>IF(ISERROR((Table4[[#This Row],[Close Price]]-I6)/I6),0,(Table4[[#This Row],[Close Price]]-I6)/I6)</f>
        <v>-3.305566574110803E-4</v>
      </c>
      <c r="N7" s="3">
        <f>IF(OR(Table4[[#This Row],[Raw Return]]&lt;-20,Table4[[#This Row],[Raw Return]]&gt;20),"Outlier",Table4[[#This Row],[Raw Return]])</f>
        <v>-3.305566574110803E-4</v>
      </c>
      <c r="O7" s="8">
        <f>(Table4[[#This Row],[Return]]-$S$3)^2</f>
        <v>2.5644616154049341E-7</v>
      </c>
      <c r="P7" s="8">
        <f>(Table4[[#This Row],[Return]]-$S$3)^3</f>
        <v>-1.2986565325419429E-10</v>
      </c>
      <c r="R7" s="21" t="s">
        <v>25</v>
      </c>
      <c r="S7" s="26">
        <f>S5/(S6^3)</f>
        <v>-9.1910100685591689E-2</v>
      </c>
    </row>
    <row r="8" spans="1:19" x14ac:dyDescent="0.3">
      <c r="A8" s="1" t="s">
        <v>12</v>
      </c>
      <c r="B8" s="1" t="s">
        <v>13</v>
      </c>
      <c r="C8" s="2">
        <v>41373</v>
      </c>
      <c r="D8" s="1">
        <v>756.05</v>
      </c>
      <c r="E8" s="1">
        <v>756.05</v>
      </c>
      <c r="F8" s="1">
        <v>763.8</v>
      </c>
      <c r="G8" s="1">
        <v>754.65</v>
      </c>
      <c r="H8" s="1">
        <v>755</v>
      </c>
      <c r="I8" s="1">
        <v>754.95</v>
      </c>
      <c r="J8" s="1">
        <v>756.86</v>
      </c>
      <c r="K8" s="1">
        <v>23932</v>
      </c>
      <c r="L8" s="1">
        <v>18113142.199999999</v>
      </c>
      <c r="M8" s="3">
        <f>IF(ISERROR((Table4[[#This Row],[Close Price]]-I7)/I7),0,(Table4[[#This Row],[Close Price]]-I7)/I7)</f>
        <v>-1.454930229482057E-3</v>
      </c>
      <c r="N8" s="3">
        <f>IF(OR(Table4[[#This Row],[Raw Return]]&lt;-20,Table4[[#This Row],[Raw Return]]&gt;20),"Outlier",Table4[[#This Row],[Raw Return]])</f>
        <v>-1.454930229482057E-3</v>
      </c>
      <c r="O8" s="8">
        <f>(Table4[[#This Row],[Return]]-$S$3)^2</f>
        <v>2.6594391939676488E-6</v>
      </c>
      <c r="P8" s="8">
        <f>(Table4[[#This Row],[Return]]-$S$3)^3</f>
        <v>-4.3369568123366516E-9</v>
      </c>
    </row>
    <row r="9" spans="1:19" x14ac:dyDescent="0.3">
      <c r="A9" s="1" t="s">
        <v>12</v>
      </c>
      <c r="B9" s="1" t="s">
        <v>13</v>
      </c>
      <c r="C9" s="2">
        <v>41374</v>
      </c>
      <c r="D9" s="1">
        <v>754.95</v>
      </c>
      <c r="E9" s="1">
        <v>755</v>
      </c>
      <c r="F9" s="1">
        <v>762.4</v>
      </c>
      <c r="G9" s="1">
        <v>751.65</v>
      </c>
      <c r="H9" s="1">
        <v>752.5</v>
      </c>
      <c r="I9" s="1">
        <v>752.45</v>
      </c>
      <c r="J9" s="1">
        <v>753.12</v>
      </c>
      <c r="K9" s="1">
        <v>60420</v>
      </c>
      <c r="L9" s="1">
        <v>45503258.200000003</v>
      </c>
      <c r="M9" s="3">
        <f>IF(ISERROR((Table4[[#This Row],[Close Price]]-I8)/I8),0,(Table4[[#This Row],[Close Price]]-I8)/I8)</f>
        <v>-3.3114775812967743E-3</v>
      </c>
      <c r="N9" s="3">
        <f>IF(OR(Table4[[#This Row],[Raw Return]]&lt;-20,Table4[[#This Row],[Raw Return]]&gt;20),"Outlier",Table4[[#This Row],[Raw Return]])</f>
        <v>-3.3114775812967743E-3</v>
      </c>
      <c r="O9" s="8">
        <f>(Table4[[#This Row],[Return]]-$S$3)^2</f>
        <v>1.2161443046396829E-5</v>
      </c>
      <c r="P9" s="8">
        <f>(Table4[[#This Row],[Return]]-$S$3)^3</f>
        <v>-4.2410917258793379E-8</v>
      </c>
    </row>
    <row r="10" spans="1:19" x14ac:dyDescent="0.3">
      <c r="A10" s="1" t="s">
        <v>12</v>
      </c>
      <c r="B10" s="1" t="s">
        <v>13</v>
      </c>
      <c r="C10" s="2">
        <v>41375</v>
      </c>
      <c r="D10" s="1">
        <v>752.45</v>
      </c>
      <c r="E10" s="1">
        <v>745</v>
      </c>
      <c r="F10" s="1">
        <v>764</v>
      </c>
      <c r="G10" s="1">
        <v>745</v>
      </c>
      <c r="H10" s="1">
        <v>752.8</v>
      </c>
      <c r="I10" s="1">
        <v>750.35</v>
      </c>
      <c r="J10" s="1">
        <v>752.01</v>
      </c>
      <c r="K10" s="1">
        <v>46003</v>
      </c>
      <c r="L10" s="1">
        <v>34594565</v>
      </c>
      <c r="M10" s="3">
        <f>IF(ISERROR((Table4[[#This Row],[Close Price]]-I9)/I9),0,(Table4[[#This Row],[Close Price]]-I9)/I9)</f>
        <v>-2.7908831151571833E-3</v>
      </c>
      <c r="N10" s="3">
        <f>IF(OR(Table4[[#This Row],[Raw Return]]&lt;-20,Table4[[#This Row],[Raw Return]]&gt;20),"Outlier",Table4[[#This Row],[Raw Return]])</f>
        <v>-2.7908831151571833E-3</v>
      </c>
      <c r="O10" s="8">
        <f>(Table4[[#This Row],[Return]]-$S$3)^2</f>
        <v>8.8014963480032791E-6</v>
      </c>
      <c r="P10" s="8">
        <f>(Table4[[#This Row],[Return]]-$S$3)^3</f>
        <v>-2.6111677285892343E-8</v>
      </c>
    </row>
    <row r="11" spans="1:19" x14ac:dyDescent="0.3">
      <c r="A11" s="1" t="s">
        <v>12</v>
      </c>
      <c r="B11" s="1" t="s">
        <v>13</v>
      </c>
      <c r="C11" s="2">
        <v>41376</v>
      </c>
      <c r="D11" s="1">
        <v>750.35</v>
      </c>
      <c r="E11" s="1">
        <v>750</v>
      </c>
      <c r="F11" s="1">
        <v>755.3</v>
      </c>
      <c r="G11" s="1">
        <v>749.65</v>
      </c>
      <c r="H11" s="1">
        <v>749.65</v>
      </c>
      <c r="I11" s="1">
        <v>750.3</v>
      </c>
      <c r="J11" s="1">
        <v>750.99</v>
      </c>
      <c r="K11" s="1">
        <v>14220</v>
      </c>
      <c r="L11" s="1">
        <v>10679145.15</v>
      </c>
      <c r="M11" s="3">
        <f>IF(ISERROR((Table4[[#This Row],[Close Price]]-I10)/I10),0,(Table4[[#This Row],[Close Price]]-I10)/I10)</f>
        <v>-6.6635570067392829E-5</v>
      </c>
      <c r="N11" s="3">
        <f>IF(OR(Table4[[#This Row],[Raw Return]]&lt;-20,Table4[[#This Row],[Raw Return]]&gt;20),"Outlier",Table4[[#This Row],[Raw Return]])</f>
        <v>-6.6635570067392829E-5</v>
      </c>
      <c r="O11" s="8">
        <f>(Table4[[#This Row],[Return]]-$S$3)^2</f>
        <v>5.8798513744212421E-8</v>
      </c>
      <c r="P11" s="8">
        <f>(Table4[[#This Row],[Return]]-$S$3)^3</f>
        <v>-1.4257701654510308E-11</v>
      </c>
    </row>
    <row r="12" spans="1:19" x14ac:dyDescent="0.3">
      <c r="A12" s="1" t="s">
        <v>12</v>
      </c>
      <c r="B12" s="1" t="s">
        <v>13</v>
      </c>
      <c r="C12" s="2">
        <v>41379</v>
      </c>
      <c r="D12" s="1">
        <v>750.3</v>
      </c>
      <c r="E12" s="1">
        <v>758.6</v>
      </c>
      <c r="F12" s="1">
        <v>758.6</v>
      </c>
      <c r="G12" s="1">
        <v>748.65</v>
      </c>
      <c r="H12" s="1">
        <v>748.65</v>
      </c>
      <c r="I12" s="1">
        <v>748.7</v>
      </c>
      <c r="J12" s="1">
        <v>749.4</v>
      </c>
      <c r="K12" s="1">
        <v>27977</v>
      </c>
      <c r="L12" s="1">
        <v>20965945.800000001</v>
      </c>
      <c r="M12" s="3">
        <f>IF(ISERROR((Table4[[#This Row],[Close Price]]-I11)/I11),0,(Table4[[#This Row],[Close Price]]-I11)/I11)</f>
        <v>-2.1324803411967336E-3</v>
      </c>
      <c r="N12" s="3">
        <f>IF(OR(Table4[[#This Row],[Raw Return]]&lt;-20,Table4[[#This Row],[Raw Return]]&gt;20),"Outlier",Table4[[#This Row],[Raw Return]])</f>
        <v>-2.1324803411967336E-3</v>
      </c>
      <c r="O12" s="8">
        <f>(Table4[[#This Row],[Return]]-$S$3)^2</f>
        <v>5.3283819392197376E-6</v>
      </c>
      <c r="P12" s="8">
        <f>(Table4[[#This Row],[Return]]-$S$3)^3</f>
        <v>-1.2299657591933701E-8</v>
      </c>
    </row>
    <row r="13" spans="1:19" x14ac:dyDescent="0.3">
      <c r="A13" s="1" t="s">
        <v>12</v>
      </c>
      <c r="B13" s="1" t="s">
        <v>13</v>
      </c>
      <c r="C13" s="2">
        <v>41380</v>
      </c>
      <c r="D13" s="1">
        <v>748.7</v>
      </c>
      <c r="E13" s="1">
        <v>745</v>
      </c>
      <c r="F13" s="1">
        <v>772.25</v>
      </c>
      <c r="G13" s="1">
        <v>745</v>
      </c>
      <c r="H13" s="1">
        <v>761.6</v>
      </c>
      <c r="I13" s="1">
        <v>761.2</v>
      </c>
      <c r="J13" s="1">
        <v>762.04</v>
      </c>
      <c r="K13" s="1">
        <v>24398</v>
      </c>
      <c r="L13" s="1">
        <v>18592281.850000001</v>
      </c>
      <c r="M13" s="3">
        <f>IF(ISERROR((Table4[[#This Row],[Close Price]]-I12)/I12),0,(Table4[[#This Row],[Close Price]]-I12)/I12)</f>
        <v>1.6695605716575395E-2</v>
      </c>
      <c r="N13" s="3">
        <f>IF(OR(Table4[[#This Row],[Raw Return]]&lt;-20,Table4[[#This Row],[Raw Return]]&gt;20),"Outlier",Table4[[#This Row],[Raw Return]])</f>
        <v>1.6695605716575395E-2</v>
      </c>
      <c r="O13" s="8">
        <f>(Table4[[#This Row],[Return]]-$S$3)^2</f>
        <v>2.729023792094014E-4</v>
      </c>
      <c r="P13" s="8">
        <f>(Table4[[#This Row],[Return]]-$S$3)^3</f>
        <v>4.5082810542693198E-6</v>
      </c>
    </row>
    <row r="14" spans="1:19" x14ac:dyDescent="0.3">
      <c r="A14" s="1" t="s">
        <v>12</v>
      </c>
      <c r="B14" s="1" t="s">
        <v>13</v>
      </c>
      <c r="C14" s="2">
        <v>41381</v>
      </c>
      <c r="D14" s="1">
        <v>761.2</v>
      </c>
      <c r="E14" s="1">
        <v>765.6</v>
      </c>
      <c r="F14" s="1">
        <v>775</v>
      </c>
      <c r="G14" s="1">
        <v>750</v>
      </c>
      <c r="H14" s="1">
        <v>754.9</v>
      </c>
      <c r="I14" s="1">
        <v>752.75</v>
      </c>
      <c r="J14" s="1">
        <v>764.5</v>
      </c>
      <c r="K14" s="1">
        <v>21347</v>
      </c>
      <c r="L14" s="1">
        <v>16319681.050000001</v>
      </c>
      <c r="M14" s="3">
        <f>IF(ISERROR((Table4[[#This Row],[Close Price]]-I13)/I13),0,(Table4[[#This Row],[Close Price]]-I13)/I13)</f>
        <v>-1.1100893326326912E-2</v>
      </c>
      <c r="N14" s="3">
        <f>IF(OR(Table4[[#This Row],[Raw Return]]&lt;-20,Table4[[#This Row],[Raw Return]]&gt;20),"Outlier",Table4[[#This Row],[Raw Return]])</f>
        <v>-1.1100893326326912E-2</v>
      </c>
      <c r="O14" s="8">
        <f>(Table4[[#This Row],[Return]]-$S$3)^2</f>
        <v>1.2716490572968852E-4</v>
      </c>
      <c r="P14" s="8">
        <f>(Table4[[#This Row],[Return]]-$S$3)^3</f>
        <v>-1.4340058085316977E-6</v>
      </c>
    </row>
    <row r="15" spans="1:19" x14ac:dyDescent="0.3">
      <c r="A15" s="1" t="s">
        <v>12</v>
      </c>
      <c r="B15" s="1" t="s">
        <v>13</v>
      </c>
      <c r="C15" s="2">
        <v>41382</v>
      </c>
      <c r="D15" s="1">
        <v>752.75</v>
      </c>
      <c r="E15" s="1">
        <v>750</v>
      </c>
      <c r="F15" s="1">
        <v>784.9</v>
      </c>
      <c r="G15" s="1">
        <v>750</v>
      </c>
      <c r="H15" s="1">
        <v>780.2</v>
      </c>
      <c r="I15" s="1">
        <v>778.6</v>
      </c>
      <c r="J15" s="1">
        <v>772.17</v>
      </c>
      <c r="K15" s="1">
        <v>46449</v>
      </c>
      <c r="L15" s="1">
        <v>35866688.600000001</v>
      </c>
      <c r="M15" s="3">
        <f>IF(ISERROR((Table4[[#This Row],[Close Price]]-I14)/I14),0,(Table4[[#This Row],[Close Price]]-I14)/I14)</f>
        <v>3.4340750581202291E-2</v>
      </c>
      <c r="N15" s="3">
        <f>IF(OR(Table4[[#This Row],[Raw Return]]&lt;-20,Table4[[#This Row],[Raw Return]]&gt;20),"Outlier",Table4[[#This Row],[Raw Return]])</f>
        <v>3.4340750581202291E-2</v>
      </c>
      <c r="O15" s="8">
        <f>(Table4[[#This Row],[Return]]-$S$3)^2</f>
        <v>1.1672405356964489E-3</v>
      </c>
      <c r="P15" s="8">
        <f>(Table4[[#This Row],[Return]]-$S$3)^3</f>
        <v>3.9878658632532411E-5</v>
      </c>
    </row>
    <row r="16" spans="1:19" x14ac:dyDescent="0.3">
      <c r="A16" s="1" t="s">
        <v>12</v>
      </c>
      <c r="B16" s="1" t="s">
        <v>13</v>
      </c>
      <c r="C16" s="2">
        <v>41386</v>
      </c>
      <c r="D16" s="1">
        <v>778.6</v>
      </c>
      <c r="E16" s="1">
        <v>783</v>
      </c>
      <c r="F16" s="1">
        <v>790</v>
      </c>
      <c r="G16" s="1">
        <v>770</v>
      </c>
      <c r="H16" s="1">
        <v>780</v>
      </c>
      <c r="I16" s="1">
        <v>776.6</v>
      </c>
      <c r="J16" s="1">
        <v>780.46</v>
      </c>
      <c r="K16" s="1">
        <v>34506</v>
      </c>
      <c r="L16" s="1">
        <v>26930402.649999999</v>
      </c>
      <c r="M16" s="3">
        <f>IF(ISERROR((Table4[[#This Row],[Close Price]]-I15)/I15),0,(Table4[[#This Row],[Close Price]]-I15)/I15)</f>
        <v>-2.5687130747495505E-3</v>
      </c>
      <c r="N16" s="3">
        <f>IF(OR(Table4[[#This Row],[Raw Return]]&lt;-20,Table4[[#This Row],[Raw Return]]&gt;20),"Outlier",Table4[[#This Row],[Raw Return]])</f>
        <v>-2.5687130747495505E-3</v>
      </c>
      <c r="O16" s="8">
        <f>(Table4[[#This Row],[Return]]-$S$3)^2</f>
        <v>7.5326181188351139E-6</v>
      </c>
      <c r="P16" s="8">
        <f>(Table4[[#This Row],[Return]]-$S$3)^3</f>
        <v>-2.0673734083249672E-8</v>
      </c>
    </row>
    <row r="17" spans="1:16" x14ac:dyDescent="0.3">
      <c r="A17" s="1" t="s">
        <v>12</v>
      </c>
      <c r="B17" s="1" t="s">
        <v>13</v>
      </c>
      <c r="C17" s="2">
        <v>41387</v>
      </c>
      <c r="D17" s="1">
        <v>776.6</v>
      </c>
      <c r="E17" s="1">
        <v>779</v>
      </c>
      <c r="F17" s="1">
        <v>786.9</v>
      </c>
      <c r="G17" s="1">
        <v>770.1</v>
      </c>
      <c r="H17" s="1">
        <v>783.75</v>
      </c>
      <c r="I17" s="1">
        <v>779.55</v>
      </c>
      <c r="J17" s="1">
        <v>780.01</v>
      </c>
      <c r="K17" s="1">
        <v>18395</v>
      </c>
      <c r="L17" s="1">
        <v>14348203.85</v>
      </c>
      <c r="M17" s="3">
        <f>IF(ISERROR((Table4[[#This Row],[Close Price]]-I16)/I16),0,(Table4[[#This Row],[Close Price]]-I16)/I16)</f>
        <v>3.7986093226885548E-3</v>
      </c>
      <c r="N17" s="3">
        <f>IF(OR(Table4[[#This Row],[Raw Return]]&lt;-20,Table4[[#This Row],[Raw Return]]&gt;20),"Outlier",Table4[[#This Row],[Raw Return]])</f>
        <v>3.7986093226885548E-3</v>
      </c>
      <c r="O17" s="8">
        <f>(Table4[[#This Row],[Return]]-$S$3)^2</f>
        <v>1.3124396135163177E-5</v>
      </c>
      <c r="P17" s="8">
        <f>(Table4[[#This Row],[Return]]-$S$3)^3</f>
        <v>4.7546548423859208E-8</v>
      </c>
    </row>
    <row r="18" spans="1:16" x14ac:dyDescent="0.3">
      <c r="A18" s="1" t="s">
        <v>12</v>
      </c>
      <c r="B18" s="1" t="s">
        <v>13</v>
      </c>
      <c r="C18" s="2">
        <v>41389</v>
      </c>
      <c r="D18" s="1">
        <v>779.55</v>
      </c>
      <c r="E18" s="1">
        <v>780</v>
      </c>
      <c r="F18" s="1">
        <v>790.35</v>
      </c>
      <c r="G18" s="1">
        <v>762.9</v>
      </c>
      <c r="H18" s="1">
        <v>767</v>
      </c>
      <c r="I18" s="1">
        <v>766.85</v>
      </c>
      <c r="J18" s="1">
        <v>775.22</v>
      </c>
      <c r="K18" s="1">
        <v>66128</v>
      </c>
      <c r="L18" s="1">
        <v>51263596.149999999</v>
      </c>
      <c r="M18" s="3">
        <f>IF(ISERROR((Table4[[#This Row],[Close Price]]-I17)/I17),0,(Table4[[#This Row],[Close Price]]-I17)/I17)</f>
        <v>-1.6291450195625595E-2</v>
      </c>
      <c r="N18" s="3">
        <f>IF(OR(Table4[[#This Row],[Raw Return]]&lt;-20,Table4[[#This Row],[Raw Return]]&gt;20),"Outlier",Table4[[#This Row],[Raw Return]])</f>
        <v>-1.6291450195625595E-2</v>
      </c>
      <c r="O18" s="8">
        <f>(Table4[[#This Row],[Return]]-$S$3)^2</f>
        <v>2.7117192561841569E-4</v>
      </c>
      <c r="P18" s="8">
        <f>(Table4[[#This Row],[Return]]-$S$3)^3</f>
        <v>-4.4654690911596399E-6</v>
      </c>
    </row>
    <row r="19" spans="1:16" x14ac:dyDescent="0.3">
      <c r="A19" s="1" t="s">
        <v>12</v>
      </c>
      <c r="B19" s="1" t="s">
        <v>13</v>
      </c>
      <c r="C19" s="2">
        <v>41390</v>
      </c>
      <c r="D19" s="1">
        <v>766.85</v>
      </c>
      <c r="E19" s="1">
        <v>774.2</v>
      </c>
      <c r="F19" s="1">
        <v>779</v>
      </c>
      <c r="G19" s="1">
        <v>758.85</v>
      </c>
      <c r="H19" s="1">
        <v>760</v>
      </c>
      <c r="I19" s="1">
        <v>761.55</v>
      </c>
      <c r="J19" s="1">
        <v>766.64</v>
      </c>
      <c r="K19" s="1">
        <v>22781</v>
      </c>
      <c r="L19" s="1">
        <v>17464829.300000001</v>
      </c>
      <c r="M19" s="3">
        <f>IF(ISERROR((Table4[[#This Row],[Close Price]]-I18)/I18),0,(Table4[[#This Row],[Close Price]]-I18)/I18)</f>
        <v>-6.9113907543849095E-3</v>
      </c>
      <c r="N19" s="3">
        <f>IF(OR(Table4[[#This Row],[Raw Return]]&lt;-20,Table4[[#This Row],[Raw Return]]&gt;20),"Outlier",Table4[[#This Row],[Raw Return]])</f>
        <v>-6.9113907543849095E-3</v>
      </c>
      <c r="O19" s="8">
        <f>(Table4[[#This Row],[Return]]-$S$3)^2</f>
        <v>5.0228959942230971E-5</v>
      </c>
      <c r="P19" s="8">
        <f>(Table4[[#This Row],[Return]]-$S$3)^3</f>
        <v>-3.559846555228081E-7</v>
      </c>
    </row>
    <row r="20" spans="1:16" x14ac:dyDescent="0.3">
      <c r="A20" s="1" t="s">
        <v>12</v>
      </c>
      <c r="B20" s="1" t="s">
        <v>13</v>
      </c>
      <c r="C20" s="2">
        <v>41393</v>
      </c>
      <c r="D20" s="1">
        <v>761.55</v>
      </c>
      <c r="E20" s="1">
        <v>758.25</v>
      </c>
      <c r="F20" s="1">
        <v>767.95</v>
      </c>
      <c r="G20" s="1">
        <v>747.35</v>
      </c>
      <c r="H20" s="1">
        <v>756</v>
      </c>
      <c r="I20" s="1">
        <v>751.4</v>
      </c>
      <c r="J20" s="1">
        <v>751.19</v>
      </c>
      <c r="K20" s="1">
        <v>50791</v>
      </c>
      <c r="L20" s="1">
        <v>38153508.149999999</v>
      </c>
      <c r="M20" s="3">
        <f>IF(ISERROR((Table4[[#This Row],[Close Price]]-I19)/I19),0,(Table4[[#This Row],[Close Price]]-I19)/I19)</f>
        <v>-1.3328080887663289E-2</v>
      </c>
      <c r="N20" s="3">
        <f>IF(OR(Table4[[#This Row],[Raw Return]]&lt;-20,Table4[[#This Row],[Raw Return]]&gt;20),"Outlier",Table4[[#This Row],[Raw Return]])</f>
        <v>-1.3328080887663289E-2</v>
      </c>
      <c r="O20" s="8">
        <f>(Table4[[#This Row],[Return]]-$S$3)^2</f>
        <v>1.8235610832268394E-4</v>
      </c>
      <c r="P20" s="8">
        <f>(Table4[[#This Row],[Return]]-$S$3)^3</f>
        <v>-2.462524006253346E-6</v>
      </c>
    </row>
    <row r="21" spans="1:16" x14ac:dyDescent="0.3">
      <c r="A21" s="1" t="s">
        <v>12</v>
      </c>
      <c r="B21" s="1" t="s">
        <v>13</v>
      </c>
      <c r="C21" s="2">
        <v>41394</v>
      </c>
      <c r="D21" s="1">
        <v>751.4</v>
      </c>
      <c r="E21" s="1">
        <v>750.05</v>
      </c>
      <c r="F21" s="1">
        <v>762.9</v>
      </c>
      <c r="G21" s="1">
        <v>740.1</v>
      </c>
      <c r="H21" s="1">
        <v>742</v>
      </c>
      <c r="I21" s="1">
        <v>741.9</v>
      </c>
      <c r="J21" s="1">
        <v>748</v>
      </c>
      <c r="K21" s="1">
        <v>47601</v>
      </c>
      <c r="L21" s="1">
        <v>35605737.450000003</v>
      </c>
      <c r="M21" s="3">
        <f>IF(ISERROR((Table4[[#This Row],[Close Price]]-I20)/I20),0,(Table4[[#This Row],[Close Price]]-I20)/I20)</f>
        <v>-1.2643066276284269E-2</v>
      </c>
      <c r="N21" s="3">
        <f>IF(OR(Table4[[#This Row],[Raw Return]]&lt;-20,Table4[[#This Row],[Raw Return]]&gt;20),"Outlier",Table4[[#This Row],[Raw Return]])</f>
        <v>-1.2643066276284269E-2</v>
      </c>
      <c r="O21" s="8">
        <f>(Table4[[#This Row],[Return]]-$S$3)^2</f>
        <v>1.6432457548696736E-4</v>
      </c>
      <c r="P21" s="8">
        <f>(Table4[[#This Row],[Return]]-$S$3)^3</f>
        <v>-2.1064627252613802E-6</v>
      </c>
    </row>
    <row r="22" spans="1:16" x14ac:dyDescent="0.3">
      <c r="A22" s="1" t="s">
        <v>12</v>
      </c>
      <c r="B22" s="1" t="s">
        <v>13</v>
      </c>
      <c r="C22" s="2">
        <v>41396</v>
      </c>
      <c r="D22" s="1">
        <v>741.9</v>
      </c>
      <c r="E22" s="1">
        <v>744.6</v>
      </c>
      <c r="F22" s="1">
        <v>771.85</v>
      </c>
      <c r="G22" s="1">
        <v>742.2</v>
      </c>
      <c r="H22" s="1">
        <v>750</v>
      </c>
      <c r="I22" s="1">
        <v>750.7</v>
      </c>
      <c r="J22" s="1">
        <v>755.42</v>
      </c>
      <c r="K22" s="1">
        <v>69668</v>
      </c>
      <c r="L22" s="1">
        <v>52628771.450000003</v>
      </c>
      <c r="M22" s="3">
        <f>IF(ISERROR((Table4[[#This Row],[Close Price]]-I21)/I21),0,(Table4[[#This Row],[Close Price]]-I21)/I21)</f>
        <v>1.1861436851327765E-2</v>
      </c>
      <c r="N22" s="3">
        <f>IF(OR(Table4[[#This Row],[Raw Return]]&lt;-20,Table4[[#This Row],[Raw Return]]&gt;20),"Outlier",Table4[[#This Row],[Raw Return]])</f>
        <v>1.1861436851327765E-2</v>
      </c>
      <c r="O22" s="8">
        <f>(Table4[[#This Row],[Return]]-$S$3)^2</f>
        <v>1.3655297562232017E-4</v>
      </c>
      <c r="P22" s="8">
        <f>(Table4[[#This Row],[Return]]-$S$3)^3</f>
        <v>1.5957018642256386E-6</v>
      </c>
    </row>
    <row r="23" spans="1:16" x14ac:dyDescent="0.3">
      <c r="A23" s="1" t="s">
        <v>12</v>
      </c>
      <c r="B23" s="1" t="s">
        <v>13</v>
      </c>
      <c r="C23" s="2">
        <v>41397</v>
      </c>
      <c r="D23" s="1">
        <v>750.7</v>
      </c>
      <c r="E23" s="1">
        <v>750.1</v>
      </c>
      <c r="F23" s="1">
        <v>754.9</v>
      </c>
      <c r="G23" s="1">
        <v>725.8</v>
      </c>
      <c r="H23" s="1">
        <v>728</v>
      </c>
      <c r="I23" s="1">
        <v>729.6</v>
      </c>
      <c r="J23" s="1">
        <v>737.44</v>
      </c>
      <c r="K23" s="1">
        <v>78802</v>
      </c>
      <c r="L23" s="1">
        <v>58111394.100000001</v>
      </c>
      <c r="M23" s="3">
        <f>IF(ISERROR((Table4[[#This Row],[Close Price]]-I22)/I22),0,(Table4[[#This Row],[Close Price]]-I22)/I22)</f>
        <v>-2.810710003996273E-2</v>
      </c>
      <c r="N23" s="3">
        <f>IF(OR(Table4[[#This Row],[Raw Return]]&lt;-20,Table4[[#This Row],[Raw Return]]&gt;20),"Outlier",Table4[[#This Row],[Raw Return]])</f>
        <v>-2.810710003996273E-2</v>
      </c>
      <c r="O23" s="8">
        <f>(Table4[[#This Row],[Return]]-$S$3)^2</f>
        <v>7.9992517689038249E-4</v>
      </c>
      <c r="P23" s="8">
        <f>(Table4[[#This Row],[Return]]-$S$3)^3</f>
        <v>-2.262424259650497E-5</v>
      </c>
    </row>
    <row r="24" spans="1:16" x14ac:dyDescent="0.3">
      <c r="A24" s="1" t="s">
        <v>12</v>
      </c>
      <c r="B24" s="1" t="s">
        <v>13</v>
      </c>
      <c r="C24" s="2">
        <v>41400</v>
      </c>
      <c r="D24" s="1">
        <v>729.6</v>
      </c>
      <c r="E24" s="1">
        <v>730.1</v>
      </c>
      <c r="F24" s="1">
        <v>742.4</v>
      </c>
      <c r="G24" s="1">
        <v>730.1</v>
      </c>
      <c r="H24" s="1">
        <v>733.5</v>
      </c>
      <c r="I24" s="1">
        <v>734.15</v>
      </c>
      <c r="J24" s="1">
        <v>736.59</v>
      </c>
      <c r="K24" s="1">
        <v>35460</v>
      </c>
      <c r="L24" s="1">
        <v>26119538</v>
      </c>
      <c r="M24" s="3">
        <f>IF(ISERROR((Table4[[#This Row],[Close Price]]-I23)/I23),0,(Table4[[#This Row],[Close Price]]-I23)/I23)</f>
        <v>6.2362938596490607E-3</v>
      </c>
      <c r="N24" s="3">
        <f>IF(OR(Table4[[#This Row],[Raw Return]]&lt;-20,Table4[[#This Row],[Raw Return]]&gt;20),"Outlier",Table4[[#This Row],[Raw Return]])</f>
        <v>6.2362938596490607E-3</v>
      </c>
      <c r="O24" s="8">
        <f>(Table4[[#This Row],[Return]]-$S$3)^2</f>
        <v>3.6728998219526066E-5</v>
      </c>
      <c r="P24" s="8">
        <f>(Table4[[#This Row],[Return]]-$S$3)^3</f>
        <v>2.2259408761871348E-7</v>
      </c>
    </row>
    <row r="25" spans="1:16" x14ac:dyDescent="0.3">
      <c r="A25" s="1" t="s">
        <v>12</v>
      </c>
      <c r="B25" s="1" t="s">
        <v>13</v>
      </c>
      <c r="C25" s="2">
        <v>41401</v>
      </c>
      <c r="D25" s="1">
        <v>734.15</v>
      </c>
      <c r="E25" s="1">
        <v>730.2</v>
      </c>
      <c r="F25" s="1">
        <v>768</v>
      </c>
      <c r="G25" s="1">
        <v>730.2</v>
      </c>
      <c r="H25" s="1">
        <v>753</v>
      </c>
      <c r="I25" s="1">
        <v>751.9</v>
      </c>
      <c r="J25" s="1">
        <v>754.7</v>
      </c>
      <c r="K25" s="1">
        <v>75528</v>
      </c>
      <c r="L25" s="1">
        <v>57000808.399999999</v>
      </c>
      <c r="M25" s="3">
        <f>IF(ISERROR((Table4[[#This Row],[Close Price]]-I24)/I24),0,(Table4[[#This Row],[Close Price]]-I24)/I24)</f>
        <v>2.4177620377307092E-2</v>
      </c>
      <c r="N25" s="3">
        <f>IF(OR(Table4[[#This Row],[Raw Return]]&lt;-20,Table4[[#This Row],[Raw Return]]&gt;20),"Outlier",Table4[[#This Row],[Raw Return]])</f>
        <v>2.4177620377307092E-2</v>
      </c>
      <c r="O25" s="8">
        <f>(Table4[[#This Row],[Return]]-$S$3)^2</f>
        <v>5.7608505428884149E-4</v>
      </c>
      <c r="P25" s="8">
        <f>(Table4[[#This Row],[Return]]-$S$3)^3</f>
        <v>1.3827062067430387E-5</v>
      </c>
    </row>
    <row r="26" spans="1:16" x14ac:dyDescent="0.3">
      <c r="A26" s="1" t="s">
        <v>12</v>
      </c>
      <c r="B26" s="1" t="s">
        <v>13</v>
      </c>
      <c r="C26" s="2">
        <v>41402</v>
      </c>
      <c r="D26" s="1">
        <v>751.9</v>
      </c>
      <c r="E26" s="1">
        <v>755.7</v>
      </c>
      <c r="F26" s="1">
        <v>772.2</v>
      </c>
      <c r="G26" s="1">
        <v>755.7</v>
      </c>
      <c r="H26" s="1">
        <v>764.5</v>
      </c>
      <c r="I26" s="1">
        <v>764.15</v>
      </c>
      <c r="J26" s="1">
        <v>765.45</v>
      </c>
      <c r="K26" s="1">
        <v>83131</v>
      </c>
      <c r="L26" s="1">
        <v>63632425.950000003</v>
      </c>
      <c r="M26" s="3">
        <f>IF(ISERROR((Table4[[#This Row],[Close Price]]-I25)/I25),0,(Table4[[#This Row],[Close Price]]-I25)/I25)</f>
        <v>1.6292060114376911E-2</v>
      </c>
      <c r="N26" s="3">
        <f>IF(OR(Table4[[#This Row],[Raw Return]]&lt;-20,Table4[[#This Row],[Raw Return]]&gt;20),"Outlier",Table4[[#This Row],[Raw Return]])</f>
        <v>1.6292060114376911E-2</v>
      </c>
      <c r="O26" s="8">
        <f>(Table4[[#This Row],[Return]]-$S$3)^2</f>
        <v>2.5973227749672247E-4</v>
      </c>
      <c r="P26" s="8">
        <f>(Table4[[#This Row],[Return]]-$S$3)^3</f>
        <v>4.1859003528405273E-6</v>
      </c>
    </row>
    <row r="27" spans="1:16" x14ac:dyDescent="0.3">
      <c r="A27" s="1" t="s">
        <v>12</v>
      </c>
      <c r="B27" s="1" t="s">
        <v>13</v>
      </c>
      <c r="C27" s="2">
        <v>41403</v>
      </c>
      <c r="D27" s="1">
        <v>764.15</v>
      </c>
      <c r="E27" s="1">
        <v>771.4</v>
      </c>
      <c r="F27" s="1">
        <v>771.4</v>
      </c>
      <c r="G27" s="1">
        <v>755</v>
      </c>
      <c r="H27" s="1">
        <v>756.65</v>
      </c>
      <c r="I27" s="1">
        <v>757</v>
      </c>
      <c r="J27" s="1">
        <v>761.31</v>
      </c>
      <c r="K27" s="1">
        <v>52262</v>
      </c>
      <c r="L27" s="1">
        <v>39787768.600000001</v>
      </c>
      <c r="M27" s="3">
        <f>IF(ISERROR((Table4[[#This Row],[Close Price]]-I26)/I26),0,(Table4[[#This Row],[Close Price]]-I26)/I26)</f>
        <v>-9.3568016750637667E-3</v>
      </c>
      <c r="N27" s="3">
        <f>IF(OR(Table4[[#This Row],[Raw Return]]&lt;-20,Table4[[#This Row],[Raw Return]]&gt;20),"Outlier",Table4[[#This Row],[Raw Return]])</f>
        <v>-9.3568016750637667E-3</v>
      </c>
      <c r="O27" s="8">
        <f>(Table4[[#This Row],[Return]]-$S$3)^2</f>
        <v>9.0871418947667429E-5</v>
      </c>
      <c r="P27" s="8">
        <f>(Table4[[#This Row],[Return]]-$S$3)^3</f>
        <v>-8.6624544577378097E-7</v>
      </c>
    </row>
    <row r="28" spans="1:16" x14ac:dyDescent="0.3">
      <c r="A28" s="1" t="s">
        <v>12</v>
      </c>
      <c r="B28" s="1" t="s">
        <v>13</v>
      </c>
      <c r="C28" s="2">
        <v>41404</v>
      </c>
      <c r="D28" s="1">
        <v>757</v>
      </c>
      <c r="E28" s="1">
        <v>755</v>
      </c>
      <c r="F28" s="1">
        <v>765</v>
      </c>
      <c r="G28" s="1">
        <v>754</v>
      </c>
      <c r="H28" s="1">
        <v>756.55</v>
      </c>
      <c r="I28" s="1">
        <v>757</v>
      </c>
      <c r="J28" s="1">
        <v>758.28</v>
      </c>
      <c r="K28" s="1">
        <v>29459</v>
      </c>
      <c r="L28" s="1">
        <v>22338181.300000001</v>
      </c>
      <c r="M28" s="3">
        <f>IF(ISERROR((Table4[[#This Row],[Close Price]]-I27)/I27),0,(Table4[[#This Row],[Close Price]]-I27)/I27)</f>
        <v>0</v>
      </c>
      <c r="N28" s="3">
        <f>IF(OR(Table4[[#This Row],[Raw Return]]&lt;-20,Table4[[#This Row],[Raw Return]]&gt;20),"Outlier",Table4[[#This Row],[Raw Return]])</f>
        <v>0</v>
      </c>
      <c r="O28" s="8">
        <f>(Table4[[#This Row],[Return]]-$S$3)^2</f>
        <v>3.0922687343321685E-8</v>
      </c>
      <c r="P28" s="8">
        <f>(Table4[[#This Row],[Return]]-$S$3)^3</f>
        <v>-5.4377075162829114E-12</v>
      </c>
    </row>
    <row r="29" spans="1:16" x14ac:dyDescent="0.3">
      <c r="A29" s="1" t="s">
        <v>12</v>
      </c>
      <c r="B29" s="1" t="s">
        <v>13</v>
      </c>
      <c r="C29" s="2">
        <v>41405</v>
      </c>
      <c r="D29" s="1">
        <v>757</v>
      </c>
      <c r="E29" s="1">
        <v>757</v>
      </c>
      <c r="F29" s="1">
        <v>764.2</v>
      </c>
      <c r="G29" s="1">
        <v>757</v>
      </c>
      <c r="H29" s="1">
        <v>763.6</v>
      </c>
      <c r="I29" s="1">
        <v>762.55</v>
      </c>
      <c r="J29" s="1">
        <v>762.63</v>
      </c>
      <c r="K29" s="1">
        <v>8755</v>
      </c>
      <c r="L29" s="1">
        <v>6676845.5499999998</v>
      </c>
      <c r="M29" s="3">
        <f>IF(ISERROR((Table4[[#This Row],[Close Price]]-I28)/I28),0,(Table4[[#This Row],[Close Price]]-I28)/I28)</f>
        <v>7.3315719947159245E-3</v>
      </c>
      <c r="N29" s="3">
        <f>IF(OR(Table4[[#This Row],[Raw Return]]&lt;-20,Table4[[#This Row],[Raw Return]]&gt;20),"Outlier",Table4[[#This Row],[Raw Return]])</f>
        <v>7.3315719947159245E-3</v>
      </c>
      <c r="O29" s="8">
        <f>(Table4[[#This Row],[Return]]-$S$3)^2</f>
        <v>5.1204379042456181E-5</v>
      </c>
      <c r="P29" s="8">
        <f>(Table4[[#This Row],[Return]]-$S$3)^3</f>
        <v>3.6640437925424488E-7</v>
      </c>
    </row>
    <row r="30" spans="1:16" x14ac:dyDescent="0.3">
      <c r="A30" s="1" t="s">
        <v>12</v>
      </c>
      <c r="B30" s="1" t="s">
        <v>13</v>
      </c>
      <c r="C30" s="2">
        <v>41407</v>
      </c>
      <c r="D30" s="1">
        <v>762.55</v>
      </c>
      <c r="E30" s="1">
        <v>763</v>
      </c>
      <c r="F30" s="1">
        <v>769.45</v>
      </c>
      <c r="G30" s="1">
        <v>760</v>
      </c>
      <c r="H30" s="1">
        <v>760.95</v>
      </c>
      <c r="I30" s="1">
        <v>760.95</v>
      </c>
      <c r="J30" s="1">
        <v>763.07</v>
      </c>
      <c r="K30" s="1">
        <v>35505</v>
      </c>
      <c r="L30" s="1">
        <v>27092682.100000001</v>
      </c>
      <c r="M30" s="3">
        <f>IF(ISERROR((Table4[[#This Row],[Close Price]]-I29)/I29),0,(Table4[[#This Row],[Close Price]]-I29)/I29)</f>
        <v>-2.0982230673397273E-3</v>
      </c>
      <c r="N30" s="3">
        <f>IF(OR(Table4[[#This Row],[Raw Return]]&lt;-20,Table4[[#This Row],[Raw Return]]&gt;20),"Outlier",Table4[[#This Row],[Raw Return]])</f>
        <v>-2.0982230673397273E-3</v>
      </c>
      <c r="O30" s="8">
        <f>(Table4[[#This Row],[Return]]-$S$3)^2</f>
        <v>5.1714013949843513E-6</v>
      </c>
      <c r="P30" s="8">
        <f>(Table4[[#This Row],[Return]]-$S$3)^3</f>
        <v>-1.1760136763752174E-8</v>
      </c>
    </row>
    <row r="31" spans="1:16" x14ac:dyDescent="0.3">
      <c r="A31" s="1" t="s">
        <v>12</v>
      </c>
      <c r="B31" s="1" t="s">
        <v>13</v>
      </c>
      <c r="C31" s="2">
        <v>41408</v>
      </c>
      <c r="D31" s="1">
        <v>760.95</v>
      </c>
      <c r="E31" s="1">
        <v>755.2</v>
      </c>
      <c r="F31" s="1">
        <v>781.1</v>
      </c>
      <c r="G31" s="1">
        <v>755.2</v>
      </c>
      <c r="H31" s="1">
        <v>764.9</v>
      </c>
      <c r="I31" s="1">
        <v>762.85</v>
      </c>
      <c r="J31" s="1">
        <v>768.43</v>
      </c>
      <c r="K31" s="1">
        <v>82201</v>
      </c>
      <c r="L31" s="1">
        <v>63165390.700000003</v>
      </c>
      <c r="M31" s="3">
        <f>IF(ISERROR((Table4[[#This Row],[Close Price]]-I30)/I30),0,(Table4[[#This Row],[Close Price]]-I30)/I30)</f>
        <v>2.4968789013732535E-3</v>
      </c>
      <c r="N31" s="3">
        <f>IF(OR(Table4[[#This Row],[Raw Return]]&lt;-20,Table4[[#This Row],[Raw Return]]&gt;20),"Outlier",Table4[[#This Row],[Raw Return]])</f>
        <v>2.4968789013732535E-3</v>
      </c>
      <c r="O31" s="8">
        <f>(Table4[[#This Row],[Return]]-$S$3)^2</f>
        <v>5.3871822245293987E-6</v>
      </c>
      <c r="P31" s="8">
        <f>(Table4[[#This Row],[Return]]-$S$3)^3</f>
        <v>1.2503813837421465E-8</v>
      </c>
    </row>
    <row r="32" spans="1:16" x14ac:dyDescent="0.3">
      <c r="A32" s="1" t="s">
        <v>12</v>
      </c>
      <c r="B32" s="1" t="s">
        <v>13</v>
      </c>
      <c r="C32" s="2">
        <v>41409</v>
      </c>
      <c r="D32" s="1">
        <v>762.85</v>
      </c>
      <c r="E32" s="1">
        <v>765</v>
      </c>
      <c r="F32" s="1">
        <v>777</v>
      </c>
      <c r="G32" s="1">
        <v>746.05</v>
      </c>
      <c r="H32" s="1">
        <v>752</v>
      </c>
      <c r="I32" s="1">
        <v>754.75</v>
      </c>
      <c r="J32" s="1">
        <v>765.72</v>
      </c>
      <c r="K32" s="1">
        <v>150222</v>
      </c>
      <c r="L32" s="1">
        <v>115028702.95</v>
      </c>
      <c r="M32" s="3">
        <f>IF(ISERROR((Table4[[#This Row],[Close Price]]-I31)/I31),0,(Table4[[#This Row],[Close Price]]-I31)/I31)</f>
        <v>-1.0618076948286061E-2</v>
      </c>
      <c r="N32" s="3">
        <f>IF(OR(Table4[[#This Row],[Raw Return]]&lt;-20,Table4[[#This Row],[Raw Return]]&gt;20),"Outlier",Table4[[#This Row],[Raw Return]])</f>
        <v>-1.0618076948286061E-2</v>
      </c>
      <c r="O32" s="8">
        <f>(Table4[[#This Row],[Return]]-$S$3)^2</f>
        <v>1.165088261161065E-4</v>
      </c>
      <c r="P32" s="8">
        <f>(Table4[[#This Row],[Return]]-$S$3)^3</f>
        <v>-1.2575875806439211E-6</v>
      </c>
    </row>
    <row r="33" spans="1:16" x14ac:dyDescent="0.3">
      <c r="A33" s="1" t="s">
        <v>12</v>
      </c>
      <c r="B33" s="1" t="s">
        <v>13</v>
      </c>
      <c r="C33" s="2">
        <v>41410</v>
      </c>
      <c r="D33" s="1">
        <v>754.75</v>
      </c>
      <c r="E33" s="1">
        <v>752</v>
      </c>
      <c r="F33" s="1">
        <v>754.95</v>
      </c>
      <c r="G33" s="1">
        <v>718.65</v>
      </c>
      <c r="H33" s="1">
        <v>722.75</v>
      </c>
      <c r="I33" s="1">
        <v>722.65</v>
      </c>
      <c r="J33" s="1">
        <v>733.74</v>
      </c>
      <c r="K33" s="1">
        <v>160687</v>
      </c>
      <c r="L33" s="1">
        <v>117902314.40000001</v>
      </c>
      <c r="M33" s="3">
        <f>IF(ISERROR((Table4[[#This Row],[Close Price]]-I32)/I32),0,(Table4[[#This Row],[Close Price]]-I32)/I32)</f>
        <v>-4.2530639284531331E-2</v>
      </c>
      <c r="N33" s="3">
        <f>IF(OR(Table4[[#This Row],[Raw Return]]&lt;-20,Table4[[#This Row],[Raw Return]]&gt;20),"Outlier",Table4[[#This Row],[Raw Return]])</f>
        <v>-4.2530639284531331E-2</v>
      </c>
      <c r="O33" s="8">
        <f>(Table4[[#This Row],[Return]]-$S$3)^2</f>
        <v>1.823844097042423E-3</v>
      </c>
      <c r="P33" s="8">
        <f>(Table4[[#This Row],[Return]]-$S$3)^3</f>
        <v>-7.788997561177313E-5</v>
      </c>
    </row>
    <row r="34" spans="1:16" x14ac:dyDescent="0.3">
      <c r="A34" s="1" t="s">
        <v>12</v>
      </c>
      <c r="B34" s="1" t="s">
        <v>13</v>
      </c>
      <c r="C34" s="2">
        <v>41411</v>
      </c>
      <c r="D34" s="1">
        <v>722.65</v>
      </c>
      <c r="E34" s="1">
        <v>727.35</v>
      </c>
      <c r="F34" s="1">
        <v>735</v>
      </c>
      <c r="G34" s="1">
        <v>706.9</v>
      </c>
      <c r="H34" s="1">
        <v>708.85</v>
      </c>
      <c r="I34" s="1">
        <v>707.9</v>
      </c>
      <c r="J34" s="1">
        <v>716.78</v>
      </c>
      <c r="K34" s="1">
        <v>139981</v>
      </c>
      <c r="L34" s="1">
        <v>100335387.3</v>
      </c>
      <c r="M34" s="3">
        <f>IF(ISERROR((Table4[[#This Row],[Close Price]]-I33)/I33),0,(Table4[[#This Row],[Close Price]]-I33)/I33)</f>
        <v>-2.0410987338268873E-2</v>
      </c>
      <c r="N34" s="3">
        <f>IF(OR(Table4[[#This Row],[Raw Return]]&lt;-20,Table4[[#This Row],[Raw Return]]&gt;20),"Outlier",Table4[[#This Row],[Raw Return]])</f>
        <v>-2.0410987338268873E-2</v>
      </c>
      <c r="O34" s="8">
        <f>(Table4[[#This Row],[Return]]-$S$3)^2</f>
        <v>4.2381780894104338E-4</v>
      </c>
      <c r="P34" s="8">
        <f>(Table4[[#This Row],[Return]]-$S$3)^3</f>
        <v>-8.7250676488348069E-6</v>
      </c>
    </row>
    <row r="35" spans="1:16" x14ac:dyDescent="0.3">
      <c r="A35" s="1" t="s">
        <v>12</v>
      </c>
      <c r="B35" s="1" t="s">
        <v>13</v>
      </c>
      <c r="C35" s="2">
        <v>41414</v>
      </c>
      <c r="D35" s="1">
        <v>707.9</v>
      </c>
      <c r="E35" s="1">
        <v>710</v>
      </c>
      <c r="F35" s="1">
        <v>715.7</v>
      </c>
      <c r="G35" s="1">
        <v>697.85</v>
      </c>
      <c r="H35" s="1">
        <v>697.85</v>
      </c>
      <c r="I35" s="1">
        <v>698.5</v>
      </c>
      <c r="J35" s="1">
        <v>704.07</v>
      </c>
      <c r="K35" s="1">
        <v>134591</v>
      </c>
      <c r="L35" s="1">
        <v>94760877.049999997</v>
      </c>
      <c r="M35" s="3">
        <f>IF(ISERROR((Table4[[#This Row],[Close Price]]-I34)/I34),0,(Table4[[#This Row],[Close Price]]-I34)/I34)</f>
        <v>-1.3278711682440991E-2</v>
      </c>
      <c r="N35" s="3">
        <f>IF(OR(Table4[[#This Row],[Raw Return]]&lt;-20,Table4[[#This Row],[Raw Return]]&gt;20),"Outlier",Table4[[#This Row],[Raw Return]])</f>
        <v>-1.3278711682440991E-2</v>
      </c>
      <c r="O35" s="8">
        <f>(Table4[[#This Row],[Return]]-$S$3)^2</f>
        <v>1.810251891207505E-4</v>
      </c>
      <c r="P35" s="8">
        <f>(Table4[[#This Row],[Return]]-$S$3)^3</f>
        <v>-2.4356142976464383E-6</v>
      </c>
    </row>
    <row r="36" spans="1:16" x14ac:dyDescent="0.3">
      <c r="A36" s="1" t="s">
        <v>12</v>
      </c>
      <c r="B36" s="1" t="s">
        <v>13</v>
      </c>
      <c r="C36" s="2">
        <v>41415</v>
      </c>
      <c r="D36" s="1">
        <v>698.5</v>
      </c>
      <c r="E36" s="1">
        <v>697</v>
      </c>
      <c r="F36" s="1">
        <v>706</v>
      </c>
      <c r="G36" s="1">
        <v>669.35</v>
      </c>
      <c r="H36" s="1">
        <v>670.9</v>
      </c>
      <c r="I36" s="1">
        <v>671.45</v>
      </c>
      <c r="J36" s="1">
        <v>686.16</v>
      </c>
      <c r="K36" s="1">
        <v>169277</v>
      </c>
      <c r="L36" s="1">
        <v>116151395.55</v>
      </c>
      <c r="M36" s="3">
        <f>IF(ISERROR((Table4[[#This Row],[Close Price]]-I35)/I35),0,(Table4[[#This Row],[Close Price]]-I35)/I35)</f>
        <v>-3.8725841088045748E-2</v>
      </c>
      <c r="N36" s="3">
        <f>IF(OR(Table4[[#This Row],[Raw Return]]&lt;-20,Table4[[#This Row],[Raw Return]]&gt;20),"Outlier",Table4[[#This Row],[Raw Return]])</f>
        <v>-3.8725841088045748E-2</v>
      </c>
      <c r="O36" s="8">
        <f>(Table4[[#This Row],[Return]]-$S$3)^2</f>
        <v>1.513341451121399E-3</v>
      </c>
      <c r="P36" s="8">
        <f>(Table4[[#This Row],[Return]]-$S$3)^3</f>
        <v>-5.8871539339506384E-5</v>
      </c>
    </row>
    <row r="37" spans="1:16" x14ac:dyDescent="0.3">
      <c r="A37" s="1" t="s">
        <v>12</v>
      </c>
      <c r="B37" s="1" t="s">
        <v>13</v>
      </c>
      <c r="C37" s="2">
        <v>41416</v>
      </c>
      <c r="D37" s="1">
        <v>671.45</v>
      </c>
      <c r="E37" s="1">
        <v>674</v>
      </c>
      <c r="F37" s="1">
        <v>699.5</v>
      </c>
      <c r="G37" s="1">
        <v>674</v>
      </c>
      <c r="H37" s="1">
        <v>687.15</v>
      </c>
      <c r="I37" s="1">
        <v>686.3</v>
      </c>
      <c r="J37" s="1">
        <v>689.63</v>
      </c>
      <c r="K37" s="1">
        <v>72937</v>
      </c>
      <c r="L37" s="1">
        <v>50299279.450000003</v>
      </c>
      <c r="M37" s="3">
        <f>IF(ISERROR((Table4[[#This Row],[Close Price]]-I36)/I36),0,(Table4[[#This Row],[Close Price]]-I36)/I36)</f>
        <v>2.2116315436741245E-2</v>
      </c>
      <c r="N37" s="3">
        <f>IF(OR(Table4[[#This Row],[Raw Return]]&lt;-20,Table4[[#This Row],[Raw Return]]&gt;20),"Outlier",Table4[[#This Row],[Raw Return]])</f>
        <v>2.2116315436741245E-2</v>
      </c>
      <c r="O37" s="8">
        <f>(Table4[[#This Row],[Return]]-$S$3)^2</f>
        <v>4.8138409035159536E-4</v>
      </c>
      <c r="P37" s="8">
        <f>(Table4[[#This Row],[Return]]-$S$3)^3</f>
        <v>1.0561791728647135E-5</v>
      </c>
    </row>
    <row r="38" spans="1:16" x14ac:dyDescent="0.3">
      <c r="A38" s="1" t="s">
        <v>12</v>
      </c>
      <c r="B38" s="1" t="s">
        <v>13</v>
      </c>
      <c r="C38" s="2">
        <v>41417</v>
      </c>
      <c r="D38" s="1">
        <v>686.3</v>
      </c>
      <c r="E38" s="1">
        <v>685.6</v>
      </c>
      <c r="F38" s="1">
        <v>685.6</v>
      </c>
      <c r="G38" s="1">
        <v>668.6</v>
      </c>
      <c r="H38" s="1">
        <v>670</v>
      </c>
      <c r="I38" s="1">
        <v>669.6</v>
      </c>
      <c r="J38" s="1">
        <v>672.93</v>
      </c>
      <c r="K38" s="1">
        <v>62311</v>
      </c>
      <c r="L38" s="1">
        <v>41930654.950000003</v>
      </c>
      <c r="M38" s="3">
        <f>IF(ISERROR((Table4[[#This Row],[Close Price]]-I37)/I37),0,(Table4[[#This Row],[Close Price]]-I37)/I37)</f>
        <v>-2.4333381902957793E-2</v>
      </c>
      <c r="N38" s="3">
        <f>IF(OR(Table4[[#This Row],[Raw Return]]&lt;-20,Table4[[#This Row],[Raw Return]]&gt;20),"Outlier",Table4[[#This Row],[Raw Return]])</f>
        <v>-2.4333381902957793E-2</v>
      </c>
      <c r="O38" s="8">
        <f>(Table4[[#This Row],[Return]]-$S$3)^2</f>
        <v>6.0070237388476109E-4</v>
      </c>
      <c r="P38" s="8">
        <f>(Table4[[#This Row],[Return]]-$S$3)^3</f>
        <v>-1.4722752872149171E-5</v>
      </c>
    </row>
    <row r="39" spans="1:16" x14ac:dyDescent="0.3">
      <c r="A39" s="1" t="s">
        <v>12</v>
      </c>
      <c r="B39" s="1" t="s">
        <v>13</v>
      </c>
      <c r="C39" s="2">
        <v>41418</v>
      </c>
      <c r="D39" s="1">
        <v>669.6</v>
      </c>
      <c r="E39" s="1">
        <v>664</v>
      </c>
      <c r="F39" s="1">
        <v>689</v>
      </c>
      <c r="G39" s="1">
        <v>664</v>
      </c>
      <c r="H39" s="1">
        <v>669</v>
      </c>
      <c r="I39" s="1">
        <v>669.45</v>
      </c>
      <c r="J39" s="1">
        <v>674.15</v>
      </c>
      <c r="K39" s="1">
        <v>50655</v>
      </c>
      <c r="L39" s="1">
        <v>34148824.049999997</v>
      </c>
      <c r="M39" s="3">
        <f>IF(ISERROR((Table4[[#This Row],[Close Price]]-I38)/I38),0,(Table4[[#This Row],[Close Price]]-I38)/I38)</f>
        <v>-2.2401433691752876E-4</v>
      </c>
      <c r="N39" s="3">
        <f>IF(OR(Table4[[#This Row],[Raw Return]]&lt;-20,Table4[[#This Row],[Raw Return]]&gt;20),"Outlier",Table4[[#This Row],[Raw Return]])</f>
        <v>-2.2401433691752876E-4</v>
      </c>
      <c r="O39" s="8">
        <f>(Table4[[#This Row],[Return]]-$S$3)^2</f>
        <v>1.5989027104575115E-7</v>
      </c>
      <c r="P39" s="8">
        <f>(Table4[[#This Row],[Return]]-$S$3)^3</f>
        <v>-6.3934173916656925E-11</v>
      </c>
    </row>
    <row r="40" spans="1:16" x14ac:dyDescent="0.3">
      <c r="A40" s="1" t="s">
        <v>12</v>
      </c>
      <c r="B40" s="1" t="s">
        <v>13</v>
      </c>
      <c r="C40" s="2">
        <v>41421</v>
      </c>
      <c r="D40" s="1">
        <v>669.45</v>
      </c>
      <c r="E40" s="1">
        <v>670</v>
      </c>
      <c r="F40" s="1">
        <v>683.3</v>
      </c>
      <c r="G40" s="1">
        <v>670</v>
      </c>
      <c r="H40" s="1">
        <v>678.5</v>
      </c>
      <c r="I40" s="1">
        <v>679.5</v>
      </c>
      <c r="J40" s="1">
        <v>676.96</v>
      </c>
      <c r="K40" s="1">
        <v>27346</v>
      </c>
      <c r="L40" s="1">
        <v>18512030</v>
      </c>
      <c r="M40" s="3">
        <f>IF(ISERROR((Table4[[#This Row],[Close Price]]-I39)/I39),0,(Table4[[#This Row],[Close Price]]-I39)/I39)</f>
        <v>1.5012323549182095E-2</v>
      </c>
      <c r="N40" s="3">
        <f>IF(OR(Table4[[#This Row],[Raw Return]]&lt;-20,Table4[[#This Row],[Raw Return]]&gt;20),"Outlier",Table4[[#This Row],[Raw Return]])</f>
        <v>1.5012323549182095E-2</v>
      </c>
      <c r="O40" s="8">
        <f>(Table4[[#This Row],[Return]]-$S$3)^2</f>
        <v>2.201209925269741E-4</v>
      </c>
      <c r="P40" s="8">
        <f>(Table4[[#This Row],[Return]]-$S$3)^3</f>
        <v>3.265819618189945E-6</v>
      </c>
    </row>
    <row r="41" spans="1:16" x14ac:dyDescent="0.3">
      <c r="A41" s="1" t="s">
        <v>12</v>
      </c>
      <c r="B41" s="1" t="s">
        <v>13</v>
      </c>
      <c r="C41" s="2">
        <v>41422</v>
      </c>
      <c r="D41" s="1">
        <v>679.5</v>
      </c>
      <c r="E41" s="1">
        <v>681</v>
      </c>
      <c r="F41" s="1">
        <v>695</v>
      </c>
      <c r="G41" s="1">
        <v>681</v>
      </c>
      <c r="H41" s="1">
        <v>690.6</v>
      </c>
      <c r="I41" s="1">
        <v>690.25</v>
      </c>
      <c r="J41" s="1">
        <v>689.77</v>
      </c>
      <c r="K41" s="1">
        <v>55571</v>
      </c>
      <c r="L41" s="1">
        <v>38331450.899999999</v>
      </c>
      <c r="M41" s="3">
        <f>IF(ISERROR((Table4[[#This Row],[Close Price]]-I40)/I40),0,(Table4[[#This Row],[Close Price]]-I40)/I40)</f>
        <v>1.582045621780721E-2</v>
      </c>
      <c r="N41" s="3">
        <f>IF(OR(Table4[[#This Row],[Raw Return]]&lt;-20,Table4[[#This Row],[Raw Return]]&gt;20),"Outlier",Table4[[#This Row],[Raw Return]])</f>
        <v>1.582045621780721E-2</v>
      </c>
      <c r="O41" s="8">
        <f>(Table4[[#This Row],[Return]]-$S$3)^2</f>
        <v>2.4475375132101198E-4</v>
      </c>
      <c r="P41" s="8">
        <f>(Table4[[#This Row],[Return]]-$S$3)^3</f>
        <v>3.8290764321741936E-6</v>
      </c>
    </row>
    <row r="42" spans="1:16" x14ac:dyDescent="0.3">
      <c r="A42" s="1" t="s">
        <v>12</v>
      </c>
      <c r="B42" s="1" t="s">
        <v>13</v>
      </c>
      <c r="C42" s="2">
        <v>41423</v>
      </c>
      <c r="D42" s="1">
        <v>690.25</v>
      </c>
      <c r="E42" s="1">
        <v>685.3</v>
      </c>
      <c r="F42" s="1">
        <v>692.65</v>
      </c>
      <c r="G42" s="1">
        <v>667.15</v>
      </c>
      <c r="H42" s="1">
        <v>667.6</v>
      </c>
      <c r="I42" s="1">
        <v>667.8</v>
      </c>
      <c r="J42" s="1">
        <v>672.66</v>
      </c>
      <c r="K42" s="1">
        <v>51420</v>
      </c>
      <c r="L42" s="1">
        <v>34587951.100000001</v>
      </c>
      <c r="M42" s="3">
        <f>IF(ISERROR((Table4[[#This Row],[Close Price]]-I41)/I41),0,(Table4[[#This Row],[Close Price]]-I41)/I41)</f>
        <v>-3.2524447663889962E-2</v>
      </c>
      <c r="N42" s="3">
        <f>IF(OR(Table4[[#This Row],[Raw Return]]&lt;-20,Table4[[#This Row],[Raw Return]]&gt;20),"Outlier",Table4[[#This Row],[Raw Return]])</f>
        <v>-3.2524447663889962E-2</v>
      </c>
      <c r="O42" s="8">
        <f>(Table4[[#This Row],[Return]]-$S$3)^2</f>
        <v>1.0693093677911815E-3</v>
      </c>
      <c r="P42" s="8">
        <f>(Table4[[#This Row],[Return]]-$S$3)^3</f>
        <v>-3.4966732994459173E-5</v>
      </c>
    </row>
    <row r="43" spans="1:16" x14ac:dyDescent="0.3">
      <c r="A43" s="1" t="s">
        <v>12</v>
      </c>
      <c r="B43" s="1" t="s">
        <v>13</v>
      </c>
      <c r="C43" s="2">
        <v>41424</v>
      </c>
      <c r="D43" s="1">
        <v>667.8</v>
      </c>
      <c r="E43" s="1">
        <v>661.15</v>
      </c>
      <c r="F43" s="1">
        <v>675</v>
      </c>
      <c r="G43" s="1">
        <v>661.15</v>
      </c>
      <c r="H43" s="1">
        <v>667.05</v>
      </c>
      <c r="I43" s="1">
        <v>667.5</v>
      </c>
      <c r="J43" s="1">
        <v>668.87</v>
      </c>
      <c r="K43" s="1">
        <v>33612</v>
      </c>
      <c r="L43" s="1">
        <v>22482169.149999999</v>
      </c>
      <c r="M43" s="3">
        <f>IF(ISERROR((Table4[[#This Row],[Close Price]]-I42)/I42),0,(Table4[[#This Row],[Close Price]]-I42)/I42)</f>
        <v>-4.49236298292834E-4</v>
      </c>
      <c r="N43" s="3">
        <f>IF(OR(Table4[[#This Row],[Raw Return]]&lt;-20,Table4[[#This Row],[Raw Return]]&gt;20),"Outlier",Table4[[#This Row],[Raw Return]])</f>
        <v>-4.49236298292834E-4</v>
      </c>
      <c r="O43" s="8">
        <f>(Table4[[#This Row],[Return]]-$S$3)^2</f>
        <v>3.9073097800950149E-7</v>
      </c>
      <c r="P43" s="8">
        <f>(Table4[[#This Row],[Return]]-$S$3)^3</f>
        <v>-2.4423998612240609E-10</v>
      </c>
    </row>
    <row r="44" spans="1:16" x14ac:dyDescent="0.3">
      <c r="A44" s="1" t="s">
        <v>12</v>
      </c>
      <c r="B44" s="1" t="s">
        <v>13</v>
      </c>
      <c r="C44" s="2">
        <v>41425</v>
      </c>
      <c r="D44" s="1">
        <v>667.5</v>
      </c>
      <c r="E44" s="1">
        <v>664</v>
      </c>
      <c r="F44" s="1">
        <v>674</v>
      </c>
      <c r="G44" s="1">
        <v>661.3</v>
      </c>
      <c r="H44" s="1">
        <v>661.45</v>
      </c>
      <c r="I44" s="1">
        <v>662.95</v>
      </c>
      <c r="J44" s="1">
        <v>664.48</v>
      </c>
      <c r="K44" s="1">
        <v>57606</v>
      </c>
      <c r="L44" s="1">
        <v>38278142.75</v>
      </c>
      <c r="M44" s="3">
        <f>IF(ISERROR((Table4[[#This Row],[Close Price]]-I43)/I43),0,(Table4[[#This Row],[Close Price]]-I43)/I43)</f>
        <v>-6.8164794007489959E-3</v>
      </c>
      <c r="N44" s="3">
        <f>IF(OR(Table4[[#This Row],[Raw Return]]&lt;-20,Table4[[#This Row],[Raw Return]]&gt;20),"Outlier",Table4[[#This Row],[Raw Return]])</f>
        <v>-6.8164794007489959E-3</v>
      </c>
      <c r="O44" s="8">
        <f>(Table4[[#This Row],[Return]]-$S$3)^2</f>
        <v>4.8892649169036261E-5</v>
      </c>
      <c r="P44" s="8">
        <f>(Table4[[#This Row],[Return]]-$S$3)^3</f>
        <v>-3.4187343386839696E-7</v>
      </c>
    </row>
    <row r="45" spans="1:16" x14ac:dyDescent="0.3">
      <c r="A45" s="1" t="s">
        <v>12</v>
      </c>
      <c r="B45" s="1" t="s">
        <v>13</v>
      </c>
      <c r="C45" s="2">
        <v>41428</v>
      </c>
      <c r="D45" s="1">
        <v>662.95</v>
      </c>
      <c r="E45" s="1">
        <v>660.8</v>
      </c>
      <c r="F45" s="1">
        <v>675.65</v>
      </c>
      <c r="G45" s="1">
        <v>660.8</v>
      </c>
      <c r="H45" s="1">
        <v>662.2</v>
      </c>
      <c r="I45" s="1">
        <v>664.45</v>
      </c>
      <c r="J45" s="1">
        <v>666.79</v>
      </c>
      <c r="K45" s="1">
        <v>40521</v>
      </c>
      <c r="L45" s="1">
        <v>27018963.699999999</v>
      </c>
      <c r="M45" s="3">
        <f>IF(ISERROR((Table4[[#This Row],[Close Price]]-I44)/I44),0,(Table4[[#This Row],[Close Price]]-I44)/I44)</f>
        <v>2.2626140734595367E-3</v>
      </c>
      <c r="N45" s="3">
        <f>IF(OR(Table4[[#This Row],[Raw Return]]&lt;-20,Table4[[#This Row],[Raw Return]]&gt;20),"Outlier",Table4[[#This Row],[Raw Return]])</f>
        <v>2.2626140734595367E-3</v>
      </c>
      <c r="O45" s="8">
        <f>(Table4[[#This Row],[Return]]-$S$3)^2</f>
        <v>4.3545906488698297E-6</v>
      </c>
      <c r="P45" s="8">
        <f>(Table4[[#This Row],[Return]]-$S$3)^3</f>
        <v>9.087009946781511E-9</v>
      </c>
    </row>
    <row r="46" spans="1:16" x14ac:dyDescent="0.3">
      <c r="A46" s="1" t="s">
        <v>12</v>
      </c>
      <c r="B46" s="1" t="s">
        <v>13</v>
      </c>
      <c r="C46" s="2">
        <v>41429</v>
      </c>
      <c r="D46" s="1">
        <v>664.45</v>
      </c>
      <c r="E46" s="1">
        <v>671.2</v>
      </c>
      <c r="F46" s="1">
        <v>684.9</v>
      </c>
      <c r="G46" s="1">
        <v>666</v>
      </c>
      <c r="H46" s="1">
        <v>671</v>
      </c>
      <c r="I46" s="1">
        <v>669.2</v>
      </c>
      <c r="J46" s="1">
        <v>676.43</v>
      </c>
      <c r="K46" s="1">
        <v>67131</v>
      </c>
      <c r="L46" s="1">
        <v>45409169.100000001</v>
      </c>
      <c r="M46" s="3">
        <f>IF(ISERROR((Table4[[#This Row],[Close Price]]-I45)/I45),0,(Table4[[#This Row],[Close Price]]-I45)/I45)</f>
        <v>7.1487696591165618E-3</v>
      </c>
      <c r="N46" s="3">
        <f>IF(OR(Table4[[#This Row],[Raw Return]]&lt;-20,Table4[[#This Row],[Raw Return]]&gt;20),"Outlier",Table4[[#This Row],[Raw Return]])</f>
        <v>7.1487696591165618E-3</v>
      </c>
      <c r="O46" s="8">
        <f>(Table4[[#This Row],[Return]]-$S$3)^2</f>
        <v>4.8621629792972331E-5</v>
      </c>
      <c r="P46" s="8">
        <f>(Table4[[#This Row],[Return]]-$S$3)^3</f>
        <v>3.3903479222607299E-7</v>
      </c>
    </row>
    <row r="47" spans="1:16" x14ac:dyDescent="0.3">
      <c r="A47" s="1" t="s">
        <v>12</v>
      </c>
      <c r="B47" s="1" t="s">
        <v>13</v>
      </c>
      <c r="C47" s="2">
        <v>41430</v>
      </c>
      <c r="D47" s="1">
        <v>669.2</v>
      </c>
      <c r="E47" s="1">
        <v>665.05</v>
      </c>
      <c r="F47" s="1">
        <v>673.15</v>
      </c>
      <c r="G47" s="1">
        <v>660.85</v>
      </c>
      <c r="H47" s="1">
        <v>662.9</v>
      </c>
      <c r="I47" s="1">
        <v>662.05</v>
      </c>
      <c r="J47" s="1">
        <v>663.07</v>
      </c>
      <c r="K47" s="1">
        <v>95571</v>
      </c>
      <c r="L47" s="1">
        <v>63370516.799999997</v>
      </c>
      <c r="M47" s="3">
        <f>IF(ISERROR((Table4[[#This Row],[Close Price]]-I46)/I46),0,(Table4[[#This Row],[Close Price]]-I46)/I46)</f>
        <v>-1.0684399282725777E-2</v>
      </c>
      <c r="N47" s="3">
        <f>IF(OR(Table4[[#This Row],[Raw Return]]&lt;-20,Table4[[#This Row],[Raw Return]]&gt;20),"Outlier",Table4[[#This Row],[Raw Return]])</f>
        <v>-1.0684399282725777E-2</v>
      </c>
      <c r="O47" s="8">
        <f>(Table4[[#This Row],[Return]]-$S$3)^2</f>
        <v>1.1794498143227946E-4</v>
      </c>
      <c r="P47" s="8">
        <f>(Table4[[#This Row],[Return]]-$S$3)^3</f>
        <v>-1.2809117205318184E-6</v>
      </c>
    </row>
    <row r="48" spans="1:16" x14ac:dyDescent="0.3">
      <c r="A48" s="1" t="s">
        <v>12</v>
      </c>
      <c r="B48" s="1" t="s">
        <v>13</v>
      </c>
      <c r="C48" s="2">
        <v>41431</v>
      </c>
      <c r="D48" s="1">
        <v>662.05</v>
      </c>
      <c r="E48" s="1">
        <v>665</v>
      </c>
      <c r="F48" s="1">
        <v>667.55</v>
      </c>
      <c r="G48" s="1">
        <v>658.65</v>
      </c>
      <c r="H48" s="1">
        <v>662.15</v>
      </c>
      <c r="I48" s="1">
        <v>661.25</v>
      </c>
      <c r="J48" s="1">
        <v>661.28</v>
      </c>
      <c r="K48" s="1">
        <v>60220</v>
      </c>
      <c r="L48" s="1">
        <v>39822129.149999999</v>
      </c>
      <c r="M48" s="3">
        <f>IF(ISERROR((Table4[[#This Row],[Close Price]]-I47)/I47),0,(Table4[[#This Row],[Close Price]]-I47)/I47)</f>
        <v>-1.2083679480401096E-3</v>
      </c>
      <c r="N48" s="3">
        <f>IF(OR(Table4[[#This Row],[Raw Return]]&lt;-20,Table4[[#This Row],[Raw Return]]&gt;20),"Outlier",Table4[[#This Row],[Raw Return]])</f>
        <v>-1.2083679480401096E-3</v>
      </c>
      <c r="O48" s="8">
        <f>(Table4[[#This Row],[Return]]-$S$3)^2</f>
        <v>1.9160551151300141E-6</v>
      </c>
      <c r="P48" s="8">
        <f>(Table4[[#This Row],[Return]]-$S$3)^3</f>
        <v>-2.6522349642606942E-9</v>
      </c>
    </row>
    <row r="49" spans="1:16" x14ac:dyDescent="0.3">
      <c r="A49" s="1" t="s">
        <v>12</v>
      </c>
      <c r="B49" s="1" t="s">
        <v>13</v>
      </c>
      <c r="C49" s="2">
        <v>41432</v>
      </c>
      <c r="D49" s="1">
        <v>661.25</v>
      </c>
      <c r="E49" s="1">
        <v>658.05</v>
      </c>
      <c r="F49" s="1">
        <v>672</v>
      </c>
      <c r="G49" s="1">
        <v>657.5</v>
      </c>
      <c r="H49" s="1">
        <v>658.45</v>
      </c>
      <c r="I49" s="1">
        <v>658</v>
      </c>
      <c r="J49" s="1">
        <v>662.61</v>
      </c>
      <c r="K49" s="1">
        <v>48531</v>
      </c>
      <c r="L49" s="1">
        <v>32157358.800000001</v>
      </c>
      <c r="M49" s="3">
        <f>IF(ISERROR((Table4[[#This Row],[Close Price]]-I48)/I48),0,(Table4[[#This Row],[Close Price]]-I48)/I48)</f>
        <v>-4.9149338374291111E-3</v>
      </c>
      <c r="N49" s="3">
        <f>IF(OR(Table4[[#This Row],[Raw Return]]&lt;-20,Table4[[#This Row],[Raw Return]]&gt;20),"Outlier",Table4[[#This Row],[Raw Return]])</f>
        <v>-4.9149338374291111E-3</v>
      </c>
      <c r="O49" s="8">
        <f>(Table4[[#This Row],[Return]]-$S$3)^2</f>
        <v>2.5916064586803093E-5</v>
      </c>
      <c r="P49" s="8">
        <f>(Table4[[#This Row],[Return]]-$S$3)^3</f>
        <v>-1.3193304329347785E-7</v>
      </c>
    </row>
    <row r="50" spans="1:16" x14ac:dyDescent="0.3">
      <c r="A50" s="1" t="s">
        <v>12</v>
      </c>
      <c r="B50" s="1" t="s">
        <v>13</v>
      </c>
      <c r="C50" s="2">
        <v>41435</v>
      </c>
      <c r="D50" s="1">
        <v>658</v>
      </c>
      <c r="E50" s="1">
        <v>651.5</v>
      </c>
      <c r="F50" s="1">
        <v>663.15</v>
      </c>
      <c r="G50" s="1">
        <v>650</v>
      </c>
      <c r="H50" s="1">
        <v>651.95000000000005</v>
      </c>
      <c r="I50" s="1">
        <v>650.5</v>
      </c>
      <c r="J50" s="1">
        <v>653.91</v>
      </c>
      <c r="K50" s="1">
        <v>67187</v>
      </c>
      <c r="L50" s="1">
        <v>43934522.649999999</v>
      </c>
      <c r="M50" s="3">
        <f>IF(ISERROR((Table4[[#This Row],[Close Price]]-I49)/I49),0,(Table4[[#This Row],[Close Price]]-I49)/I49)</f>
        <v>-1.1398176291793313E-2</v>
      </c>
      <c r="N50" s="3">
        <f>IF(OR(Table4[[#This Row],[Raw Return]]&lt;-20,Table4[[#This Row],[Raw Return]]&gt;20),"Outlier",Table4[[#This Row],[Raw Return]])</f>
        <v>-1.1398176291793313E-2</v>
      </c>
      <c r="O50" s="8">
        <f>(Table4[[#This Row],[Return]]-$S$3)^2</f>
        <v>1.3395804938024056E-4</v>
      </c>
      <c r="P50" s="8">
        <f>(Table4[[#This Row],[Return]]-$S$3)^3</f>
        <v>-1.5504337816890084E-6</v>
      </c>
    </row>
    <row r="51" spans="1:16" x14ac:dyDescent="0.3">
      <c r="A51" s="1" t="s">
        <v>12</v>
      </c>
      <c r="B51" s="1" t="s">
        <v>13</v>
      </c>
      <c r="C51" s="2">
        <v>41436</v>
      </c>
      <c r="D51" s="1">
        <v>650.5</v>
      </c>
      <c r="E51" s="1">
        <v>645.54999999999995</v>
      </c>
      <c r="F51" s="1">
        <v>646.20000000000005</v>
      </c>
      <c r="G51" s="1">
        <v>620.65</v>
      </c>
      <c r="H51" s="1">
        <v>622.15</v>
      </c>
      <c r="I51" s="1">
        <v>624.54999999999995</v>
      </c>
      <c r="J51" s="1">
        <v>625.05999999999995</v>
      </c>
      <c r="K51" s="1">
        <v>114003</v>
      </c>
      <c r="L51" s="1">
        <v>71258766.799999997</v>
      </c>
      <c r="M51" s="3">
        <f>IF(ISERROR((Table4[[#This Row],[Close Price]]-I50)/I50),0,(Table4[[#This Row],[Close Price]]-I50)/I50)</f>
        <v>-3.9892390468870172E-2</v>
      </c>
      <c r="N51" s="3">
        <f>IF(OR(Table4[[#This Row],[Raw Return]]&lt;-20,Table4[[#This Row],[Raw Return]]&gt;20),"Outlier",Table4[[#This Row],[Raw Return]])</f>
        <v>-3.9892390468870172E-2</v>
      </c>
      <c r="O51" s="8">
        <f>(Table4[[#This Row],[Return]]-$S$3)^2</f>
        <v>1.6054637723327417E-3</v>
      </c>
      <c r="P51" s="8">
        <f>(Table4[[#This Row],[Return]]-$S$3)^3</f>
        <v>-6.4328106050958025E-5</v>
      </c>
    </row>
    <row r="52" spans="1:16" x14ac:dyDescent="0.3">
      <c r="A52" s="1" t="s">
        <v>12</v>
      </c>
      <c r="B52" s="1" t="s">
        <v>13</v>
      </c>
      <c r="C52" s="2">
        <v>41437</v>
      </c>
      <c r="D52" s="1">
        <v>624.54999999999995</v>
      </c>
      <c r="E52" s="1">
        <v>613</v>
      </c>
      <c r="F52" s="1">
        <v>644.9</v>
      </c>
      <c r="G52" s="1">
        <v>613</v>
      </c>
      <c r="H52" s="1">
        <v>622.70000000000005</v>
      </c>
      <c r="I52" s="1">
        <v>623.65</v>
      </c>
      <c r="J52" s="1">
        <v>627.79</v>
      </c>
      <c r="K52" s="1">
        <v>47724</v>
      </c>
      <c r="L52" s="1">
        <v>29960465.649999999</v>
      </c>
      <c r="M52" s="3">
        <f>IF(ISERROR((Table4[[#This Row],[Close Price]]-I51)/I51),0,(Table4[[#This Row],[Close Price]]-I51)/I51)</f>
        <v>-1.441037547033828E-3</v>
      </c>
      <c r="N52" s="3">
        <f>IF(OR(Table4[[#This Row],[Raw Return]]&lt;-20,Table4[[#This Row],[Raw Return]]&gt;20),"Outlier",Table4[[#This Row],[Raw Return]])</f>
        <v>-1.441037547033828E-3</v>
      </c>
      <c r="O52" s="8">
        <f>(Table4[[#This Row],[Return]]-$S$3)^2</f>
        <v>2.6143204191303488E-6</v>
      </c>
      <c r="P52" s="8">
        <f>(Table4[[#This Row],[Return]]-$S$3)^3</f>
        <v>-4.2270581516069339E-9</v>
      </c>
    </row>
    <row r="53" spans="1:16" x14ac:dyDescent="0.3">
      <c r="A53" s="1" t="s">
        <v>12</v>
      </c>
      <c r="B53" s="1" t="s">
        <v>13</v>
      </c>
      <c r="C53" s="2">
        <v>41438</v>
      </c>
      <c r="D53" s="1">
        <v>623.65</v>
      </c>
      <c r="E53" s="1">
        <v>620</v>
      </c>
      <c r="F53" s="1">
        <v>629.70000000000005</v>
      </c>
      <c r="G53" s="1">
        <v>617.5</v>
      </c>
      <c r="H53" s="1">
        <v>617.79999999999995</v>
      </c>
      <c r="I53" s="1">
        <v>617.95000000000005</v>
      </c>
      <c r="J53" s="1">
        <v>619.86</v>
      </c>
      <c r="K53" s="1">
        <v>48065</v>
      </c>
      <c r="L53" s="1">
        <v>29793658.449999999</v>
      </c>
      <c r="M53" s="3">
        <f>IF(ISERROR((Table4[[#This Row],[Close Price]]-I52)/I52),0,(Table4[[#This Row],[Close Price]]-I52)/I52)</f>
        <v>-9.1397418423794299E-3</v>
      </c>
      <c r="N53" s="3">
        <f>IF(OR(Table4[[#This Row],[Raw Return]]&lt;-20,Table4[[#This Row],[Raw Return]]&gt;20),"Outlier",Table4[[#This Row],[Raw Return]])</f>
        <v>-9.1397418423794299E-3</v>
      </c>
      <c r="O53" s="8">
        <f>(Table4[[#This Row],[Return]]-$S$3)^2</f>
        <v>8.6780223023949209E-5</v>
      </c>
      <c r="P53" s="8">
        <f>(Table4[[#This Row],[Return]]-$S$3)^3</f>
        <v>-8.0840900563395304E-7</v>
      </c>
    </row>
    <row r="54" spans="1:16" x14ac:dyDescent="0.3">
      <c r="A54" s="1" t="s">
        <v>12</v>
      </c>
      <c r="B54" s="1" t="s">
        <v>13</v>
      </c>
      <c r="C54" s="2">
        <v>41439</v>
      </c>
      <c r="D54" s="1">
        <v>617.95000000000005</v>
      </c>
      <c r="E54" s="1">
        <v>620</v>
      </c>
      <c r="F54" s="1">
        <v>626</v>
      </c>
      <c r="G54" s="1">
        <v>617.04999999999995</v>
      </c>
      <c r="H54" s="1">
        <v>623</v>
      </c>
      <c r="I54" s="1">
        <v>619.25</v>
      </c>
      <c r="J54" s="1">
        <v>620.38</v>
      </c>
      <c r="K54" s="1">
        <v>50884</v>
      </c>
      <c r="L54" s="1">
        <v>31567190.600000001</v>
      </c>
      <c r="M54" s="3">
        <f>IF(ISERROR((Table4[[#This Row],[Close Price]]-I53)/I53),0,(Table4[[#This Row],[Close Price]]-I53)/I53)</f>
        <v>2.1037300752487329E-3</v>
      </c>
      <c r="N54" s="3">
        <f>IF(OR(Table4[[#This Row],[Raw Return]]&lt;-20,Table4[[#This Row],[Raw Return]]&gt;20),"Outlier",Table4[[#This Row],[Raw Return]])</f>
        <v>2.1037300752487329E-3</v>
      </c>
      <c r="O54" s="8">
        <f>(Table4[[#This Row],[Return]]-$S$3)^2</f>
        <v>3.7167274516025793E-6</v>
      </c>
      <c r="P54" s="8">
        <f>(Table4[[#This Row],[Return]]-$S$3)^3</f>
        <v>7.1654104545768095E-9</v>
      </c>
    </row>
    <row r="55" spans="1:16" x14ac:dyDescent="0.3">
      <c r="A55" s="1" t="s">
        <v>12</v>
      </c>
      <c r="B55" s="1" t="s">
        <v>13</v>
      </c>
      <c r="C55" s="2">
        <v>41442</v>
      </c>
      <c r="D55" s="1">
        <v>619.25</v>
      </c>
      <c r="E55" s="1">
        <v>621</v>
      </c>
      <c r="F55" s="1">
        <v>623</v>
      </c>
      <c r="G55" s="1">
        <v>616.65</v>
      </c>
      <c r="H55" s="1">
        <v>617</v>
      </c>
      <c r="I55" s="1">
        <v>616.9</v>
      </c>
      <c r="J55" s="1">
        <v>617.51</v>
      </c>
      <c r="K55" s="1">
        <v>24027</v>
      </c>
      <c r="L55" s="1">
        <v>14836801.199999999</v>
      </c>
      <c r="M55" s="3">
        <f>IF(ISERROR((Table4[[#This Row],[Close Price]]-I54)/I54),0,(Table4[[#This Row],[Close Price]]-I54)/I54)</f>
        <v>-3.7949132014534078E-3</v>
      </c>
      <c r="N55" s="3">
        <f>IF(OR(Table4[[#This Row],[Raw Return]]&lt;-20,Table4[[#This Row],[Raw Return]]&gt;20),"Outlier",Table4[[#This Row],[Raw Return]])</f>
        <v>-3.7949132014534078E-3</v>
      </c>
      <c r="O55" s="8">
        <f>(Table4[[#This Row],[Return]]-$S$3)^2</f>
        <v>1.5766948317915112E-5</v>
      </c>
      <c r="P55" s="8">
        <f>(Table4[[#This Row],[Return]]-$S$3)^3</f>
        <v>-6.2606794188456235E-8</v>
      </c>
    </row>
    <row r="56" spans="1:16" x14ac:dyDescent="0.3">
      <c r="A56" s="1" t="s">
        <v>12</v>
      </c>
      <c r="B56" s="1" t="s">
        <v>13</v>
      </c>
      <c r="C56" s="2">
        <v>41443</v>
      </c>
      <c r="D56" s="1">
        <v>616.9</v>
      </c>
      <c r="E56" s="1">
        <v>615.75</v>
      </c>
      <c r="F56" s="1">
        <v>655</v>
      </c>
      <c r="G56" s="1">
        <v>615.75</v>
      </c>
      <c r="H56" s="1">
        <v>636</v>
      </c>
      <c r="I56" s="1">
        <v>635.29999999999995</v>
      </c>
      <c r="J56" s="1">
        <v>630.21</v>
      </c>
      <c r="K56" s="1">
        <v>165784</v>
      </c>
      <c r="L56" s="1">
        <v>104478466.59999999</v>
      </c>
      <c r="M56" s="3">
        <f>IF(ISERROR((Table4[[#This Row],[Close Price]]-I55)/I55),0,(Table4[[#This Row],[Close Price]]-I55)/I55)</f>
        <v>2.9826552115415753E-2</v>
      </c>
      <c r="N56" s="3">
        <f>IF(OR(Table4[[#This Row],[Raw Return]]&lt;-20,Table4[[#This Row],[Raw Return]]&gt;20),"Outlier",Table4[[#This Row],[Raw Return]])</f>
        <v>2.9826552115415753E-2</v>
      </c>
      <c r="O56" s="8">
        <f>(Table4[[#This Row],[Return]]-$S$3)^2</f>
        <v>8.7916422617220877E-4</v>
      </c>
      <c r="P56" s="8">
        <f>(Table4[[#This Row],[Return]]-$S$3)^3</f>
        <v>2.6067837918529134E-5</v>
      </c>
    </row>
    <row r="57" spans="1:16" x14ac:dyDescent="0.3">
      <c r="A57" s="1" t="s">
        <v>12</v>
      </c>
      <c r="B57" s="1" t="s">
        <v>13</v>
      </c>
      <c r="C57" s="2">
        <v>41444</v>
      </c>
      <c r="D57" s="1">
        <v>635.29999999999995</v>
      </c>
      <c r="E57" s="1">
        <v>640.79999999999995</v>
      </c>
      <c r="F57" s="1">
        <v>676.85</v>
      </c>
      <c r="G57" s="1">
        <v>626.35</v>
      </c>
      <c r="H57" s="1">
        <v>632</v>
      </c>
      <c r="I57" s="1">
        <v>634.45000000000005</v>
      </c>
      <c r="J57" s="1">
        <v>650.4</v>
      </c>
      <c r="K57" s="1">
        <v>299406</v>
      </c>
      <c r="L57" s="1">
        <v>194732782</v>
      </c>
      <c r="M57" s="3">
        <f>IF(ISERROR((Table4[[#This Row],[Close Price]]-I56)/I56),0,(Table4[[#This Row],[Close Price]]-I56)/I56)</f>
        <v>-1.3379505745315743E-3</v>
      </c>
      <c r="N57" s="3">
        <f>IF(OR(Table4[[#This Row],[Raw Return]]&lt;-20,Table4[[#This Row],[Raw Return]]&gt;20),"Outlier",Table4[[#This Row],[Raw Return]])</f>
        <v>-1.3379505745315743E-3</v>
      </c>
      <c r="O57" s="8">
        <f>(Table4[[#This Row],[Return]]-$S$3)^2</f>
        <v>2.2915875725508734E-6</v>
      </c>
      <c r="P57" s="8">
        <f>(Table4[[#This Row],[Return]]-$S$3)^3</f>
        <v>-3.4690030969573051E-9</v>
      </c>
    </row>
    <row r="58" spans="1:16" x14ac:dyDescent="0.3">
      <c r="A58" s="1" t="s">
        <v>12</v>
      </c>
      <c r="B58" s="1" t="s">
        <v>13</v>
      </c>
      <c r="C58" s="2">
        <v>41445</v>
      </c>
      <c r="D58" s="1">
        <v>634.45000000000005</v>
      </c>
      <c r="E58" s="1">
        <v>623</v>
      </c>
      <c r="F58" s="1">
        <v>630.15</v>
      </c>
      <c r="G58" s="1">
        <v>616.29999999999995</v>
      </c>
      <c r="H58" s="1">
        <v>620</v>
      </c>
      <c r="I58" s="1">
        <v>621.4</v>
      </c>
      <c r="J58" s="1">
        <v>622.14</v>
      </c>
      <c r="K58" s="1">
        <v>128895</v>
      </c>
      <c r="L58" s="1">
        <v>80190129.049999997</v>
      </c>
      <c r="M58" s="3">
        <f>IF(ISERROR((Table4[[#This Row],[Close Price]]-I57)/I57),0,(Table4[[#This Row],[Close Price]]-I57)/I57)</f>
        <v>-2.056899676885502E-2</v>
      </c>
      <c r="N58" s="3">
        <f>IF(OR(Table4[[#This Row],[Raw Return]]&lt;-20,Table4[[#This Row],[Raw Return]]&gt;20),"Outlier",Table4[[#This Row],[Raw Return]])</f>
        <v>-2.056899676885502E-2</v>
      </c>
      <c r="O58" s="8">
        <f>(Table4[[#This Row],[Return]]-$S$3)^2</f>
        <v>4.3034860433111124E-4</v>
      </c>
      <c r="P58" s="8">
        <f>(Table4[[#This Row],[Return]]-$S$3)^3</f>
        <v>-8.9275151992060656E-6</v>
      </c>
    </row>
    <row r="59" spans="1:16" x14ac:dyDescent="0.3">
      <c r="A59" s="1" t="s">
        <v>12</v>
      </c>
      <c r="B59" s="1" t="s">
        <v>13</v>
      </c>
      <c r="C59" s="2">
        <v>41446</v>
      </c>
      <c r="D59" s="1">
        <v>621.4</v>
      </c>
      <c r="E59" s="1">
        <v>617.54999999999995</v>
      </c>
      <c r="F59" s="1">
        <v>626.5</v>
      </c>
      <c r="G59" s="1">
        <v>616.20000000000005</v>
      </c>
      <c r="H59" s="1">
        <v>624.04999999999995</v>
      </c>
      <c r="I59" s="1">
        <v>623.1</v>
      </c>
      <c r="J59" s="1">
        <v>620.66999999999996</v>
      </c>
      <c r="K59" s="1">
        <v>79970</v>
      </c>
      <c r="L59" s="1">
        <v>49635070.100000001</v>
      </c>
      <c r="M59" s="3">
        <f>IF(ISERROR((Table4[[#This Row],[Close Price]]-I58)/I58),0,(Table4[[#This Row],[Close Price]]-I58)/I58)</f>
        <v>2.7357579658835621E-3</v>
      </c>
      <c r="N59" s="3">
        <f>IF(OR(Table4[[#This Row],[Raw Return]]&lt;-20,Table4[[#This Row],[Raw Return]]&gt;20),"Outlier",Table4[[#This Row],[Raw Return]])</f>
        <v>2.7357579658835621E-3</v>
      </c>
      <c r="O59" s="8">
        <f>(Table4[[#This Row],[Return]]-$S$3)^2</f>
        <v>6.5531365842870245E-6</v>
      </c>
      <c r="P59" s="8">
        <f>(Table4[[#This Row],[Return]]-$S$3)^3</f>
        <v>1.6775436515120668E-8</v>
      </c>
    </row>
    <row r="60" spans="1:16" x14ac:dyDescent="0.3">
      <c r="A60" s="1" t="s">
        <v>12</v>
      </c>
      <c r="B60" s="1" t="s">
        <v>13</v>
      </c>
      <c r="C60" s="2">
        <v>41449</v>
      </c>
      <c r="D60" s="1">
        <v>623.1</v>
      </c>
      <c r="E60" s="1">
        <v>617.25</v>
      </c>
      <c r="F60" s="1">
        <v>624</v>
      </c>
      <c r="G60" s="1">
        <v>615.4</v>
      </c>
      <c r="H60" s="1">
        <v>623</v>
      </c>
      <c r="I60" s="1">
        <v>621.1</v>
      </c>
      <c r="J60" s="1">
        <v>617.88</v>
      </c>
      <c r="K60" s="1">
        <v>53289</v>
      </c>
      <c r="L60" s="1">
        <v>32926173.800000001</v>
      </c>
      <c r="M60" s="3">
        <f>IF(ISERROR((Table4[[#This Row],[Close Price]]-I59)/I59),0,(Table4[[#This Row],[Close Price]]-I59)/I59)</f>
        <v>-3.209757663296421E-3</v>
      </c>
      <c r="N60" s="3">
        <f>IF(OR(Table4[[#This Row],[Raw Return]]&lt;-20,Table4[[#This Row],[Raw Return]]&gt;20),"Outlier",Table4[[#This Row],[Raw Return]])</f>
        <v>-3.209757663296421E-3</v>
      </c>
      <c r="O60" s="8">
        <f>(Table4[[#This Row],[Return]]-$S$3)^2</f>
        <v>1.1462328946456225E-5</v>
      </c>
      <c r="P60" s="8">
        <f>(Table4[[#This Row],[Return]]-$S$3)^3</f>
        <v>-3.880693127886685E-8</v>
      </c>
    </row>
    <row r="61" spans="1:16" x14ac:dyDescent="0.3">
      <c r="A61" s="1" t="s">
        <v>12</v>
      </c>
      <c r="B61" s="1" t="s">
        <v>13</v>
      </c>
      <c r="C61" s="2">
        <v>41450</v>
      </c>
      <c r="D61" s="1">
        <v>621.1</v>
      </c>
      <c r="E61" s="1">
        <v>616</v>
      </c>
      <c r="F61" s="1">
        <v>624.6</v>
      </c>
      <c r="G61" s="1">
        <v>616</v>
      </c>
      <c r="H61" s="1">
        <v>619</v>
      </c>
      <c r="I61" s="1">
        <v>620.35</v>
      </c>
      <c r="J61" s="1">
        <v>619.20000000000005</v>
      </c>
      <c r="K61" s="1">
        <v>109337</v>
      </c>
      <c r="L61" s="1">
        <v>67701423.549999997</v>
      </c>
      <c r="M61" s="3">
        <f>IF(ISERROR((Table4[[#This Row],[Close Price]]-I60)/I60),0,(Table4[[#This Row],[Close Price]]-I60)/I60)</f>
        <v>-1.207535018515537E-3</v>
      </c>
      <c r="N61" s="3">
        <f>IF(OR(Table4[[#This Row],[Raw Return]]&lt;-20,Table4[[#This Row],[Raw Return]]&gt;20),"Outlier",Table4[[#This Row],[Raw Return]])</f>
        <v>-1.207535018515537E-3</v>
      </c>
      <c r="O61" s="8">
        <f>(Table4[[#This Row],[Return]]-$S$3)^2</f>
        <v>1.9137498994417042E-6</v>
      </c>
      <c r="P61" s="8">
        <f>(Table4[[#This Row],[Return]]-$S$3)^3</f>
        <v>-2.6474500280446355E-9</v>
      </c>
    </row>
    <row r="62" spans="1:16" x14ac:dyDescent="0.3">
      <c r="A62" s="1" t="s">
        <v>12</v>
      </c>
      <c r="B62" s="1" t="s">
        <v>13</v>
      </c>
      <c r="C62" s="2">
        <v>41451</v>
      </c>
      <c r="D62" s="1">
        <v>620.35</v>
      </c>
      <c r="E62" s="1">
        <v>628.9</v>
      </c>
      <c r="F62" s="1">
        <v>639</v>
      </c>
      <c r="G62" s="1">
        <v>621.1</v>
      </c>
      <c r="H62" s="1">
        <v>633</v>
      </c>
      <c r="I62" s="1">
        <v>629.85</v>
      </c>
      <c r="J62" s="1">
        <v>629.29</v>
      </c>
      <c r="K62" s="1">
        <v>78544</v>
      </c>
      <c r="L62" s="1">
        <v>49426865.5</v>
      </c>
      <c r="M62" s="3">
        <f>IF(ISERROR((Table4[[#This Row],[Close Price]]-I61)/I61),0,(Table4[[#This Row],[Close Price]]-I61)/I61)</f>
        <v>1.5313935681470138E-2</v>
      </c>
      <c r="N62" s="3">
        <f>IF(OR(Table4[[#This Row],[Raw Return]]&lt;-20,Table4[[#This Row],[Raw Return]]&gt;20),"Outlier",Table4[[#This Row],[Raw Return]])</f>
        <v>1.5313935681470138E-2</v>
      </c>
      <c r="O62" s="8">
        <f>(Table4[[#This Row],[Return]]-$S$3)^2</f>
        <v>2.2916168416881245E-4</v>
      </c>
      <c r="P62" s="8">
        <f>(Table4[[#This Row],[Return]]-$S$3)^3</f>
        <v>3.4690695585578977E-6</v>
      </c>
    </row>
    <row r="63" spans="1:16" x14ac:dyDescent="0.3">
      <c r="A63" s="1" t="s">
        <v>12</v>
      </c>
      <c r="B63" s="1" t="s">
        <v>13</v>
      </c>
      <c r="C63" s="2">
        <v>41452</v>
      </c>
      <c r="D63" s="1">
        <v>629.85</v>
      </c>
      <c r="E63" s="1">
        <v>633</v>
      </c>
      <c r="F63" s="1">
        <v>639.04999999999995</v>
      </c>
      <c r="G63" s="1">
        <v>630.25</v>
      </c>
      <c r="H63" s="1">
        <v>635</v>
      </c>
      <c r="I63" s="1">
        <v>635.04999999999995</v>
      </c>
      <c r="J63" s="1">
        <v>634.35</v>
      </c>
      <c r="K63" s="1">
        <v>93493</v>
      </c>
      <c r="L63" s="1">
        <v>59307282</v>
      </c>
      <c r="M63" s="3">
        <f>IF(ISERROR((Table4[[#This Row],[Close Price]]-I62)/I62),0,(Table4[[#This Row],[Close Price]]-I62)/I62)</f>
        <v>8.2559339525282716E-3</v>
      </c>
      <c r="N63" s="3">
        <f>IF(OR(Table4[[#This Row],[Raw Return]]&lt;-20,Table4[[#This Row],[Raw Return]]&gt;20),"Outlier",Table4[[#This Row],[Raw Return]])</f>
        <v>8.2559339525282716E-3</v>
      </c>
      <c r="O63" s="8">
        <f>(Table4[[#This Row],[Return]]-$S$3)^2</f>
        <v>6.5287781269782647E-5</v>
      </c>
      <c r="P63" s="8">
        <f>(Table4[[#This Row],[Return]]-$S$3)^3</f>
        <v>5.27530853078313E-7</v>
      </c>
    </row>
    <row r="64" spans="1:16" x14ac:dyDescent="0.3">
      <c r="A64" s="1" t="s">
        <v>12</v>
      </c>
      <c r="B64" s="1" t="s">
        <v>13</v>
      </c>
      <c r="C64" s="2">
        <v>41453</v>
      </c>
      <c r="D64" s="1">
        <v>635.04999999999995</v>
      </c>
      <c r="E64" s="1">
        <v>660</v>
      </c>
      <c r="F64" s="1">
        <v>661.65</v>
      </c>
      <c r="G64" s="1">
        <v>635</v>
      </c>
      <c r="H64" s="1">
        <v>640</v>
      </c>
      <c r="I64" s="1">
        <v>642.5</v>
      </c>
      <c r="J64" s="1">
        <v>646.47</v>
      </c>
      <c r="K64" s="1">
        <v>129674</v>
      </c>
      <c r="L64" s="1">
        <v>83830187.200000003</v>
      </c>
      <c r="M64" s="3">
        <f>IF(ISERROR((Table4[[#This Row],[Close Price]]-I63)/I63),0,(Table4[[#This Row],[Close Price]]-I63)/I63)</f>
        <v>1.1731359735453974E-2</v>
      </c>
      <c r="N64" s="3">
        <f>IF(OR(Table4[[#This Row],[Raw Return]]&lt;-20,Table4[[#This Row],[Raw Return]]&gt;20),"Outlier",Table4[[#This Row],[Raw Return]])</f>
        <v>1.1731359735453974E-2</v>
      </c>
      <c r="O64" s="8">
        <f>(Table4[[#This Row],[Return]]-$S$3)^2</f>
        <v>1.3352984041270765E-4</v>
      </c>
      <c r="P64" s="8">
        <f>(Table4[[#This Row],[Return]]-$S$3)^3</f>
        <v>1.5430055740463238E-6</v>
      </c>
    </row>
    <row r="65" spans="1:16" x14ac:dyDescent="0.3">
      <c r="A65" s="1" t="s">
        <v>12</v>
      </c>
      <c r="B65" s="1" t="s">
        <v>13</v>
      </c>
      <c r="C65" s="2">
        <v>41456</v>
      </c>
      <c r="D65" s="1">
        <v>642.5</v>
      </c>
      <c r="E65" s="1">
        <v>637</v>
      </c>
      <c r="F65" s="1">
        <v>647.85</v>
      </c>
      <c r="G65" s="1">
        <v>637</v>
      </c>
      <c r="H65" s="1">
        <v>643</v>
      </c>
      <c r="I65" s="1">
        <v>641.15</v>
      </c>
      <c r="J65" s="1">
        <v>642.29999999999995</v>
      </c>
      <c r="K65" s="1">
        <v>52604</v>
      </c>
      <c r="L65" s="1">
        <v>33787689.899999999</v>
      </c>
      <c r="M65" s="3">
        <f>IF(ISERROR((Table4[[#This Row],[Close Price]]-I64)/I64),0,(Table4[[#This Row],[Close Price]]-I64)/I64)</f>
        <v>-2.1011673151751327E-3</v>
      </c>
      <c r="N65" s="3">
        <f>IF(OR(Table4[[#This Row],[Raw Return]]&lt;-20,Table4[[#This Row],[Raw Return]]&gt;20),"Outlier",Table4[[#This Row],[Raw Return]])</f>
        <v>-2.1011673151751327E-3</v>
      </c>
      <c r="O65" s="8">
        <f>(Table4[[#This Row],[Return]]-$S$3)^2</f>
        <v>5.1848009240316649E-6</v>
      </c>
      <c r="P65" s="8">
        <f>(Table4[[#This Row],[Return]]-$S$3)^3</f>
        <v>-1.1805873590382104E-8</v>
      </c>
    </row>
    <row r="66" spans="1:16" x14ac:dyDescent="0.3">
      <c r="A66" s="1" t="s">
        <v>12</v>
      </c>
      <c r="B66" s="1" t="s">
        <v>13</v>
      </c>
      <c r="C66" s="2">
        <v>41457</v>
      </c>
      <c r="D66" s="1">
        <v>641.15</v>
      </c>
      <c r="E66" s="1">
        <v>646</v>
      </c>
      <c r="F66" s="1">
        <v>670.8</v>
      </c>
      <c r="G66" s="1">
        <v>638.6</v>
      </c>
      <c r="H66" s="1">
        <v>666.15</v>
      </c>
      <c r="I66" s="1">
        <v>667.15</v>
      </c>
      <c r="J66" s="1">
        <v>660.14</v>
      </c>
      <c r="K66" s="1">
        <v>215001</v>
      </c>
      <c r="L66" s="1">
        <v>141931205.84999999</v>
      </c>
      <c r="M66" s="3">
        <f>IF(ISERROR((Table4[[#This Row],[Close Price]]-I65)/I65),0,(Table4[[#This Row],[Close Price]]-I65)/I65)</f>
        <v>4.0552132886220074E-2</v>
      </c>
      <c r="N66" s="3">
        <f>IF(OR(Table4[[#This Row],[Raw Return]]&lt;-20,Table4[[#This Row],[Raw Return]]&gt;20),"Outlier",Table4[[#This Row],[Raw Return]])</f>
        <v>4.0552132886220074E-2</v>
      </c>
      <c r="O66" s="8">
        <f>(Table4[[#This Row],[Return]]-$S$3)^2</f>
        <v>1.6302443425839923E-3</v>
      </c>
      <c r="P66" s="8">
        <f>(Table4[[#This Row],[Return]]-$S$3)^3</f>
        <v>6.5823209230467827E-5</v>
      </c>
    </row>
    <row r="67" spans="1:16" x14ac:dyDescent="0.3">
      <c r="A67" s="1" t="s">
        <v>12</v>
      </c>
      <c r="B67" s="1" t="s">
        <v>13</v>
      </c>
      <c r="C67" s="2">
        <v>41458</v>
      </c>
      <c r="D67" s="1">
        <v>667.15</v>
      </c>
      <c r="E67" s="1">
        <v>666.7</v>
      </c>
      <c r="F67" s="1">
        <v>673</v>
      </c>
      <c r="G67" s="1">
        <v>632</v>
      </c>
      <c r="H67" s="1">
        <v>636.15</v>
      </c>
      <c r="I67" s="1">
        <v>638.35</v>
      </c>
      <c r="J67" s="1">
        <v>645.12</v>
      </c>
      <c r="K67" s="1">
        <v>144265</v>
      </c>
      <c r="L67" s="1">
        <v>93067622.900000006</v>
      </c>
      <c r="M67" s="3">
        <f>IF(ISERROR((Table4[[#This Row],[Close Price]]-I66)/I66),0,(Table4[[#This Row],[Close Price]]-I66)/I66)</f>
        <v>-4.3168702690549288E-2</v>
      </c>
      <c r="N67" s="3">
        <f>IF(OR(Table4[[#This Row],[Raw Return]]&lt;-20,Table4[[#This Row],[Raw Return]]&gt;20),"Outlier",Table4[[#This Row],[Raw Return]])</f>
        <v>-4.3168702690549288E-2</v>
      </c>
      <c r="O67" s="8">
        <f>(Table4[[#This Row],[Return]]-$S$3)^2</f>
        <v>1.8787501160346378E-3</v>
      </c>
      <c r="P67" s="8">
        <f>(Table4[[#This Row],[Return]]-$S$3)^3</f>
        <v>-8.1433580538067208E-5</v>
      </c>
    </row>
    <row r="68" spans="1:16" x14ac:dyDescent="0.3">
      <c r="A68" s="1" t="s">
        <v>12</v>
      </c>
      <c r="B68" s="1" t="s">
        <v>13</v>
      </c>
      <c r="C68" s="2">
        <v>41459</v>
      </c>
      <c r="D68" s="1">
        <v>638.35</v>
      </c>
      <c r="E68" s="1">
        <v>637.15</v>
      </c>
      <c r="F68" s="1">
        <v>644.45000000000005</v>
      </c>
      <c r="G68" s="1">
        <v>625</v>
      </c>
      <c r="H68" s="1">
        <v>637.15</v>
      </c>
      <c r="I68" s="1">
        <v>635.20000000000005</v>
      </c>
      <c r="J68" s="1">
        <v>633.21</v>
      </c>
      <c r="K68" s="1">
        <v>130513</v>
      </c>
      <c r="L68" s="1">
        <v>82642114.049999997</v>
      </c>
      <c r="M68" s="3">
        <f>IF(ISERROR((Table4[[#This Row],[Close Price]]-I67)/I67),0,(Table4[[#This Row],[Close Price]]-I67)/I67)</f>
        <v>-4.934597007910985E-3</v>
      </c>
      <c r="N68" s="3">
        <f>IF(OR(Table4[[#This Row],[Raw Return]]&lt;-20,Table4[[#This Row],[Raw Return]]&gt;20),"Outlier",Table4[[#This Row],[Raw Return]])</f>
        <v>-4.934597007910985E-3</v>
      </c>
      <c r="O68" s="8">
        <f>(Table4[[#This Row],[Return]]-$S$3)^2</f>
        <v>2.6116653068199632E-5</v>
      </c>
      <c r="P68" s="8">
        <f>(Table4[[#This Row],[Return]]-$S$3)^3</f>
        <v>-1.3346773178901933E-7</v>
      </c>
    </row>
    <row r="69" spans="1:16" x14ac:dyDescent="0.3">
      <c r="A69" s="1" t="s">
        <v>12</v>
      </c>
      <c r="B69" s="1" t="s">
        <v>13</v>
      </c>
      <c r="C69" s="2">
        <v>41460</v>
      </c>
      <c r="D69" s="1">
        <v>635.20000000000005</v>
      </c>
      <c r="E69" s="1">
        <v>640</v>
      </c>
      <c r="F69" s="1">
        <v>651.6</v>
      </c>
      <c r="G69" s="1">
        <v>632</v>
      </c>
      <c r="H69" s="1">
        <v>635</v>
      </c>
      <c r="I69" s="1">
        <v>635.25</v>
      </c>
      <c r="J69" s="1">
        <v>638.41999999999996</v>
      </c>
      <c r="K69" s="1">
        <v>50713</v>
      </c>
      <c r="L69" s="1">
        <v>32376088.25</v>
      </c>
      <c r="M69" s="3">
        <f>IF(ISERROR((Table4[[#This Row],[Close Price]]-I68)/I68),0,(Table4[[#This Row],[Close Price]]-I68)/I68)</f>
        <v>7.871536523922311E-5</v>
      </c>
      <c r="N69" s="3">
        <f>IF(OR(Table4[[#This Row],[Raw Return]]&lt;-20,Table4[[#This Row],[Raw Return]]&gt;20),"Outlier",Table4[[#This Row],[Raw Return]])</f>
        <v>7.871536523922311E-5</v>
      </c>
      <c r="O69" s="8">
        <f>(Table4[[#This Row],[Return]]-$S$3)^2</f>
        <v>9.4348416655247538E-9</v>
      </c>
      <c r="P69" s="8">
        <f>(Table4[[#This Row],[Return]]-$S$3)^3</f>
        <v>-9.1643554282216986E-13</v>
      </c>
    </row>
    <row r="70" spans="1:16" x14ac:dyDescent="0.3">
      <c r="A70" s="1" t="s">
        <v>12</v>
      </c>
      <c r="B70" s="1" t="s">
        <v>13</v>
      </c>
      <c r="C70" s="2">
        <v>41463</v>
      </c>
      <c r="D70" s="1">
        <v>635.25</v>
      </c>
      <c r="E70" s="1">
        <v>633.9</v>
      </c>
      <c r="F70" s="1">
        <v>633.9</v>
      </c>
      <c r="G70" s="1">
        <v>620</v>
      </c>
      <c r="H70" s="1">
        <v>625</v>
      </c>
      <c r="I70" s="1">
        <v>624.95000000000005</v>
      </c>
      <c r="J70" s="1">
        <v>625.71</v>
      </c>
      <c r="K70" s="1">
        <v>247838</v>
      </c>
      <c r="L70" s="1">
        <v>155075000.40000001</v>
      </c>
      <c r="M70" s="3">
        <f>IF(ISERROR((Table4[[#This Row],[Close Price]]-I69)/I69),0,(Table4[[#This Row],[Close Price]]-I69)/I69)</f>
        <v>-1.6214088941361598E-2</v>
      </c>
      <c r="N70" s="3">
        <f>IF(OR(Table4[[#This Row],[Raw Return]]&lt;-20,Table4[[#This Row],[Raw Return]]&gt;20),"Outlier",Table4[[#This Row],[Raw Return]])</f>
        <v>-1.6214088941361598E-2</v>
      </c>
      <c r="O70" s="8">
        <f>(Table4[[#This Row],[Return]]-$S$3)^2</f>
        <v>2.6863004862255743E-4</v>
      </c>
      <c r="P70" s="8">
        <f>(Table4[[#This Row],[Return]]-$S$3)^3</f>
        <v>-4.4028296859818565E-6</v>
      </c>
    </row>
    <row r="71" spans="1:16" x14ac:dyDescent="0.3">
      <c r="A71" s="1" t="s">
        <v>12</v>
      </c>
      <c r="B71" s="1" t="s">
        <v>13</v>
      </c>
      <c r="C71" s="2">
        <v>41464</v>
      </c>
      <c r="D71" s="1">
        <v>624.95000000000005</v>
      </c>
      <c r="E71" s="1">
        <v>620.29999999999995</v>
      </c>
      <c r="F71" s="1">
        <v>643</v>
      </c>
      <c r="G71" s="1">
        <v>620.29999999999995</v>
      </c>
      <c r="H71" s="1">
        <v>634</v>
      </c>
      <c r="I71" s="1">
        <v>634.20000000000005</v>
      </c>
      <c r="J71" s="1">
        <v>628.49</v>
      </c>
      <c r="K71" s="1">
        <v>128985</v>
      </c>
      <c r="L71" s="1">
        <v>81066154.650000006</v>
      </c>
      <c r="M71" s="3">
        <f>IF(ISERROR((Table4[[#This Row],[Close Price]]-I70)/I70),0,(Table4[[#This Row],[Close Price]]-I70)/I70)</f>
        <v>1.4801184094727577E-2</v>
      </c>
      <c r="N71" s="3">
        <f>IF(OR(Table4[[#This Row],[Raw Return]]&lt;-20,Table4[[#This Row],[Raw Return]]&gt;20),"Outlier",Table4[[#This Row],[Raw Return]])</f>
        <v>1.4801184094727577E-2</v>
      </c>
      <c r="O71" s="8">
        <f>(Table4[[#This Row],[Return]]-$S$3)^2</f>
        <v>2.1390044189124072E-4</v>
      </c>
      <c r="P71" s="8">
        <f>(Table4[[#This Row],[Return]]-$S$3)^3</f>
        <v>3.1283657511476348E-6</v>
      </c>
    </row>
    <row r="72" spans="1:16" x14ac:dyDescent="0.3">
      <c r="A72" s="1" t="s">
        <v>12</v>
      </c>
      <c r="B72" s="1" t="s">
        <v>13</v>
      </c>
      <c r="C72" s="2">
        <v>41465</v>
      </c>
      <c r="D72" s="1">
        <v>634.20000000000005</v>
      </c>
      <c r="E72" s="1">
        <v>639.79999999999995</v>
      </c>
      <c r="F72" s="1">
        <v>673.85</v>
      </c>
      <c r="G72" s="1">
        <v>626.1</v>
      </c>
      <c r="H72" s="1">
        <v>656</v>
      </c>
      <c r="I72" s="1">
        <v>655.45</v>
      </c>
      <c r="J72" s="1">
        <v>658.3</v>
      </c>
      <c r="K72" s="1">
        <v>135479</v>
      </c>
      <c r="L72" s="1">
        <v>89185846.799999997</v>
      </c>
      <c r="M72" s="3">
        <f>IF(ISERROR((Table4[[#This Row],[Close Price]]-I71)/I71),0,(Table4[[#This Row],[Close Price]]-I71)/I71)</f>
        <v>3.3506780195521918E-2</v>
      </c>
      <c r="N72" s="3">
        <f>IF(OR(Table4[[#This Row],[Raw Return]]&lt;-20,Table4[[#This Row],[Raw Return]]&gt;20),"Outlier",Table4[[#This Row],[Raw Return]])</f>
        <v>3.3506780195521918E-2</v>
      </c>
      <c r="O72" s="8">
        <f>(Table4[[#This Row],[Return]]-$S$3)^2</f>
        <v>1.1109510091337701E-3</v>
      </c>
      <c r="P72" s="8">
        <f>(Table4[[#This Row],[Return]]-$S$3)^3</f>
        <v>3.7029032226544147E-5</v>
      </c>
    </row>
    <row r="73" spans="1:16" x14ac:dyDescent="0.3">
      <c r="A73" s="1" t="s">
        <v>12</v>
      </c>
      <c r="B73" s="1" t="s">
        <v>13</v>
      </c>
      <c r="C73" s="2">
        <v>41466</v>
      </c>
      <c r="D73" s="1">
        <v>655.45</v>
      </c>
      <c r="E73" s="1">
        <v>662</v>
      </c>
      <c r="F73" s="1">
        <v>678</v>
      </c>
      <c r="G73" s="1">
        <v>656.05</v>
      </c>
      <c r="H73" s="1">
        <v>668.2</v>
      </c>
      <c r="I73" s="1">
        <v>668.45</v>
      </c>
      <c r="J73" s="1">
        <v>668.37</v>
      </c>
      <c r="K73" s="1">
        <v>55491</v>
      </c>
      <c r="L73" s="1">
        <v>37088519.549999997</v>
      </c>
      <c r="M73" s="3">
        <f>IF(ISERROR((Table4[[#This Row],[Close Price]]-I72)/I72),0,(Table4[[#This Row],[Close Price]]-I72)/I72)</f>
        <v>1.9833702036768631E-2</v>
      </c>
      <c r="N73" s="3">
        <f>IF(OR(Table4[[#This Row],[Raw Return]]&lt;-20,Table4[[#This Row],[Raw Return]]&gt;20),"Outlier",Table4[[#This Row],[Raw Return]])</f>
        <v>1.9833702036768631E-2</v>
      </c>
      <c r="O73" s="8">
        <f>(Table4[[#This Row],[Return]]-$S$3)^2</f>
        <v>3.8643120652363837E-4</v>
      </c>
      <c r="P73" s="8">
        <f>(Table4[[#This Row],[Return]]-$S$3)^3</f>
        <v>7.5964080682388742E-6</v>
      </c>
    </row>
    <row r="74" spans="1:16" x14ac:dyDescent="0.3">
      <c r="A74" s="1" t="s">
        <v>12</v>
      </c>
      <c r="B74" s="1" t="s">
        <v>13</v>
      </c>
      <c r="C74" s="2">
        <v>41467</v>
      </c>
      <c r="D74" s="1">
        <v>668.45</v>
      </c>
      <c r="E74" s="1">
        <v>667.75</v>
      </c>
      <c r="F74" s="1">
        <v>675</v>
      </c>
      <c r="G74" s="1">
        <v>651.15</v>
      </c>
      <c r="H74" s="1">
        <v>663.15</v>
      </c>
      <c r="I74" s="1">
        <v>663.5</v>
      </c>
      <c r="J74" s="1">
        <v>662.3</v>
      </c>
      <c r="K74" s="1">
        <v>39883</v>
      </c>
      <c r="L74" s="1">
        <v>26414604.800000001</v>
      </c>
      <c r="M74" s="3">
        <f>IF(ISERROR((Table4[[#This Row],[Close Price]]-I73)/I73),0,(Table4[[#This Row],[Close Price]]-I73)/I73)</f>
        <v>-7.4051911137707309E-3</v>
      </c>
      <c r="N74" s="3">
        <f>IF(OR(Table4[[#This Row],[Raw Return]]&lt;-20,Table4[[#This Row],[Raw Return]]&gt;20),"Outlier",Table4[[#This Row],[Raw Return]])</f>
        <v>-7.4051911137707309E-3</v>
      </c>
      <c r="O74" s="8">
        <f>(Table4[[#This Row],[Return]]-$S$3)^2</f>
        <v>5.7472161297531038E-5</v>
      </c>
      <c r="P74" s="8">
        <f>(Table4[[#This Row],[Return]]-$S$3)^3</f>
        <v>-4.3569873024219951E-7</v>
      </c>
    </row>
    <row r="75" spans="1:16" x14ac:dyDescent="0.3">
      <c r="A75" s="1" t="s">
        <v>12</v>
      </c>
      <c r="B75" s="1" t="s">
        <v>13</v>
      </c>
      <c r="C75" s="2">
        <v>41470</v>
      </c>
      <c r="D75" s="1">
        <v>663.5</v>
      </c>
      <c r="E75" s="1">
        <v>657</v>
      </c>
      <c r="F75" s="1">
        <v>665.5</v>
      </c>
      <c r="G75" s="1">
        <v>655.55</v>
      </c>
      <c r="H75" s="1">
        <v>659.35</v>
      </c>
      <c r="I75" s="1">
        <v>660.9</v>
      </c>
      <c r="J75" s="1">
        <v>661.34</v>
      </c>
      <c r="K75" s="1">
        <v>18627</v>
      </c>
      <c r="L75" s="1">
        <v>12318786.65</v>
      </c>
      <c r="M75" s="3">
        <f>IF(ISERROR((Table4[[#This Row],[Close Price]]-I74)/I74),0,(Table4[[#This Row],[Close Price]]-I74)/I74)</f>
        <v>-3.9186134137151815E-3</v>
      </c>
      <c r="N75" s="3">
        <f>IF(OR(Table4[[#This Row],[Raw Return]]&lt;-20,Table4[[#This Row],[Raw Return]]&gt;20),"Outlier",Table4[[#This Row],[Raw Return]])</f>
        <v>-3.9186134137151815E-3</v>
      </c>
      <c r="O75" s="8">
        <f>(Table4[[#This Row],[Return]]-$S$3)^2</f>
        <v>1.6764618185697657E-5</v>
      </c>
      <c r="P75" s="8">
        <f>(Table4[[#This Row],[Return]]-$S$3)^3</f>
        <v>-6.8642090296615158E-8</v>
      </c>
    </row>
    <row r="76" spans="1:16" x14ac:dyDescent="0.3">
      <c r="A76" s="1" t="s">
        <v>12</v>
      </c>
      <c r="B76" s="1" t="s">
        <v>13</v>
      </c>
      <c r="C76" s="2">
        <v>41471</v>
      </c>
      <c r="D76" s="1">
        <v>660.9</v>
      </c>
      <c r="E76" s="1">
        <v>657</v>
      </c>
      <c r="F76" s="1">
        <v>658.9</v>
      </c>
      <c r="G76" s="1">
        <v>641.15</v>
      </c>
      <c r="H76" s="1">
        <v>643.25</v>
      </c>
      <c r="I76" s="1">
        <v>643.20000000000005</v>
      </c>
      <c r="J76" s="1">
        <v>645.89</v>
      </c>
      <c r="K76" s="1">
        <v>47366</v>
      </c>
      <c r="L76" s="1">
        <v>30593179.199999999</v>
      </c>
      <c r="M76" s="3">
        <f>IF(ISERROR((Table4[[#This Row],[Close Price]]-I75)/I75),0,(Table4[[#This Row],[Close Price]]-I75)/I75)</f>
        <v>-2.6781661370857818E-2</v>
      </c>
      <c r="N76" s="3">
        <f>IF(OR(Table4[[#This Row],[Raw Return]]&lt;-20,Table4[[#This Row],[Raw Return]]&gt;20),"Outlier",Table4[[#This Row],[Raw Return]])</f>
        <v>-2.6781661370857818E-2</v>
      </c>
      <c r="O76" s="8">
        <f>(Table4[[#This Row],[Return]]-$S$3)^2</f>
        <v>7.2670733727095069E-4</v>
      </c>
      <c r="P76" s="8">
        <f>(Table4[[#This Row],[Return]]-$S$3)^3</f>
        <v>-1.9590220201984214E-5</v>
      </c>
    </row>
    <row r="77" spans="1:16" x14ac:dyDescent="0.3">
      <c r="A77" s="1" t="s">
        <v>12</v>
      </c>
      <c r="B77" s="1" t="s">
        <v>13</v>
      </c>
      <c r="C77" s="2">
        <v>41472</v>
      </c>
      <c r="D77" s="1">
        <v>643.20000000000005</v>
      </c>
      <c r="E77" s="1">
        <v>651.29999999999995</v>
      </c>
      <c r="F77" s="1">
        <v>653.65</v>
      </c>
      <c r="G77" s="1">
        <v>611</v>
      </c>
      <c r="H77" s="1">
        <v>629.29999999999995</v>
      </c>
      <c r="I77" s="1">
        <v>629.85</v>
      </c>
      <c r="J77" s="1">
        <v>627.41999999999996</v>
      </c>
      <c r="K77" s="1">
        <v>127828</v>
      </c>
      <c r="L77" s="1">
        <v>80202049.099999994</v>
      </c>
      <c r="M77" s="3">
        <f>IF(ISERROR((Table4[[#This Row],[Close Price]]-I76)/I76),0,(Table4[[#This Row],[Close Price]]-I76)/I76)</f>
        <v>-2.0755597014925405E-2</v>
      </c>
      <c r="N77" s="3">
        <f>IF(OR(Table4[[#This Row],[Raw Return]]&lt;-20,Table4[[#This Row],[Raw Return]]&gt;20),"Outlier",Table4[[#This Row],[Raw Return]])</f>
        <v>-2.0755597014925405E-2</v>
      </c>
      <c r="O77" s="8">
        <f>(Table4[[#This Row],[Return]]-$S$3)^2</f>
        <v>4.3812541043859141E-4</v>
      </c>
      <c r="P77" s="8">
        <f>(Table4[[#This Row],[Return]]-$S$3)^3</f>
        <v>-9.170598147820908E-6</v>
      </c>
    </row>
    <row r="78" spans="1:16" x14ac:dyDescent="0.3">
      <c r="A78" s="1" t="s">
        <v>12</v>
      </c>
      <c r="B78" s="1" t="s">
        <v>13</v>
      </c>
      <c r="C78" s="2">
        <v>41473</v>
      </c>
      <c r="D78" s="1">
        <v>629.85</v>
      </c>
      <c r="E78" s="1">
        <v>632.15</v>
      </c>
      <c r="F78" s="1">
        <v>643.75</v>
      </c>
      <c r="G78" s="1">
        <v>625.70000000000005</v>
      </c>
      <c r="H78" s="1">
        <v>643</v>
      </c>
      <c r="I78" s="1">
        <v>636.95000000000005</v>
      </c>
      <c r="J78" s="1">
        <v>635.54999999999995</v>
      </c>
      <c r="K78" s="1">
        <v>184640</v>
      </c>
      <c r="L78" s="1">
        <v>117348245.5</v>
      </c>
      <c r="M78" s="3">
        <f>IF(ISERROR((Table4[[#This Row],[Close Price]]-I77)/I77),0,(Table4[[#This Row],[Close Price]]-I77)/I77)</f>
        <v>1.1272525204413785E-2</v>
      </c>
      <c r="N78" s="3">
        <f>IF(OR(Table4[[#This Row],[Raw Return]]&lt;-20,Table4[[#This Row],[Raw Return]]&gt;20),"Outlier",Table4[[#This Row],[Raw Return]])</f>
        <v>1.1272525204413785E-2</v>
      </c>
      <c r="O78" s="8">
        <f>(Table4[[#This Row],[Return]]-$S$3)^2</f>
        <v>1.2313623436243051E-4</v>
      </c>
      <c r="P78" s="8">
        <f>(Table4[[#This Row],[Return]]-$S$3)^3</f>
        <v>1.3664029859828588E-6</v>
      </c>
    </row>
    <row r="79" spans="1:16" x14ac:dyDescent="0.3">
      <c r="A79" s="1" t="s">
        <v>12</v>
      </c>
      <c r="B79" s="1" t="s">
        <v>13</v>
      </c>
      <c r="C79" s="2">
        <v>41474</v>
      </c>
      <c r="D79" s="1">
        <v>636.95000000000005</v>
      </c>
      <c r="E79" s="1">
        <v>648.85</v>
      </c>
      <c r="F79" s="1">
        <v>655</v>
      </c>
      <c r="G79" s="1">
        <v>629</v>
      </c>
      <c r="H79" s="1">
        <v>630</v>
      </c>
      <c r="I79" s="1">
        <v>630.35</v>
      </c>
      <c r="J79" s="1">
        <v>641.39</v>
      </c>
      <c r="K79" s="1">
        <v>54966</v>
      </c>
      <c r="L79" s="1">
        <v>35254638.649999999</v>
      </c>
      <c r="M79" s="3">
        <f>IF(ISERROR((Table4[[#This Row],[Close Price]]-I78)/I78),0,(Table4[[#This Row],[Close Price]]-I78)/I78)</f>
        <v>-1.0361880838370394E-2</v>
      </c>
      <c r="N79" s="3">
        <f>IF(OR(Table4[[#This Row],[Raw Return]]&lt;-20,Table4[[#This Row],[Raw Return]]&gt;20),"Outlier",Table4[[#This Row],[Raw Return]])</f>
        <v>-1.0361880838370394E-2</v>
      </c>
      <c r="O79" s="8">
        <f>(Table4[[#This Row],[Return]]-$S$3)^2</f>
        <v>1.1104373915278675E-4</v>
      </c>
      <c r="P79" s="8">
        <f>(Table4[[#This Row],[Return]]-$S$3)^3</f>
        <v>-1.1701488655102503E-6</v>
      </c>
    </row>
    <row r="80" spans="1:16" x14ac:dyDescent="0.3">
      <c r="A80" s="1" t="s">
        <v>12</v>
      </c>
      <c r="B80" s="1" t="s">
        <v>13</v>
      </c>
      <c r="C80" s="2">
        <v>41477</v>
      </c>
      <c r="D80" s="1">
        <v>630.35</v>
      </c>
      <c r="E80" s="1">
        <v>630</v>
      </c>
      <c r="F80" s="1">
        <v>641.65</v>
      </c>
      <c r="G80" s="1">
        <v>620</v>
      </c>
      <c r="H80" s="1">
        <v>634.1</v>
      </c>
      <c r="I80" s="1">
        <v>633.4</v>
      </c>
      <c r="J80" s="1">
        <v>634.67999999999995</v>
      </c>
      <c r="K80" s="1">
        <v>31388</v>
      </c>
      <c r="L80" s="1">
        <v>19921191.350000001</v>
      </c>
      <c r="M80" s="3">
        <f>IF(ISERROR((Table4[[#This Row],[Close Price]]-I79)/I79),0,(Table4[[#This Row],[Close Price]]-I79)/I79)</f>
        <v>4.8385817403029342E-3</v>
      </c>
      <c r="N80" s="3">
        <f>IF(OR(Table4[[#This Row],[Raw Return]]&lt;-20,Table4[[#This Row],[Raw Return]]&gt;20),"Outlier",Table4[[#This Row],[Raw Return]])</f>
        <v>4.8385817403029342E-3</v>
      </c>
      <c r="O80" s="8">
        <f>(Table4[[#This Row],[Return]]-$S$3)^2</f>
        <v>2.1741081471981418E-5</v>
      </c>
      <c r="P80" s="8">
        <f>(Table4[[#This Row],[Return]]-$S$3)^3</f>
        <v>1.0137286372990809E-7</v>
      </c>
    </row>
    <row r="81" spans="1:16" x14ac:dyDescent="0.3">
      <c r="A81" s="1" t="s">
        <v>12</v>
      </c>
      <c r="B81" s="1" t="s">
        <v>13</v>
      </c>
      <c r="C81" s="2">
        <v>41478</v>
      </c>
      <c r="D81" s="1">
        <v>633.4</v>
      </c>
      <c r="E81" s="1">
        <v>640</v>
      </c>
      <c r="F81" s="1">
        <v>650.9</v>
      </c>
      <c r="G81" s="1">
        <v>636</v>
      </c>
      <c r="H81" s="1">
        <v>646</v>
      </c>
      <c r="I81" s="1">
        <v>646.15</v>
      </c>
      <c r="J81" s="1">
        <v>647.05999999999995</v>
      </c>
      <c r="K81" s="1">
        <v>66555</v>
      </c>
      <c r="L81" s="1">
        <v>43064826.600000001</v>
      </c>
      <c r="M81" s="3">
        <f>IF(ISERROR((Table4[[#This Row],[Close Price]]-I80)/I80),0,(Table4[[#This Row],[Close Price]]-I80)/I80)</f>
        <v>2.0129460056836124E-2</v>
      </c>
      <c r="N81" s="3">
        <f>IF(OR(Table4[[#This Row],[Raw Return]]&lt;-20,Table4[[#This Row],[Raw Return]]&gt;20),"Outlier",Table4[[#This Row],[Raw Return]])</f>
        <v>2.0129460056836124E-2</v>
      </c>
      <c r="O81" s="8">
        <f>(Table4[[#This Row],[Return]]-$S$3)^2</f>
        <v>3.9814661502449291E-4</v>
      </c>
      <c r="P81" s="8">
        <f>(Table4[[#This Row],[Return]]-$S$3)^3</f>
        <v>7.9444629074817679E-6</v>
      </c>
    </row>
    <row r="82" spans="1:16" x14ac:dyDescent="0.3">
      <c r="A82" s="1" t="s">
        <v>12</v>
      </c>
      <c r="B82" s="1" t="s">
        <v>13</v>
      </c>
      <c r="C82" s="2">
        <v>41479</v>
      </c>
      <c r="D82" s="1">
        <v>646.15</v>
      </c>
      <c r="E82" s="1">
        <v>640</v>
      </c>
      <c r="F82" s="1">
        <v>644.9</v>
      </c>
      <c r="G82" s="1">
        <v>630</v>
      </c>
      <c r="H82" s="1">
        <v>633.20000000000005</v>
      </c>
      <c r="I82" s="1">
        <v>633.04999999999995</v>
      </c>
      <c r="J82" s="1">
        <v>633.75</v>
      </c>
      <c r="K82" s="1">
        <v>50589</v>
      </c>
      <c r="L82" s="1">
        <v>32060694.100000001</v>
      </c>
      <c r="M82" s="3">
        <f>IF(ISERROR((Table4[[#This Row],[Close Price]]-I81)/I81),0,(Table4[[#This Row],[Close Price]]-I81)/I81)</f>
        <v>-2.0273930201965523E-2</v>
      </c>
      <c r="N82" s="3">
        <f>IF(OR(Table4[[#This Row],[Raw Return]]&lt;-20,Table4[[#This Row],[Raw Return]]&gt;20),"Outlier",Table4[[#This Row],[Raw Return]])</f>
        <v>-2.0273930201965523E-2</v>
      </c>
      <c r="O82" s="8">
        <f>(Table4[[#This Row],[Return]]-$S$3)^2</f>
        <v>4.1819344807450488E-4</v>
      </c>
      <c r="P82" s="8">
        <f>(Table4[[#This Row],[Return]]-$S$3)^3</f>
        <v>-8.5519634586879608E-6</v>
      </c>
    </row>
    <row r="83" spans="1:16" x14ac:dyDescent="0.3">
      <c r="A83" s="1" t="s">
        <v>12</v>
      </c>
      <c r="B83" s="1" t="s">
        <v>13</v>
      </c>
      <c r="C83" s="2">
        <v>41480</v>
      </c>
      <c r="D83" s="1">
        <v>633.04999999999995</v>
      </c>
      <c r="E83" s="1">
        <v>630</v>
      </c>
      <c r="F83" s="1">
        <v>638</v>
      </c>
      <c r="G83" s="1">
        <v>621.95000000000005</v>
      </c>
      <c r="H83" s="1">
        <v>625</v>
      </c>
      <c r="I83" s="1">
        <v>623.45000000000005</v>
      </c>
      <c r="J83" s="1">
        <v>627.37</v>
      </c>
      <c r="K83" s="1">
        <v>21908</v>
      </c>
      <c r="L83" s="1">
        <v>13744473.65</v>
      </c>
      <c r="M83" s="3">
        <f>IF(ISERROR((Table4[[#This Row],[Close Price]]-I82)/I82),0,(Table4[[#This Row],[Close Price]]-I82)/I82)</f>
        <v>-1.5164678935313024E-2</v>
      </c>
      <c r="N83" s="3">
        <f>IF(OR(Table4[[#This Row],[Raw Return]]&lt;-20,Table4[[#This Row],[Raw Return]]&gt;20),"Outlier",Table4[[#This Row],[Raw Return]])</f>
        <v>-1.5164678935313024E-2</v>
      </c>
      <c r="O83" s="8">
        <f>(Table4[[#This Row],[Return]]-$S$3)^2</f>
        <v>2.353317813298101E-4</v>
      </c>
      <c r="P83" s="8">
        <f>(Table4[[#This Row],[Return]]-$S$3)^3</f>
        <v>-3.6101136427996581E-6</v>
      </c>
    </row>
    <row r="84" spans="1:16" x14ac:dyDescent="0.3">
      <c r="A84" s="1" t="s">
        <v>12</v>
      </c>
      <c r="B84" s="1" t="s">
        <v>13</v>
      </c>
      <c r="C84" s="2">
        <v>41481</v>
      </c>
      <c r="D84" s="1">
        <v>623.45000000000005</v>
      </c>
      <c r="E84" s="1">
        <v>621.25</v>
      </c>
      <c r="F84" s="1">
        <v>628.95000000000005</v>
      </c>
      <c r="G84" s="1">
        <v>613.79999999999995</v>
      </c>
      <c r="H84" s="1">
        <v>614.95000000000005</v>
      </c>
      <c r="I84" s="1">
        <v>614.35</v>
      </c>
      <c r="J84" s="1">
        <v>616.66</v>
      </c>
      <c r="K84" s="1">
        <v>44554</v>
      </c>
      <c r="L84" s="1">
        <v>27474454.899999999</v>
      </c>
      <c r="M84" s="3">
        <f>IF(ISERROR((Table4[[#This Row],[Close Price]]-I83)/I83),0,(Table4[[#This Row],[Close Price]]-I83)/I83)</f>
        <v>-1.4596198572459735E-2</v>
      </c>
      <c r="N84" s="3">
        <f>IF(OR(Table4[[#This Row],[Raw Return]]&lt;-20,Table4[[#This Row],[Raw Return]]&gt;20),"Outlier",Table4[[#This Row],[Raw Return]])</f>
        <v>-1.4596198572459735E-2</v>
      </c>
      <c r="O84" s="8">
        <f>(Table4[[#This Row],[Return]]-$S$3)^2</f>
        <v>2.1821337407178278E-4</v>
      </c>
      <c r="P84" s="8">
        <f>(Table4[[#This Row],[Return]]-$S$3)^3</f>
        <v>-3.2234582289076159E-6</v>
      </c>
    </row>
    <row r="85" spans="1:16" x14ac:dyDescent="0.3">
      <c r="A85" s="1" t="s">
        <v>12</v>
      </c>
      <c r="B85" s="1" t="s">
        <v>13</v>
      </c>
      <c r="C85" s="2">
        <v>41484</v>
      </c>
      <c r="D85" s="1">
        <v>614.35</v>
      </c>
      <c r="E85" s="1">
        <v>615</v>
      </c>
      <c r="F85" s="1">
        <v>618.25</v>
      </c>
      <c r="G85" s="1">
        <v>612.85</v>
      </c>
      <c r="H85" s="1">
        <v>613.95000000000005</v>
      </c>
      <c r="I85" s="1">
        <v>613.20000000000005</v>
      </c>
      <c r="J85" s="1">
        <v>614.16999999999996</v>
      </c>
      <c r="K85" s="1">
        <v>42261</v>
      </c>
      <c r="L85" s="1">
        <v>25955318.199999999</v>
      </c>
      <c r="M85" s="3">
        <f>IF(ISERROR((Table4[[#This Row],[Close Price]]-I84)/I84),0,(Table4[[#This Row],[Close Price]]-I84)/I84)</f>
        <v>-1.8718971270448072E-3</v>
      </c>
      <c r="N85" s="3">
        <f>IF(OR(Table4[[#This Row],[Raw Return]]&lt;-20,Table4[[#This Row],[Raw Return]]&gt;20),"Outlier",Table4[[#This Row],[Raw Return]])</f>
        <v>-1.8718971270448072E-3</v>
      </c>
      <c r="O85" s="8">
        <f>(Table4[[#This Row],[Return]]-$S$3)^2</f>
        <v>4.1932620644755944E-6</v>
      </c>
      <c r="P85" s="8">
        <f>(Table4[[#This Row],[Return]]-$S$3)^3</f>
        <v>-8.5867339648619803E-9</v>
      </c>
    </row>
    <row r="86" spans="1:16" x14ac:dyDescent="0.3">
      <c r="A86" s="1" t="s">
        <v>12</v>
      </c>
      <c r="B86" s="1" t="s">
        <v>13</v>
      </c>
      <c r="C86" s="2">
        <v>41485</v>
      </c>
      <c r="D86" s="1">
        <v>613.20000000000005</v>
      </c>
      <c r="E86" s="1">
        <v>619.9</v>
      </c>
      <c r="F86" s="1">
        <v>619.9</v>
      </c>
      <c r="G86" s="1">
        <v>609.79999999999995</v>
      </c>
      <c r="H86" s="1">
        <v>610</v>
      </c>
      <c r="I86" s="1">
        <v>610.75</v>
      </c>
      <c r="J86" s="1">
        <v>611.72</v>
      </c>
      <c r="K86" s="1">
        <v>43490</v>
      </c>
      <c r="L86" s="1">
        <v>26603697.899999999</v>
      </c>
      <c r="M86" s="3">
        <f>IF(ISERROR((Table4[[#This Row],[Close Price]]-I85)/I85),0,(Table4[[#This Row],[Close Price]]-I85)/I85)</f>
        <v>-3.9954337899544114E-3</v>
      </c>
      <c r="N86" s="3">
        <f>IF(OR(Table4[[#This Row],[Raw Return]]&lt;-20,Table4[[#This Row],[Raw Return]]&gt;20),"Outlier",Table4[[#This Row],[Raw Return]])</f>
        <v>-3.9954337899544114E-3</v>
      </c>
      <c r="O86" s="8">
        <f>(Table4[[#This Row],[Return]]-$S$3)^2</f>
        <v>1.7399595761996784E-5</v>
      </c>
      <c r="P86" s="8">
        <f>(Table4[[#This Row],[Return]]-$S$3)^3</f>
        <v>-7.2578625277944538E-8</v>
      </c>
    </row>
    <row r="87" spans="1:16" x14ac:dyDescent="0.3">
      <c r="A87" s="1" t="s">
        <v>12</v>
      </c>
      <c r="B87" s="1" t="s">
        <v>13</v>
      </c>
      <c r="C87" s="2">
        <v>41486</v>
      </c>
      <c r="D87" s="1">
        <v>610.75</v>
      </c>
      <c r="E87" s="1">
        <v>605</v>
      </c>
      <c r="F87" s="1">
        <v>614.95000000000005</v>
      </c>
      <c r="G87" s="1">
        <v>586.25</v>
      </c>
      <c r="H87" s="1">
        <v>590.5</v>
      </c>
      <c r="I87" s="1">
        <v>589.6</v>
      </c>
      <c r="J87" s="1">
        <v>601.91</v>
      </c>
      <c r="K87" s="1">
        <v>78103</v>
      </c>
      <c r="L87" s="1">
        <v>47011330.200000003</v>
      </c>
      <c r="M87" s="3">
        <f>IF(ISERROR((Table4[[#This Row],[Close Price]]-I86)/I86),0,(Table4[[#This Row],[Close Price]]-I86)/I86)</f>
        <v>-3.4629553827261524E-2</v>
      </c>
      <c r="N87" s="3">
        <f>IF(OR(Table4[[#This Row],[Raw Return]]&lt;-20,Table4[[#This Row],[Raw Return]]&gt;20),"Outlier",Table4[[#This Row],[Raw Return]])</f>
        <v>-3.4629553827261524E-2</v>
      </c>
      <c r="O87" s="8">
        <f>(Table4[[#This Row],[Return]]-$S$3)^2</f>
        <v>1.2114160296565193E-3</v>
      </c>
      <c r="P87" s="8">
        <f>(Table4[[#This Row],[Return]]-$S$3)^3</f>
        <v>-4.2163822271680069E-5</v>
      </c>
    </row>
    <row r="88" spans="1:16" x14ac:dyDescent="0.3">
      <c r="A88" s="1" t="s">
        <v>12</v>
      </c>
      <c r="B88" s="1" t="s">
        <v>13</v>
      </c>
      <c r="C88" s="2">
        <v>41487</v>
      </c>
      <c r="D88" s="1">
        <v>589.6</v>
      </c>
      <c r="E88" s="1">
        <v>585.5</v>
      </c>
      <c r="F88" s="1">
        <v>605.04999999999995</v>
      </c>
      <c r="G88" s="1">
        <v>575</v>
      </c>
      <c r="H88" s="1">
        <v>578</v>
      </c>
      <c r="I88" s="1">
        <v>578.5</v>
      </c>
      <c r="J88" s="1">
        <v>585.41999999999996</v>
      </c>
      <c r="K88" s="1">
        <v>17358</v>
      </c>
      <c r="L88" s="1">
        <v>10161765.35</v>
      </c>
      <c r="M88" s="3">
        <f>IF(ISERROR((Table4[[#This Row],[Close Price]]-I87)/I87),0,(Table4[[#This Row],[Close Price]]-I87)/I87)</f>
        <v>-1.8826322930800582E-2</v>
      </c>
      <c r="N88" s="3">
        <f>IF(OR(Table4[[#This Row],[Raw Return]]&lt;-20,Table4[[#This Row],[Raw Return]]&gt;20),"Outlier",Table4[[#This Row],[Raw Return]])</f>
        <v>-1.8826322930800582E-2</v>
      </c>
      <c r="O88" s="8">
        <f>(Table4[[#This Row],[Return]]-$S$3)^2</f>
        <v>3.610825182633137E-4</v>
      </c>
      <c r="P88" s="8">
        <f>(Table4[[#This Row],[Return]]-$S$3)^3</f>
        <v>-6.8613519048926847E-6</v>
      </c>
    </row>
    <row r="89" spans="1:16" x14ac:dyDescent="0.3">
      <c r="A89" s="1" t="s">
        <v>12</v>
      </c>
      <c r="B89" s="1" t="s">
        <v>13</v>
      </c>
      <c r="C89" s="2">
        <v>41488</v>
      </c>
      <c r="D89" s="1">
        <v>578.5</v>
      </c>
      <c r="E89" s="1">
        <v>570.25</v>
      </c>
      <c r="F89" s="1">
        <v>598</v>
      </c>
      <c r="G89" s="1">
        <v>569.25</v>
      </c>
      <c r="H89" s="1">
        <v>592.15</v>
      </c>
      <c r="I89" s="1">
        <v>590.45000000000005</v>
      </c>
      <c r="J89" s="1">
        <v>579.76</v>
      </c>
      <c r="K89" s="1">
        <v>33657</v>
      </c>
      <c r="L89" s="1">
        <v>19513038.449999999</v>
      </c>
      <c r="M89" s="3">
        <f>IF(ISERROR((Table4[[#This Row],[Close Price]]-I88)/I88),0,(Table4[[#This Row],[Close Price]]-I88)/I88)</f>
        <v>2.0656871218669048E-2</v>
      </c>
      <c r="N89" s="3">
        <f>IF(OR(Table4[[#This Row],[Raw Return]]&lt;-20,Table4[[#This Row],[Raw Return]]&gt;20),"Outlier",Table4[[#This Row],[Raw Return]])</f>
        <v>2.0656871218669048E-2</v>
      </c>
      <c r="O89" s="8">
        <f>(Table4[[#This Row],[Return]]-$S$3)^2</f>
        <v>4.1947229248884743E-4</v>
      </c>
      <c r="P89" s="8">
        <f>(Table4[[#This Row],[Return]]-$S$3)^3</f>
        <v>8.5912215613915136E-6</v>
      </c>
    </row>
    <row r="90" spans="1:16" x14ac:dyDescent="0.3">
      <c r="A90" s="1" t="s">
        <v>12</v>
      </c>
      <c r="B90" s="1" t="s">
        <v>13</v>
      </c>
      <c r="C90" s="2">
        <v>41491</v>
      </c>
      <c r="D90" s="1">
        <v>590.45000000000005</v>
      </c>
      <c r="E90" s="1">
        <v>585.1</v>
      </c>
      <c r="F90" s="1">
        <v>616</v>
      </c>
      <c r="G90" s="1">
        <v>578.9</v>
      </c>
      <c r="H90" s="1">
        <v>609</v>
      </c>
      <c r="I90" s="1">
        <v>607.25</v>
      </c>
      <c r="J90" s="1">
        <v>591.17999999999995</v>
      </c>
      <c r="K90" s="1">
        <v>41594</v>
      </c>
      <c r="L90" s="1">
        <v>24589475.600000001</v>
      </c>
      <c r="M90" s="3">
        <f>IF(ISERROR((Table4[[#This Row],[Close Price]]-I89)/I89),0,(Table4[[#This Row],[Close Price]]-I89)/I89)</f>
        <v>2.8452874925903891E-2</v>
      </c>
      <c r="N90" s="3">
        <f>IF(OR(Table4[[#This Row],[Raw Return]]&lt;-20,Table4[[#This Row],[Raw Return]]&gt;20),"Outlier",Table4[[#This Row],[Raw Return]])</f>
        <v>2.8452874925903891E-2</v>
      </c>
      <c r="O90" s="8">
        <f>(Table4[[#This Row],[Return]]-$S$3)^2</f>
        <v>7.9959022471480826E-4</v>
      </c>
      <c r="P90" s="8">
        <f>(Table4[[#This Row],[Return]]-$S$3)^3</f>
        <v>2.2610033931454118E-5</v>
      </c>
    </row>
    <row r="91" spans="1:16" x14ac:dyDescent="0.3">
      <c r="A91" s="1" t="s">
        <v>12</v>
      </c>
      <c r="B91" s="1" t="s">
        <v>13</v>
      </c>
      <c r="C91" s="2">
        <v>41492</v>
      </c>
      <c r="D91" s="1">
        <v>607.25</v>
      </c>
      <c r="E91" s="1">
        <v>609.9</v>
      </c>
      <c r="F91" s="1">
        <v>615</v>
      </c>
      <c r="G91" s="1">
        <v>580.1</v>
      </c>
      <c r="H91" s="1">
        <v>583.95000000000005</v>
      </c>
      <c r="I91" s="1">
        <v>582.5</v>
      </c>
      <c r="J91" s="1">
        <v>586.6</v>
      </c>
      <c r="K91" s="1">
        <v>52020</v>
      </c>
      <c r="L91" s="1">
        <v>30514832.050000001</v>
      </c>
      <c r="M91" s="3">
        <f>IF(ISERROR((Table4[[#This Row],[Close Price]]-I90)/I90),0,(Table4[[#This Row],[Close Price]]-I90)/I90)</f>
        <v>-4.0757513379991769E-2</v>
      </c>
      <c r="N91" s="3">
        <f>IF(OR(Table4[[#This Row],[Raw Return]]&lt;-20,Table4[[#This Row],[Raw Return]]&gt;20),"Outlier",Table4[[#This Row],[Raw Return]])</f>
        <v>-4.0757513379991769E-2</v>
      </c>
      <c r="O91" s="8">
        <f>(Table4[[#This Row],[Return]]-$S$3)^2</f>
        <v>1.6755401130271852E-3</v>
      </c>
      <c r="P91" s="8">
        <f>(Table4[[#This Row],[Return]]-$S$3)^3</f>
        <v>-6.8585489754733941E-5</v>
      </c>
    </row>
    <row r="92" spans="1:16" x14ac:dyDescent="0.3">
      <c r="A92" s="1" t="s">
        <v>12</v>
      </c>
      <c r="B92" s="1" t="s">
        <v>13</v>
      </c>
      <c r="C92" s="2">
        <v>41493</v>
      </c>
      <c r="D92" s="1">
        <v>582.5</v>
      </c>
      <c r="E92" s="1">
        <v>570.25</v>
      </c>
      <c r="F92" s="1">
        <v>582</v>
      </c>
      <c r="G92" s="1">
        <v>567.5</v>
      </c>
      <c r="H92" s="1">
        <v>568</v>
      </c>
      <c r="I92" s="1">
        <v>569</v>
      </c>
      <c r="J92" s="1">
        <v>569.59</v>
      </c>
      <c r="K92" s="1">
        <v>36346</v>
      </c>
      <c r="L92" s="1">
        <v>20702189.199999999</v>
      </c>
      <c r="M92" s="3">
        <f>IF(ISERROR((Table4[[#This Row],[Close Price]]-I91)/I91),0,(Table4[[#This Row],[Close Price]]-I91)/I91)</f>
        <v>-2.317596566523605E-2</v>
      </c>
      <c r="N92" s="3">
        <f>IF(OR(Table4[[#This Row],[Raw Return]]&lt;-20,Table4[[#This Row],[Raw Return]]&gt;20),"Outlier",Table4[[#This Row],[Raw Return]])</f>
        <v>-2.317596566523605E-2</v>
      </c>
      <c r="O92" s="8">
        <f>(Table4[[#This Row],[Return]]-$S$3)^2</f>
        <v>5.4530722379729068E-4</v>
      </c>
      <c r="P92" s="8">
        <f>(Table4[[#This Row],[Return]]-$S$3)^3</f>
        <v>-1.2733912941277449E-5</v>
      </c>
    </row>
    <row r="93" spans="1:16" x14ac:dyDescent="0.3">
      <c r="A93" s="1" t="s">
        <v>12</v>
      </c>
      <c r="B93" s="1" t="s">
        <v>13</v>
      </c>
      <c r="C93" s="2">
        <v>41494</v>
      </c>
      <c r="D93" s="1">
        <v>569</v>
      </c>
      <c r="E93" s="1">
        <v>565.04999999999995</v>
      </c>
      <c r="F93" s="1">
        <v>579</v>
      </c>
      <c r="G93" s="1">
        <v>565.04999999999995</v>
      </c>
      <c r="H93" s="1">
        <v>568.65</v>
      </c>
      <c r="I93" s="1">
        <v>568.29999999999995</v>
      </c>
      <c r="J93" s="1">
        <v>570.29999999999995</v>
      </c>
      <c r="K93" s="1">
        <v>22617</v>
      </c>
      <c r="L93" s="1">
        <v>12898396.949999999</v>
      </c>
      <c r="M93" s="3">
        <f>IF(ISERROR((Table4[[#This Row],[Close Price]]-I92)/I92),0,(Table4[[#This Row],[Close Price]]-I92)/I92)</f>
        <v>-1.2302284710018375E-3</v>
      </c>
      <c r="N93" s="3">
        <f>IF(OR(Table4[[#This Row],[Raw Return]]&lt;-20,Table4[[#This Row],[Raw Return]]&gt;20),"Outlier",Table4[[#This Row],[Raw Return]])</f>
        <v>-1.2302284710018375E-3</v>
      </c>
      <c r="O93" s="8">
        <f>(Table4[[#This Row],[Return]]-$S$3)^2</f>
        <v>1.9770523875410383E-6</v>
      </c>
      <c r="P93" s="8">
        <f>(Table4[[#This Row],[Return]]-$S$3)^3</f>
        <v>-2.7798877898123271E-9</v>
      </c>
    </row>
    <row r="94" spans="1:16" x14ac:dyDescent="0.3">
      <c r="A94" s="1" t="s">
        <v>12</v>
      </c>
      <c r="B94" s="1" t="s">
        <v>13</v>
      </c>
      <c r="C94" s="2">
        <v>41498</v>
      </c>
      <c r="D94" s="1">
        <v>568.29999999999995</v>
      </c>
      <c r="E94" s="1">
        <v>563.04999999999995</v>
      </c>
      <c r="F94" s="1">
        <v>589.79999999999995</v>
      </c>
      <c r="G94" s="1">
        <v>563.04999999999995</v>
      </c>
      <c r="H94" s="1">
        <v>584.95000000000005</v>
      </c>
      <c r="I94" s="1">
        <v>586.54999999999995</v>
      </c>
      <c r="J94" s="1">
        <v>581.51</v>
      </c>
      <c r="K94" s="1">
        <v>22215</v>
      </c>
      <c r="L94" s="1">
        <v>12918163.85</v>
      </c>
      <c r="M94" s="3">
        <f>IF(ISERROR((Table4[[#This Row],[Close Price]]-I93)/I93),0,(Table4[[#This Row],[Close Price]]-I93)/I93)</f>
        <v>3.2113320429350695E-2</v>
      </c>
      <c r="N94" s="3">
        <f>IF(OR(Table4[[#This Row],[Raw Return]]&lt;-20,Table4[[#This Row],[Raw Return]]&gt;20),"Outlier",Table4[[#This Row],[Raw Return]])</f>
        <v>3.2113320429350695E-2</v>
      </c>
      <c r="O94" s="8">
        <f>(Table4[[#This Row],[Return]]-$S$3)^2</f>
        <v>1.0200021146199913E-3</v>
      </c>
      <c r="P94" s="8">
        <f>(Table4[[#This Row],[Return]]-$S$3)^3</f>
        <v>3.2576288925621961E-5</v>
      </c>
    </row>
    <row r="95" spans="1:16" x14ac:dyDescent="0.3">
      <c r="A95" s="1" t="s">
        <v>12</v>
      </c>
      <c r="B95" s="1" t="s">
        <v>13</v>
      </c>
      <c r="C95" s="2">
        <v>41499</v>
      </c>
      <c r="D95" s="1">
        <v>586.54999999999995</v>
      </c>
      <c r="E95" s="1">
        <v>581</v>
      </c>
      <c r="F95" s="1">
        <v>599.70000000000005</v>
      </c>
      <c r="G95" s="1">
        <v>573.1</v>
      </c>
      <c r="H95" s="1">
        <v>589.95000000000005</v>
      </c>
      <c r="I95" s="1">
        <v>585.79999999999995</v>
      </c>
      <c r="J95" s="1">
        <v>588.55999999999995</v>
      </c>
      <c r="K95" s="1">
        <v>16560</v>
      </c>
      <c r="L95" s="1">
        <v>9746567.1999999993</v>
      </c>
      <c r="M95" s="3">
        <f>IF(ISERROR((Table4[[#This Row],[Close Price]]-I94)/I94),0,(Table4[[#This Row],[Close Price]]-I94)/I94)</f>
        <v>-1.2786633705566448E-3</v>
      </c>
      <c r="N95" s="3">
        <f>IF(OR(Table4[[#This Row],[Raw Return]]&lt;-20,Table4[[#This Row],[Raw Return]]&gt;20),"Outlier",Table4[[#This Row],[Raw Return]])</f>
        <v>-1.2786633705566448E-3</v>
      </c>
      <c r="O95" s="8">
        <f>(Table4[[#This Row],[Return]]-$S$3)^2</f>
        <v>2.1156047186537579E-6</v>
      </c>
      <c r="P95" s="8">
        <f>(Table4[[#This Row],[Return]]-$S$3)^3</f>
        <v>-3.0771721309166491E-9</v>
      </c>
    </row>
    <row r="96" spans="1:16" x14ac:dyDescent="0.3">
      <c r="A96" s="1" t="s">
        <v>12</v>
      </c>
      <c r="B96" s="1" t="s">
        <v>13</v>
      </c>
      <c r="C96" s="2">
        <v>41500</v>
      </c>
      <c r="D96" s="1">
        <v>585.79999999999995</v>
      </c>
      <c r="E96" s="1">
        <v>580.25</v>
      </c>
      <c r="F96" s="1">
        <v>610</v>
      </c>
      <c r="G96" s="1">
        <v>580.25</v>
      </c>
      <c r="H96" s="1">
        <v>604</v>
      </c>
      <c r="I96" s="1">
        <v>603.4</v>
      </c>
      <c r="J96" s="1">
        <v>600.71</v>
      </c>
      <c r="K96" s="1">
        <v>33218</v>
      </c>
      <c r="L96" s="1">
        <v>19954461.850000001</v>
      </c>
      <c r="M96" s="3">
        <f>IF(ISERROR((Table4[[#This Row],[Close Price]]-I95)/I95),0,(Table4[[#This Row],[Close Price]]-I95)/I95)</f>
        <v>3.004438374871974E-2</v>
      </c>
      <c r="N96" s="3">
        <f>IF(OR(Table4[[#This Row],[Raw Return]]&lt;-20,Table4[[#This Row],[Raw Return]]&gt;20),"Outlier",Table4[[#This Row],[Raw Return]])</f>
        <v>3.004438374871974E-2</v>
      </c>
      <c r="O96" s="8">
        <f>(Table4[[#This Row],[Return]]-$S$3)^2</f>
        <v>8.9212939919641905E-4</v>
      </c>
      <c r="P96" s="8">
        <f>(Table4[[#This Row],[Return]]-$S$3)^3</f>
        <v>2.6646598425618536E-5</v>
      </c>
    </row>
    <row r="97" spans="1:16" x14ac:dyDescent="0.3">
      <c r="A97" s="1" t="s">
        <v>12</v>
      </c>
      <c r="B97" s="1" t="s">
        <v>13</v>
      </c>
      <c r="C97" s="2">
        <v>41502</v>
      </c>
      <c r="D97" s="1">
        <v>603.4</v>
      </c>
      <c r="E97" s="1">
        <v>597</v>
      </c>
      <c r="F97" s="1">
        <v>602.9</v>
      </c>
      <c r="G97" s="1">
        <v>577.04999999999995</v>
      </c>
      <c r="H97" s="1">
        <v>585</v>
      </c>
      <c r="I97" s="1">
        <v>584.25</v>
      </c>
      <c r="J97" s="1">
        <v>586.86</v>
      </c>
      <c r="K97" s="1">
        <v>31922</v>
      </c>
      <c r="L97" s="1">
        <v>18733743.850000001</v>
      </c>
      <c r="M97" s="3">
        <f>IF(ISERROR((Table4[[#This Row],[Close Price]]-I96)/I96),0,(Table4[[#This Row],[Close Price]]-I96)/I96)</f>
        <v>-3.1736824660258497E-2</v>
      </c>
      <c r="N97" s="3">
        <f>IF(OR(Table4[[#This Row],[Raw Return]]&lt;-20,Table4[[#This Row],[Raw Return]]&gt;20),"Outlier",Table4[[#This Row],[Raw Return]])</f>
        <v>-3.1736824660258497E-2</v>
      </c>
      <c r="O97" s="8">
        <f>(Table4[[#This Row],[Return]]-$S$3)^2</f>
        <v>1.0184187068526284E-3</v>
      </c>
      <c r="P97" s="8">
        <f>(Table4[[#This Row],[Return]]-$S$3)^3</f>
        <v>-3.2500463310047659E-5</v>
      </c>
    </row>
    <row r="98" spans="1:16" x14ac:dyDescent="0.3">
      <c r="A98" s="1" t="s">
        <v>12</v>
      </c>
      <c r="B98" s="1" t="s">
        <v>13</v>
      </c>
      <c r="C98" s="2">
        <v>41505</v>
      </c>
      <c r="D98" s="1">
        <v>584.25</v>
      </c>
      <c r="E98" s="1">
        <v>578</v>
      </c>
      <c r="F98" s="1">
        <v>587</v>
      </c>
      <c r="G98" s="1">
        <v>575</v>
      </c>
      <c r="H98" s="1">
        <v>576.04999999999995</v>
      </c>
      <c r="I98" s="1">
        <v>579.1</v>
      </c>
      <c r="J98" s="1">
        <v>578.51</v>
      </c>
      <c r="K98" s="1">
        <v>21183</v>
      </c>
      <c r="L98" s="1">
        <v>12254546</v>
      </c>
      <c r="M98" s="3">
        <f>IF(ISERROR((Table4[[#This Row],[Close Price]]-I97)/I97),0,(Table4[[#This Row],[Close Price]]-I97)/I97)</f>
        <v>-8.814719726144591E-3</v>
      </c>
      <c r="N98" s="3">
        <f>IF(OR(Table4[[#This Row],[Raw Return]]&lt;-20,Table4[[#This Row],[Raw Return]]&gt;20),"Outlier",Table4[[#This Row],[Raw Return]])</f>
        <v>-8.814719726144591E-3</v>
      </c>
      <c r="O98" s="8">
        <f>(Table4[[#This Row],[Return]]-$S$3)^2</f>
        <v>8.083031663994065E-5</v>
      </c>
      <c r="P98" s="8">
        <f>(Table4[[#This Row],[Return]]-$S$3)^3</f>
        <v>-7.2671047474350122E-7</v>
      </c>
    </row>
    <row r="99" spans="1:16" x14ac:dyDescent="0.3">
      <c r="A99" s="1" t="s">
        <v>12</v>
      </c>
      <c r="B99" s="1" t="s">
        <v>13</v>
      </c>
      <c r="C99" s="2">
        <v>41506</v>
      </c>
      <c r="D99" s="1">
        <v>579.1</v>
      </c>
      <c r="E99" s="1">
        <v>575</v>
      </c>
      <c r="F99" s="1">
        <v>579</v>
      </c>
      <c r="G99" s="1">
        <v>566.29999999999995</v>
      </c>
      <c r="H99" s="1">
        <v>566.29999999999995</v>
      </c>
      <c r="I99" s="1">
        <v>566.6</v>
      </c>
      <c r="J99" s="1">
        <v>568.87</v>
      </c>
      <c r="K99" s="1">
        <v>33599</v>
      </c>
      <c r="L99" s="1">
        <v>19113566.149999999</v>
      </c>
      <c r="M99" s="3">
        <f>IF(ISERROR((Table4[[#This Row],[Close Price]]-I98)/I98),0,(Table4[[#This Row],[Close Price]]-I98)/I98)</f>
        <v>-2.1585218442410636E-2</v>
      </c>
      <c r="N99" s="3">
        <f>IF(OR(Table4[[#This Row],[Raw Return]]&lt;-20,Table4[[#This Row],[Raw Return]]&gt;20),"Outlier",Table4[[#This Row],[Raw Return]])</f>
        <v>-2.1585218442410636E-2</v>
      </c>
      <c r="O99" s="8">
        <f>(Table4[[#This Row],[Return]]-$S$3)^2</f>
        <v>4.7354403353047999E-4</v>
      </c>
      <c r="P99" s="8">
        <f>(Table4[[#This Row],[Return]]-$S$3)^3</f>
        <v>-1.0304823403590845E-5</v>
      </c>
    </row>
    <row r="100" spans="1:16" x14ac:dyDescent="0.3">
      <c r="A100" s="1" t="s">
        <v>12</v>
      </c>
      <c r="B100" s="1" t="s">
        <v>13</v>
      </c>
      <c r="C100" s="2">
        <v>41507</v>
      </c>
      <c r="D100" s="1">
        <v>566.6</v>
      </c>
      <c r="E100" s="1">
        <v>586</v>
      </c>
      <c r="F100" s="1">
        <v>586</v>
      </c>
      <c r="G100" s="1">
        <v>564</v>
      </c>
      <c r="H100" s="1">
        <v>564</v>
      </c>
      <c r="I100" s="1">
        <v>564.4</v>
      </c>
      <c r="J100" s="1">
        <v>566.52</v>
      </c>
      <c r="K100" s="1">
        <v>36068</v>
      </c>
      <c r="L100" s="1">
        <v>20433198.300000001</v>
      </c>
      <c r="M100" s="3">
        <f>IF(ISERROR((Table4[[#This Row],[Close Price]]-I99)/I99),0,(Table4[[#This Row],[Close Price]]-I99)/I99)</f>
        <v>-3.8828097423227064E-3</v>
      </c>
      <c r="N100" s="3">
        <f>IF(OR(Table4[[#This Row],[Raw Return]]&lt;-20,Table4[[#This Row],[Raw Return]]&gt;20),"Outlier",Table4[[#This Row],[Raw Return]])</f>
        <v>-3.8828097423227064E-3</v>
      </c>
      <c r="O100" s="8">
        <f>(Table4[[#This Row],[Return]]-$S$3)^2</f>
        <v>1.6472706552356723E-5</v>
      </c>
      <c r="P100" s="8">
        <f>(Table4[[#This Row],[Return]]-$S$3)^3</f>
        <v>-6.6857085865700539E-8</v>
      </c>
    </row>
    <row r="101" spans="1:16" x14ac:dyDescent="0.3">
      <c r="A101" s="1" t="s">
        <v>12</v>
      </c>
      <c r="B101" s="1" t="s">
        <v>13</v>
      </c>
      <c r="C101" s="2">
        <v>41508</v>
      </c>
      <c r="D101" s="1">
        <v>564.4</v>
      </c>
      <c r="E101" s="1">
        <v>561</v>
      </c>
      <c r="F101" s="1">
        <v>573</v>
      </c>
      <c r="G101" s="1">
        <v>561</v>
      </c>
      <c r="H101" s="1">
        <v>566.5</v>
      </c>
      <c r="I101" s="1">
        <v>565.65</v>
      </c>
      <c r="J101" s="1">
        <v>565.91999999999996</v>
      </c>
      <c r="K101" s="1">
        <v>27851</v>
      </c>
      <c r="L101" s="1">
        <v>15761373.6</v>
      </c>
      <c r="M101" s="3">
        <f>IF(ISERROR((Table4[[#This Row],[Close Price]]-I100)/I100),0,(Table4[[#This Row],[Close Price]]-I100)/I100)</f>
        <v>2.2147413182140325E-3</v>
      </c>
      <c r="N101" s="3">
        <f>IF(OR(Table4[[#This Row],[Raw Return]]&lt;-20,Table4[[#This Row],[Raw Return]]&gt;20),"Outlier",Table4[[#This Row],[Raw Return]])</f>
        <v>2.2147413182140325E-3</v>
      </c>
      <c r="O101" s="8">
        <f>(Table4[[#This Row],[Return]]-$S$3)^2</f>
        <v>4.1570840123872368E-6</v>
      </c>
      <c r="P101" s="8">
        <f>(Table4[[#This Row],[Return]]-$S$3)^3</f>
        <v>8.4758488275068001E-9</v>
      </c>
    </row>
    <row r="102" spans="1:16" x14ac:dyDescent="0.3">
      <c r="A102" s="1" t="s">
        <v>12</v>
      </c>
      <c r="B102" s="1" t="s">
        <v>13</v>
      </c>
      <c r="C102" s="2">
        <v>41509</v>
      </c>
      <c r="D102" s="1">
        <v>565.65</v>
      </c>
      <c r="E102" s="1">
        <v>565</v>
      </c>
      <c r="F102" s="1">
        <v>584.70000000000005</v>
      </c>
      <c r="G102" s="1">
        <v>564.5</v>
      </c>
      <c r="H102" s="1">
        <v>570</v>
      </c>
      <c r="I102" s="1">
        <v>571.15</v>
      </c>
      <c r="J102" s="1">
        <v>574.25</v>
      </c>
      <c r="K102" s="1">
        <v>41607</v>
      </c>
      <c r="L102" s="1">
        <v>23892898.850000001</v>
      </c>
      <c r="M102" s="3">
        <f>IF(ISERROR((Table4[[#This Row],[Close Price]]-I101)/I101),0,(Table4[[#This Row],[Close Price]]-I101)/I101)</f>
        <v>9.7233271457615143E-3</v>
      </c>
      <c r="N102" s="3">
        <f>IF(OR(Table4[[#This Row],[Raw Return]]&lt;-20,Table4[[#This Row],[Raw Return]]&gt;20),"Outlier",Table4[[#This Row],[Raw Return]])</f>
        <v>9.7233271457615143E-3</v>
      </c>
      <c r="O102" s="8">
        <f>(Table4[[#This Row],[Return]]-$S$3)^2</f>
        <v>9.1154348904389567E-5</v>
      </c>
      <c r="P102" s="8">
        <f>(Table4[[#This Row],[Return]]-$S$3)^3</f>
        <v>8.7029420160506887E-7</v>
      </c>
    </row>
    <row r="103" spans="1:16" x14ac:dyDescent="0.3">
      <c r="A103" s="1" t="s">
        <v>12</v>
      </c>
      <c r="B103" s="1" t="s">
        <v>13</v>
      </c>
      <c r="C103" s="2">
        <v>41512</v>
      </c>
      <c r="D103" s="1">
        <v>571.15</v>
      </c>
      <c r="E103" s="1">
        <v>575.79999999999995</v>
      </c>
      <c r="F103" s="1">
        <v>585</v>
      </c>
      <c r="G103" s="1">
        <v>569.35</v>
      </c>
      <c r="H103" s="1">
        <v>579.65</v>
      </c>
      <c r="I103" s="1">
        <v>581.65</v>
      </c>
      <c r="J103" s="1">
        <v>577.80999999999995</v>
      </c>
      <c r="K103" s="1">
        <v>19521</v>
      </c>
      <c r="L103" s="1">
        <v>11279384.199999999</v>
      </c>
      <c r="M103" s="3">
        <f>IF(ISERROR((Table4[[#This Row],[Close Price]]-I102)/I102),0,(Table4[[#This Row],[Close Price]]-I102)/I102)</f>
        <v>1.8383962181563514E-2</v>
      </c>
      <c r="N103" s="3">
        <f>IF(OR(Table4[[#This Row],[Raw Return]]&lt;-20,Table4[[#This Row],[Raw Return]]&gt;20),"Outlier",Table4[[#This Row],[Raw Return]])</f>
        <v>1.8383962181563514E-2</v>
      </c>
      <c r="O103" s="8">
        <f>(Table4[[#This Row],[Return]]-$S$3)^2</f>
        <v>3.3153540462860188E-4</v>
      </c>
      <c r="P103" s="8">
        <f>(Table4[[#This Row],[Return]]-$S$3)^3</f>
        <v>6.036634344113477E-6</v>
      </c>
    </row>
    <row r="104" spans="1:16" x14ac:dyDescent="0.3">
      <c r="A104" s="1" t="s">
        <v>12</v>
      </c>
      <c r="B104" s="1" t="s">
        <v>13</v>
      </c>
      <c r="C104" s="2">
        <v>41513</v>
      </c>
      <c r="D104" s="1">
        <v>581.65</v>
      </c>
      <c r="E104" s="1">
        <v>576</v>
      </c>
      <c r="F104" s="1">
        <v>583</v>
      </c>
      <c r="G104" s="1">
        <v>570.1</v>
      </c>
      <c r="H104" s="1">
        <v>576.75</v>
      </c>
      <c r="I104" s="1">
        <v>576.65</v>
      </c>
      <c r="J104" s="1">
        <v>577.28</v>
      </c>
      <c r="K104" s="1">
        <v>21023</v>
      </c>
      <c r="L104" s="1">
        <v>12136212.199999999</v>
      </c>
      <c r="M104" s="3">
        <f>IF(ISERROR((Table4[[#This Row],[Close Price]]-I103)/I103),0,(Table4[[#This Row],[Close Price]]-I103)/I103)</f>
        <v>-8.5962348491360786E-3</v>
      </c>
      <c r="N104" s="3">
        <f>IF(OR(Table4[[#This Row],[Raw Return]]&lt;-20,Table4[[#This Row],[Raw Return]]&gt;20),"Outlier",Table4[[#This Row],[Raw Return]])</f>
        <v>-8.5962348491360786E-3</v>
      </c>
      <c r="O104" s="8">
        <f>(Table4[[#This Row],[Return]]-$S$3)^2</f>
        <v>7.694944590462419E-5</v>
      </c>
      <c r="P104" s="8">
        <f>(Table4[[#This Row],[Return]]-$S$3)^3</f>
        <v>-6.7500695148040788E-7</v>
      </c>
    </row>
    <row r="105" spans="1:16" x14ac:dyDescent="0.3">
      <c r="A105" s="1" t="s">
        <v>12</v>
      </c>
      <c r="B105" s="1" t="s">
        <v>13</v>
      </c>
      <c r="C105" s="2">
        <v>41514</v>
      </c>
      <c r="D105" s="1">
        <v>576.65</v>
      </c>
      <c r="E105" s="1">
        <v>565.04999999999995</v>
      </c>
      <c r="F105" s="1">
        <v>597.9</v>
      </c>
      <c r="G105" s="1">
        <v>563.35</v>
      </c>
      <c r="H105" s="1">
        <v>591.85</v>
      </c>
      <c r="I105" s="1">
        <v>588.75</v>
      </c>
      <c r="J105" s="1">
        <v>576.9</v>
      </c>
      <c r="K105" s="1">
        <v>44008</v>
      </c>
      <c r="L105" s="1">
        <v>25388201.600000001</v>
      </c>
      <c r="M105" s="3">
        <f>IF(ISERROR((Table4[[#This Row],[Close Price]]-I104)/I104),0,(Table4[[#This Row],[Close Price]]-I104)/I104)</f>
        <v>2.0983265412295192E-2</v>
      </c>
      <c r="N105" s="3">
        <f>IF(OR(Table4[[#This Row],[Raw Return]]&lt;-20,Table4[[#This Row],[Raw Return]]&gt;20),"Outlier",Table4[[#This Row],[Raw Return]])</f>
        <v>2.0983265412295192E-2</v>
      </c>
      <c r="O105" s="8">
        <f>(Table4[[#This Row],[Return]]-$S$3)^2</f>
        <v>4.3294859946240073E-4</v>
      </c>
      <c r="P105" s="8">
        <f>(Table4[[#This Row],[Return]]-$S$3)^3</f>
        <v>9.0085420199752732E-6</v>
      </c>
    </row>
    <row r="106" spans="1:16" x14ac:dyDescent="0.3">
      <c r="A106" s="1" t="s">
        <v>12</v>
      </c>
      <c r="B106" s="1" t="s">
        <v>13</v>
      </c>
      <c r="C106" s="2">
        <v>41515</v>
      </c>
      <c r="D106" s="1">
        <v>588.75</v>
      </c>
      <c r="E106" s="1">
        <v>592.04999999999995</v>
      </c>
      <c r="F106" s="1">
        <v>598.85</v>
      </c>
      <c r="G106" s="1">
        <v>587.15</v>
      </c>
      <c r="H106" s="1">
        <v>594.75</v>
      </c>
      <c r="I106" s="1">
        <v>595.9</v>
      </c>
      <c r="J106" s="1">
        <v>594.29999999999995</v>
      </c>
      <c r="K106" s="1">
        <v>24129</v>
      </c>
      <c r="L106" s="1">
        <v>14339978.949999999</v>
      </c>
      <c r="M106" s="3">
        <f>IF(ISERROR((Table4[[#This Row],[Close Price]]-I105)/I105),0,(Table4[[#This Row],[Close Price]]-I105)/I105)</f>
        <v>1.2144373673036054E-2</v>
      </c>
      <c r="N106" s="3">
        <f>IF(OR(Table4[[#This Row],[Raw Return]]&lt;-20,Table4[[#This Row],[Raw Return]]&gt;20),"Outlier",Table4[[#This Row],[Raw Return]])</f>
        <v>1.2144373673036054E-2</v>
      </c>
      <c r="O106" s="8">
        <f>(Table4[[#This Row],[Return]]-$S$3)^2</f>
        <v>1.4324559533547334E-4</v>
      </c>
      <c r="P106" s="8">
        <f>(Table4[[#This Row],[Return]]-$S$3)^3</f>
        <v>1.7144385167982525E-6</v>
      </c>
    </row>
    <row r="107" spans="1:16" x14ac:dyDescent="0.3">
      <c r="A107" s="1" t="s">
        <v>12</v>
      </c>
      <c r="B107" s="1" t="s">
        <v>13</v>
      </c>
      <c r="C107" s="2">
        <v>41516</v>
      </c>
      <c r="D107" s="1">
        <v>595.9</v>
      </c>
      <c r="E107" s="1">
        <v>585</v>
      </c>
      <c r="F107" s="1">
        <v>599.70000000000005</v>
      </c>
      <c r="G107" s="1">
        <v>585</v>
      </c>
      <c r="H107" s="1">
        <v>590</v>
      </c>
      <c r="I107" s="1">
        <v>590.1</v>
      </c>
      <c r="J107" s="1">
        <v>590.37</v>
      </c>
      <c r="K107" s="1">
        <v>18857</v>
      </c>
      <c r="L107" s="1">
        <v>11132688.15</v>
      </c>
      <c r="M107" s="3">
        <f>IF(ISERROR((Table4[[#This Row],[Close Price]]-I106)/I106),0,(Table4[[#This Row],[Close Price]]-I106)/I106)</f>
        <v>-9.7331767075011823E-3</v>
      </c>
      <c r="N107" s="3">
        <f>IF(OR(Table4[[#This Row],[Raw Return]]&lt;-20,Table4[[#This Row],[Raw Return]]&gt;20),"Outlier",Table4[[#This Row],[Raw Return]])</f>
        <v>-9.7331767075011823E-3</v>
      </c>
      <c r="O107" s="8">
        <f>(Table4[[#This Row],[Return]]-$S$3)^2</f>
        <v>9.8188780134132346E-5</v>
      </c>
      <c r="P107" s="8">
        <f>(Table4[[#This Row],[Return]]-$S$3)^3</f>
        <v>-9.7295509531860455E-7</v>
      </c>
    </row>
    <row r="108" spans="1:16" x14ac:dyDescent="0.3">
      <c r="A108" s="1" t="s">
        <v>12</v>
      </c>
      <c r="B108" s="1" t="s">
        <v>13</v>
      </c>
      <c r="C108" s="2">
        <v>41519</v>
      </c>
      <c r="D108" s="1">
        <v>590.1</v>
      </c>
      <c r="E108" s="1">
        <v>589.5</v>
      </c>
      <c r="F108" s="1">
        <v>597.20000000000005</v>
      </c>
      <c r="G108" s="1">
        <v>589.04999999999995</v>
      </c>
      <c r="H108" s="1">
        <v>590.15</v>
      </c>
      <c r="I108" s="1">
        <v>590.25</v>
      </c>
      <c r="J108" s="1">
        <v>591.23</v>
      </c>
      <c r="K108" s="1">
        <v>13023</v>
      </c>
      <c r="L108" s="1">
        <v>7699591.25</v>
      </c>
      <c r="M108" s="3">
        <f>IF(ISERROR((Table4[[#This Row],[Close Price]]-I107)/I107),0,(Table4[[#This Row],[Close Price]]-I107)/I107)</f>
        <v>2.5419420437210177E-4</v>
      </c>
      <c r="N108" s="3">
        <f>IF(OR(Table4[[#This Row],[Raw Return]]&lt;-20,Table4[[#This Row],[Raw Return]]&gt;20),"Outlier",Table4[[#This Row],[Raw Return]])</f>
        <v>2.5419420437210177E-4</v>
      </c>
      <c r="O108" s="8">
        <f>(Table4[[#This Row],[Return]]-$S$3)^2</f>
        <v>6.1380527835639076E-9</v>
      </c>
      <c r="P108" s="8">
        <f>(Table4[[#This Row],[Return]]-$S$3)^3</f>
        <v>4.808902015976012E-13</v>
      </c>
    </row>
    <row r="109" spans="1:16" x14ac:dyDescent="0.3">
      <c r="A109" s="1" t="s">
        <v>12</v>
      </c>
      <c r="B109" s="1" t="s">
        <v>13</v>
      </c>
      <c r="C109" s="2">
        <v>41520</v>
      </c>
      <c r="D109" s="1">
        <v>590.25</v>
      </c>
      <c r="E109" s="1">
        <v>586.04999999999995</v>
      </c>
      <c r="F109" s="1">
        <v>592.85</v>
      </c>
      <c r="G109" s="1">
        <v>580</v>
      </c>
      <c r="H109" s="1">
        <v>584.1</v>
      </c>
      <c r="I109" s="1">
        <v>581.79999999999995</v>
      </c>
      <c r="J109" s="1">
        <v>586.44000000000005</v>
      </c>
      <c r="K109" s="1">
        <v>21388</v>
      </c>
      <c r="L109" s="1">
        <v>12542724.949999999</v>
      </c>
      <c r="M109" s="3">
        <f>IF(ISERROR((Table4[[#This Row],[Close Price]]-I108)/I108),0,(Table4[[#This Row],[Close Price]]-I108)/I108)</f>
        <v>-1.4315967810249972E-2</v>
      </c>
      <c r="N109" s="3">
        <f>IF(OR(Table4[[#This Row],[Raw Return]]&lt;-20,Table4[[#This Row],[Raw Return]]&gt;20),"Outlier",Table4[[#This Row],[Raw Return]])</f>
        <v>-1.4315967810249972E-2</v>
      </c>
      <c r="O109" s="8">
        <f>(Table4[[#This Row],[Return]]-$S$3)^2</f>
        <v>2.1001273934296918E-4</v>
      </c>
      <c r="P109" s="8">
        <f>(Table4[[#This Row],[Return]]-$S$3)^3</f>
        <v>-3.0434660368271126E-6</v>
      </c>
    </row>
    <row r="110" spans="1:16" x14ac:dyDescent="0.3">
      <c r="A110" s="1" t="s">
        <v>12</v>
      </c>
      <c r="B110" s="1" t="s">
        <v>13</v>
      </c>
      <c r="C110" s="2">
        <v>41521</v>
      </c>
      <c r="D110" s="1">
        <v>581.79999999999995</v>
      </c>
      <c r="E110" s="1">
        <v>581.04999999999995</v>
      </c>
      <c r="F110" s="1">
        <v>587</v>
      </c>
      <c r="G110" s="1">
        <v>581</v>
      </c>
      <c r="H110" s="1">
        <v>583</v>
      </c>
      <c r="I110" s="1">
        <v>583.9</v>
      </c>
      <c r="J110" s="1">
        <v>583.04999999999995</v>
      </c>
      <c r="K110" s="1">
        <v>10848</v>
      </c>
      <c r="L110" s="1">
        <v>6324884.0999999996</v>
      </c>
      <c r="M110" s="3">
        <f>IF(ISERROR((Table4[[#This Row],[Close Price]]-I109)/I109),0,(Table4[[#This Row],[Close Price]]-I109)/I109)</f>
        <v>3.6094877964936798E-3</v>
      </c>
      <c r="N110" s="3">
        <f>IF(OR(Table4[[#This Row],[Raw Return]]&lt;-20,Table4[[#This Row],[Raw Return]]&gt;20),"Outlier",Table4[[#This Row],[Raw Return]])</f>
        <v>3.6094877964936798E-3</v>
      </c>
      <c r="O110" s="8">
        <f>(Table4[[#This Row],[Return]]-$S$3)^2</f>
        <v>1.1789878966998485E-5</v>
      </c>
      <c r="P110" s="8">
        <f>(Table4[[#This Row],[Return]]-$S$3)^3</f>
        <v>4.0482191977063135E-8</v>
      </c>
    </row>
    <row r="111" spans="1:16" x14ac:dyDescent="0.3">
      <c r="A111" s="1" t="s">
        <v>12</v>
      </c>
      <c r="B111" s="1" t="s">
        <v>13</v>
      </c>
      <c r="C111" s="2">
        <v>41522</v>
      </c>
      <c r="D111" s="1">
        <v>583.9</v>
      </c>
      <c r="E111" s="1">
        <v>595</v>
      </c>
      <c r="F111" s="1">
        <v>607.79999999999995</v>
      </c>
      <c r="G111" s="1">
        <v>565.70000000000005</v>
      </c>
      <c r="H111" s="1">
        <v>568.04999999999995</v>
      </c>
      <c r="I111" s="1">
        <v>569</v>
      </c>
      <c r="J111" s="1">
        <v>587.12</v>
      </c>
      <c r="K111" s="1">
        <v>70027</v>
      </c>
      <c r="L111" s="1">
        <v>41114556.549999997</v>
      </c>
      <c r="M111" s="3">
        <f>IF(ISERROR((Table4[[#This Row],[Close Price]]-I110)/I110),0,(Table4[[#This Row],[Close Price]]-I110)/I110)</f>
        <v>-2.5518068162356529E-2</v>
      </c>
      <c r="N111" s="3">
        <f>IF(OR(Table4[[#This Row],[Raw Return]]&lt;-20,Table4[[#This Row],[Raw Return]]&gt;20),"Outlier",Table4[[#This Row],[Raw Return]])</f>
        <v>-2.5518068162356529E-2</v>
      </c>
      <c r="O111" s="8">
        <f>(Table4[[#This Row],[Return]]-$S$3)^2</f>
        <v>6.6017735234035185E-4</v>
      </c>
      <c r="P111" s="8">
        <f>(Table4[[#This Row],[Return]]-$S$3)^3</f>
        <v>-1.6962541859125313E-5</v>
      </c>
    </row>
    <row r="112" spans="1:16" x14ac:dyDescent="0.3">
      <c r="A112" s="1" t="s">
        <v>12</v>
      </c>
      <c r="B112" s="1" t="s">
        <v>13</v>
      </c>
      <c r="C112" s="2">
        <v>41523</v>
      </c>
      <c r="D112" s="1">
        <v>569</v>
      </c>
      <c r="E112" s="1">
        <v>587.85</v>
      </c>
      <c r="F112" s="1">
        <v>587.85</v>
      </c>
      <c r="G112" s="1">
        <v>570</v>
      </c>
      <c r="H112" s="1">
        <v>578</v>
      </c>
      <c r="I112" s="1">
        <v>579.29999999999995</v>
      </c>
      <c r="J112" s="1">
        <v>575.65</v>
      </c>
      <c r="K112" s="1">
        <v>28732</v>
      </c>
      <c r="L112" s="1">
        <v>16539502.949999999</v>
      </c>
      <c r="M112" s="3">
        <f>IF(ISERROR((Table4[[#This Row],[Close Price]]-I111)/I111),0,(Table4[[#This Row],[Close Price]]-I111)/I111)</f>
        <v>1.8101933216168636E-2</v>
      </c>
      <c r="N112" s="3">
        <f>IF(OR(Table4[[#This Row],[Raw Return]]&lt;-20,Table4[[#This Row],[Raw Return]]&gt;20),"Outlier",Table4[[#This Row],[Raw Return]])</f>
        <v>1.8101933216168636E-2</v>
      </c>
      <c r="O112" s="8">
        <f>(Table4[[#This Row],[Return]]-$S$3)^2</f>
        <v>3.2134451402691282E-4</v>
      </c>
      <c r="P112" s="8">
        <f>(Table4[[#This Row],[Return]]-$S$3)^3</f>
        <v>5.7604489884747359E-6</v>
      </c>
    </row>
    <row r="113" spans="1:16" x14ac:dyDescent="0.3">
      <c r="A113" s="1" t="s">
        <v>12</v>
      </c>
      <c r="B113" s="1" t="s">
        <v>13</v>
      </c>
      <c r="C113" s="2">
        <v>41527</v>
      </c>
      <c r="D113" s="1">
        <v>579.29999999999995</v>
      </c>
      <c r="E113" s="1">
        <v>593</v>
      </c>
      <c r="F113" s="1">
        <v>593</v>
      </c>
      <c r="G113" s="1">
        <v>582.45000000000005</v>
      </c>
      <c r="H113" s="1">
        <v>591</v>
      </c>
      <c r="I113" s="1">
        <v>589.29999999999995</v>
      </c>
      <c r="J113" s="1">
        <v>588.33000000000004</v>
      </c>
      <c r="K113" s="1">
        <v>61675</v>
      </c>
      <c r="L113" s="1">
        <v>36285420.149999999</v>
      </c>
      <c r="M113" s="3">
        <f>IF(ISERROR((Table4[[#This Row],[Close Price]]-I112)/I112),0,(Table4[[#This Row],[Close Price]]-I112)/I112)</f>
        <v>1.7262213015708617E-2</v>
      </c>
      <c r="N113" s="3">
        <f>IF(OR(Table4[[#This Row],[Raw Return]]&lt;-20,Table4[[#This Row],[Raw Return]]&gt;20),"Outlier",Table4[[#This Row],[Raw Return]])</f>
        <v>1.7262213015708617E-2</v>
      </c>
      <c r="O113" s="8">
        <f>(Table4[[#This Row],[Return]]-$S$3)^2</f>
        <v>2.9194385310299013E-4</v>
      </c>
      <c r="P113" s="8">
        <f>(Table4[[#This Row],[Return]]-$S$3)^3</f>
        <v>4.9882590985543558E-6</v>
      </c>
    </row>
    <row r="114" spans="1:16" x14ac:dyDescent="0.3">
      <c r="A114" s="1" t="s">
        <v>12</v>
      </c>
      <c r="B114" s="1" t="s">
        <v>13</v>
      </c>
      <c r="C114" s="2">
        <v>41528</v>
      </c>
      <c r="D114" s="1">
        <v>589.29999999999995</v>
      </c>
      <c r="E114" s="1">
        <v>584</v>
      </c>
      <c r="F114" s="1">
        <v>603</v>
      </c>
      <c r="G114" s="1">
        <v>580.45000000000005</v>
      </c>
      <c r="H114" s="1">
        <v>590.04999999999995</v>
      </c>
      <c r="I114" s="1">
        <v>590.54999999999995</v>
      </c>
      <c r="J114" s="1">
        <v>591.26</v>
      </c>
      <c r="K114" s="1">
        <v>42647</v>
      </c>
      <c r="L114" s="1">
        <v>25215284.949999999</v>
      </c>
      <c r="M114" s="3">
        <f>IF(ISERROR((Table4[[#This Row],[Close Price]]-I113)/I113),0,(Table4[[#This Row],[Close Price]]-I113)/I113)</f>
        <v>2.1211606991345666E-3</v>
      </c>
      <c r="N114" s="3">
        <f>IF(OR(Table4[[#This Row],[Raw Return]]&lt;-20,Table4[[#This Row],[Raw Return]]&gt;20),"Outlier",Table4[[#This Row],[Raw Return]])</f>
        <v>2.1211606991345666E-3</v>
      </c>
      <c r="O114" s="8">
        <f>(Table4[[#This Row],[Return]]-$S$3)^2</f>
        <v>3.7842396362750268E-6</v>
      </c>
      <c r="P114" s="8">
        <f>(Table4[[#This Row],[Return]]-$S$3)^3</f>
        <v>7.3615276107660046E-9</v>
      </c>
    </row>
    <row r="115" spans="1:16" x14ac:dyDescent="0.3">
      <c r="A115" s="1" t="s">
        <v>12</v>
      </c>
      <c r="B115" s="1" t="s">
        <v>13</v>
      </c>
      <c r="C115" s="2">
        <v>41529</v>
      </c>
      <c r="D115" s="1">
        <v>590.54999999999995</v>
      </c>
      <c r="E115" s="1">
        <v>586.25</v>
      </c>
      <c r="F115" s="1">
        <v>597</v>
      </c>
      <c r="G115" s="1">
        <v>572.5</v>
      </c>
      <c r="H115" s="1">
        <v>573.65</v>
      </c>
      <c r="I115" s="1">
        <v>574.1</v>
      </c>
      <c r="J115" s="1">
        <v>584.5</v>
      </c>
      <c r="K115" s="1">
        <v>34270</v>
      </c>
      <c r="L115" s="1">
        <v>20030975.350000001</v>
      </c>
      <c r="M115" s="3">
        <f>IF(ISERROR((Table4[[#This Row],[Close Price]]-I114)/I114),0,(Table4[[#This Row],[Close Price]]-I114)/I114)</f>
        <v>-2.785538904411131E-2</v>
      </c>
      <c r="N115" s="3">
        <f>IF(OR(Table4[[#This Row],[Raw Return]]&lt;-20,Table4[[#This Row],[Raw Return]]&gt;20),"Outlier",Table4[[#This Row],[Raw Return]])</f>
        <v>-2.785538904411131E-2</v>
      </c>
      <c r="O115" s="8">
        <f>(Table4[[#This Row],[Return]]-$S$3)^2</f>
        <v>7.8575027704148946E-4</v>
      </c>
      <c r="P115" s="8">
        <f>(Table4[[#This Row],[Return]]-$S$3)^3</f>
        <v>-2.2025552649101632E-5</v>
      </c>
    </row>
    <row r="116" spans="1:16" x14ac:dyDescent="0.3">
      <c r="A116" s="1" t="s">
        <v>12</v>
      </c>
      <c r="B116" s="1" t="s">
        <v>13</v>
      </c>
      <c r="C116" s="2">
        <v>41530</v>
      </c>
      <c r="D116" s="1">
        <v>574.1</v>
      </c>
      <c r="E116" s="1">
        <v>579</v>
      </c>
      <c r="F116" s="1">
        <v>585</v>
      </c>
      <c r="G116" s="1">
        <v>575.1</v>
      </c>
      <c r="H116" s="1">
        <v>577.65</v>
      </c>
      <c r="I116" s="1">
        <v>578.79999999999995</v>
      </c>
      <c r="J116" s="1">
        <v>579.6</v>
      </c>
      <c r="K116" s="1">
        <v>23463</v>
      </c>
      <c r="L116" s="1">
        <v>13599114.9</v>
      </c>
      <c r="M116" s="3">
        <f>IF(ISERROR((Table4[[#This Row],[Close Price]]-I115)/I115),0,(Table4[[#This Row],[Close Price]]-I115)/I115)</f>
        <v>8.1867270510362859E-3</v>
      </c>
      <c r="N116" s="3">
        <f>IF(OR(Table4[[#This Row],[Raw Return]]&lt;-20,Table4[[#This Row],[Raw Return]]&gt;20),"Outlier",Table4[[#This Row],[Raw Return]])</f>
        <v>8.1867270510362859E-3</v>
      </c>
      <c r="O116" s="8">
        <f>(Table4[[#This Row],[Return]]-$S$3)^2</f>
        <v>6.4174175506082309E-5</v>
      </c>
      <c r="P116" s="8">
        <f>(Table4[[#This Row],[Return]]-$S$3)^3</f>
        <v>5.1409152748051464E-7</v>
      </c>
    </row>
    <row r="117" spans="1:16" x14ac:dyDescent="0.3">
      <c r="A117" s="1" t="s">
        <v>12</v>
      </c>
      <c r="B117" s="1" t="s">
        <v>13</v>
      </c>
      <c r="C117" s="2">
        <v>41533</v>
      </c>
      <c r="D117" s="1">
        <v>578.79999999999995</v>
      </c>
      <c r="E117" s="1">
        <v>587.70000000000005</v>
      </c>
      <c r="F117" s="1">
        <v>587.70000000000005</v>
      </c>
      <c r="G117" s="1">
        <v>579.20000000000005</v>
      </c>
      <c r="H117" s="1">
        <v>581</v>
      </c>
      <c r="I117" s="1">
        <v>580.1</v>
      </c>
      <c r="J117" s="1">
        <v>580.66999999999996</v>
      </c>
      <c r="K117" s="1">
        <v>20095</v>
      </c>
      <c r="L117" s="1">
        <v>11668474.75</v>
      </c>
      <c r="M117" s="3">
        <f>IF(ISERROR((Table4[[#This Row],[Close Price]]-I116)/I116),0,(Table4[[#This Row],[Close Price]]-I116)/I116)</f>
        <v>2.2460262612302492E-3</v>
      </c>
      <c r="N117" s="3">
        <f>IF(OR(Table4[[#This Row],[Raw Return]]&lt;-20,Table4[[#This Row],[Raw Return]]&gt;20),"Outlier",Table4[[#This Row],[Raw Return]])</f>
        <v>2.2460262612302492E-3</v>
      </c>
      <c r="O117" s="8">
        <f>(Table4[[#This Row],[Return]]-$S$3)^2</f>
        <v>4.2856360526684564E-6</v>
      </c>
      <c r="P117" s="8">
        <f>(Table4[[#This Row],[Return]]-$S$3)^3</f>
        <v>8.8720285416801264E-9</v>
      </c>
    </row>
    <row r="118" spans="1:16" x14ac:dyDescent="0.3">
      <c r="A118" s="1" t="s">
        <v>12</v>
      </c>
      <c r="B118" s="1" t="s">
        <v>13</v>
      </c>
      <c r="C118" s="2">
        <v>41534</v>
      </c>
      <c r="D118" s="1">
        <v>580.1</v>
      </c>
      <c r="E118" s="1">
        <v>572.04999999999995</v>
      </c>
      <c r="F118" s="1">
        <v>584.95000000000005</v>
      </c>
      <c r="G118" s="1">
        <v>572.04999999999995</v>
      </c>
      <c r="H118" s="1">
        <v>579.4</v>
      </c>
      <c r="I118" s="1">
        <v>578.85</v>
      </c>
      <c r="J118" s="1">
        <v>577.86</v>
      </c>
      <c r="K118" s="1">
        <v>17084</v>
      </c>
      <c r="L118" s="1">
        <v>9872180.0500000007</v>
      </c>
      <c r="M118" s="3">
        <f>IF(ISERROR((Table4[[#This Row],[Close Price]]-I117)/I117),0,(Table4[[#This Row],[Close Price]]-I117)/I117)</f>
        <v>-2.1548008963971728E-3</v>
      </c>
      <c r="N118" s="3">
        <f>IF(OR(Table4[[#This Row],[Raw Return]]&lt;-20,Table4[[#This Row],[Raw Return]]&gt;20),"Outlier",Table4[[#This Row],[Raw Return]])</f>
        <v>-2.1548008963971728E-3</v>
      </c>
      <c r="O118" s="8">
        <f>(Table4[[#This Row],[Return]]-$S$3)^2</f>
        <v>5.4319265080797825E-6</v>
      </c>
      <c r="P118" s="8">
        <f>(Table4[[#This Row],[Return]]-$S$3)^3</f>
        <v>-1.2659916119810771E-8</v>
      </c>
    </row>
    <row r="119" spans="1:16" x14ac:dyDescent="0.3">
      <c r="A119" s="1" t="s">
        <v>12</v>
      </c>
      <c r="B119" s="1" t="s">
        <v>13</v>
      </c>
      <c r="C119" s="2">
        <v>41535</v>
      </c>
      <c r="D119" s="1">
        <v>578.85</v>
      </c>
      <c r="E119" s="1">
        <v>574</v>
      </c>
      <c r="F119" s="1">
        <v>587.35</v>
      </c>
      <c r="G119" s="1">
        <v>573</v>
      </c>
      <c r="H119" s="1">
        <v>585.79999999999995</v>
      </c>
      <c r="I119" s="1">
        <v>584.9</v>
      </c>
      <c r="J119" s="1">
        <v>580.94000000000005</v>
      </c>
      <c r="K119" s="1">
        <v>26766</v>
      </c>
      <c r="L119" s="1">
        <v>15549354.800000001</v>
      </c>
      <c r="M119" s="3">
        <f>IF(ISERROR((Table4[[#This Row],[Close Price]]-I118)/I118),0,(Table4[[#This Row],[Close Price]]-I118)/I118)</f>
        <v>1.0451757795629187E-2</v>
      </c>
      <c r="N119" s="3">
        <f>IF(OR(Table4[[#This Row],[Raw Return]]&lt;-20,Table4[[#This Row],[Raw Return]]&gt;20),"Outlier",Table4[[#This Row],[Raw Return]])</f>
        <v>1.0451757795629187E-2</v>
      </c>
      <c r="O119" s="8">
        <f>(Table4[[#This Row],[Return]]-$S$3)^2</f>
        <v>1.0559431229663482E-4</v>
      </c>
      <c r="P119" s="8">
        <f>(Table4[[#This Row],[Return]]-$S$3)^3</f>
        <v>1.0850775775790833E-6</v>
      </c>
    </row>
    <row r="120" spans="1:16" x14ac:dyDescent="0.3">
      <c r="A120" s="1" t="s">
        <v>12</v>
      </c>
      <c r="B120" s="1" t="s">
        <v>13</v>
      </c>
      <c r="C120" s="2">
        <v>41536</v>
      </c>
      <c r="D120" s="1">
        <v>584.9</v>
      </c>
      <c r="E120" s="1">
        <v>595</v>
      </c>
      <c r="F120" s="1">
        <v>603</v>
      </c>
      <c r="G120" s="1">
        <v>585.6</v>
      </c>
      <c r="H120" s="1">
        <v>602.20000000000005</v>
      </c>
      <c r="I120" s="1">
        <v>600.15</v>
      </c>
      <c r="J120" s="1">
        <v>598.37</v>
      </c>
      <c r="K120" s="1">
        <v>77187</v>
      </c>
      <c r="L120" s="1">
        <v>46186264.450000003</v>
      </c>
      <c r="M120" s="3">
        <f>IF(ISERROR((Table4[[#This Row],[Close Price]]-I119)/I119),0,(Table4[[#This Row],[Close Price]]-I119)/I119)</f>
        <v>2.6072832962899643E-2</v>
      </c>
      <c r="N120" s="3">
        <f>IF(OR(Table4[[#This Row],[Raw Return]]&lt;-20,Table4[[#This Row],[Raw Return]]&gt;20),"Outlier",Table4[[#This Row],[Raw Return]])</f>
        <v>2.6072832962899643E-2</v>
      </c>
      <c r="O120" s="8">
        <f>(Table4[[#This Row],[Return]]-$S$3)^2</f>
        <v>6.7065380539222286E-4</v>
      </c>
      <c r="P120" s="8">
        <f>(Table4[[#This Row],[Return]]-$S$3)^3</f>
        <v>1.7367911192736445E-5</v>
      </c>
    </row>
    <row r="121" spans="1:16" x14ac:dyDescent="0.3">
      <c r="A121" s="1" t="s">
        <v>12</v>
      </c>
      <c r="B121" s="1" t="s">
        <v>13</v>
      </c>
      <c r="C121" s="2">
        <v>41537</v>
      </c>
      <c r="D121" s="1">
        <v>600.15</v>
      </c>
      <c r="E121" s="1">
        <v>601</v>
      </c>
      <c r="F121" s="1">
        <v>614</v>
      </c>
      <c r="G121" s="1">
        <v>581.5</v>
      </c>
      <c r="H121" s="1">
        <v>601</v>
      </c>
      <c r="I121" s="1">
        <v>600.35</v>
      </c>
      <c r="J121" s="1">
        <v>600.52</v>
      </c>
      <c r="K121" s="1">
        <v>38558</v>
      </c>
      <c r="L121" s="1">
        <v>23154790.050000001</v>
      </c>
      <c r="M121" s="3">
        <f>IF(ISERROR((Table4[[#This Row],[Close Price]]-I120)/I120),0,(Table4[[#This Row],[Close Price]]-I120)/I120)</f>
        <v>3.3325002082820206E-4</v>
      </c>
      <c r="N121" s="3">
        <f>IF(OR(Table4[[#This Row],[Raw Return]]&lt;-20,Table4[[#This Row],[Raw Return]]&gt;20),"Outlier",Table4[[#This Row],[Raw Return]])</f>
        <v>3.3325002082820206E-4</v>
      </c>
      <c r="O121" s="8">
        <f>(Table4[[#This Row],[Return]]-$S$3)^2</f>
        <v>2.4775245569763145E-8</v>
      </c>
      <c r="P121" s="8">
        <f>(Table4[[#This Row],[Return]]-$S$3)^3</f>
        <v>3.8996618675828098E-12</v>
      </c>
    </row>
    <row r="122" spans="1:16" x14ac:dyDescent="0.3">
      <c r="A122" s="1" t="s">
        <v>12</v>
      </c>
      <c r="B122" s="1" t="s">
        <v>13</v>
      </c>
      <c r="C122" s="2">
        <v>41540</v>
      </c>
      <c r="D122" s="1">
        <v>600.35</v>
      </c>
      <c r="E122" s="1">
        <v>599.79999999999995</v>
      </c>
      <c r="F122" s="1">
        <v>602.70000000000005</v>
      </c>
      <c r="G122" s="1">
        <v>585.1</v>
      </c>
      <c r="H122" s="1">
        <v>591.79999999999995</v>
      </c>
      <c r="I122" s="1">
        <v>590</v>
      </c>
      <c r="J122" s="1">
        <v>592.97</v>
      </c>
      <c r="K122" s="1">
        <v>31339</v>
      </c>
      <c r="L122" s="1">
        <v>18583077.899999999</v>
      </c>
      <c r="M122" s="3">
        <f>IF(ISERROR((Table4[[#This Row],[Close Price]]-I121)/I121),0,(Table4[[#This Row],[Close Price]]-I121)/I121)</f>
        <v>-1.7239943366369654E-2</v>
      </c>
      <c r="N122" s="3">
        <f>IF(OR(Table4[[#This Row],[Raw Return]]&lt;-20,Table4[[#This Row],[Raw Return]]&gt;20),"Outlier",Table4[[#This Row],[Raw Return]])</f>
        <v>-1.7239943366369654E-2</v>
      </c>
      <c r="O122" s="8">
        <f>(Table4[[#This Row],[Return]]-$S$3)^2</f>
        <v>3.0330980557912959E-4</v>
      </c>
      <c r="P122" s="8">
        <f>(Table4[[#This Row],[Return]]-$S$3)^3</f>
        <v>-5.2823804384330888E-6</v>
      </c>
    </row>
    <row r="123" spans="1:16" x14ac:dyDescent="0.3">
      <c r="A123" s="1" t="s">
        <v>12</v>
      </c>
      <c r="B123" s="1" t="s">
        <v>13</v>
      </c>
      <c r="C123" s="2">
        <v>41541</v>
      </c>
      <c r="D123" s="1">
        <v>590</v>
      </c>
      <c r="E123" s="1">
        <v>590</v>
      </c>
      <c r="F123" s="1">
        <v>602.25</v>
      </c>
      <c r="G123" s="1">
        <v>588</v>
      </c>
      <c r="H123" s="1">
        <v>590</v>
      </c>
      <c r="I123" s="1">
        <v>591.9</v>
      </c>
      <c r="J123" s="1">
        <v>591.9</v>
      </c>
      <c r="K123" s="1">
        <v>107849</v>
      </c>
      <c r="L123" s="1">
        <v>63835545.350000001</v>
      </c>
      <c r="M123" s="3">
        <f>IF(ISERROR((Table4[[#This Row],[Close Price]]-I122)/I122),0,(Table4[[#This Row],[Close Price]]-I122)/I122)</f>
        <v>3.2203389830508088E-3</v>
      </c>
      <c r="N123" s="3">
        <f>IF(OR(Table4[[#This Row],[Raw Return]]&lt;-20,Table4[[#This Row],[Raw Return]]&gt;20),"Outlier",Table4[[#This Row],[Raw Return]])</f>
        <v>3.2203389830508088E-3</v>
      </c>
      <c r="O123" s="8">
        <f>(Table4[[#This Row],[Return]]-$S$3)^2</f>
        <v>9.2689224331214296E-6</v>
      </c>
      <c r="P123" s="8">
        <f>(Table4[[#This Row],[Return]]-$S$3)^3</f>
        <v>2.821914633630653E-8</v>
      </c>
    </row>
    <row r="124" spans="1:16" x14ac:dyDescent="0.3">
      <c r="A124" s="1" t="s">
        <v>12</v>
      </c>
      <c r="B124" s="1" t="s">
        <v>13</v>
      </c>
      <c r="C124" s="2">
        <v>41542</v>
      </c>
      <c r="D124" s="1">
        <v>591.9</v>
      </c>
      <c r="E124" s="1">
        <v>593.85</v>
      </c>
      <c r="F124" s="1">
        <v>614.70000000000005</v>
      </c>
      <c r="G124" s="1">
        <v>585.4</v>
      </c>
      <c r="H124" s="1">
        <v>610.04999999999995</v>
      </c>
      <c r="I124" s="1">
        <v>610.75</v>
      </c>
      <c r="J124" s="1">
        <v>598.71</v>
      </c>
      <c r="K124" s="1">
        <v>50897</v>
      </c>
      <c r="L124" s="1">
        <v>30472770.050000001</v>
      </c>
      <c r="M124" s="3">
        <f>IF(ISERROR((Table4[[#This Row],[Close Price]]-I123)/I123),0,(Table4[[#This Row],[Close Price]]-I123)/I123)</f>
        <v>3.1846595708734625E-2</v>
      </c>
      <c r="N124" s="3">
        <f>IF(OR(Table4[[#This Row],[Raw Return]]&lt;-20,Table4[[#This Row],[Raw Return]]&gt;20),"Outlier",Table4[[#This Row],[Raw Return]])</f>
        <v>3.1846595708734625E-2</v>
      </c>
      <c r="O124" s="8">
        <f>(Table4[[#This Row],[Return]]-$S$3)^2</f>
        <v>1.0030362301299586E-3</v>
      </c>
      <c r="P124" s="8">
        <f>(Table4[[#This Row],[Return]]-$S$3)^3</f>
        <v>3.1766906907348671E-5</v>
      </c>
    </row>
    <row r="125" spans="1:16" x14ac:dyDescent="0.3">
      <c r="A125" s="1" t="s">
        <v>12</v>
      </c>
      <c r="B125" s="1" t="s">
        <v>13</v>
      </c>
      <c r="C125" s="2">
        <v>41543</v>
      </c>
      <c r="D125" s="1">
        <v>610.75</v>
      </c>
      <c r="E125" s="1">
        <v>615</v>
      </c>
      <c r="F125" s="1">
        <v>632.70000000000005</v>
      </c>
      <c r="G125" s="1">
        <v>610.75</v>
      </c>
      <c r="H125" s="1">
        <v>622.04999999999995</v>
      </c>
      <c r="I125" s="1">
        <v>622.29999999999995</v>
      </c>
      <c r="J125" s="1">
        <v>623.66999999999996</v>
      </c>
      <c r="K125" s="1">
        <v>86798</v>
      </c>
      <c r="L125" s="1">
        <v>54133415.700000003</v>
      </c>
      <c r="M125" s="3">
        <f>IF(ISERROR((Table4[[#This Row],[Close Price]]-I124)/I124),0,(Table4[[#This Row],[Close Price]]-I124)/I124)</f>
        <v>1.8911174785100213E-2</v>
      </c>
      <c r="N125" s="3">
        <f>IF(OR(Table4[[#This Row],[Raw Return]]&lt;-20,Table4[[#This Row],[Raw Return]]&gt;20),"Outlier",Table4[[#This Row],[Raw Return]])</f>
        <v>1.8911174785100213E-2</v>
      </c>
      <c r="O125" s="8">
        <f>(Table4[[#This Row],[Return]]-$S$3)^2</f>
        <v>3.5101245181984076E-4</v>
      </c>
      <c r="P125" s="8">
        <f>(Table4[[#This Row],[Return]]-$S$3)^3</f>
        <v>6.5763328225718538E-6</v>
      </c>
    </row>
    <row r="126" spans="1:16" x14ac:dyDescent="0.3">
      <c r="A126" s="1" t="s">
        <v>12</v>
      </c>
      <c r="B126" s="1" t="s">
        <v>13</v>
      </c>
      <c r="C126" s="2">
        <v>41544</v>
      </c>
      <c r="D126" s="1">
        <v>622.29999999999995</v>
      </c>
      <c r="E126" s="1">
        <v>624.95000000000005</v>
      </c>
      <c r="F126" s="1">
        <v>627.95000000000005</v>
      </c>
      <c r="G126" s="1">
        <v>609</v>
      </c>
      <c r="H126" s="1">
        <v>615</v>
      </c>
      <c r="I126" s="1">
        <v>613.85</v>
      </c>
      <c r="J126" s="1">
        <v>617.35</v>
      </c>
      <c r="K126" s="1">
        <v>20964</v>
      </c>
      <c r="L126" s="1">
        <v>12942126.4</v>
      </c>
      <c r="M126" s="3">
        <f>IF(ISERROR((Table4[[#This Row],[Close Price]]-I125)/I125),0,(Table4[[#This Row],[Close Price]]-I125)/I125)</f>
        <v>-1.3578659810380736E-2</v>
      </c>
      <c r="N126" s="3">
        <f>IF(OR(Table4[[#This Row],[Raw Return]]&lt;-20,Table4[[#This Row],[Raw Return]]&gt;20),"Outlier",Table4[[#This Row],[Raw Return]])</f>
        <v>-1.3578659810380736E-2</v>
      </c>
      <c r="O126" s="8">
        <f>(Table4[[#This Row],[Return]]-$S$3)^2</f>
        <v>1.8918649826517797E-4</v>
      </c>
      <c r="P126" s="8">
        <f>(Table4[[#This Row],[Return]]-$S$3)^3</f>
        <v>-2.6021672585071905E-6</v>
      </c>
    </row>
    <row r="127" spans="1:16" x14ac:dyDescent="0.3">
      <c r="A127" s="1" t="s">
        <v>12</v>
      </c>
      <c r="B127" s="1" t="s">
        <v>13</v>
      </c>
      <c r="C127" s="2">
        <v>41547</v>
      </c>
      <c r="D127" s="1">
        <v>613.85</v>
      </c>
      <c r="E127" s="1">
        <v>614.5</v>
      </c>
      <c r="F127" s="1">
        <v>614.5</v>
      </c>
      <c r="G127" s="1">
        <v>592.29999999999995</v>
      </c>
      <c r="H127" s="1">
        <v>602.70000000000005</v>
      </c>
      <c r="I127" s="1">
        <v>605.45000000000005</v>
      </c>
      <c r="J127" s="1">
        <v>601.48</v>
      </c>
      <c r="K127" s="1">
        <v>12355</v>
      </c>
      <c r="L127" s="1">
        <v>7431277.0499999998</v>
      </c>
      <c r="M127" s="3">
        <f>IF(ISERROR((Table4[[#This Row],[Close Price]]-I126)/I126),0,(Table4[[#This Row],[Close Price]]-I126)/I126)</f>
        <v>-1.3684124786185513E-2</v>
      </c>
      <c r="N127" s="3">
        <f>IF(OR(Table4[[#This Row],[Raw Return]]&lt;-20,Table4[[#This Row],[Raw Return]]&gt;20),"Outlier",Table4[[#This Row],[Raw Return]])</f>
        <v>-1.3684124786185513E-2</v>
      </c>
      <c r="O127" s="8">
        <f>(Table4[[#This Row],[Return]]-$S$3)^2</f>
        <v>1.9209885889405785E-4</v>
      </c>
      <c r="P127" s="8">
        <f>(Table4[[#This Row],[Return]]-$S$3)^3</f>
        <v>-2.6624850484223229E-6</v>
      </c>
    </row>
    <row r="128" spans="1:16" x14ac:dyDescent="0.3">
      <c r="A128" s="1" t="s">
        <v>12</v>
      </c>
      <c r="B128" s="1" t="s">
        <v>13</v>
      </c>
      <c r="C128" s="2">
        <v>41548</v>
      </c>
      <c r="D128" s="1">
        <v>605.45000000000005</v>
      </c>
      <c r="E128" s="1">
        <v>612.85</v>
      </c>
      <c r="F128" s="1">
        <v>612.85</v>
      </c>
      <c r="G128" s="1">
        <v>599.5</v>
      </c>
      <c r="H128" s="1">
        <v>600</v>
      </c>
      <c r="I128" s="1">
        <v>601.35</v>
      </c>
      <c r="J128" s="1">
        <v>602.20000000000005</v>
      </c>
      <c r="K128" s="1">
        <v>15663</v>
      </c>
      <c r="L128" s="1">
        <v>9432286</v>
      </c>
      <c r="M128" s="3">
        <f>IF(ISERROR((Table4[[#This Row],[Close Price]]-I127)/I127),0,(Table4[[#This Row],[Close Price]]-I127)/I127)</f>
        <v>-6.7718226112809029E-3</v>
      </c>
      <c r="N128" s="3">
        <f>IF(OR(Table4[[#This Row],[Raw Return]]&lt;-20,Table4[[#This Row],[Raw Return]]&gt;20),"Outlier",Table4[[#This Row],[Raw Return]])</f>
        <v>-6.7718226112809029E-3</v>
      </c>
      <c r="O128" s="8">
        <f>(Table4[[#This Row],[Return]]-$S$3)^2</f>
        <v>4.8270133569902904E-5</v>
      </c>
      <c r="P128" s="8">
        <f>(Table4[[#This Row],[Return]]-$S$3)^3</f>
        <v>-3.3536501149696553E-7</v>
      </c>
    </row>
    <row r="129" spans="1:16" x14ac:dyDescent="0.3">
      <c r="A129" s="1" t="s">
        <v>12</v>
      </c>
      <c r="B129" s="1" t="s">
        <v>13</v>
      </c>
      <c r="C129" s="2">
        <v>41550</v>
      </c>
      <c r="D129" s="1">
        <v>601.35</v>
      </c>
      <c r="E129" s="1">
        <v>602</v>
      </c>
      <c r="F129" s="1">
        <v>608.9</v>
      </c>
      <c r="G129" s="1">
        <v>595</v>
      </c>
      <c r="H129" s="1">
        <v>595.25</v>
      </c>
      <c r="I129" s="1">
        <v>597.29999999999995</v>
      </c>
      <c r="J129" s="1">
        <v>601.37</v>
      </c>
      <c r="K129" s="1">
        <v>54690</v>
      </c>
      <c r="L129" s="1">
        <v>32888716.449999999</v>
      </c>
      <c r="M129" s="3">
        <f>IF(ISERROR((Table4[[#This Row],[Close Price]]-I128)/I128),0,(Table4[[#This Row],[Close Price]]-I128)/I128)</f>
        <v>-6.7348465951610013E-3</v>
      </c>
      <c r="N129" s="3">
        <f>IF(OR(Table4[[#This Row],[Raw Return]]&lt;-20,Table4[[#This Row],[Raw Return]]&gt;20),"Outlier",Table4[[#This Row],[Raw Return]])</f>
        <v>-6.7348465951610013E-3</v>
      </c>
      <c r="O129" s="8">
        <f>(Table4[[#This Row],[Return]]-$S$3)^2</f>
        <v>4.7757706399257953E-5</v>
      </c>
      <c r="P129" s="8">
        <f>(Table4[[#This Row],[Return]]-$S$3)^3</f>
        <v>-3.30038946336258E-7</v>
      </c>
    </row>
    <row r="130" spans="1:16" x14ac:dyDescent="0.3">
      <c r="A130" s="1" t="s">
        <v>12</v>
      </c>
      <c r="B130" s="1" t="s">
        <v>13</v>
      </c>
      <c r="C130" s="2">
        <v>41551</v>
      </c>
      <c r="D130" s="1">
        <v>597.29999999999995</v>
      </c>
      <c r="E130" s="1">
        <v>597</v>
      </c>
      <c r="F130" s="1">
        <v>607</v>
      </c>
      <c r="G130" s="1">
        <v>595.35</v>
      </c>
      <c r="H130" s="1">
        <v>599</v>
      </c>
      <c r="I130" s="1">
        <v>599</v>
      </c>
      <c r="J130" s="1">
        <v>599.63</v>
      </c>
      <c r="K130" s="1">
        <v>43180</v>
      </c>
      <c r="L130" s="1">
        <v>25891818.350000001</v>
      </c>
      <c r="M130" s="3">
        <f>IF(ISERROR((Table4[[#This Row],[Close Price]]-I129)/I129),0,(Table4[[#This Row],[Close Price]]-I129)/I129)</f>
        <v>2.8461409676880053E-3</v>
      </c>
      <c r="N130" s="3">
        <f>IF(OR(Table4[[#This Row],[Raw Return]]&lt;-20,Table4[[#This Row],[Raw Return]]&gt;20),"Outlier",Table4[[#This Row],[Raw Return]])</f>
        <v>2.8461409676880053E-3</v>
      </c>
      <c r="O130" s="8">
        <f>(Table4[[#This Row],[Return]]-$S$3)^2</f>
        <v>7.1304619785343072E-6</v>
      </c>
      <c r="P130" s="8">
        <f>(Table4[[#This Row],[Return]]-$S$3)^3</f>
        <v>1.904041906668269E-8</v>
      </c>
    </row>
    <row r="131" spans="1:16" x14ac:dyDescent="0.3">
      <c r="A131" s="1" t="s">
        <v>12</v>
      </c>
      <c r="B131" s="1" t="s">
        <v>13</v>
      </c>
      <c r="C131" s="2">
        <v>41554</v>
      </c>
      <c r="D131" s="1">
        <v>599</v>
      </c>
      <c r="E131" s="1">
        <v>616</v>
      </c>
      <c r="F131" s="1">
        <v>632.5</v>
      </c>
      <c r="G131" s="1">
        <v>610.5</v>
      </c>
      <c r="H131" s="1">
        <v>629.5</v>
      </c>
      <c r="I131" s="1">
        <v>627.6</v>
      </c>
      <c r="J131" s="1">
        <v>621.04</v>
      </c>
      <c r="K131" s="1">
        <v>138978</v>
      </c>
      <c r="L131" s="1">
        <v>86310266.25</v>
      </c>
      <c r="M131" s="3">
        <f>IF(ISERROR((Table4[[#This Row],[Close Price]]-I130)/I130),0,(Table4[[#This Row],[Close Price]]-I130)/I130)</f>
        <v>4.7746243739565979E-2</v>
      </c>
      <c r="N131" s="3">
        <f>IF(OR(Table4[[#This Row],[Raw Return]]&lt;-20,Table4[[#This Row],[Raw Return]]&gt;20),"Outlier",Table4[[#This Row],[Raw Return]])</f>
        <v>4.7746243739565979E-2</v>
      </c>
      <c r="O131" s="8">
        <f>(Table4[[#This Row],[Return]]-$S$3)^2</f>
        <v>2.2629425053068827E-3</v>
      </c>
      <c r="P131" s="8">
        <f>(Table4[[#This Row],[Return]]-$S$3)^3</f>
        <v>1.0764906943082056E-4</v>
      </c>
    </row>
    <row r="132" spans="1:16" x14ac:dyDescent="0.3">
      <c r="A132" s="1" t="s">
        <v>12</v>
      </c>
      <c r="B132" s="1" t="s">
        <v>13</v>
      </c>
      <c r="C132" s="2">
        <v>41555</v>
      </c>
      <c r="D132" s="1">
        <v>627.6</v>
      </c>
      <c r="E132" s="1">
        <v>634.4</v>
      </c>
      <c r="F132" s="1">
        <v>640</v>
      </c>
      <c r="G132" s="1">
        <v>630.4</v>
      </c>
      <c r="H132" s="1">
        <v>633.9</v>
      </c>
      <c r="I132" s="1">
        <v>632.85</v>
      </c>
      <c r="J132" s="1">
        <v>636.14</v>
      </c>
      <c r="K132" s="1">
        <v>85444</v>
      </c>
      <c r="L132" s="1">
        <v>54354047.700000003</v>
      </c>
      <c r="M132" s="3">
        <f>IF(ISERROR((Table4[[#This Row],[Close Price]]-I131)/I131),0,(Table4[[#This Row],[Close Price]]-I131)/I131)</f>
        <v>8.3652007648183559E-3</v>
      </c>
      <c r="N132" s="3">
        <f>IF(OR(Table4[[#This Row],[Raw Return]]&lt;-20,Table4[[#This Row],[Raw Return]]&gt;20),"Outlier",Table4[[#This Row],[Raw Return]])</f>
        <v>8.3652007648183559E-3</v>
      </c>
      <c r="O132" s="8">
        <f>(Table4[[#This Row],[Return]]-$S$3)^2</f>
        <v>6.7065490871637143E-5</v>
      </c>
      <c r="P132" s="8">
        <f>(Table4[[#This Row],[Return]]-$S$3)^3</f>
        <v>5.4922293101175145E-7</v>
      </c>
    </row>
    <row r="133" spans="1:16" x14ac:dyDescent="0.3">
      <c r="A133" s="1" t="s">
        <v>12</v>
      </c>
      <c r="B133" s="1" t="s">
        <v>13</v>
      </c>
      <c r="C133" s="2">
        <v>41556</v>
      </c>
      <c r="D133" s="1">
        <v>632.85</v>
      </c>
      <c r="E133" s="1">
        <v>634</v>
      </c>
      <c r="F133" s="1">
        <v>645.9</v>
      </c>
      <c r="G133" s="1">
        <v>623.20000000000005</v>
      </c>
      <c r="H133" s="1">
        <v>641.1</v>
      </c>
      <c r="I133" s="1">
        <v>641</v>
      </c>
      <c r="J133" s="1">
        <v>637.03</v>
      </c>
      <c r="K133" s="1">
        <v>50043</v>
      </c>
      <c r="L133" s="1">
        <v>31878784.649999999</v>
      </c>
      <c r="M133" s="3">
        <f>IF(ISERROR((Table4[[#This Row],[Close Price]]-I132)/I132),0,(Table4[[#This Row],[Close Price]]-I132)/I132)</f>
        <v>1.2878249190171409E-2</v>
      </c>
      <c r="N133" s="3">
        <f>IF(OR(Table4[[#This Row],[Raw Return]]&lt;-20,Table4[[#This Row],[Raw Return]]&gt;20),"Outlier",Table4[[#This Row],[Raw Return]])</f>
        <v>1.2878249190171409E-2</v>
      </c>
      <c r="O133" s="8">
        <f>(Table4[[#This Row],[Return]]-$S$3)^2</f>
        <v>1.6135098384329738E-4</v>
      </c>
      <c r="P133" s="8">
        <f>(Table4[[#This Row],[Return]]-$S$3)^3</f>
        <v>2.0495448520217485E-6</v>
      </c>
    </row>
    <row r="134" spans="1:16" x14ac:dyDescent="0.3">
      <c r="A134" s="1" t="s">
        <v>12</v>
      </c>
      <c r="B134" s="1" t="s">
        <v>13</v>
      </c>
      <c r="C134" s="2">
        <v>41557</v>
      </c>
      <c r="D134" s="1">
        <v>641</v>
      </c>
      <c r="E134" s="1">
        <v>644</v>
      </c>
      <c r="F134" s="1">
        <v>650</v>
      </c>
      <c r="G134" s="1">
        <v>638.29999999999995</v>
      </c>
      <c r="H134" s="1">
        <v>643.79999999999995</v>
      </c>
      <c r="I134" s="1">
        <v>645.25</v>
      </c>
      <c r="J134" s="1">
        <v>644.67999999999995</v>
      </c>
      <c r="K134" s="1">
        <v>48011</v>
      </c>
      <c r="L134" s="1">
        <v>30951696.699999999</v>
      </c>
      <c r="M134" s="3">
        <f>IF(ISERROR((Table4[[#This Row],[Close Price]]-I133)/I133),0,(Table4[[#This Row],[Close Price]]-I133)/I133)</f>
        <v>6.6302652106084246E-3</v>
      </c>
      <c r="N134" s="3">
        <f>IF(OR(Table4[[#This Row],[Raw Return]]&lt;-20,Table4[[#This Row],[Raw Return]]&gt;20),"Outlier",Table4[[#This Row],[Raw Return]])</f>
        <v>6.6302652106084246E-3</v>
      </c>
      <c r="O134" s="8">
        <f>(Table4[[#This Row],[Return]]-$S$3)^2</f>
        <v>4.1659495353462569E-5</v>
      </c>
      <c r="P134" s="8">
        <f>(Table4[[#This Row],[Return]]-$S$3)^3</f>
        <v>2.6888774386620177E-7</v>
      </c>
    </row>
    <row r="135" spans="1:16" x14ac:dyDescent="0.3">
      <c r="A135" s="1" t="s">
        <v>12</v>
      </c>
      <c r="B135" s="1" t="s">
        <v>13</v>
      </c>
      <c r="C135" s="2">
        <v>41558</v>
      </c>
      <c r="D135" s="1">
        <v>645.25</v>
      </c>
      <c r="E135" s="1">
        <v>645.25</v>
      </c>
      <c r="F135" s="1">
        <v>651.5</v>
      </c>
      <c r="G135" s="1">
        <v>637</v>
      </c>
      <c r="H135" s="1">
        <v>640.5</v>
      </c>
      <c r="I135" s="1">
        <v>640.15</v>
      </c>
      <c r="J135" s="1">
        <v>641.57000000000005</v>
      </c>
      <c r="K135" s="1">
        <v>23232</v>
      </c>
      <c r="L135" s="1">
        <v>14905031.800000001</v>
      </c>
      <c r="M135" s="3">
        <f>IF(ISERROR((Table4[[#This Row],[Close Price]]-I134)/I134),0,(Table4[[#This Row],[Close Price]]-I134)/I134)</f>
        <v>-7.9039132119333947E-3</v>
      </c>
      <c r="N135" s="3">
        <f>IF(OR(Table4[[#This Row],[Raw Return]]&lt;-20,Table4[[#This Row],[Raw Return]]&gt;20),"Outlier",Table4[[#This Row],[Raw Return]])</f>
        <v>-7.9039132119333947E-3</v>
      </c>
      <c r="O135" s="8">
        <f>(Table4[[#This Row],[Return]]-$S$3)^2</f>
        <v>6.5282548972015215E-5</v>
      </c>
      <c r="P135" s="8">
        <f>(Table4[[#This Row],[Return]]-$S$3)^3</f>
        <v>-5.2746743822912407E-7</v>
      </c>
    </row>
    <row r="136" spans="1:16" x14ac:dyDescent="0.3">
      <c r="A136" s="1" t="s">
        <v>12</v>
      </c>
      <c r="B136" s="1" t="s">
        <v>13</v>
      </c>
      <c r="C136" s="2">
        <v>41561</v>
      </c>
      <c r="D136" s="1">
        <v>640.15</v>
      </c>
      <c r="E136" s="1">
        <v>642</v>
      </c>
      <c r="F136" s="1">
        <v>649.4</v>
      </c>
      <c r="G136" s="1">
        <v>631.1</v>
      </c>
      <c r="H136" s="1">
        <v>642.04999999999995</v>
      </c>
      <c r="I136" s="1">
        <v>641.70000000000005</v>
      </c>
      <c r="J136" s="1">
        <v>644.22</v>
      </c>
      <c r="K136" s="1">
        <v>35715</v>
      </c>
      <c r="L136" s="1">
        <v>23008198.300000001</v>
      </c>
      <c r="M136" s="3">
        <f>IF(ISERROR((Table4[[#This Row],[Close Price]]-I135)/I135),0,(Table4[[#This Row],[Close Price]]-I135)/I135)</f>
        <v>2.4213075060533756E-3</v>
      </c>
      <c r="N136" s="3">
        <f>IF(OR(Table4[[#This Row],[Raw Return]]&lt;-20,Table4[[#This Row],[Raw Return]]&gt;20),"Outlier",Table4[[#This Row],[Raw Return]])</f>
        <v>2.4213075060533756E-3</v>
      </c>
      <c r="O136" s="8">
        <f>(Table4[[#This Row],[Return]]-$S$3)^2</f>
        <v>5.0420862450267666E-6</v>
      </c>
      <c r="P136" s="8">
        <f>(Table4[[#This Row],[Return]]-$S$3)^3</f>
        <v>1.1321798077278221E-8</v>
      </c>
    </row>
    <row r="137" spans="1:16" x14ac:dyDescent="0.3">
      <c r="A137" s="1" t="s">
        <v>12</v>
      </c>
      <c r="B137" s="1" t="s">
        <v>13</v>
      </c>
      <c r="C137" s="2">
        <v>41562</v>
      </c>
      <c r="D137" s="1">
        <v>641.70000000000005</v>
      </c>
      <c r="E137" s="1">
        <v>641.1</v>
      </c>
      <c r="F137" s="1">
        <v>664.7</v>
      </c>
      <c r="G137" s="1">
        <v>640.04999999999995</v>
      </c>
      <c r="H137" s="1">
        <v>650.1</v>
      </c>
      <c r="I137" s="1">
        <v>655.9</v>
      </c>
      <c r="J137" s="1">
        <v>652.55999999999995</v>
      </c>
      <c r="K137" s="1">
        <v>169264</v>
      </c>
      <c r="L137" s="1">
        <v>110454401.45</v>
      </c>
      <c r="M137" s="3">
        <f>IF(ISERROR((Table4[[#This Row],[Close Price]]-I136)/I136),0,(Table4[[#This Row],[Close Price]]-I136)/I136)</f>
        <v>2.2128720585943479E-2</v>
      </c>
      <c r="N137" s="3">
        <f>IF(OR(Table4[[#This Row],[Raw Return]]&lt;-20,Table4[[#This Row],[Raw Return]]&gt;20),"Outlier",Table4[[#This Row],[Raw Return]])</f>
        <v>2.2128720585943479E-2</v>
      </c>
      <c r="O137" s="8">
        <f>(Table4[[#This Row],[Return]]-$S$3)^2</f>
        <v>4.8192859377169274E-4</v>
      </c>
      <c r="P137" s="8">
        <f>(Table4[[#This Row],[Return]]-$S$3)^3</f>
        <v>1.0579716784055065E-5</v>
      </c>
    </row>
    <row r="138" spans="1:16" x14ac:dyDescent="0.3">
      <c r="A138" s="1" t="s">
        <v>12</v>
      </c>
      <c r="B138" s="1" t="s">
        <v>13</v>
      </c>
      <c r="C138" s="2">
        <v>41564</v>
      </c>
      <c r="D138" s="1">
        <v>655.9</v>
      </c>
      <c r="E138" s="1">
        <v>616.29999999999995</v>
      </c>
      <c r="F138" s="1">
        <v>655</v>
      </c>
      <c r="G138" s="1">
        <v>616.29999999999995</v>
      </c>
      <c r="H138" s="1">
        <v>631.20000000000005</v>
      </c>
      <c r="I138" s="1">
        <v>633.29999999999995</v>
      </c>
      <c r="J138" s="1">
        <v>638.47</v>
      </c>
      <c r="K138" s="1">
        <v>61546</v>
      </c>
      <c r="L138" s="1">
        <v>39295522.75</v>
      </c>
      <c r="M138" s="3">
        <f>IF(ISERROR((Table4[[#This Row],[Close Price]]-I137)/I137),0,(Table4[[#This Row],[Close Price]]-I137)/I137)</f>
        <v>-3.4456472023174298E-2</v>
      </c>
      <c r="N138" s="3">
        <f>IF(OR(Table4[[#This Row],[Raw Return]]&lt;-20,Table4[[#This Row],[Raw Return]]&gt;20),"Outlier",Table4[[#This Row],[Raw Return]])</f>
        <v>-3.4456472023174298E-2</v>
      </c>
      <c r="O138" s="8">
        <f>(Table4[[#This Row],[Return]]-$S$3)^2</f>
        <v>1.1993976233213464E-3</v>
      </c>
      <c r="P138" s="8">
        <f>(Table4[[#This Row],[Return]]-$S$3)^3</f>
        <v>-4.1537922899649497E-5</v>
      </c>
    </row>
    <row r="139" spans="1:16" x14ac:dyDescent="0.3">
      <c r="A139" s="1" t="s">
        <v>12</v>
      </c>
      <c r="B139" s="1" t="s">
        <v>13</v>
      </c>
      <c r="C139" s="2">
        <v>41565</v>
      </c>
      <c r="D139" s="1">
        <v>633.29999999999995</v>
      </c>
      <c r="E139" s="1">
        <v>640</v>
      </c>
      <c r="F139" s="1">
        <v>654.29999999999995</v>
      </c>
      <c r="G139" s="1">
        <v>626.6</v>
      </c>
      <c r="H139" s="1">
        <v>650.04999999999995</v>
      </c>
      <c r="I139" s="1">
        <v>652.9</v>
      </c>
      <c r="J139" s="1">
        <v>642.89</v>
      </c>
      <c r="K139" s="1">
        <v>83861</v>
      </c>
      <c r="L139" s="1">
        <v>53913238.5</v>
      </c>
      <c r="M139" s="3">
        <f>IF(ISERROR((Table4[[#This Row],[Close Price]]-I138)/I138),0,(Table4[[#This Row],[Close Price]]-I138)/I138)</f>
        <v>3.0948997315648229E-2</v>
      </c>
      <c r="N139" s="3">
        <f>IF(OR(Table4[[#This Row],[Raw Return]]&lt;-20,Table4[[#This Row],[Raw Return]]&gt;20),"Outlier",Table4[[#This Row],[Raw Return]])</f>
        <v>3.0948997315648229E-2</v>
      </c>
      <c r="O139" s="8">
        <f>(Table4[[#This Row],[Return]]-$S$3)^2</f>
        <v>9.4698668936158E-4</v>
      </c>
      <c r="P139" s="8">
        <f>(Table4[[#This Row],[Return]]-$S$3)^3</f>
        <v>2.9141762338649904E-5</v>
      </c>
    </row>
    <row r="140" spans="1:16" x14ac:dyDescent="0.3">
      <c r="A140" s="1" t="s">
        <v>12</v>
      </c>
      <c r="B140" s="1" t="s">
        <v>13</v>
      </c>
      <c r="C140" s="2">
        <v>41568</v>
      </c>
      <c r="D140" s="1">
        <v>652.9</v>
      </c>
      <c r="E140" s="1">
        <v>654</v>
      </c>
      <c r="F140" s="1">
        <v>657.55</v>
      </c>
      <c r="G140" s="1">
        <v>641</v>
      </c>
      <c r="H140" s="1">
        <v>644</v>
      </c>
      <c r="I140" s="1">
        <v>643.15</v>
      </c>
      <c r="J140" s="1">
        <v>643.65</v>
      </c>
      <c r="K140" s="1">
        <v>46280</v>
      </c>
      <c r="L140" s="1">
        <v>29788030.5</v>
      </c>
      <c r="M140" s="3">
        <f>IF(ISERROR((Table4[[#This Row],[Close Price]]-I139)/I139),0,(Table4[[#This Row],[Close Price]]-I139)/I139)</f>
        <v>-1.4933374176749885E-2</v>
      </c>
      <c r="N140" s="3">
        <f>IF(OR(Table4[[#This Row],[Raw Return]]&lt;-20,Table4[[#This Row],[Raw Return]]&gt;20),"Outlier",Table4[[#This Row],[Raw Return]])</f>
        <v>-1.4933374176749885E-2</v>
      </c>
      <c r="O140" s="8">
        <f>(Table4[[#This Row],[Return]]-$S$3)^2</f>
        <v>2.2828860924183997E-4</v>
      </c>
      <c r="P140" s="8">
        <f>(Table4[[#This Row],[Return]]-$S$3)^3</f>
        <v>-3.4492634266615008E-6</v>
      </c>
    </row>
    <row r="141" spans="1:16" x14ac:dyDescent="0.3">
      <c r="A141" s="1" t="s">
        <v>12</v>
      </c>
      <c r="B141" s="1" t="s">
        <v>13</v>
      </c>
      <c r="C141" s="2">
        <v>41569</v>
      </c>
      <c r="D141" s="1">
        <v>643.15</v>
      </c>
      <c r="E141" s="1">
        <v>645</v>
      </c>
      <c r="F141" s="1">
        <v>650</v>
      </c>
      <c r="G141" s="1">
        <v>643.6</v>
      </c>
      <c r="H141" s="1">
        <v>645.95000000000005</v>
      </c>
      <c r="I141" s="1">
        <v>645.5</v>
      </c>
      <c r="J141" s="1">
        <v>647.13</v>
      </c>
      <c r="K141" s="1">
        <v>17995</v>
      </c>
      <c r="L141" s="1">
        <v>11645029</v>
      </c>
      <c r="M141" s="3">
        <f>IF(ISERROR((Table4[[#This Row],[Close Price]]-I140)/I140),0,(Table4[[#This Row],[Close Price]]-I140)/I140)</f>
        <v>3.6538910052087738E-3</v>
      </c>
      <c r="N141" s="3">
        <f>IF(OR(Table4[[#This Row],[Raw Return]]&lt;-20,Table4[[#This Row],[Raw Return]]&gt;20),"Outlier",Table4[[#This Row],[Raw Return]])</f>
        <v>3.6538910052087738E-3</v>
      </c>
      <c r="O141" s="8">
        <f>(Table4[[#This Row],[Return]]-$S$3)^2</f>
        <v>1.2096779818533113E-5</v>
      </c>
      <c r="P141" s="8">
        <f>(Table4[[#This Row],[Return]]-$S$3)^3</f>
        <v>4.2073114646722439E-8</v>
      </c>
    </row>
    <row r="142" spans="1:16" x14ac:dyDescent="0.3">
      <c r="A142" s="1" t="s">
        <v>12</v>
      </c>
      <c r="B142" s="1" t="s">
        <v>13</v>
      </c>
      <c r="C142" s="2">
        <v>41570</v>
      </c>
      <c r="D142" s="1">
        <v>645.5</v>
      </c>
      <c r="E142" s="1">
        <v>645</v>
      </c>
      <c r="F142" s="1">
        <v>651.70000000000005</v>
      </c>
      <c r="G142" s="1">
        <v>641</v>
      </c>
      <c r="H142" s="1">
        <v>643</v>
      </c>
      <c r="I142" s="1">
        <v>643.5</v>
      </c>
      <c r="J142" s="1">
        <v>642.62</v>
      </c>
      <c r="K142" s="1">
        <v>28892</v>
      </c>
      <c r="L142" s="1">
        <v>18566645.449999999</v>
      </c>
      <c r="M142" s="3">
        <f>IF(ISERROR((Table4[[#This Row],[Close Price]]-I141)/I141),0,(Table4[[#This Row],[Close Price]]-I141)/I141)</f>
        <v>-3.0983733539891559E-3</v>
      </c>
      <c r="N142" s="3">
        <f>IF(OR(Table4[[#This Row],[Raw Return]]&lt;-20,Table4[[#This Row],[Raw Return]]&gt;20),"Outlier",Table4[[#This Row],[Raw Return]])</f>
        <v>-3.0983733539891559E-3</v>
      </c>
      <c r="O142" s="8">
        <f>(Table4[[#This Row],[Return]]-$S$3)^2</f>
        <v>1.0720528607465274E-5</v>
      </c>
      <c r="P142" s="8">
        <f>(Table4[[#This Row],[Return]]-$S$3)^3</f>
        <v>-3.5101388820941192E-8</v>
      </c>
    </row>
    <row r="143" spans="1:16" x14ac:dyDescent="0.3">
      <c r="A143" s="1" t="s">
        <v>12</v>
      </c>
      <c r="B143" s="1" t="s">
        <v>13</v>
      </c>
      <c r="C143" s="2">
        <v>41571</v>
      </c>
      <c r="D143" s="1">
        <v>643.5</v>
      </c>
      <c r="E143" s="1">
        <v>643</v>
      </c>
      <c r="F143" s="1">
        <v>650</v>
      </c>
      <c r="G143" s="1">
        <v>642</v>
      </c>
      <c r="H143" s="1">
        <v>645</v>
      </c>
      <c r="I143" s="1">
        <v>647.20000000000005</v>
      </c>
      <c r="J143" s="1">
        <v>645.20000000000005</v>
      </c>
      <c r="K143" s="1">
        <v>68519</v>
      </c>
      <c r="L143" s="1">
        <v>44208646.299999997</v>
      </c>
      <c r="M143" s="3">
        <f>IF(ISERROR((Table4[[#This Row],[Close Price]]-I142)/I142),0,(Table4[[#This Row],[Close Price]]-I142)/I142)</f>
        <v>5.7498057498058201E-3</v>
      </c>
      <c r="N143" s="3">
        <f>IF(OR(Table4[[#This Row],[Raw Return]]&lt;-20,Table4[[#This Row],[Raw Return]]&gt;20),"Outlier",Table4[[#This Row],[Raw Return]])</f>
        <v>5.7498057498058201E-3</v>
      </c>
      <c r="O143" s="8">
        <f>(Table4[[#This Row],[Return]]-$S$3)^2</f>
        <v>3.1068999663846854E-5</v>
      </c>
      <c r="P143" s="8">
        <f>(Table4[[#This Row],[Return]]-$S$3)^3</f>
        <v>1.7317727659268839E-7</v>
      </c>
    </row>
    <row r="144" spans="1:16" x14ac:dyDescent="0.3">
      <c r="A144" s="1" t="s">
        <v>12</v>
      </c>
      <c r="B144" s="1" t="s">
        <v>13</v>
      </c>
      <c r="C144" s="2">
        <v>41572</v>
      </c>
      <c r="D144" s="1">
        <v>647.20000000000005</v>
      </c>
      <c r="E144" s="1">
        <v>641.04999999999995</v>
      </c>
      <c r="F144" s="1">
        <v>645</v>
      </c>
      <c r="G144" s="1">
        <v>631.1</v>
      </c>
      <c r="H144" s="1">
        <v>640</v>
      </c>
      <c r="I144" s="1">
        <v>637.04999999999995</v>
      </c>
      <c r="J144" s="1">
        <v>637.23</v>
      </c>
      <c r="K144" s="1">
        <v>23793</v>
      </c>
      <c r="L144" s="1">
        <v>15161680.050000001</v>
      </c>
      <c r="M144" s="3">
        <f>IF(ISERROR((Table4[[#This Row],[Close Price]]-I143)/I143),0,(Table4[[#This Row],[Close Price]]-I143)/I143)</f>
        <v>-1.5682941903584813E-2</v>
      </c>
      <c r="N144" s="3">
        <f>IF(OR(Table4[[#This Row],[Raw Return]]&lt;-20,Table4[[#This Row],[Raw Return]]&gt;20),"Outlier",Table4[[#This Row],[Raw Return]])</f>
        <v>-1.5682941903584813E-2</v>
      </c>
      <c r="O144" s="8">
        <f>(Table4[[#This Row],[Return]]-$S$3)^2</f>
        <v>2.5150123237862709E-4</v>
      </c>
      <c r="P144" s="8">
        <f>(Table4[[#This Row],[Return]]-$S$3)^3</f>
        <v>-3.9885053250947217E-6</v>
      </c>
    </row>
    <row r="145" spans="1:16" x14ac:dyDescent="0.3">
      <c r="A145" s="1" t="s">
        <v>12</v>
      </c>
      <c r="B145" s="1" t="s">
        <v>13</v>
      </c>
      <c r="C145" s="2">
        <v>41575</v>
      </c>
      <c r="D145" s="1">
        <v>637.04999999999995</v>
      </c>
      <c r="E145" s="1">
        <v>640</v>
      </c>
      <c r="F145" s="1">
        <v>640</v>
      </c>
      <c r="G145" s="1">
        <v>628</v>
      </c>
      <c r="H145" s="1">
        <v>628.04999999999995</v>
      </c>
      <c r="I145" s="1">
        <v>630.9</v>
      </c>
      <c r="J145" s="1">
        <v>632.97</v>
      </c>
      <c r="K145" s="1">
        <v>11620</v>
      </c>
      <c r="L145" s="1">
        <v>7355105.8499999996</v>
      </c>
      <c r="M145" s="3">
        <f>IF(ISERROR((Table4[[#This Row],[Close Price]]-I144)/I144),0,(Table4[[#This Row],[Close Price]]-I144)/I144)</f>
        <v>-9.6538733223451492E-3</v>
      </c>
      <c r="N145" s="3">
        <f>IF(OR(Table4[[#This Row],[Raw Return]]&lt;-20,Table4[[#This Row],[Raw Return]]&gt;20),"Outlier",Table4[[#This Row],[Raw Return]])</f>
        <v>-9.6538733223451492E-3</v>
      </c>
      <c r="O145" s="8">
        <f>(Table4[[#This Row],[Return]]-$S$3)^2</f>
        <v>9.6623430679358387E-5</v>
      </c>
      <c r="P145" s="8">
        <f>(Table4[[#This Row],[Return]]-$S$3)^3</f>
        <v>-9.4978144300830486E-7</v>
      </c>
    </row>
    <row r="146" spans="1:16" x14ac:dyDescent="0.3">
      <c r="A146" s="1" t="s">
        <v>12</v>
      </c>
      <c r="B146" s="1" t="s">
        <v>13</v>
      </c>
      <c r="C146" s="2">
        <v>41576</v>
      </c>
      <c r="D146" s="1">
        <v>630.9</v>
      </c>
      <c r="E146" s="1">
        <v>639</v>
      </c>
      <c r="F146" s="1">
        <v>639</v>
      </c>
      <c r="G146" s="1">
        <v>615.5</v>
      </c>
      <c r="H146" s="1">
        <v>625</v>
      </c>
      <c r="I146" s="1">
        <v>625.75</v>
      </c>
      <c r="J146" s="1">
        <v>624.6</v>
      </c>
      <c r="K146" s="1">
        <v>23816</v>
      </c>
      <c r="L146" s="1">
        <v>14875436.699999999</v>
      </c>
      <c r="M146" s="3">
        <f>IF(ISERROR((Table4[[#This Row],[Close Price]]-I145)/I145),0,(Table4[[#This Row],[Close Price]]-I145)/I145)</f>
        <v>-8.1629418291329497E-3</v>
      </c>
      <c r="N146" s="3">
        <f>IF(OR(Table4[[#This Row],[Raw Return]]&lt;-20,Table4[[#This Row],[Raw Return]]&gt;20),"Outlier",Table4[[#This Row],[Raw Return]])</f>
        <v>-8.1629418291329497E-3</v>
      </c>
      <c r="O146" s="8">
        <f>(Table4[[#This Row],[Return]]-$S$3)^2</f>
        <v>6.9535423792423454E-5</v>
      </c>
      <c r="P146" s="8">
        <f>(Table4[[#This Row],[Return]]-$S$3)^3</f>
        <v>-5.7984131794803008E-7</v>
      </c>
    </row>
    <row r="147" spans="1:16" x14ac:dyDescent="0.3">
      <c r="A147" s="1" t="s">
        <v>12</v>
      </c>
      <c r="B147" s="1" t="s">
        <v>13</v>
      </c>
      <c r="C147" s="2">
        <v>41577</v>
      </c>
      <c r="D147" s="1">
        <v>625.75</v>
      </c>
      <c r="E147" s="1">
        <v>634.6</v>
      </c>
      <c r="F147" s="1">
        <v>638</v>
      </c>
      <c r="G147" s="1">
        <v>625</v>
      </c>
      <c r="H147" s="1">
        <v>627</v>
      </c>
      <c r="I147" s="1">
        <v>627.79999999999995</v>
      </c>
      <c r="J147" s="1">
        <v>632.54999999999995</v>
      </c>
      <c r="K147" s="1">
        <v>32665</v>
      </c>
      <c r="L147" s="1">
        <v>20662145.050000001</v>
      </c>
      <c r="M147" s="3">
        <f>IF(ISERROR((Table4[[#This Row],[Close Price]]-I146)/I146),0,(Table4[[#This Row],[Close Price]]-I146)/I146)</f>
        <v>3.2760687175388808E-3</v>
      </c>
      <c r="N147" s="3">
        <f>IF(OR(Table4[[#This Row],[Raw Return]]&lt;-20,Table4[[#This Row],[Raw Return]]&gt;20),"Outlier",Table4[[#This Row],[Raw Return]])</f>
        <v>3.2760687175388808E-3</v>
      </c>
      <c r="O147" s="8">
        <f>(Table4[[#This Row],[Return]]-$S$3)^2</f>
        <v>9.6113655313827213E-6</v>
      </c>
      <c r="P147" s="8">
        <f>(Table4[[#This Row],[Return]]-$S$3)^3</f>
        <v>2.9797349946489952E-8</v>
      </c>
    </row>
    <row r="148" spans="1:16" x14ac:dyDescent="0.3">
      <c r="A148" s="1" t="s">
        <v>12</v>
      </c>
      <c r="B148" s="1" t="s">
        <v>13</v>
      </c>
      <c r="C148" s="2">
        <v>41578</v>
      </c>
      <c r="D148" s="1">
        <v>627.79999999999995</v>
      </c>
      <c r="E148" s="1">
        <v>624</v>
      </c>
      <c r="F148" s="1">
        <v>641</v>
      </c>
      <c r="G148" s="1">
        <v>623.25</v>
      </c>
      <c r="H148" s="1">
        <v>640</v>
      </c>
      <c r="I148" s="1">
        <v>638.1</v>
      </c>
      <c r="J148" s="1">
        <v>635.09</v>
      </c>
      <c r="K148" s="1">
        <v>23142</v>
      </c>
      <c r="L148" s="1">
        <v>14697263.15</v>
      </c>
      <c r="M148" s="3">
        <f>IF(ISERROR((Table4[[#This Row],[Close Price]]-I147)/I147),0,(Table4[[#This Row],[Close Price]]-I147)/I147)</f>
        <v>1.6406498884995332E-2</v>
      </c>
      <c r="N148" s="3">
        <f>IF(OR(Table4[[#This Row],[Raw Return]]&lt;-20,Table4[[#This Row],[Raw Return]]&gt;20),"Outlier",Table4[[#This Row],[Raw Return]])</f>
        <v>1.6406498884995332E-2</v>
      </c>
      <c r="O148" s="8">
        <f>(Table4[[#This Row],[Return]]-$S$3)^2</f>
        <v>2.6343401262224613E-4</v>
      </c>
      <c r="P148" s="8">
        <f>(Table4[[#This Row],[Return]]-$S$3)^3</f>
        <v>4.2757053640874925E-6</v>
      </c>
    </row>
    <row r="149" spans="1:16" x14ac:dyDescent="0.3">
      <c r="A149" s="1" t="s">
        <v>12</v>
      </c>
      <c r="B149" s="1" t="s">
        <v>13</v>
      </c>
      <c r="C149" s="2">
        <v>41579</v>
      </c>
      <c r="D149" s="1">
        <v>638.1</v>
      </c>
      <c r="E149" s="1">
        <v>637.4</v>
      </c>
      <c r="F149" s="1">
        <v>655</v>
      </c>
      <c r="G149" s="1">
        <v>637</v>
      </c>
      <c r="H149" s="1">
        <v>650</v>
      </c>
      <c r="I149" s="1">
        <v>649</v>
      </c>
      <c r="J149" s="1">
        <v>647.79999999999995</v>
      </c>
      <c r="K149" s="1">
        <v>90004</v>
      </c>
      <c r="L149" s="1">
        <v>58304993</v>
      </c>
      <c r="M149" s="3">
        <f>IF(ISERROR((Table4[[#This Row],[Close Price]]-I148)/I148),0,(Table4[[#This Row],[Close Price]]-I148)/I148)</f>
        <v>1.7081962074909852E-2</v>
      </c>
      <c r="N149" s="3">
        <f>IF(OR(Table4[[#This Row],[Raw Return]]&lt;-20,Table4[[#This Row],[Raw Return]]&gt;20),"Outlier",Table4[[#This Row],[Raw Return]])</f>
        <v>1.7081962074909852E-2</v>
      </c>
      <c r="O149" s="8">
        <f>(Table4[[#This Row],[Return]]-$S$3)^2</f>
        <v>2.8581667693927529E-4</v>
      </c>
      <c r="P149" s="8">
        <f>(Table4[[#This Row],[Return]]-$S$3)^3</f>
        <v>4.8320492081223211E-6</v>
      </c>
    </row>
    <row r="150" spans="1:16" x14ac:dyDescent="0.3">
      <c r="A150" s="1" t="s">
        <v>12</v>
      </c>
      <c r="B150" s="1" t="s">
        <v>13</v>
      </c>
      <c r="C150" s="2">
        <v>41581</v>
      </c>
      <c r="D150" s="1">
        <v>649</v>
      </c>
      <c r="E150" s="1">
        <v>645</v>
      </c>
      <c r="F150" s="1">
        <v>658.8</v>
      </c>
      <c r="G150" s="1">
        <v>645</v>
      </c>
      <c r="H150" s="1">
        <v>658</v>
      </c>
      <c r="I150" s="1">
        <v>656.8</v>
      </c>
      <c r="J150" s="1">
        <v>655.49</v>
      </c>
      <c r="K150" s="1">
        <v>13625</v>
      </c>
      <c r="L150" s="1">
        <v>8930988.5500000007</v>
      </c>
      <c r="M150" s="3">
        <f>IF(ISERROR((Table4[[#This Row],[Close Price]]-I149)/I149),0,(Table4[[#This Row],[Close Price]]-I149)/I149)</f>
        <v>1.201848998459161E-2</v>
      </c>
      <c r="N150" s="3">
        <f>IF(OR(Table4[[#This Row],[Raw Return]]&lt;-20,Table4[[#This Row],[Raw Return]]&gt;20),"Outlier",Table4[[#This Row],[Raw Return]])</f>
        <v>1.201848998459161E-2</v>
      </c>
      <c r="O150" s="8">
        <f>(Table4[[#This Row],[Return]]-$S$3)^2</f>
        <v>1.4024815784499886E-4</v>
      </c>
      <c r="P150" s="8">
        <f>(Table4[[#This Row],[Return]]-$S$3)^3</f>
        <v>1.6609086552669903E-6</v>
      </c>
    </row>
    <row r="151" spans="1:16" x14ac:dyDescent="0.3">
      <c r="A151" s="1" t="s">
        <v>12</v>
      </c>
      <c r="B151" s="1" t="s">
        <v>13</v>
      </c>
      <c r="C151" s="2">
        <v>41583</v>
      </c>
      <c r="D151" s="1">
        <v>656.8</v>
      </c>
      <c r="E151" s="1">
        <v>642.1</v>
      </c>
      <c r="F151" s="1">
        <v>669.05</v>
      </c>
      <c r="G151" s="1">
        <v>642.1</v>
      </c>
      <c r="H151" s="1">
        <v>665</v>
      </c>
      <c r="I151" s="1">
        <v>665.95</v>
      </c>
      <c r="J151" s="1">
        <v>660.83</v>
      </c>
      <c r="K151" s="1">
        <v>43521</v>
      </c>
      <c r="L151" s="1">
        <v>28759770.699999999</v>
      </c>
      <c r="M151" s="3">
        <f>IF(ISERROR((Table4[[#This Row],[Close Price]]-I150)/I150),0,(Table4[[#This Row],[Close Price]]-I150)/I150)</f>
        <v>1.3931181485992832E-2</v>
      </c>
      <c r="N151" s="3">
        <f>IF(OR(Table4[[#This Row],[Raw Return]]&lt;-20,Table4[[#This Row],[Raw Return]]&gt;20),"Outlier",Table4[[#This Row],[Raw Return]])</f>
        <v>1.3931181485992832E-2</v>
      </c>
      <c r="O151" s="8">
        <f>(Table4[[#This Row],[Return]]-$S$3)^2</f>
        <v>1.8920918615073293E-4</v>
      </c>
      <c r="P151" s="8">
        <f>(Table4[[#This Row],[Return]]-$S$3)^3</f>
        <v>2.6026353636055561E-6</v>
      </c>
    </row>
    <row r="152" spans="1:16" x14ac:dyDescent="0.3">
      <c r="A152" s="1" t="s">
        <v>12</v>
      </c>
      <c r="B152" s="1" t="s">
        <v>13</v>
      </c>
      <c r="C152" s="2">
        <v>41584</v>
      </c>
      <c r="D152" s="1">
        <v>665.95</v>
      </c>
      <c r="E152" s="1">
        <v>657.1</v>
      </c>
      <c r="F152" s="1">
        <v>684.9</v>
      </c>
      <c r="G152" s="1">
        <v>657.1</v>
      </c>
      <c r="H152" s="1">
        <v>668.5</v>
      </c>
      <c r="I152" s="1">
        <v>668.35</v>
      </c>
      <c r="J152" s="1">
        <v>670.41</v>
      </c>
      <c r="K152" s="1">
        <v>46017</v>
      </c>
      <c r="L152" s="1">
        <v>30850331.649999999</v>
      </c>
      <c r="M152" s="3">
        <f>IF(ISERROR((Table4[[#This Row],[Close Price]]-I151)/I151),0,(Table4[[#This Row],[Close Price]]-I151)/I151)</f>
        <v>3.6038741647270471E-3</v>
      </c>
      <c r="N152" s="3">
        <f>IF(OR(Table4[[#This Row],[Raw Return]]&lt;-20,Table4[[#This Row],[Raw Return]]&gt;20),"Outlier",Table4[[#This Row],[Raw Return]])</f>
        <v>3.6038741647270471E-3</v>
      </c>
      <c r="O152" s="8">
        <f>(Table4[[#This Row],[Return]]-$S$3)^2</f>
        <v>1.1751360106357285E-5</v>
      </c>
      <c r="P152" s="8">
        <f>(Table4[[#This Row],[Return]]-$S$3)^3</f>
        <v>4.0283964294281812E-8</v>
      </c>
    </row>
    <row r="153" spans="1:16" x14ac:dyDescent="0.3">
      <c r="A153" s="1" t="s">
        <v>12</v>
      </c>
      <c r="B153" s="1" t="s">
        <v>13</v>
      </c>
      <c r="C153" s="2">
        <v>41585</v>
      </c>
      <c r="D153" s="1">
        <v>668.35</v>
      </c>
      <c r="E153" s="1">
        <v>670</v>
      </c>
      <c r="F153" s="1">
        <v>675</v>
      </c>
      <c r="G153" s="1">
        <v>661</v>
      </c>
      <c r="H153" s="1">
        <v>670.05</v>
      </c>
      <c r="I153" s="1">
        <v>668.4</v>
      </c>
      <c r="J153" s="1">
        <v>668.93</v>
      </c>
      <c r="K153" s="1">
        <v>31991</v>
      </c>
      <c r="L153" s="1">
        <v>21399677.300000001</v>
      </c>
      <c r="M153" s="3">
        <f>IF(ISERROR((Table4[[#This Row],[Close Price]]-I152)/I152),0,(Table4[[#This Row],[Close Price]]-I152)/I152)</f>
        <v>7.4811101967463945E-5</v>
      </c>
      <c r="N153" s="3">
        <f>IF(OR(Table4[[#This Row],[Raw Return]]&lt;-20,Table4[[#This Row],[Raw Return]]&gt;20),"Outlier",Table4[[#This Row],[Raw Return]])</f>
        <v>7.4811101967463945E-5</v>
      </c>
      <c r="O153" s="8">
        <f>(Table4[[#This Row],[Return]]-$S$3)^2</f>
        <v>1.0208551429317953E-8</v>
      </c>
      <c r="P153" s="8">
        <f>(Table4[[#This Row],[Return]]-$S$3)^3</f>
        <v>-1.0314452532386422E-12</v>
      </c>
    </row>
    <row r="154" spans="1:16" x14ac:dyDescent="0.3">
      <c r="A154" s="1" t="s">
        <v>12</v>
      </c>
      <c r="B154" s="1" t="s">
        <v>13</v>
      </c>
      <c r="C154" s="2">
        <v>41586</v>
      </c>
      <c r="D154" s="1">
        <v>668.4</v>
      </c>
      <c r="E154" s="1">
        <v>666.85</v>
      </c>
      <c r="F154" s="1">
        <v>679.8</v>
      </c>
      <c r="G154" s="1">
        <v>665</v>
      </c>
      <c r="H154" s="1">
        <v>671.95</v>
      </c>
      <c r="I154" s="1">
        <v>671.05</v>
      </c>
      <c r="J154" s="1">
        <v>671.76</v>
      </c>
      <c r="K154" s="1">
        <v>26710</v>
      </c>
      <c r="L154" s="1">
        <v>17942700.300000001</v>
      </c>
      <c r="M154" s="3">
        <f>IF(ISERROR((Table4[[#This Row],[Close Price]]-I153)/I153),0,(Table4[[#This Row],[Close Price]]-I153)/I153)</f>
        <v>3.9646918013165429E-3</v>
      </c>
      <c r="N154" s="3">
        <f>IF(OR(Table4[[#This Row],[Raw Return]]&lt;-20,Table4[[#This Row],[Raw Return]]&gt;20),"Outlier",Table4[[#This Row],[Raw Return]])</f>
        <v>3.9646918013165429E-3</v>
      </c>
      <c r="O154" s="8">
        <f>(Table4[[#This Row],[Return]]-$S$3)^2</f>
        <v>1.4355333725873717E-5</v>
      </c>
      <c r="P154" s="8">
        <f>(Table4[[#This Row],[Return]]-$S$3)^3</f>
        <v>5.4390110336016264E-8</v>
      </c>
    </row>
    <row r="155" spans="1:16" x14ac:dyDescent="0.3">
      <c r="A155" s="1" t="s">
        <v>12</v>
      </c>
      <c r="B155" s="1" t="s">
        <v>13</v>
      </c>
      <c r="C155" s="2">
        <v>41589</v>
      </c>
      <c r="D155" s="1">
        <v>671.05</v>
      </c>
      <c r="E155" s="1">
        <v>674.05</v>
      </c>
      <c r="F155" s="1">
        <v>675.5</v>
      </c>
      <c r="G155" s="1">
        <v>666</v>
      </c>
      <c r="H155" s="1">
        <v>670</v>
      </c>
      <c r="I155" s="1">
        <v>670.15</v>
      </c>
      <c r="J155" s="1">
        <v>670.66</v>
      </c>
      <c r="K155" s="1">
        <v>18033</v>
      </c>
      <c r="L155" s="1">
        <v>12094006.35</v>
      </c>
      <c r="M155" s="3">
        <f>IF(ISERROR((Table4[[#This Row],[Close Price]]-I154)/I154),0,(Table4[[#This Row],[Close Price]]-I154)/I154)</f>
        <v>-1.3411817301243981E-3</v>
      </c>
      <c r="N155" s="3">
        <f>IF(OR(Table4[[#This Row],[Raw Return]]&lt;-20,Table4[[#This Row],[Raw Return]]&gt;20),"Outlier",Table4[[#This Row],[Raw Return]])</f>
        <v>-1.3411817301243981E-3</v>
      </c>
      <c r="O155" s="8">
        <f>(Table4[[#This Row],[Return]]-$S$3)^2</f>
        <v>2.3013806534696956E-6</v>
      </c>
      <c r="P155" s="8">
        <f>(Table4[[#This Row],[Return]]-$S$3)^3</f>
        <v>-3.491263972546834E-9</v>
      </c>
    </row>
    <row r="156" spans="1:16" x14ac:dyDescent="0.3">
      <c r="A156" s="1" t="s">
        <v>12</v>
      </c>
      <c r="B156" s="1" t="s">
        <v>13</v>
      </c>
      <c r="C156" s="2">
        <v>41590</v>
      </c>
      <c r="D156" s="1">
        <v>670.15</v>
      </c>
      <c r="E156" s="1">
        <v>668.5</v>
      </c>
      <c r="F156" s="1">
        <v>684.9</v>
      </c>
      <c r="G156" s="1">
        <v>666.25</v>
      </c>
      <c r="H156" s="1">
        <v>675</v>
      </c>
      <c r="I156" s="1">
        <v>675.15</v>
      </c>
      <c r="J156" s="1">
        <v>675.66</v>
      </c>
      <c r="K156" s="1">
        <v>26910</v>
      </c>
      <c r="L156" s="1">
        <v>18181924.850000001</v>
      </c>
      <c r="M156" s="3">
        <f>IF(ISERROR((Table4[[#This Row],[Close Price]]-I155)/I155),0,(Table4[[#This Row],[Close Price]]-I155)/I155)</f>
        <v>7.4610161904051335E-3</v>
      </c>
      <c r="N156" s="3">
        <f>IF(OR(Table4[[#This Row],[Raw Return]]&lt;-20,Table4[[#This Row],[Raw Return]]&gt;20),"Outlier",Table4[[#This Row],[Raw Return]])</f>
        <v>7.4610161904051335E-3</v>
      </c>
      <c r="O156" s="8">
        <f>(Table4[[#This Row],[Return]]-$S$3)^2</f>
        <v>5.3073668592550584E-5</v>
      </c>
      <c r="P156" s="8">
        <f>(Table4[[#This Row],[Return]]-$S$3)^3</f>
        <v>3.8665057678996263E-7</v>
      </c>
    </row>
    <row r="157" spans="1:16" x14ac:dyDescent="0.3">
      <c r="A157" s="1" t="s">
        <v>12</v>
      </c>
      <c r="B157" s="1" t="s">
        <v>13</v>
      </c>
      <c r="C157" s="2">
        <v>41591</v>
      </c>
      <c r="D157" s="1">
        <v>675.15</v>
      </c>
      <c r="E157" s="1">
        <v>671</v>
      </c>
      <c r="F157" s="1">
        <v>684</v>
      </c>
      <c r="G157" s="1">
        <v>666</v>
      </c>
      <c r="H157" s="1">
        <v>671</v>
      </c>
      <c r="I157" s="1">
        <v>672.45</v>
      </c>
      <c r="J157" s="1">
        <v>674.88</v>
      </c>
      <c r="K157" s="1">
        <v>32702</v>
      </c>
      <c r="L157" s="1">
        <v>22070003.399999999</v>
      </c>
      <c r="M157" s="3">
        <f>IF(ISERROR((Table4[[#This Row],[Close Price]]-I156)/I156),0,(Table4[[#This Row],[Close Price]]-I156)/I156)</f>
        <v>-3.9991113085979888E-3</v>
      </c>
      <c r="N157" s="3">
        <f>IF(OR(Table4[[#This Row],[Raw Return]]&lt;-20,Table4[[#This Row],[Raw Return]]&gt;20),"Outlier",Table4[[#This Row],[Raw Return]])</f>
        <v>-3.9991113085979888E-3</v>
      </c>
      <c r="O157" s="8">
        <f>(Table4[[#This Row],[Return]]-$S$3)^2</f>
        <v>1.7430289222758896E-5</v>
      </c>
      <c r="P157" s="8">
        <f>(Table4[[#This Row],[Return]]-$S$3)^3</f>
        <v>-7.2770756580154543E-8</v>
      </c>
    </row>
    <row r="158" spans="1:16" x14ac:dyDescent="0.3">
      <c r="A158" s="1" t="s">
        <v>12</v>
      </c>
      <c r="B158" s="1" t="s">
        <v>13</v>
      </c>
      <c r="C158" s="2">
        <v>41592</v>
      </c>
      <c r="D158" s="1">
        <v>672.45</v>
      </c>
      <c r="E158" s="1">
        <v>672.5</v>
      </c>
      <c r="F158" s="1">
        <v>694</v>
      </c>
      <c r="G158" s="1">
        <v>672.5</v>
      </c>
      <c r="H158" s="1">
        <v>688</v>
      </c>
      <c r="I158" s="1">
        <v>688.95</v>
      </c>
      <c r="J158" s="1">
        <v>683.09</v>
      </c>
      <c r="K158" s="1">
        <v>48667</v>
      </c>
      <c r="L158" s="1">
        <v>33243728.850000001</v>
      </c>
      <c r="M158" s="3">
        <f>IF(ISERROR((Table4[[#This Row],[Close Price]]-I157)/I157),0,(Table4[[#This Row],[Close Price]]-I157)/I157)</f>
        <v>2.4537140307829577E-2</v>
      </c>
      <c r="N158" s="3">
        <f>IF(OR(Table4[[#This Row],[Raw Return]]&lt;-20,Table4[[#This Row],[Raw Return]]&gt;20),"Outlier",Table4[[#This Row],[Raw Return]])</f>
        <v>2.4537140307829577E-2</v>
      </c>
      <c r="O158" s="8">
        <f>(Table4[[#This Row],[Return]]-$S$3)^2</f>
        <v>5.9347253960033268E-4</v>
      </c>
      <c r="P158" s="8">
        <f>(Table4[[#This Row],[Return]]-$S$3)^3</f>
        <v>1.4457757729977117E-5</v>
      </c>
    </row>
    <row r="159" spans="1:16" x14ac:dyDescent="0.3">
      <c r="A159" s="1" t="s">
        <v>12</v>
      </c>
      <c r="B159" s="1" t="s">
        <v>13</v>
      </c>
      <c r="C159" s="2">
        <v>41596</v>
      </c>
      <c r="D159" s="1">
        <v>688.95</v>
      </c>
      <c r="E159" s="1">
        <v>698.8</v>
      </c>
      <c r="F159" s="1">
        <v>712</v>
      </c>
      <c r="G159" s="1">
        <v>689.6</v>
      </c>
      <c r="H159" s="1">
        <v>694</v>
      </c>
      <c r="I159" s="1">
        <v>694.3</v>
      </c>
      <c r="J159" s="1">
        <v>698.67</v>
      </c>
      <c r="K159" s="1">
        <v>76035</v>
      </c>
      <c r="L159" s="1">
        <v>53123238.200000003</v>
      </c>
      <c r="M159" s="3">
        <f>IF(ISERROR((Table4[[#This Row],[Close Price]]-I158)/I158),0,(Table4[[#This Row],[Close Price]]-I158)/I158)</f>
        <v>7.7654401625660919E-3</v>
      </c>
      <c r="N159" s="3">
        <f>IF(OR(Table4[[#This Row],[Raw Return]]&lt;-20,Table4[[#This Row],[Raw Return]]&gt;20),"Outlier",Table4[[#This Row],[Raw Return]])</f>
        <v>7.7654401625660919E-3</v>
      </c>
      <c r="O159" s="8">
        <f>(Table4[[#This Row],[Return]]-$S$3)^2</f>
        <v>5.7601901932892819E-5</v>
      </c>
      <c r="P159" s="8">
        <f>(Table4[[#This Row],[Return]]-$S$3)^3</f>
        <v>4.3717491590404428E-7</v>
      </c>
    </row>
    <row r="160" spans="1:16" x14ac:dyDescent="0.3">
      <c r="A160" s="1" t="s">
        <v>12</v>
      </c>
      <c r="B160" s="1" t="s">
        <v>13</v>
      </c>
      <c r="C160" s="2">
        <v>41597</v>
      </c>
      <c r="D160" s="1">
        <v>694.3</v>
      </c>
      <c r="E160" s="1">
        <v>690</v>
      </c>
      <c r="F160" s="1">
        <v>714.5</v>
      </c>
      <c r="G160" s="1">
        <v>686.7</v>
      </c>
      <c r="H160" s="1">
        <v>712</v>
      </c>
      <c r="I160" s="1">
        <v>707.85</v>
      </c>
      <c r="J160" s="1">
        <v>704.49</v>
      </c>
      <c r="K160" s="1">
        <v>73706</v>
      </c>
      <c r="L160" s="1">
        <v>51925230.899999999</v>
      </c>
      <c r="M160" s="3">
        <f>IF(ISERROR((Table4[[#This Row],[Close Price]]-I159)/I159),0,(Table4[[#This Row],[Close Price]]-I159)/I159)</f>
        <v>1.9516059340342892E-2</v>
      </c>
      <c r="N160" s="3">
        <f>IF(OR(Table4[[#This Row],[Raw Return]]&lt;-20,Table4[[#This Row],[Raw Return]]&gt;20),"Outlier",Table4[[#This Row],[Raw Return]])</f>
        <v>1.9516059340342892E-2</v>
      </c>
      <c r="O160" s="8">
        <f>(Table4[[#This Row],[Return]]-$S$3)^2</f>
        <v>3.7404375618576376E-4</v>
      </c>
      <c r="P160" s="8">
        <f>(Table4[[#This Row],[Return]]-$S$3)^3</f>
        <v>7.2340851162388808E-6</v>
      </c>
    </row>
    <row r="161" spans="1:16" x14ac:dyDescent="0.3">
      <c r="A161" s="1" t="s">
        <v>12</v>
      </c>
      <c r="B161" s="1" t="s">
        <v>13</v>
      </c>
      <c r="C161" s="2">
        <v>41598</v>
      </c>
      <c r="D161" s="1">
        <v>707.85</v>
      </c>
      <c r="E161" s="1">
        <v>708</v>
      </c>
      <c r="F161" s="1">
        <v>715</v>
      </c>
      <c r="G161" s="1">
        <v>698.05</v>
      </c>
      <c r="H161" s="1">
        <v>702</v>
      </c>
      <c r="I161" s="1">
        <v>701.15</v>
      </c>
      <c r="J161" s="1">
        <v>707.25</v>
      </c>
      <c r="K161" s="1">
        <v>24567</v>
      </c>
      <c r="L161" s="1">
        <v>17374985.800000001</v>
      </c>
      <c r="M161" s="3">
        <f>IF(ISERROR((Table4[[#This Row],[Close Price]]-I160)/I160),0,(Table4[[#This Row],[Close Price]]-I160)/I160)</f>
        <v>-9.4652821925549843E-3</v>
      </c>
      <c r="N161" s="3">
        <f>IF(OR(Table4[[#This Row],[Raw Return]]&lt;-20,Table4[[#This Row],[Raw Return]]&gt;20),"Outlier",Table4[[#This Row],[Raw Return]])</f>
        <v>-9.4652821925549843E-3</v>
      </c>
      <c r="O161" s="8">
        <f>(Table4[[#This Row],[Return]]-$S$3)^2</f>
        <v>9.2951400613755993E-5</v>
      </c>
      <c r="P161" s="8">
        <f>(Table4[[#This Row],[Return]]-$S$3)^3</f>
        <v>-8.9615659936226307E-7</v>
      </c>
    </row>
    <row r="162" spans="1:16" x14ac:dyDescent="0.3">
      <c r="A162" s="1" t="s">
        <v>12</v>
      </c>
      <c r="B162" s="1" t="s">
        <v>13</v>
      </c>
      <c r="C162" s="2">
        <v>41599</v>
      </c>
      <c r="D162" s="1">
        <v>701.15</v>
      </c>
      <c r="E162" s="1">
        <v>696.05</v>
      </c>
      <c r="F162" s="1">
        <v>700</v>
      </c>
      <c r="G162" s="1">
        <v>680.1</v>
      </c>
      <c r="H162" s="1">
        <v>684.1</v>
      </c>
      <c r="I162" s="1">
        <v>686.75</v>
      </c>
      <c r="J162" s="1">
        <v>687.41</v>
      </c>
      <c r="K162" s="1">
        <v>30914</v>
      </c>
      <c r="L162" s="1">
        <v>21250483.050000001</v>
      </c>
      <c r="M162" s="3">
        <f>IF(ISERROR((Table4[[#This Row],[Close Price]]-I161)/I161),0,(Table4[[#This Row],[Close Price]]-I161)/I161)</f>
        <v>-2.0537688083862193E-2</v>
      </c>
      <c r="N162" s="3">
        <f>IF(OR(Table4[[#This Row],[Raw Return]]&lt;-20,Table4[[#This Row],[Raw Return]]&gt;20),"Outlier",Table4[[#This Row],[Raw Return]])</f>
        <v>-2.0537688083862193E-2</v>
      </c>
      <c r="O162" s="8">
        <f>(Table4[[#This Row],[Return]]-$S$3)^2</f>
        <v>4.290505969147269E-4</v>
      </c>
      <c r="P162" s="8">
        <f>(Table4[[#This Row],[Return]]-$S$3)^3</f>
        <v>-8.8871552262386399E-6</v>
      </c>
    </row>
    <row r="163" spans="1:16" x14ac:dyDescent="0.3">
      <c r="A163" s="1" t="s">
        <v>12</v>
      </c>
      <c r="B163" s="1" t="s">
        <v>13</v>
      </c>
      <c r="C163" s="2">
        <v>41600</v>
      </c>
      <c r="D163" s="1">
        <v>686.75</v>
      </c>
      <c r="E163" s="1">
        <v>699.95</v>
      </c>
      <c r="F163" s="1">
        <v>710</v>
      </c>
      <c r="G163" s="1">
        <v>689.3</v>
      </c>
      <c r="H163" s="1">
        <v>702</v>
      </c>
      <c r="I163" s="1">
        <v>701</v>
      </c>
      <c r="J163" s="1">
        <v>696.47</v>
      </c>
      <c r="K163" s="1">
        <v>25267</v>
      </c>
      <c r="L163" s="1">
        <v>17597828</v>
      </c>
      <c r="M163" s="3">
        <f>IF(ISERROR((Table4[[#This Row],[Close Price]]-I162)/I162),0,(Table4[[#This Row],[Close Price]]-I162)/I162)</f>
        <v>2.0749908991627229E-2</v>
      </c>
      <c r="N163" s="3">
        <f>IF(OR(Table4[[#This Row],[Raw Return]]&lt;-20,Table4[[#This Row],[Raw Return]]&gt;20),"Outlier",Table4[[#This Row],[Raw Return]])</f>
        <v>2.0749908991627229E-2</v>
      </c>
      <c r="O163" s="8">
        <f>(Table4[[#This Row],[Return]]-$S$3)^2</f>
        <v>4.2329196600337192E-4</v>
      </c>
      <c r="P163" s="8">
        <f>(Table4[[#This Row],[Return]]-$S$3)^3</f>
        <v>8.70883452333107E-6</v>
      </c>
    </row>
    <row r="164" spans="1:16" x14ac:dyDescent="0.3">
      <c r="A164" s="1" t="s">
        <v>12</v>
      </c>
      <c r="B164" s="1" t="s">
        <v>13</v>
      </c>
      <c r="C164" s="2">
        <v>41603</v>
      </c>
      <c r="D164" s="1">
        <v>701</v>
      </c>
      <c r="E164" s="1">
        <v>701</v>
      </c>
      <c r="F164" s="1">
        <v>722.9</v>
      </c>
      <c r="G164" s="1">
        <v>700.75</v>
      </c>
      <c r="H164" s="1">
        <v>715</v>
      </c>
      <c r="I164" s="1">
        <v>714.3</v>
      </c>
      <c r="J164" s="1">
        <v>713.87</v>
      </c>
      <c r="K164" s="1">
        <v>30268</v>
      </c>
      <c r="L164" s="1">
        <v>21607470.449999999</v>
      </c>
      <c r="M164" s="3">
        <f>IF(ISERROR((Table4[[#This Row],[Close Price]]-I163)/I163),0,(Table4[[#This Row],[Close Price]]-I163)/I163)</f>
        <v>1.8972895863052716E-2</v>
      </c>
      <c r="N164" s="3">
        <f>IF(OR(Table4[[#This Row],[Raw Return]]&lt;-20,Table4[[#This Row],[Raw Return]]&gt;20),"Outlier",Table4[[#This Row],[Raw Return]])</f>
        <v>1.8972895863052716E-2</v>
      </c>
      <c r="O164" s="8">
        <f>(Table4[[#This Row],[Return]]-$S$3)^2</f>
        <v>3.5332899038219154E-4</v>
      </c>
      <c r="P164" s="8">
        <f>(Table4[[#This Row],[Return]]-$S$3)^3</f>
        <v>6.6415417745978892E-6</v>
      </c>
    </row>
    <row r="165" spans="1:16" x14ac:dyDescent="0.3">
      <c r="A165" s="1" t="s">
        <v>12</v>
      </c>
      <c r="B165" s="1" t="s">
        <v>13</v>
      </c>
      <c r="C165" s="2">
        <v>41604</v>
      </c>
      <c r="D165" s="1">
        <v>714.3</v>
      </c>
      <c r="E165" s="1">
        <v>706.2</v>
      </c>
      <c r="F165" s="1">
        <v>730</v>
      </c>
      <c r="G165" s="1">
        <v>706.2</v>
      </c>
      <c r="H165" s="1">
        <v>719</v>
      </c>
      <c r="I165" s="1">
        <v>717.1</v>
      </c>
      <c r="J165" s="1">
        <v>723.35</v>
      </c>
      <c r="K165" s="1">
        <v>58722</v>
      </c>
      <c r="L165" s="1">
        <v>42476557.450000003</v>
      </c>
      <c r="M165" s="3">
        <f>IF(ISERROR((Table4[[#This Row],[Close Price]]-I164)/I164),0,(Table4[[#This Row],[Close Price]]-I164)/I164)</f>
        <v>3.9199216015680643E-3</v>
      </c>
      <c r="N165" s="3">
        <f>IF(OR(Table4[[#This Row],[Raw Return]]&lt;-20,Table4[[#This Row],[Raw Return]]&gt;20),"Outlier",Table4[[#This Row],[Raw Return]])</f>
        <v>3.9199216015680643E-3</v>
      </c>
      <c r="O165" s="8">
        <f>(Table4[[#This Row],[Return]]-$S$3)^2</f>
        <v>1.4018083551890784E-5</v>
      </c>
      <c r="P165" s="8">
        <f>(Table4[[#This Row],[Return]]-$S$3)^3</f>
        <v>5.24847298654478E-8</v>
      </c>
    </row>
    <row r="166" spans="1:16" x14ac:dyDescent="0.3">
      <c r="A166" s="1" t="s">
        <v>12</v>
      </c>
      <c r="B166" s="1" t="s">
        <v>13</v>
      </c>
      <c r="C166" s="2">
        <v>41605</v>
      </c>
      <c r="D166" s="1">
        <v>717.1</v>
      </c>
      <c r="E166" s="1">
        <v>727.7</v>
      </c>
      <c r="F166" s="1">
        <v>727.7</v>
      </c>
      <c r="G166" s="1">
        <v>702.4</v>
      </c>
      <c r="H166" s="1">
        <v>707.05</v>
      </c>
      <c r="I166" s="1">
        <v>707.7</v>
      </c>
      <c r="J166" s="1">
        <v>711.39</v>
      </c>
      <c r="K166" s="1">
        <v>10904</v>
      </c>
      <c r="L166" s="1">
        <v>7757001.9500000002</v>
      </c>
      <c r="M166" s="3">
        <f>IF(ISERROR((Table4[[#This Row],[Close Price]]-I165)/I165),0,(Table4[[#This Row],[Close Price]]-I165)/I165)</f>
        <v>-1.3108353088829978E-2</v>
      </c>
      <c r="N166" s="3">
        <f>IF(OR(Table4[[#This Row],[Raw Return]]&lt;-20,Table4[[#This Row],[Raw Return]]&gt;20),"Outlier",Table4[[#This Row],[Raw Return]])</f>
        <v>-1.3108353088829978E-2</v>
      </c>
      <c r="O166" s="8">
        <f>(Table4[[#This Row],[Return]]-$S$3)^2</f>
        <v>1.764700112778682E-4</v>
      </c>
      <c r="P166" s="8">
        <f>(Table4[[#This Row],[Return]]-$S$3)^3</f>
        <v>-2.3442632003803903E-6</v>
      </c>
    </row>
    <row r="167" spans="1:16" x14ac:dyDescent="0.3">
      <c r="A167" s="1" t="s">
        <v>12</v>
      </c>
      <c r="B167" s="1" t="s">
        <v>13</v>
      </c>
      <c r="C167" s="2">
        <v>41606</v>
      </c>
      <c r="D167" s="1">
        <v>707.7</v>
      </c>
      <c r="E167" s="1">
        <v>710</v>
      </c>
      <c r="F167" s="1">
        <v>728.9</v>
      </c>
      <c r="G167" s="1">
        <v>710</v>
      </c>
      <c r="H167" s="1">
        <v>716</v>
      </c>
      <c r="I167" s="1">
        <v>718.75</v>
      </c>
      <c r="J167" s="1">
        <v>720.81</v>
      </c>
      <c r="K167" s="1">
        <v>35753</v>
      </c>
      <c r="L167" s="1">
        <v>25770993.5</v>
      </c>
      <c r="M167" s="3">
        <f>IF(ISERROR((Table4[[#This Row],[Close Price]]-I166)/I166),0,(Table4[[#This Row],[Close Price]]-I166)/I166)</f>
        <v>1.5613960717818219E-2</v>
      </c>
      <c r="N167" s="3">
        <f>IF(OR(Table4[[#This Row],[Raw Return]]&lt;-20,Table4[[#This Row],[Raw Return]]&gt;20),"Outlier",Table4[[#This Row],[Raw Return]])</f>
        <v>1.5613960717818219E-2</v>
      </c>
      <c r="O167" s="8">
        <f>(Table4[[#This Row],[Return]]-$S$3)^2</f>
        <v>2.3833530951795215E-4</v>
      </c>
      <c r="P167" s="8">
        <f>(Table4[[#This Row],[Return]]-$S$3)^3</f>
        <v>3.6794472589629443E-6</v>
      </c>
    </row>
    <row r="168" spans="1:16" x14ac:dyDescent="0.3">
      <c r="A168" s="1" t="s">
        <v>12</v>
      </c>
      <c r="B168" s="1" t="s">
        <v>13</v>
      </c>
      <c r="C168" s="2">
        <v>41607</v>
      </c>
      <c r="D168" s="1">
        <v>718.75</v>
      </c>
      <c r="E168" s="1">
        <v>724.5</v>
      </c>
      <c r="F168" s="1">
        <v>738.35</v>
      </c>
      <c r="G168" s="1">
        <v>712.6</v>
      </c>
      <c r="H168" s="1">
        <v>738</v>
      </c>
      <c r="I168" s="1">
        <v>732.4</v>
      </c>
      <c r="J168" s="1">
        <v>729.44</v>
      </c>
      <c r="K168" s="1">
        <v>49995</v>
      </c>
      <c r="L168" s="1">
        <v>36468513.600000001</v>
      </c>
      <c r="M168" s="3">
        <f>IF(ISERROR((Table4[[#This Row],[Close Price]]-I167)/I167),0,(Table4[[#This Row],[Close Price]]-I167)/I167)</f>
        <v>1.8991304347826057E-2</v>
      </c>
      <c r="N168" s="3">
        <f>IF(OR(Table4[[#This Row],[Raw Return]]&lt;-20,Table4[[#This Row],[Raw Return]]&gt;20),"Outlier",Table4[[#This Row],[Raw Return]])</f>
        <v>1.8991304347826057E-2</v>
      </c>
      <c r="O168" s="8">
        <f>(Table4[[#This Row],[Return]]-$S$3)^2</f>
        <v>3.5402137957563274E-4</v>
      </c>
      <c r="P168" s="8">
        <f>(Table4[[#This Row],[Return]]-$S$3)^3</f>
        <v>6.661073644251004E-6</v>
      </c>
    </row>
    <row r="169" spans="1:16" x14ac:dyDescent="0.3">
      <c r="A169" s="1" t="s">
        <v>12</v>
      </c>
      <c r="B169" s="1" t="s">
        <v>13</v>
      </c>
      <c r="C169" s="2">
        <v>41610</v>
      </c>
      <c r="D169" s="1">
        <v>732.4</v>
      </c>
      <c r="E169" s="1">
        <v>744.95</v>
      </c>
      <c r="F169" s="1">
        <v>744.95</v>
      </c>
      <c r="G169" s="1">
        <v>727.95</v>
      </c>
      <c r="H169" s="1">
        <v>733</v>
      </c>
      <c r="I169" s="1">
        <v>733.8</v>
      </c>
      <c r="J169" s="1">
        <v>733.76</v>
      </c>
      <c r="K169" s="1">
        <v>28082</v>
      </c>
      <c r="L169" s="1">
        <v>20605483.199999999</v>
      </c>
      <c r="M169" s="3">
        <f>IF(ISERROR((Table4[[#This Row],[Close Price]]-I168)/I168),0,(Table4[[#This Row],[Close Price]]-I168)/I168)</f>
        <v>1.9115237575095267E-3</v>
      </c>
      <c r="N169" s="3">
        <f>IF(OR(Table4[[#This Row],[Raw Return]]&lt;-20,Table4[[#This Row],[Raw Return]]&gt;20),"Outlier",Table4[[#This Row],[Raw Return]])</f>
        <v>1.9115237575095267E-3</v>
      </c>
      <c r="O169" s="8">
        <f>(Table4[[#This Row],[Return]]-$S$3)^2</f>
        <v>3.0125686746330773E-6</v>
      </c>
      <c r="P169" s="8">
        <f>(Table4[[#This Row],[Return]]-$S$3)^3</f>
        <v>5.2288409752855165E-9</v>
      </c>
    </row>
    <row r="170" spans="1:16" x14ac:dyDescent="0.3">
      <c r="A170" s="1" t="s">
        <v>12</v>
      </c>
      <c r="B170" s="1" t="s">
        <v>13</v>
      </c>
      <c r="C170" s="2">
        <v>41611</v>
      </c>
      <c r="D170" s="1">
        <v>733.8</v>
      </c>
      <c r="E170" s="1">
        <v>726</v>
      </c>
      <c r="F170" s="1">
        <v>744.9</v>
      </c>
      <c r="G170" s="1">
        <v>726</v>
      </c>
      <c r="H170" s="1">
        <v>739.8</v>
      </c>
      <c r="I170" s="1">
        <v>739.05</v>
      </c>
      <c r="J170" s="1">
        <v>739.21</v>
      </c>
      <c r="K170" s="1">
        <v>19641</v>
      </c>
      <c r="L170" s="1">
        <v>14518873.15</v>
      </c>
      <c r="M170" s="3">
        <f>IF(ISERROR((Table4[[#This Row],[Close Price]]-I169)/I169),0,(Table4[[#This Row],[Close Price]]-I169)/I169)</f>
        <v>7.1545380212591995E-3</v>
      </c>
      <c r="N170" s="3">
        <f>IF(OR(Table4[[#This Row],[Raw Return]]&lt;-20,Table4[[#This Row],[Raw Return]]&gt;20),"Outlier",Table4[[#This Row],[Raw Return]])</f>
        <v>7.1545380212591995E-3</v>
      </c>
      <c r="O170" s="8">
        <f>(Table4[[#This Row],[Return]]-$S$3)^2</f>
        <v>4.8702107736099429E-5</v>
      </c>
      <c r="P170" s="8">
        <f>(Table4[[#This Row],[Return]]-$S$3)^3</f>
        <v>3.3987688997481881E-7</v>
      </c>
    </row>
    <row r="171" spans="1:16" x14ac:dyDescent="0.3">
      <c r="A171" s="1" t="s">
        <v>12</v>
      </c>
      <c r="B171" s="1" t="s">
        <v>13</v>
      </c>
      <c r="C171" s="2">
        <v>41612</v>
      </c>
      <c r="D171" s="1">
        <v>739.05</v>
      </c>
      <c r="E171" s="1">
        <v>727.05</v>
      </c>
      <c r="F171" s="1">
        <v>738.25</v>
      </c>
      <c r="G171" s="1">
        <v>720.5</v>
      </c>
      <c r="H171" s="1">
        <v>723.4</v>
      </c>
      <c r="I171" s="1">
        <v>722.75</v>
      </c>
      <c r="J171" s="1">
        <v>727.54</v>
      </c>
      <c r="K171" s="1">
        <v>17644</v>
      </c>
      <c r="L171" s="1">
        <v>12836679.699999999</v>
      </c>
      <c r="M171" s="3">
        <f>IF(ISERROR((Table4[[#This Row],[Close Price]]-I170)/I170),0,(Table4[[#This Row],[Close Price]]-I170)/I170)</f>
        <v>-2.2055341316554976E-2</v>
      </c>
      <c r="N171" s="3">
        <f>IF(OR(Table4[[#This Row],[Raw Return]]&lt;-20,Table4[[#This Row],[Raw Return]]&gt;20),"Outlier",Table4[[#This Row],[Raw Return]])</f>
        <v>-2.2055341316554976E-2</v>
      </c>
      <c r="O171" s="8">
        <f>(Table4[[#This Row],[Return]]-$S$3)^2</f>
        <v>4.9422579969775858E-4</v>
      </c>
      <c r="P171" s="8">
        <f>(Table4[[#This Row],[Return]]-$S$3)^3</f>
        <v>-1.0987227554627024E-5</v>
      </c>
    </row>
    <row r="172" spans="1:16" x14ac:dyDescent="0.3">
      <c r="A172" s="1" t="s">
        <v>12</v>
      </c>
      <c r="B172" s="1" t="s">
        <v>13</v>
      </c>
      <c r="C172" s="2">
        <v>41613</v>
      </c>
      <c r="D172" s="1">
        <v>722.75</v>
      </c>
      <c r="E172" s="1">
        <v>728</v>
      </c>
      <c r="F172" s="1">
        <v>744</v>
      </c>
      <c r="G172" s="1">
        <v>721</v>
      </c>
      <c r="H172" s="1">
        <v>730</v>
      </c>
      <c r="I172" s="1">
        <v>730.9</v>
      </c>
      <c r="J172" s="1">
        <v>733.84</v>
      </c>
      <c r="K172" s="1">
        <v>31603</v>
      </c>
      <c r="L172" s="1">
        <v>23191515.449999999</v>
      </c>
      <c r="M172" s="3">
        <f>IF(ISERROR((Table4[[#This Row],[Close Price]]-I171)/I171),0,(Table4[[#This Row],[Close Price]]-I171)/I171)</f>
        <v>1.1276374956762335E-2</v>
      </c>
      <c r="N172" s="3">
        <f>IF(OR(Table4[[#This Row],[Raw Return]]&lt;-20,Table4[[#This Row],[Raw Return]]&gt;20),"Outlier",Table4[[#This Row],[Raw Return]])</f>
        <v>1.1276374956762335E-2</v>
      </c>
      <c r="O172" s="8">
        <f>(Table4[[#This Row],[Return]]-$S$3)^2</f>
        <v>1.2322168809759807E-4</v>
      </c>
      <c r="P172" s="8">
        <f>(Table4[[#This Row],[Return]]-$S$3)^3</f>
        <v>1.3678256114401925E-6</v>
      </c>
    </row>
    <row r="173" spans="1:16" x14ac:dyDescent="0.3">
      <c r="A173" s="1" t="s">
        <v>12</v>
      </c>
      <c r="B173" s="1" t="s">
        <v>13</v>
      </c>
      <c r="C173" s="2">
        <v>41614</v>
      </c>
      <c r="D173" s="1">
        <v>730.9</v>
      </c>
      <c r="E173" s="1">
        <v>730.9</v>
      </c>
      <c r="F173" s="1">
        <v>740</v>
      </c>
      <c r="G173" s="1">
        <v>724.1</v>
      </c>
      <c r="H173" s="1">
        <v>738.2</v>
      </c>
      <c r="I173" s="1">
        <v>738.25</v>
      </c>
      <c r="J173" s="1">
        <v>735.32</v>
      </c>
      <c r="K173" s="1">
        <v>15859</v>
      </c>
      <c r="L173" s="1">
        <v>11661463.15</v>
      </c>
      <c r="M173" s="3">
        <f>IF(ISERROR((Table4[[#This Row],[Close Price]]-I172)/I172),0,(Table4[[#This Row],[Close Price]]-I172)/I172)</f>
        <v>1.005609522506502E-2</v>
      </c>
      <c r="N173" s="3">
        <f>IF(OR(Table4[[#This Row],[Raw Return]]&lt;-20,Table4[[#This Row],[Raw Return]]&gt;20),"Outlier",Table4[[#This Row],[Raw Return]])</f>
        <v>1.005609522506502E-2</v>
      </c>
      <c r="O173" s="8">
        <f>(Table4[[#This Row],[Return]]-$S$3)^2</f>
        <v>9.7619275775674312E-5</v>
      </c>
      <c r="P173" s="8">
        <f>(Table4[[#This Row],[Return]]-$S$3)^3</f>
        <v>9.6450253189780814E-7</v>
      </c>
    </row>
    <row r="174" spans="1:16" x14ac:dyDescent="0.3">
      <c r="A174" s="1" t="s">
        <v>12</v>
      </c>
      <c r="B174" s="1" t="s">
        <v>13</v>
      </c>
      <c r="C174" s="2">
        <v>41617</v>
      </c>
      <c r="D174" s="1">
        <v>738.25</v>
      </c>
      <c r="E174" s="1">
        <v>746</v>
      </c>
      <c r="F174" s="1">
        <v>749.95</v>
      </c>
      <c r="G174" s="1">
        <v>725</v>
      </c>
      <c r="H174" s="1">
        <v>726.65</v>
      </c>
      <c r="I174" s="1">
        <v>728.5</v>
      </c>
      <c r="J174" s="1">
        <v>734.95</v>
      </c>
      <c r="K174" s="1">
        <v>30754</v>
      </c>
      <c r="L174" s="1">
        <v>22602576.699999999</v>
      </c>
      <c r="M174" s="3">
        <f>IF(ISERROR((Table4[[#This Row],[Close Price]]-I173)/I173),0,(Table4[[#This Row],[Close Price]]-I173)/I173)</f>
        <v>-1.3206908228919742E-2</v>
      </c>
      <c r="N174" s="3">
        <f>IF(OR(Table4[[#This Row],[Raw Return]]&lt;-20,Table4[[#This Row],[Raw Return]]&gt;20),"Outlier",Table4[[#This Row],[Raw Return]])</f>
        <v>-1.3206908228919742E-2</v>
      </c>
      <c r="O174" s="8">
        <f>(Table4[[#This Row],[Return]]-$S$3)^2</f>
        <v>1.790981770863775E-4</v>
      </c>
      <c r="P174" s="8">
        <f>(Table4[[#This Row],[Return]]-$S$3)^3</f>
        <v>-2.3968273306652075E-6</v>
      </c>
    </row>
    <row r="175" spans="1:16" x14ac:dyDescent="0.3">
      <c r="A175" s="1" t="s">
        <v>12</v>
      </c>
      <c r="B175" s="1" t="s">
        <v>13</v>
      </c>
      <c r="C175" s="2">
        <v>41618</v>
      </c>
      <c r="D175" s="1">
        <v>728.5</v>
      </c>
      <c r="E175" s="1">
        <v>729</v>
      </c>
      <c r="F175" s="1">
        <v>729</v>
      </c>
      <c r="G175" s="1">
        <v>706.05</v>
      </c>
      <c r="H175" s="1">
        <v>711</v>
      </c>
      <c r="I175" s="1">
        <v>710.85</v>
      </c>
      <c r="J175" s="1">
        <v>716.48</v>
      </c>
      <c r="K175" s="1">
        <v>17667</v>
      </c>
      <c r="L175" s="1">
        <v>12658139.800000001</v>
      </c>
      <c r="M175" s="3">
        <f>IF(ISERROR((Table4[[#This Row],[Close Price]]-I174)/I174),0,(Table4[[#This Row],[Close Price]]-I174)/I174)</f>
        <v>-2.4227865477007518E-2</v>
      </c>
      <c r="N175" s="3">
        <f>IF(OR(Table4[[#This Row],[Raw Return]]&lt;-20,Table4[[#This Row],[Raw Return]]&gt;20),"Outlier",Table4[[#This Row],[Raw Return]])</f>
        <v>-2.4227865477007518E-2</v>
      </c>
      <c r="O175" s="8">
        <f>(Table4[[#This Row],[Return]]-$S$3)^2</f>
        <v>5.9554125481564829E-4</v>
      </c>
      <c r="P175" s="8">
        <f>(Table4[[#This Row],[Return]]-$S$3)^3</f>
        <v>-1.4533418431144757E-5</v>
      </c>
    </row>
    <row r="176" spans="1:16" x14ac:dyDescent="0.3">
      <c r="A176" s="1" t="s">
        <v>12</v>
      </c>
      <c r="B176" s="1" t="s">
        <v>13</v>
      </c>
      <c r="C176" s="2">
        <v>41619</v>
      </c>
      <c r="D176" s="1">
        <v>710.85</v>
      </c>
      <c r="E176" s="1">
        <v>704</v>
      </c>
      <c r="F176" s="1">
        <v>710.95</v>
      </c>
      <c r="G176" s="1">
        <v>696.3</v>
      </c>
      <c r="H176" s="1">
        <v>698.1</v>
      </c>
      <c r="I176" s="1">
        <v>703</v>
      </c>
      <c r="J176" s="1">
        <v>703.66</v>
      </c>
      <c r="K176" s="1">
        <v>13910</v>
      </c>
      <c r="L176" s="1">
        <v>9787964.5999999996</v>
      </c>
      <c r="M176" s="3">
        <f>IF(ISERROR((Table4[[#This Row],[Close Price]]-I175)/I175),0,(Table4[[#This Row],[Close Price]]-I175)/I175)</f>
        <v>-1.1043117394668386E-2</v>
      </c>
      <c r="N176" s="3">
        <f>IF(OR(Table4[[#This Row],[Raw Return]]&lt;-20,Table4[[#This Row],[Raw Return]]&gt;20),"Outlier",Table4[[#This Row],[Raw Return]])</f>
        <v>-1.1043117394668386E-2</v>
      </c>
      <c r="O176" s="8">
        <f>(Table4[[#This Row],[Return]]-$S$3)^2</f>
        <v>1.2586519526029008E-4</v>
      </c>
      <c r="P176" s="8">
        <f>(Table4[[#This Row],[Return]]-$S$3)^3</f>
        <v>-1.4120773302278908E-6</v>
      </c>
    </row>
    <row r="177" spans="1:16" x14ac:dyDescent="0.3">
      <c r="A177" s="1" t="s">
        <v>12</v>
      </c>
      <c r="B177" s="1" t="s">
        <v>13</v>
      </c>
      <c r="C177" s="2">
        <v>41620</v>
      </c>
      <c r="D177" s="1">
        <v>703</v>
      </c>
      <c r="E177" s="1">
        <v>696</v>
      </c>
      <c r="F177" s="1">
        <v>701.4</v>
      </c>
      <c r="G177" s="1">
        <v>689</v>
      </c>
      <c r="H177" s="1">
        <v>695</v>
      </c>
      <c r="I177" s="1">
        <v>694.4</v>
      </c>
      <c r="J177" s="1">
        <v>694.43</v>
      </c>
      <c r="K177" s="1">
        <v>16328</v>
      </c>
      <c r="L177" s="1">
        <v>11338631.35</v>
      </c>
      <c r="M177" s="3">
        <f>IF(ISERROR((Table4[[#This Row],[Close Price]]-I176)/I176),0,(Table4[[#This Row],[Close Price]]-I176)/I176)</f>
        <v>-1.2233285917496476E-2</v>
      </c>
      <c r="N177" s="3">
        <f>IF(OR(Table4[[#This Row],[Raw Return]]&lt;-20,Table4[[#This Row],[Raw Return]]&gt;20),"Outlier",Table4[[#This Row],[Raw Return]])</f>
        <v>-1.2233285917496476E-2</v>
      </c>
      <c r="O177" s="8">
        <f>(Table4[[#This Row],[Return]]-$S$3)^2</f>
        <v>1.5398661645455491E-4</v>
      </c>
      <c r="P177" s="8">
        <f>(Table4[[#This Row],[Return]]-$S$3)^3</f>
        <v>-1.9108406187485617E-6</v>
      </c>
    </row>
    <row r="178" spans="1:16" x14ac:dyDescent="0.3">
      <c r="A178" s="1" t="s">
        <v>12</v>
      </c>
      <c r="B178" s="1" t="s">
        <v>13</v>
      </c>
      <c r="C178" s="2">
        <v>41621</v>
      </c>
      <c r="D178" s="1">
        <v>694.4</v>
      </c>
      <c r="E178" s="1">
        <v>688</v>
      </c>
      <c r="F178" s="1">
        <v>703.95</v>
      </c>
      <c r="G178" s="1">
        <v>688</v>
      </c>
      <c r="H178" s="1">
        <v>696</v>
      </c>
      <c r="I178" s="1">
        <v>695.1</v>
      </c>
      <c r="J178" s="1">
        <v>696</v>
      </c>
      <c r="K178" s="1">
        <v>16356</v>
      </c>
      <c r="L178" s="1">
        <v>11383827.949999999</v>
      </c>
      <c r="M178" s="3">
        <f>IF(ISERROR((Table4[[#This Row],[Close Price]]-I177)/I177),0,(Table4[[#This Row],[Close Price]]-I177)/I177)</f>
        <v>1.0080645161290977E-3</v>
      </c>
      <c r="N178" s="3">
        <f>IF(OR(Table4[[#This Row],[Raw Return]]&lt;-20,Table4[[#This Row],[Raw Return]]&gt;20),"Outlier",Table4[[#This Row],[Raw Return]])</f>
        <v>1.0080645161290977E-3</v>
      </c>
      <c r="O178" s="8">
        <f>(Table4[[#This Row],[Return]]-$S$3)^2</f>
        <v>6.9258353351160465E-7</v>
      </c>
      <c r="P178" s="8">
        <f>(Table4[[#This Row],[Return]]-$S$3)^3</f>
        <v>5.7637912407961532E-10</v>
      </c>
    </row>
    <row r="179" spans="1:16" x14ac:dyDescent="0.3">
      <c r="A179" s="1" t="s">
        <v>12</v>
      </c>
      <c r="B179" s="1" t="s">
        <v>13</v>
      </c>
      <c r="C179" s="2">
        <v>41624</v>
      </c>
      <c r="D179" s="1">
        <v>695.1</v>
      </c>
      <c r="E179" s="1">
        <v>687.1</v>
      </c>
      <c r="F179" s="1">
        <v>707</v>
      </c>
      <c r="G179" s="1">
        <v>671</v>
      </c>
      <c r="H179" s="1">
        <v>677</v>
      </c>
      <c r="I179" s="1">
        <v>676</v>
      </c>
      <c r="J179" s="1">
        <v>679.38</v>
      </c>
      <c r="K179" s="1">
        <v>15035</v>
      </c>
      <c r="L179" s="1">
        <v>10214503.449999999</v>
      </c>
      <c r="M179" s="3">
        <f>IF(ISERROR((Table4[[#This Row],[Close Price]]-I178)/I178),0,(Table4[[#This Row],[Close Price]]-I178)/I178)</f>
        <v>-2.7478060710689142E-2</v>
      </c>
      <c r="N179" s="3">
        <f>IF(OR(Table4[[#This Row],[Raw Return]]&lt;-20,Table4[[#This Row],[Raw Return]]&gt;20),"Outlier",Table4[[#This Row],[Raw Return]])</f>
        <v>-2.7478060710689142E-2</v>
      </c>
      <c r="O179" s="8">
        <f>(Table4[[#This Row],[Return]]-$S$3)^2</f>
        <v>7.6473869343645859E-4</v>
      </c>
      <c r="P179" s="8">
        <f>(Table4[[#This Row],[Return]]-$S$3)^3</f>
        <v>-2.1148014381647818E-5</v>
      </c>
    </row>
    <row r="180" spans="1:16" x14ac:dyDescent="0.3">
      <c r="A180" s="1" t="s">
        <v>12</v>
      </c>
      <c r="B180" s="1" t="s">
        <v>13</v>
      </c>
      <c r="C180" s="2">
        <v>41625</v>
      </c>
      <c r="D180" s="1">
        <v>676</v>
      </c>
      <c r="E180" s="1">
        <v>676</v>
      </c>
      <c r="F180" s="1">
        <v>688</v>
      </c>
      <c r="G180" s="1">
        <v>673</v>
      </c>
      <c r="H180" s="1">
        <v>685.5</v>
      </c>
      <c r="I180" s="1">
        <v>680.3</v>
      </c>
      <c r="J180" s="1">
        <v>677.19</v>
      </c>
      <c r="K180" s="1">
        <v>26153</v>
      </c>
      <c r="L180" s="1">
        <v>17710665.050000001</v>
      </c>
      <c r="M180" s="3">
        <f>IF(ISERROR((Table4[[#This Row],[Close Price]]-I179)/I179),0,(Table4[[#This Row],[Close Price]]-I179)/I179)</f>
        <v>6.3609467455620627E-3</v>
      </c>
      <c r="N180" s="3">
        <f>IF(OR(Table4[[#This Row],[Raw Return]]&lt;-20,Table4[[#This Row],[Raw Return]]&gt;20),"Outlier",Table4[[#This Row],[Raw Return]])</f>
        <v>6.3609467455620627E-3</v>
      </c>
      <c r="O180" s="8">
        <f>(Table4[[#This Row],[Return]]-$S$3)^2</f>
        <v>3.8255440574882849E-5</v>
      </c>
      <c r="P180" s="8">
        <f>(Table4[[#This Row],[Return]]-$S$3)^3</f>
        <v>2.3661365921056422E-7</v>
      </c>
    </row>
    <row r="181" spans="1:16" x14ac:dyDescent="0.3">
      <c r="A181" s="1" t="s">
        <v>12</v>
      </c>
      <c r="B181" s="1" t="s">
        <v>13</v>
      </c>
      <c r="C181" s="2">
        <v>41626</v>
      </c>
      <c r="D181" s="1">
        <v>680.3</v>
      </c>
      <c r="E181" s="1">
        <v>675</v>
      </c>
      <c r="F181" s="1">
        <v>694.7</v>
      </c>
      <c r="G181" s="1">
        <v>675</v>
      </c>
      <c r="H181" s="1">
        <v>690</v>
      </c>
      <c r="I181" s="1">
        <v>692.55</v>
      </c>
      <c r="J181" s="1">
        <v>687.57</v>
      </c>
      <c r="K181" s="1">
        <v>26064</v>
      </c>
      <c r="L181" s="1">
        <v>17920700</v>
      </c>
      <c r="M181" s="3">
        <f>IF(ISERROR((Table4[[#This Row],[Close Price]]-I180)/I180),0,(Table4[[#This Row],[Close Price]]-I180)/I180)</f>
        <v>1.8006761722769368E-2</v>
      </c>
      <c r="N181" s="3">
        <f>IF(OR(Table4[[#This Row],[Raw Return]]&lt;-20,Table4[[#This Row],[Raw Return]]&gt;20),"Outlier",Table4[[#This Row],[Raw Return]])</f>
        <v>1.8006761722769368E-2</v>
      </c>
      <c r="O181" s="8">
        <f>(Table4[[#This Row],[Return]]-$S$3)^2</f>
        <v>3.1794146712947152E-4</v>
      </c>
      <c r="P181" s="8">
        <f>(Table4[[#This Row],[Return]]-$S$3)^3</f>
        <v>5.6691867171842177E-6</v>
      </c>
    </row>
    <row r="182" spans="1:16" x14ac:dyDescent="0.3">
      <c r="A182" s="1" t="s">
        <v>12</v>
      </c>
      <c r="B182" s="1" t="s">
        <v>13</v>
      </c>
      <c r="C182" s="2">
        <v>41627</v>
      </c>
      <c r="D182" s="1">
        <v>692.55</v>
      </c>
      <c r="E182" s="1">
        <v>678</v>
      </c>
      <c r="F182" s="1">
        <v>705</v>
      </c>
      <c r="G182" s="1">
        <v>678</v>
      </c>
      <c r="H182" s="1">
        <v>700</v>
      </c>
      <c r="I182" s="1">
        <v>699.25</v>
      </c>
      <c r="J182" s="1">
        <v>695.53</v>
      </c>
      <c r="K182" s="1">
        <v>21647</v>
      </c>
      <c r="L182" s="1">
        <v>15056049.550000001</v>
      </c>
      <c r="M182" s="3">
        <f>IF(ISERROR((Table4[[#This Row],[Close Price]]-I181)/I181),0,(Table4[[#This Row],[Close Price]]-I181)/I181)</f>
        <v>9.6743917406686107E-3</v>
      </c>
      <c r="N182" s="3">
        <f>IF(OR(Table4[[#This Row],[Raw Return]]&lt;-20,Table4[[#This Row],[Raw Return]]&gt;20),"Outlier",Table4[[#This Row],[Raw Return]])</f>
        <v>9.6743917406686107E-3</v>
      </c>
      <c r="O182" s="8">
        <f>(Table4[[#This Row],[Return]]-$S$3)^2</f>
        <v>9.0222324105851387E-5</v>
      </c>
      <c r="P182" s="8">
        <f>(Table4[[#This Row],[Return]]-$S$3)^3</f>
        <v>8.569806487449981E-7</v>
      </c>
    </row>
    <row r="183" spans="1:16" x14ac:dyDescent="0.3">
      <c r="A183" s="1" t="s">
        <v>12</v>
      </c>
      <c r="B183" s="1" t="s">
        <v>13</v>
      </c>
      <c r="C183" s="2">
        <v>41628</v>
      </c>
      <c r="D183" s="1">
        <v>699.25</v>
      </c>
      <c r="E183" s="1">
        <v>700</v>
      </c>
      <c r="F183" s="1">
        <v>730</v>
      </c>
      <c r="G183" s="1">
        <v>698.7</v>
      </c>
      <c r="H183" s="1">
        <v>720</v>
      </c>
      <c r="I183" s="1">
        <v>722.6</v>
      </c>
      <c r="J183" s="1">
        <v>718.72</v>
      </c>
      <c r="K183" s="1">
        <v>66081</v>
      </c>
      <c r="L183" s="1">
        <v>47493815.549999997</v>
      </c>
      <c r="M183" s="3">
        <f>IF(ISERROR((Table4[[#This Row],[Close Price]]-I182)/I182),0,(Table4[[#This Row],[Close Price]]-I182)/I182)</f>
        <v>3.3392920986771574E-2</v>
      </c>
      <c r="N183" s="3">
        <f>IF(OR(Table4[[#This Row],[Raw Return]]&lt;-20,Table4[[#This Row],[Raw Return]]&gt;20),"Outlier",Table4[[#This Row],[Raw Return]])</f>
        <v>3.3392920986771574E-2</v>
      </c>
      <c r="O183" s="8">
        <f>(Table4[[#This Row],[Return]]-$S$3)^2</f>
        <v>1.1033739060287329E-3</v>
      </c>
      <c r="P183" s="8">
        <f>(Table4[[#This Row],[Return]]-$S$3)^3</f>
        <v>3.6650851040440088E-5</v>
      </c>
    </row>
    <row r="184" spans="1:16" x14ac:dyDescent="0.3">
      <c r="A184" s="1" t="s">
        <v>12</v>
      </c>
      <c r="B184" s="1" t="s">
        <v>13</v>
      </c>
      <c r="C184" s="2">
        <v>41631</v>
      </c>
      <c r="D184" s="1">
        <v>722.6</v>
      </c>
      <c r="E184" s="1">
        <v>721.95</v>
      </c>
      <c r="F184" s="1">
        <v>737</v>
      </c>
      <c r="G184" s="1">
        <v>712.95</v>
      </c>
      <c r="H184" s="1">
        <v>715</v>
      </c>
      <c r="I184" s="1">
        <v>717</v>
      </c>
      <c r="J184" s="1">
        <v>725.41</v>
      </c>
      <c r="K184" s="1">
        <v>52646</v>
      </c>
      <c r="L184" s="1">
        <v>38189713.5</v>
      </c>
      <c r="M184" s="3">
        <f>IF(ISERROR((Table4[[#This Row],[Close Price]]-I183)/I183),0,(Table4[[#This Row],[Close Price]]-I183)/I183)</f>
        <v>-7.7497924162745957E-3</v>
      </c>
      <c r="N184" s="3">
        <f>IF(OR(Table4[[#This Row],[Raw Return]]&lt;-20,Table4[[#This Row],[Raw Return]]&gt;20),"Outlier",Table4[[#This Row],[Raw Return]])</f>
        <v>-7.7497924162745957E-3</v>
      </c>
      <c r="O184" s="8">
        <f>(Table4[[#This Row],[Return]]-$S$3)^2</f>
        <v>6.2815783590785128E-5</v>
      </c>
      <c r="P184" s="8">
        <f>(Table4[[#This Row],[Return]]-$S$3)^3</f>
        <v>-4.9785534325596386E-7</v>
      </c>
    </row>
    <row r="185" spans="1:16" x14ac:dyDescent="0.3">
      <c r="A185" s="1" t="s">
        <v>12</v>
      </c>
      <c r="B185" s="1" t="s">
        <v>13</v>
      </c>
      <c r="C185" s="2">
        <v>41632</v>
      </c>
      <c r="D185" s="1">
        <v>717</v>
      </c>
      <c r="E185" s="1">
        <v>712</v>
      </c>
      <c r="F185" s="1">
        <v>716.85</v>
      </c>
      <c r="G185" s="1">
        <v>699</v>
      </c>
      <c r="H185" s="1">
        <v>699.05</v>
      </c>
      <c r="I185" s="1">
        <v>702.45</v>
      </c>
      <c r="J185" s="1">
        <v>710.35</v>
      </c>
      <c r="K185" s="1">
        <v>30050</v>
      </c>
      <c r="L185" s="1">
        <v>21345945.199999999</v>
      </c>
      <c r="M185" s="3">
        <f>IF(ISERROR((Table4[[#This Row],[Close Price]]-I184)/I184),0,(Table4[[#This Row],[Close Price]]-I184)/I184)</f>
        <v>-2.029288702928864E-2</v>
      </c>
      <c r="N185" s="3">
        <f>IF(OR(Table4[[#This Row],[Raw Return]]&lt;-20,Table4[[#This Row],[Raw Return]]&gt;20),"Outlier",Table4[[#This Row],[Raw Return]])</f>
        <v>-2.029288702928864E-2</v>
      </c>
      <c r="O185" s="8">
        <f>(Table4[[#This Row],[Return]]-$S$3)^2</f>
        <v>4.18969133282285E-4</v>
      </c>
      <c r="P185" s="8">
        <f>(Table4[[#This Row],[Return]]-$S$3)^3</f>
        <v>-8.5757683750260186E-6</v>
      </c>
    </row>
    <row r="186" spans="1:16" x14ac:dyDescent="0.3">
      <c r="A186" s="1" t="s">
        <v>12</v>
      </c>
      <c r="B186" s="1" t="s">
        <v>13</v>
      </c>
      <c r="C186" s="2">
        <v>41634</v>
      </c>
      <c r="D186" s="1">
        <v>702.45</v>
      </c>
      <c r="E186" s="1">
        <v>702.45</v>
      </c>
      <c r="F186" s="1">
        <v>719.95</v>
      </c>
      <c r="G186" s="1">
        <v>698.95</v>
      </c>
      <c r="H186" s="1">
        <v>713.1</v>
      </c>
      <c r="I186" s="1">
        <v>712.2</v>
      </c>
      <c r="J186" s="1">
        <v>712.24</v>
      </c>
      <c r="K186" s="1">
        <v>24944</v>
      </c>
      <c r="L186" s="1">
        <v>17766185.399999999</v>
      </c>
      <c r="M186" s="3">
        <f>IF(ISERROR((Table4[[#This Row],[Close Price]]-I185)/I185),0,(Table4[[#This Row],[Close Price]]-I185)/I185)</f>
        <v>1.3879991458466794E-2</v>
      </c>
      <c r="N186" s="3">
        <f>IF(OR(Table4[[#This Row],[Raw Return]]&lt;-20,Table4[[#This Row],[Raw Return]]&gt;20),"Outlier",Table4[[#This Row],[Raw Return]])</f>
        <v>1.3879991458466794E-2</v>
      </c>
      <c r="O186" s="8">
        <f>(Table4[[#This Row],[Return]]-$S$3)^2</f>
        <v>1.8780353481907046E-4</v>
      </c>
      <c r="P186" s="8">
        <f>(Table4[[#This Row],[Return]]-$S$3)^3</f>
        <v>2.5736864933290482E-6</v>
      </c>
    </row>
    <row r="187" spans="1:16" x14ac:dyDescent="0.3">
      <c r="A187" s="1" t="s">
        <v>12</v>
      </c>
      <c r="B187" s="1" t="s">
        <v>13</v>
      </c>
      <c r="C187" s="2">
        <v>41635</v>
      </c>
      <c r="D187" s="1">
        <v>712.2</v>
      </c>
      <c r="E187" s="1">
        <v>710.6</v>
      </c>
      <c r="F187" s="1">
        <v>730</v>
      </c>
      <c r="G187" s="1">
        <v>710.6</v>
      </c>
      <c r="H187" s="1">
        <v>729</v>
      </c>
      <c r="I187" s="1">
        <v>726.1</v>
      </c>
      <c r="J187" s="1">
        <v>722.21</v>
      </c>
      <c r="K187" s="1">
        <v>22619</v>
      </c>
      <c r="L187" s="1">
        <v>16335567.15</v>
      </c>
      <c r="M187" s="3">
        <f>IF(ISERROR((Table4[[#This Row],[Close Price]]-I186)/I186),0,(Table4[[#This Row],[Close Price]]-I186)/I186)</f>
        <v>1.9516989609660175E-2</v>
      </c>
      <c r="N187" s="3">
        <f>IF(OR(Table4[[#This Row],[Raw Return]]&lt;-20,Table4[[#This Row],[Raw Return]]&gt;20),"Outlier",Table4[[#This Row],[Raw Return]])</f>
        <v>1.9516989609660175E-2</v>
      </c>
      <c r="O187" s="8">
        <f>(Table4[[#This Row],[Return]]-$S$3)^2</f>
        <v>3.7407974026067414E-4</v>
      </c>
      <c r="P187" s="8">
        <f>(Table4[[#This Row],[Return]]-$S$3)^3</f>
        <v>7.2351290507399025E-6</v>
      </c>
    </row>
    <row r="188" spans="1:16" x14ac:dyDescent="0.3">
      <c r="A188" s="1" t="s">
        <v>12</v>
      </c>
      <c r="B188" s="1" t="s">
        <v>13</v>
      </c>
      <c r="C188" s="2">
        <v>41638</v>
      </c>
      <c r="D188" s="1">
        <v>726.1</v>
      </c>
      <c r="E188" s="1">
        <v>725</v>
      </c>
      <c r="F188" s="1">
        <v>733</v>
      </c>
      <c r="G188" s="1">
        <v>720.6</v>
      </c>
      <c r="H188" s="1">
        <v>727.5</v>
      </c>
      <c r="I188" s="1">
        <v>729.6</v>
      </c>
      <c r="J188" s="1">
        <v>728</v>
      </c>
      <c r="K188" s="1">
        <v>12997</v>
      </c>
      <c r="L188" s="1">
        <v>9461770.5500000007</v>
      </c>
      <c r="M188" s="3">
        <f>IF(ISERROR((Table4[[#This Row],[Close Price]]-I187)/I187),0,(Table4[[#This Row],[Close Price]]-I187)/I187)</f>
        <v>4.8202726897121611E-3</v>
      </c>
      <c r="N188" s="3">
        <f>IF(OR(Table4[[#This Row],[Raw Return]]&lt;-20,Table4[[#This Row],[Raw Return]]&gt;20),"Outlier",Table4[[#This Row],[Raw Return]])</f>
        <v>4.8202726897121611E-3</v>
      </c>
      <c r="O188" s="8">
        <f>(Table4[[#This Row],[Return]]-$S$3)^2</f>
        <v>2.157067625494675E-5</v>
      </c>
      <c r="P188" s="8">
        <f>(Table4[[#This Row],[Return]]-$S$3)^3</f>
        <v>1.0018337105360379E-7</v>
      </c>
    </row>
    <row r="189" spans="1:16" x14ac:dyDescent="0.3">
      <c r="A189" s="1" t="s">
        <v>12</v>
      </c>
      <c r="B189" s="1" t="s">
        <v>13</v>
      </c>
      <c r="C189" s="2">
        <v>41639</v>
      </c>
      <c r="D189" s="1">
        <v>729.6</v>
      </c>
      <c r="E189" s="1">
        <v>729.6</v>
      </c>
      <c r="F189" s="1">
        <v>745</v>
      </c>
      <c r="G189" s="1">
        <v>723.05</v>
      </c>
      <c r="H189" s="1">
        <v>740.3</v>
      </c>
      <c r="I189" s="1">
        <v>742.7</v>
      </c>
      <c r="J189" s="1">
        <v>736.31</v>
      </c>
      <c r="K189" s="1">
        <v>34518</v>
      </c>
      <c r="L189" s="1">
        <v>25415984</v>
      </c>
      <c r="M189" s="3">
        <f>IF(ISERROR((Table4[[#This Row],[Close Price]]-I188)/I188),0,(Table4[[#This Row],[Close Price]]-I188)/I188)</f>
        <v>1.7955043859649154E-2</v>
      </c>
      <c r="N189" s="3">
        <f>IF(OR(Table4[[#This Row],[Raw Return]]&lt;-20,Table4[[#This Row],[Raw Return]]&gt;20),"Outlier",Table4[[#This Row],[Raw Return]])</f>
        <v>1.7955043859649154E-2</v>
      </c>
      <c r="O189" s="8">
        <f>(Table4[[#This Row],[Return]]-$S$3)^2</f>
        <v>3.1609978840587224E-4</v>
      </c>
      <c r="P189" s="8">
        <f>(Table4[[#This Row],[Return]]-$S$3)^3</f>
        <v>5.6199998980505507E-6</v>
      </c>
    </row>
    <row r="190" spans="1:16" x14ac:dyDescent="0.3">
      <c r="A190" s="1" t="s">
        <v>12</v>
      </c>
      <c r="B190" s="1" t="s">
        <v>13</v>
      </c>
      <c r="C190" s="2">
        <v>41640</v>
      </c>
      <c r="D190" s="1">
        <v>742.7</v>
      </c>
      <c r="E190" s="1">
        <v>744</v>
      </c>
      <c r="F190" s="1">
        <v>767</v>
      </c>
      <c r="G190" s="1">
        <v>744</v>
      </c>
      <c r="H190" s="1">
        <v>758</v>
      </c>
      <c r="I190" s="1">
        <v>760.1</v>
      </c>
      <c r="J190" s="1">
        <v>760.3</v>
      </c>
      <c r="K190" s="1">
        <v>122085</v>
      </c>
      <c r="L190" s="1">
        <v>92820749.450000003</v>
      </c>
      <c r="M190" s="3">
        <f>IF(ISERROR((Table4[[#This Row],[Close Price]]-I189)/I189),0,(Table4[[#This Row],[Close Price]]-I189)/I189)</f>
        <v>2.3428032853103509E-2</v>
      </c>
      <c r="N190" s="3">
        <f>IF(OR(Table4[[#This Row],[Raw Return]]&lt;-20,Table4[[#This Row],[Raw Return]]&gt;20),"Outlier",Table4[[#This Row],[Raw Return]])</f>
        <v>2.3428032853103509E-2</v>
      </c>
      <c r="O190" s="8">
        <f>(Table4[[#This Row],[Return]]-$S$3)^2</f>
        <v>5.4066407819682906E-4</v>
      </c>
      <c r="P190" s="8">
        <f>(Table4[[#This Row],[Return]]-$S$3)^3</f>
        <v>1.2571620831030653E-5</v>
      </c>
    </row>
    <row r="191" spans="1:16" x14ac:dyDescent="0.3">
      <c r="A191" s="1" t="s">
        <v>12</v>
      </c>
      <c r="B191" s="1" t="s">
        <v>13</v>
      </c>
      <c r="C191" s="2">
        <v>41641</v>
      </c>
      <c r="D191" s="1">
        <v>760.1</v>
      </c>
      <c r="E191" s="1">
        <v>762.8</v>
      </c>
      <c r="F191" s="1">
        <v>763.5</v>
      </c>
      <c r="G191" s="1">
        <v>723</v>
      </c>
      <c r="H191" s="1">
        <v>727.15</v>
      </c>
      <c r="I191" s="1">
        <v>728.35</v>
      </c>
      <c r="J191" s="1">
        <v>745.65</v>
      </c>
      <c r="K191" s="1">
        <v>55571</v>
      </c>
      <c r="L191" s="1">
        <v>41436709.75</v>
      </c>
      <c r="M191" s="3">
        <f>IF(ISERROR((Table4[[#This Row],[Close Price]]-I190)/I190),0,(Table4[[#This Row],[Close Price]]-I190)/I190)</f>
        <v>-4.1770819628996182E-2</v>
      </c>
      <c r="N191" s="3">
        <f>IF(OR(Table4[[#This Row],[Raw Return]]&lt;-20,Table4[[#This Row],[Raw Return]]&gt;20),"Outlier",Table4[[#This Row],[Raw Return]])</f>
        <v>-4.1770819628996182E-2</v>
      </c>
      <c r="O191" s="8">
        <f>(Table4[[#This Row],[Return]]-$S$3)^2</f>
        <v>1.7595229653091205E-3</v>
      </c>
      <c r="P191" s="8">
        <f>(Table4[[#This Row],[Return]]-$S$3)^3</f>
        <v>-7.3806125853101843E-5</v>
      </c>
    </row>
    <row r="192" spans="1:16" x14ac:dyDescent="0.3">
      <c r="A192" s="1" t="s">
        <v>12</v>
      </c>
      <c r="B192" s="1" t="s">
        <v>13</v>
      </c>
      <c r="C192" s="2">
        <v>41642</v>
      </c>
      <c r="D192" s="1">
        <v>728.35</v>
      </c>
      <c r="E192" s="1">
        <v>725</v>
      </c>
      <c r="F192" s="1">
        <v>741.2</v>
      </c>
      <c r="G192" s="1">
        <v>715</v>
      </c>
      <c r="H192" s="1">
        <v>729</v>
      </c>
      <c r="I192" s="1">
        <v>729.3</v>
      </c>
      <c r="J192" s="1">
        <v>729.29</v>
      </c>
      <c r="K192" s="1">
        <v>24652</v>
      </c>
      <c r="L192" s="1">
        <v>17978479.600000001</v>
      </c>
      <c r="M192" s="3">
        <f>IF(ISERROR((Table4[[#This Row],[Close Price]]-I191)/I191),0,(Table4[[#This Row],[Close Price]]-I191)/I191)</f>
        <v>1.304317978993522E-3</v>
      </c>
      <c r="N192" s="3">
        <f>IF(OR(Table4[[#This Row],[Raw Return]]&lt;-20,Table4[[#This Row],[Raw Return]]&gt;20),"Outlier",Table4[[#This Row],[Raw Return]])</f>
        <v>1.304317978993522E-3</v>
      </c>
      <c r="O192" s="8">
        <f>(Table4[[#This Row],[Return]]-$S$3)^2</f>
        <v>1.2734434138485561E-6</v>
      </c>
      <c r="P192" s="8">
        <f>(Table4[[#This Row],[Return]]-$S$3)^3</f>
        <v>1.4370420533042307E-9</v>
      </c>
    </row>
    <row r="193" spans="1:16" x14ac:dyDescent="0.3">
      <c r="A193" s="1" t="s">
        <v>12</v>
      </c>
      <c r="B193" s="1" t="s">
        <v>13</v>
      </c>
      <c r="C193" s="2">
        <v>41645</v>
      </c>
      <c r="D193" s="1">
        <v>729.3</v>
      </c>
      <c r="E193" s="1">
        <v>730</v>
      </c>
      <c r="F193" s="1">
        <v>734.9</v>
      </c>
      <c r="G193" s="1">
        <v>718.3</v>
      </c>
      <c r="H193" s="1">
        <v>734</v>
      </c>
      <c r="I193" s="1">
        <v>731.7</v>
      </c>
      <c r="J193" s="1">
        <v>726.9</v>
      </c>
      <c r="K193" s="1">
        <v>18541</v>
      </c>
      <c r="L193" s="1">
        <v>13477461.949999999</v>
      </c>
      <c r="M193" s="3">
        <f>IF(ISERROR((Table4[[#This Row],[Close Price]]-I192)/I192),0,(Table4[[#This Row],[Close Price]]-I192)/I192)</f>
        <v>3.29082682023871E-3</v>
      </c>
      <c r="N193" s="3">
        <f>IF(OR(Table4[[#This Row],[Raw Return]]&lt;-20,Table4[[#This Row],[Raw Return]]&gt;20),"Outlier",Table4[[#This Row],[Raw Return]])</f>
        <v>3.29082682023871E-3</v>
      </c>
      <c r="O193" s="8">
        <f>(Table4[[#This Row],[Return]]-$S$3)^2</f>
        <v>9.7030900703416525E-6</v>
      </c>
      <c r="P193" s="8">
        <f>(Table4[[#This Row],[Return]]-$S$3)^3</f>
        <v>3.0224915418363109E-8</v>
      </c>
    </row>
    <row r="194" spans="1:16" x14ac:dyDescent="0.3">
      <c r="A194" s="1" t="s">
        <v>12</v>
      </c>
      <c r="B194" s="1" t="s">
        <v>13</v>
      </c>
      <c r="C194" s="2">
        <v>41646</v>
      </c>
      <c r="D194" s="1">
        <v>731.7</v>
      </c>
      <c r="E194" s="1">
        <v>739.8</v>
      </c>
      <c r="F194" s="1">
        <v>741</v>
      </c>
      <c r="G194" s="1">
        <v>724.6</v>
      </c>
      <c r="H194" s="1">
        <v>731</v>
      </c>
      <c r="I194" s="1">
        <v>731.05</v>
      </c>
      <c r="J194" s="1">
        <v>733.16</v>
      </c>
      <c r="K194" s="1">
        <v>20085</v>
      </c>
      <c r="L194" s="1">
        <v>14725554.35</v>
      </c>
      <c r="M194" s="3">
        <f>IF(ISERROR((Table4[[#This Row],[Close Price]]-I193)/I193),0,(Table4[[#This Row],[Close Price]]-I193)/I193)</f>
        <v>-8.8834221675562514E-4</v>
      </c>
      <c r="N194" s="3">
        <f>IF(OR(Table4[[#This Row],[Raw Return]]&lt;-20,Table4[[#This Row],[Raw Return]]&gt;20),"Outlier",Table4[[#This Row],[Raw Return]])</f>
        <v>-8.8834221675562514E-4</v>
      </c>
      <c r="O194" s="8">
        <f>(Table4[[#This Row],[Return]]-$S$3)^2</f>
        <v>1.1325018355815363E-6</v>
      </c>
      <c r="P194" s="8">
        <f>(Table4[[#This Row],[Return]]-$S$3)^3</f>
        <v>-1.2051979156330145E-9</v>
      </c>
    </row>
    <row r="195" spans="1:16" x14ac:dyDescent="0.3">
      <c r="A195" s="1" t="s">
        <v>12</v>
      </c>
      <c r="B195" s="1" t="s">
        <v>13</v>
      </c>
      <c r="C195" s="2">
        <v>41647</v>
      </c>
      <c r="D195" s="1">
        <v>731.05</v>
      </c>
      <c r="E195" s="1">
        <v>725.3</v>
      </c>
      <c r="F195" s="1">
        <v>744</v>
      </c>
      <c r="G195" s="1">
        <v>725.3</v>
      </c>
      <c r="H195" s="1">
        <v>743</v>
      </c>
      <c r="I195" s="1">
        <v>738.3</v>
      </c>
      <c r="J195" s="1">
        <v>735.96</v>
      </c>
      <c r="K195" s="1">
        <v>30160</v>
      </c>
      <c r="L195" s="1">
        <v>22196512.75</v>
      </c>
      <c r="M195" s="3">
        <f>IF(ISERROR((Table4[[#This Row],[Close Price]]-I194)/I194),0,(Table4[[#This Row],[Close Price]]-I194)/I194)</f>
        <v>9.9172423226865473E-3</v>
      </c>
      <c r="N195" s="3">
        <f>IF(OR(Table4[[#This Row],[Raw Return]]&lt;-20,Table4[[#This Row],[Raw Return]]&gt;20),"Outlier",Table4[[#This Row],[Raw Return]])</f>
        <v>9.9172423226865473E-3</v>
      </c>
      <c r="O195" s="8">
        <f>(Table4[[#This Row],[Return]]-$S$3)^2</f>
        <v>9.4894754030183754E-5</v>
      </c>
      <c r="P195" s="8">
        <f>(Table4[[#This Row],[Return]]-$S$3)^3</f>
        <v>9.2440717276802972E-7</v>
      </c>
    </row>
    <row r="196" spans="1:16" x14ac:dyDescent="0.3">
      <c r="A196" s="1" t="s">
        <v>12</v>
      </c>
      <c r="B196" s="1" t="s">
        <v>13</v>
      </c>
      <c r="C196" s="2">
        <v>41648</v>
      </c>
      <c r="D196" s="1">
        <v>738.3</v>
      </c>
      <c r="E196" s="1">
        <v>736.05</v>
      </c>
      <c r="F196" s="1">
        <v>739.4</v>
      </c>
      <c r="G196" s="1">
        <v>731</v>
      </c>
      <c r="H196" s="1">
        <v>732</v>
      </c>
      <c r="I196" s="1">
        <v>732.2</v>
      </c>
      <c r="J196" s="1">
        <v>733.87</v>
      </c>
      <c r="K196" s="1">
        <v>14252</v>
      </c>
      <c r="L196" s="1">
        <v>10459107.15</v>
      </c>
      <c r="M196" s="3">
        <f>IF(ISERROR((Table4[[#This Row],[Close Price]]-I195)/I195),0,(Table4[[#This Row],[Close Price]]-I195)/I195)</f>
        <v>-8.2622240281727075E-3</v>
      </c>
      <c r="N196" s="3">
        <f>IF(OR(Table4[[#This Row],[Raw Return]]&lt;-20,Table4[[#This Row],[Raw Return]]&gt;20),"Outlier",Table4[[#This Row],[Raw Return]])</f>
        <v>-8.2622240281727075E-3</v>
      </c>
      <c r="O196" s="8">
        <f>(Table4[[#This Row],[Return]]-$S$3)^2</f>
        <v>7.1201067625589276E-5</v>
      </c>
      <c r="P196" s="8">
        <f>(Table4[[#This Row],[Return]]-$S$3)^3</f>
        <v>-6.0079977116762416E-7</v>
      </c>
    </row>
    <row r="197" spans="1:16" x14ac:dyDescent="0.3">
      <c r="A197" s="1" t="s">
        <v>12</v>
      </c>
      <c r="B197" s="1" t="s">
        <v>13</v>
      </c>
      <c r="C197" s="2">
        <v>41649</v>
      </c>
      <c r="D197" s="1">
        <v>732.2</v>
      </c>
      <c r="E197" s="1">
        <v>730.45</v>
      </c>
      <c r="F197" s="1">
        <v>736.9</v>
      </c>
      <c r="G197" s="1">
        <v>728.75</v>
      </c>
      <c r="H197" s="1">
        <v>732</v>
      </c>
      <c r="I197" s="1">
        <v>731.55</v>
      </c>
      <c r="J197" s="1">
        <v>731.45</v>
      </c>
      <c r="K197" s="1">
        <v>18342</v>
      </c>
      <c r="L197" s="1">
        <v>13416332.050000001</v>
      </c>
      <c r="M197" s="3">
        <f>IF(ISERROR((Table4[[#This Row],[Close Price]]-I196)/I196),0,(Table4[[#This Row],[Close Price]]-I196)/I196)</f>
        <v>-8.877355913686027E-4</v>
      </c>
      <c r="N197" s="3">
        <f>IF(OR(Table4[[#This Row],[Raw Return]]&lt;-20,Table4[[#This Row],[Raw Return]]&gt;20),"Outlier",Table4[[#This Row],[Raw Return]])</f>
        <v>-8.877355913686027E-4</v>
      </c>
      <c r="O197" s="8">
        <f>(Table4[[#This Row],[Return]]-$S$3)^2</f>
        <v>1.1312110733913096E-6</v>
      </c>
      <c r="P197" s="8">
        <f>(Table4[[#This Row],[Return]]-$S$3)^3</f>
        <v>-1.2031380771653614E-9</v>
      </c>
    </row>
    <row r="198" spans="1:16" x14ac:dyDescent="0.3">
      <c r="A198" s="1" t="s">
        <v>12</v>
      </c>
      <c r="B198" s="1" t="s">
        <v>13</v>
      </c>
      <c r="C198" s="2">
        <v>41652</v>
      </c>
      <c r="D198" s="1">
        <v>731.55</v>
      </c>
      <c r="E198" s="1">
        <v>725.35</v>
      </c>
      <c r="F198" s="1">
        <v>737.2</v>
      </c>
      <c r="G198" s="1">
        <v>716</v>
      </c>
      <c r="H198" s="1">
        <v>718.1</v>
      </c>
      <c r="I198" s="1">
        <v>719.55</v>
      </c>
      <c r="J198" s="1">
        <v>725.26</v>
      </c>
      <c r="K198" s="1">
        <v>17441</v>
      </c>
      <c r="L198" s="1">
        <v>12649301.5</v>
      </c>
      <c r="M198" s="3">
        <f>IF(ISERROR((Table4[[#This Row],[Close Price]]-I197)/I197),0,(Table4[[#This Row],[Close Price]]-I197)/I197)</f>
        <v>-1.6403526758253024E-2</v>
      </c>
      <c r="N198" s="3">
        <f>IF(OR(Table4[[#This Row],[Raw Return]]&lt;-20,Table4[[#This Row],[Raw Return]]&gt;20),"Outlier",Table4[[#This Row],[Raw Return]])</f>
        <v>-1.6403526758253024E-2</v>
      </c>
      <c r="O198" s="8">
        <f>(Table4[[#This Row],[Return]]-$S$3)^2</f>
        <v>2.7487568323658629E-4</v>
      </c>
      <c r="P198" s="8">
        <f>(Table4[[#This Row],[Return]]-$S$3)^3</f>
        <v>-4.5572670958011468E-6</v>
      </c>
    </row>
    <row r="199" spans="1:16" x14ac:dyDescent="0.3">
      <c r="A199" s="1" t="s">
        <v>12</v>
      </c>
      <c r="B199" s="1" t="s">
        <v>13</v>
      </c>
      <c r="C199" s="2">
        <v>41653</v>
      </c>
      <c r="D199" s="1">
        <v>719.55</v>
      </c>
      <c r="E199" s="1">
        <v>712.05</v>
      </c>
      <c r="F199" s="1">
        <v>733.5</v>
      </c>
      <c r="G199" s="1">
        <v>711</v>
      </c>
      <c r="H199" s="1">
        <v>720.15</v>
      </c>
      <c r="I199" s="1">
        <v>721.55</v>
      </c>
      <c r="J199" s="1">
        <v>721.93</v>
      </c>
      <c r="K199" s="1">
        <v>18854</v>
      </c>
      <c r="L199" s="1">
        <v>13611181.699999999</v>
      </c>
      <c r="M199" s="3">
        <f>IF(ISERROR((Table4[[#This Row],[Close Price]]-I198)/I198),0,(Table4[[#This Row],[Close Price]]-I198)/I198)</f>
        <v>2.7795149746369261E-3</v>
      </c>
      <c r="N199" s="3">
        <f>IF(OR(Table4[[#This Row],[Raw Return]]&lt;-20,Table4[[#This Row],[Raw Return]]&gt;20),"Outlier",Table4[[#This Row],[Raw Return]])</f>
        <v>2.7795149746369261E-3</v>
      </c>
      <c r="O199" s="8">
        <f>(Table4[[#This Row],[Return]]-$S$3)^2</f>
        <v>6.779079223808397E-6</v>
      </c>
      <c r="P199" s="8">
        <f>(Table4[[#This Row],[Return]]-$S$3)^3</f>
        <v>1.7650461450602325E-8</v>
      </c>
    </row>
    <row r="200" spans="1:16" x14ac:dyDescent="0.3">
      <c r="A200" s="1" t="s">
        <v>12</v>
      </c>
      <c r="B200" s="1" t="s">
        <v>13</v>
      </c>
      <c r="C200" s="2">
        <v>41654</v>
      </c>
      <c r="D200" s="1">
        <v>721.55</v>
      </c>
      <c r="E200" s="1">
        <v>727.95</v>
      </c>
      <c r="F200" s="1">
        <v>734.8</v>
      </c>
      <c r="G200" s="1">
        <v>709.7</v>
      </c>
      <c r="H200" s="1">
        <v>716.15</v>
      </c>
      <c r="I200" s="1">
        <v>723.8</v>
      </c>
      <c r="J200" s="1">
        <v>724.7</v>
      </c>
      <c r="K200" s="1">
        <v>75069</v>
      </c>
      <c r="L200" s="1">
        <v>54402390.149999999</v>
      </c>
      <c r="M200" s="3">
        <f>IF(ISERROR((Table4[[#This Row],[Close Price]]-I199)/I199),0,(Table4[[#This Row],[Close Price]]-I199)/I199)</f>
        <v>3.1182870209964663E-3</v>
      </c>
      <c r="N200" s="3">
        <f>IF(OR(Table4[[#This Row],[Raw Return]]&lt;-20,Table4[[#This Row],[Raw Return]]&gt;20),"Outlier",Table4[[#This Row],[Raw Return]])</f>
        <v>3.1182870209964663E-3</v>
      </c>
      <c r="O200" s="8">
        <f>(Table4[[#This Row],[Return]]-$S$3)^2</f>
        <v>8.6579445771625862E-6</v>
      </c>
      <c r="P200" s="8">
        <f>(Table4[[#This Row],[Return]]-$S$3)^3</f>
        <v>2.5475469823809404E-8</v>
      </c>
    </row>
    <row r="201" spans="1:16" x14ac:dyDescent="0.3">
      <c r="A201" s="1" t="s">
        <v>12</v>
      </c>
      <c r="B201" s="1" t="s">
        <v>13</v>
      </c>
      <c r="C201" s="2">
        <v>41655</v>
      </c>
      <c r="D201" s="1">
        <v>723.8</v>
      </c>
      <c r="E201" s="1">
        <v>723.8</v>
      </c>
      <c r="F201" s="1">
        <v>727.9</v>
      </c>
      <c r="G201" s="1">
        <v>711</v>
      </c>
      <c r="H201" s="1">
        <v>714</v>
      </c>
      <c r="I201" s="1">
        <v>714</v>
      </c>
      <c r="J201" s="1">
        <v>714.8</v>
      </c>
      <c r="K201" s="1">
        <v>23309</v>
      </c>
      <c r="L201" s="1">
        <v>16661242.25</v>
      </c>
      <c r="M201" s="3">
        <f>IF(ISERROR((Table4[[#This Row],[Close Price]]-I200)/I200),0,(Table4[[#This Row],[Close Price]]-I200)/I200)</f>
        <v>-1.3539651837524116E-2</v>
      </c>
      <c r="N201" s="3">
        <f>IF(OR(Table4[[#This Row],[Raw Return]]&lt;-20,Table4[[#This Row],[Raw Return]]&gt;20),"Outlier",Table4[[#This Row],[Raw Return]])</f>
        <v>-1.3539651837524116E-2</v>
      </c>
      <c r="O201" s="8">
        <f>(Table4[[#This Row],[Return]]-$S$3)^2</f>
        <v>1.8811494891515722E-4</v>
      </c>
      <c r="P201" s="8">
        <f>(Table4[[#This Row],[Return]]-$S$3)^3</f>
        <v>-2.5800906412693229E-6</v>
      </c>
    </row>
    <row r="202" spans="1:16" x14ac:dyDescent="0.3">
      <c r="A202" s="1" t="s">
        <v>12</v>
      </c>
      <c r="B202" s="1" t="s">
        <v>13</v>
      </c>
      <c r="C202" s="2">
        <v>41656</v>
      </c>
      <c r="D202" s="1">
        <v>714</v>
      </c>
      <c r="E202" s="1">
        <v>707.1</v>
      </c>
      <c r="F202" s="1">
        <v>717</v>
      </c>
      <c r="G202" s="1">
        <v>686</v>
      </c>
      <c r="H202" s="1">
        <v>690</v>
      </c>
      <c r="I202" s="1">
        <v>692</v>
      </c>
      <c r="J202" s="1">
        <v>704.34</v>
      </c>
      <c r="K202" s="1">
        <v>24528</v>
      </c>
      <c r="L202" s="1">
        <v>17276123.050000001</v>
      </c>
      <c r="M202" s="3">
        <f>IF(ISERROR((Table4[[#This Row],[Close Price]]-I201)/I201),0,(Table4[[#This Row],[Close Price]]-I201)/I201)</f>
        <v>-3.081232492997199E-2</v>
      </c>
      <c r="N202" s="3">
        <f>IF(OR(Table4[[#This Row],[Raw Return]]&lt;-20,Table4[[#This Row],[Raw Return]]&gt;20),"Outlier",Table4[[#This Row],[Raw Return]])</f>
        <v>-3.081232492997199E-2</v>
      </c>
      <c r="O202" s="8">
        <f>(Table4[[#This Row],[Return]]-$S$3)^2</f>
        <v>9.6026689118517002E-4</v>
      </c>
      <c r="P202" s="8">
        <f>(Table4[[#This Row],[Return]]-$S$3)^3</f>
        <v>-2.9756916942330812E-5</v>
      </c>
    </row>
    <row r="203" spans="1:16" x14ac:dyDescent="0.3">
      <c r="A203" s="1" t="s">
        <v>12</v>
      </c>
      <c r="B203" s="1" t="s">
        <v>13</v>
      </c>
      <c r="C203" s="2">
        <v>41659</v>
      </c>
      <c r="D203" s="1">
        <v>692</v>
      </c>
      <c r="E203" s="1">
        <v>703</v>
      </c>
      <c r="F203" s="1">
        <v>703</v>
      </c>
      <c r="G203" s="1">
        <v>678</v>
      </c>
      <c r="H203" s="1">
        <v>683</v>
      </c>
      <c r="I203" s="1">
        <v>684.25</v>
      </c>
      <c r="J203" s="1">
        <v>687.32</v>
      </c>
      <c r="K203" s="1">
        <v>18106</v>
      </c>
      <c r="L203" s="1">
        <v>12444594.300000001</v>
      </c>
      <c r="M203" s="3">
        <f>IF(ISERROR((Table4[[#This Row],[Close Price]]-I202)/I202),0,(Table4[[#This Row],[Close Price]]-I202)/I202)</f>
        <v>-1.1199421965317919E-2</v>
      </c>
      <c r="N203" s="3">
        <f>IF(OR(Table4[[#This Row],[Raw Return]]&lt;-20,Table4[[#This Row],[Raw Return]]&gt;20),"Outlier",Table4[[#This Row],[Raw Return]])</f>
        <v>-1.1199421965317919E-2</v>
      </c>
      <c r="O203" s="8">
        <f>(Table4[[#This Row],[Return]]-$S$3)^2</f>
        <v>1.2939677766692851E-4</v>
      </c>
      <c r="P203" s="8">
        <f>(Table4[[#This Row],[Return]]-$S$3)^3</f>
        <v>-1.4719233405024352E-6</v>
      </c>
    </row>
    <row r="204" spans="1:16" x14ac:dyDescent="0.3">
      <c r="A204" s="1" t="s">
        <v>12</v>
      </c>
      <c r="B204" s="1" t="s">
        <v>13</v>
      </c>
      <c r="C204" s="2">
        <v>41660</v>
      </c>
      <c r="D204" s="1">
        <v>684.25</v>
      </c>
      <c r="E204" s="1">
        <v>678.05</v>
      </c>
      <c r="F204" s="1">
        <v>693</v>
      </c>
      <c r="G204" s="1">
        <v>677.15</v>
      </c>
      <c r="H204" s="1">
        <v>679.05</v>
      </c>
      <c r="I204" s="1">
        <v>681.3</v>
      </c>
      <c r="J204" s="1">
        <v>685.4</v>
      </c>
      <c r="K204" s="1">
        <v>20912</v>
      </c>
      <c r="L204" s="1">
        <v>14333062.85</v>
      </c>
      <c r="M204" s="3">
        <f>IF(ISERROR((Table4[[#This Row],[Close Price]]-I203)/I203),0,(Table4[[#This Row],[Close Price]]-I203)/I203)</f>
        <v>-4.311289733284685E-3</v>
      </c>
      <c r="N204" s="3">
        <f>IF(OR(Table4[[#This Row],[Raw Return]]&lt;-20,Table4[[#This Row],[Raw Return]]&gt;20),"Outlier",Table4[[#This Row],[Raw Return]])</f>
        <v>-4.311289733284685E-3</v>
      </c>
      <c r="O204" s="8">
        <f>(Table4[[#This Row],[Return]]-$S$3)^2</f>
        <v>2.0134409330447647E-5</v>
      </c>
      <c r="P204" s="8">
        <f>(Table4[[#This Row],[Return]]-$S$3)^3</f>
        <v>-9.0345877475649642E-8</v>
      </c>
    </row>
    <row r="205" spans="1:16" x14ac:dyDescent="0.3">
      <c r="A205" s="1" t="s">
        <v>12</v>
      </c>
      <c r="B205" s="1" t="s">
        <v>13</v>
      </c>
      <c r="C205" s="2">
        <v>41661</v>
      </c>
      <c r="D205" s="1">
        <v>681.3</v>
      </c>
      <c r="E205" s="1">
        <v>682</v>
      </c>
      <c r="F205" s="1">
        <v>709</v>
      </c>
      <c r="G205" s="1">
        <v>661.05</v>
      </c>
      <c r="H205" s="1">
        <v>703.8</v>
      </c>
      <c r="I205" s="1">
        <v>703.1</v>
      </c>
      <c r="J205" s="1">
        <v>688.7</v>
      </c>
      <c r="K205" s="1">
        <v>39495</v>
      </c>
      <c r="L205" s="1">
        <v>27200180.050000001</v>
      </c>
      <c r="M205" s="3">
        <f>IF(ISERROR((Table4[[#This Row],[Close Price]]-I204)/I204),0,(Table4[[#This Row],[Close Price]]-I204)/I204)</f>
        <v>3.1997651548510302E-2</v>
      </c>
      <c r="N205" s="3">
        <f>IF(OR(Table4[[#This Row],[Raw Return]]&lt;-20,Table4[[#This Row],[Raw Return]]&gt;20),"Outlier",Table4[[#This Row],[Raw Return]])</f>
        <v>3.1997651548510302E-2</v>
      </c>
      <c r="O205" s="8">
        <f>(Table4[[#This Row],[Return]]-$S$3)^2</f>
        <v>1.0126271506351024E-3</v>
      </c>
      <c r="P205" s="8">
        <f>(Table4[[#This Row],[Return]]-$S$3)^3</f>
        <v>3.2223621770992487E-5</v>
      </c>
    </row>
    <row r="206" spans="1:16" x14ac:dyDescent="0.3">
      <c r="A206" s="1" t="s">
        <v>12</v>
      </c>
      <c r="B206" s="1" t="s">
        <v>13</v>
      </c>
      <c r="C206" s="2">
        <v>41662</v>
      </c>
      <c r="D206" s="1">
        <v>703.1</v>
      </c>
      <c r="E206" s="1">
        <v>701.05</v>
      </c>
      <c r="F206" s="1">
        <v>703</v>
      </c>
      <c r="G206" s="1">
        <v>683.95</v>
      </c>
      <c r="H206" s="1">
        <v>686.9</v>
      </c>
      <c r="I206" s="1">
        <v>686.75</v>
      </c>
      <c r="J206" s="1">
        <v>691.61</v>
      </c>
      <c r="K206" s="1">
        <v>12134</v>
      </c>
      <c r="L206" s="1">
        <v>8392033.4000000004</v>
      </c>
      <c r="M206" s="3">
        <f>IF(ISERROR((Table4[[#This Row],[Close Price]]-I205)/I205),0,(Table4[[#This Row],[Close Price]]-I205)/I205)</f>
        <v>-2.3254160147916401E-2</v>
      </c>
      <c r="N206" s="3">
        <f>IF(OR(Table4[[#This Row],[Raw Return]]&lt;-20,Table4[[#This Row],[Raw Return]]&gt;20),"Outlier",Table4[[#This Row],[Raw Return]])</f>
        <v>-2.3254160147916401E-2</v>
      </c>
      <c r="O206" s="8">
        <f>(Table4[[#This Row],[Return]]-$S$3)^2</f>
        <v>5.4896530422762551E-4</v>
      </c>
      <c r="P206" s="8">
        <f>(Table4[[#This Row],[Return]]-$S$3)^3</f>
        <v>-1.2862261813582514E-5</v>
      </c>
    </row>
    <row r="207" spans="1:16" x14ac:dyDescent="0.3">
      <c r="A207" s="1" t="s">
        <v>12</v>
      </c>
      <c r="B207" s="1" t="s">
        <v>13</v>
      </c>
      <c r="C207" s="2">
        <v>41663</v>
      </c>
      <c r="D207" s="1">
        <v>686.75</v>
      </c>
      <c r="E207" s="1">
        <v>681</v>
      </c>
      <c r="F207" s="1">
        <v>694</v>
      </c>
      <c r="G207" s="1">
        <v>681</v>
      </c>
      <c r="H207" s="1">
        <v>687.4</v>
      </c>
      <c r="I207" s="1">
        <v>686.55</v>
      </c>
      <c r="J207" s="1">
        <v>686.49</v>
      </c>
      <c r="K207" s="1">
        <v>14449</v>
      </c>
      <c r="L207" s="1">
        <v>9919065.0500000007</v>
      </c>
      <c r="M207" s="3">
        <f>IF(ISERROR((Table4[[#This Row],[Close Price]]-I206)/I206),0,(Table4[[#This Row],[Close Price]]-I206)/I206)</f>
        <v>-2.9122679286500982E-4</v>
      </c>
      <c r="N207" s="3">
        <f>IF(OR(Table4[[#This Row],[Raw Return]]&lt;-20,Table4[[#This Row],[Raw Return]]&gt;20),"Outlier",Table4[[#This Row],[Raw Return]])</f>
        <v>-2.9122679286500982E-4</v>
      </c>
      <c r="O207" s="8">
        <f>(Table4[[#This Row],[Return]]-$S$3)^2</f>
        <v>2.1815930899468238E-7</v>
      </c>
      <c r="P207" s="8">
        <f>(Table4[[#This Row],[Return]]-$S$3)^3</f>
        <v>-1.0189681842006501E-10</v>
      </c>
    </row>
    <row r="208" spans="1:16" x14ac:dyDescent="0.3">
      <c r="A208" s="1" t="s">
        <v>12</v>
      </c>
      <c r="B208" s="1" t="s">
        <v>13</v>
      </c>
      <c r="C208" s="2">
        <v>41666</v>
      </c>
      <c r="D208" s="1">
        <v>686.55</v>
      </c>
      <c r="E208" s="1">
        <v>680</v>
      </c>
      <c r="F208" s="1">
        <v>687.55</v>
      </c>
      <c r="G208" s="1">
        <v>666.55</v>
      </c>
      <c r="H208" s="1">
        <v>680</v>
      </c>
      <c r="I208" s="1">
        <v>677.2</v>
      </c>
      <c r="J208" s="1">
        <v>673.83</v>
      </c>
      <c r="K208" s="1">
        <v>21181</v>
      </c>
      <c r="L208" s="1">
        <v>14272453.9</v>
      </c>
      <c r="M208" s="3">
        <f>IF(ISERROR((Table4[[#This Row],[Close Price]]-I207)/I207),0,(Table4[[#This Row],[Close Price]]-I207)/I207)</f>
        <v>-1.3618818731337717E-2</v>
      </c>
      <c r="N208" s="3">
        <f>IF(OR(Table4[[#This Row],[Raw Return]]&lt;-20,Table4[[#This Row],[Raw Return]]&gt;20),"Outlier",Table4[[#This Row],[Raw Return]])</f>
        <v>-1.3618818731337717E-2</v>
      </c>
      <c r="O208" s="8">
        <f>(Table4[[#This Row],[Return]]-$S$3)^2</f>
        <v>1.9029284342645018E-4</v>
      </c>
      <c r="P208" s="8">
        <f>(Table4[[#This Row],[Return]]-$S$3)^3</f>
        <v>-2.6250264474559652E-6</v>
      </c>
    </row>
    <row r="209" spans="1:16" x14ac:dyDescent="0.3">
      <c r="A209" s="1" t="s">
        <v>12</v>
      </c>
      <c r="B209" s="1" t="s">
        <v>13</v>
      </c>
      <c r="C209" s="2">
        <v>41667</v>
      </c>
      <c r="D209" s="1">
        <v>677.2</v>
      </c>
      <c r="E209" s="1">
        <v>671.1</v>
      </c>
      <c r="F209" s="1">
        <v>688</v>
      </c>
      <c r="G209" s="1">
        <v>671.1</v>
      </c>
      <c r="H209" s="1">
        <v>676.65</v>
      </c>
      <c r="I209" s="1">
        <v>679</v>
      </c>
      <c r="J209" s="1">
        <v>681.67</v>
      </c>
      <c r="K209" s="1">
        <v>10929</v>
      </c>
      <c r="L209" s="1">
        <v>7449984.9000000004</v>
      </c>
      <c r="M209" s="3">
        <f>IF(ISERROR((Table4[[#This Row],[Close Price]]-I208)/I208),0,(Table4[[#This Row],[Close Price]]-I208)/I208)</f>
        <v>2.6580035440046581E-3</v>
      </c>
      <c r="N209" s="3">
        <f>IF(OR(Table4[[#This Row],[Raw Return]]&lt;-20,Table4[[#This Row],[Raw Return]]&gt;20),"Outlier",Table4[[#This Row],[Raw Return]])</f>
        <v>2.6580035440046581E-3</v>
      </c>
      <c r="O209" s="8">
        <f>(Table4[[#This Row],[Return]]-$S$3)^2</f>
        <v>6.1610937698801087E-6</v>
      </c>
      <c r="P209" s="8">
        <f>(Table4[[#This Row],[Return]]-$S$3)^3</f>
        <v>1.529279011078822E-8</v>
      </c>
    </row>
    <row r="210" spans="1:16" x14ac:dyDescent="0.3">
      <c r="A210" s="1" t="s">
        <v>12</v>
      </c>
      <c r="B210" s="1" t="s">
        <v>13</v>
      </c>
      <c r="C210" s="2">
        <v>41668</v>
      </c>
      <c r="D210" s="1">
        <v>679</v>
      </c>
      <c r="E210" s="1">
        <v>682</v>
      </c>
      <c r="F210" s="1">
        <v>688.6</v>
      </c>
      <c r="G210" s="1">
        <v>672.75</v>
      </c>
      <c r="H210" s="1">
        <v>685</v>
      </c>
      <c r="I210" s="1">
        <v>681.25</v>
      </c>
      <c r="J210" s="1">
        <v>681.64</v>
      </c>
      <c r="K210" s="1">
        <v>14622</v>
      </c>
      <c r="L210" s="1">
        <v>9966926.4499999993</v>
      </c>
      <c r="M210" s="3">
        <f>IF(ISERROR((Table4[[#This Row],[Close Price]]-I209)/I209),0,(Table4[[#This Row],[Close Price]]-I209)/I209)</f>
        <v>3.3136966126656848E-3</v>
      </c>
      <c r="N210" s="3">
        <f>IF(OR(Table4[[#This Row],[Raw Return]]&lt;-20,Table4[[#This Row],[Raw Return]]&gt;20),"Outlier",Table4[[#This Row],[Raw Return]])</f>
        <v>3.3136966126656848E-3</v>
      </c>
      <c r="O210" s="8">
        <f>(Table4[[#This Row],[Return]]-$S$3)^2</f>
        <v>9.8460909139336472E-6</v>
      </c>
      <c r="P210" s="8">
        <f>(Table4[[#This Row],[Return]]-$S$3)^3</f>
        <v>3.0895538004440616E-8</v>
      </c>
    </row>
    <row r="211" spans="1:16" x14ac:dyDescent="0.3">
      <c r="A211" s="1" t="s">
        <v>12</v>
      </c>
      <c r="B211" s="1" t="s">
        <v>13</v>
      </c>
      <c r="C211" s="2">
        <v>41669</v>
      </c>
      <c r="D211" s="1">
        <v>681.25</v>
      </c>
      <c r="E211" s="1">
        <v>674</v>
      </c>
      <c r="F211" s="1">
        <v>684.7</v>
      </c>
      <c r="G211" s="1">
        <v>674</v>
      </c>
      <c r="H211" s="1">
        <v>678</v>
      </c>
      <c r="I211" s="1">
        <v>677.9</v>
      </c>
      <c r="J211" s="1">
        <v>678.03</v>
      </c>
      <c r="K211" s="1">
        <v>13537</v>
      </c>
      <c r="L211" s="1">
        <v>9178458.5999999996</v>
      </c>
      <c r="M211" s="3">
        <f>IF(ISERROR((Table4[[#This Row],[Close Price]]-I210)/I210),0,(Table4[[#This Row],[Close Price]]-I210)/I210)</f>
        <v>-4.9174311926605836E-3</v>
      </c>
      <c r="N211" s="3">
        <f>IF(OR(Table4[[#This Row],[Raw Return]]&lt;-20,Table4[[#This Row],[Raw Return]]&gt;20),"Outlier",Table4[[#This Row],[Raw Return]])</f>
        <v>-4.9174311926605836E-3</v>
      </c>
      <c r="O211" s="8">
        <f>(Table4[[#This Row],[Return]]-$S$3)^2</f>
        <v>2.5941497807283515E-5</v>
      </c>
      <c r="P211" s="8">
        <f>(Table4[[#This Row],[Return]]-$S$3)^3</f>
        <v>-1.3212730341779452E-7</v>
      </c>
    </row>
    <row r="212" spans="1:16" x14ac:dyDescent="0.3">
      <c r="A212" s="1" t="s">
        <v>12</v>
      </c>
      <c r="B212" s="1" t="s">
        <v>13</v>
      </c>
      <c r="C212" s="2">
        <v>41670</v>
      </c>
      <c r="D212" s="1">
        <v>677.9</v>
      </c>
      <c r="E212" s="1">
        <v>671.05</v>
      </c>
      <c r="F212" s="1">
        <v>686</v>
      </c>
      <c r="G212" s="1">
        <v>671.05</v>
      </c>
      <c r="H212" s="1">
        <v>680</v>
      </c>
      <c r="I212" s="1">
        <v>680.15</v>
      </c>
      <c r="J212" s="1">
        <v>679.28</v>
      </c>
      <c r="K212" s="1">
        <v>6933</v>
      </c>
      <c r="L212" s="1">
        <v>4709453.75</v>
      </c>
      <c r="M212" s="3">
        <f>IF(ISERROR((Table4[[#This Row],[Close Price]]-I211)/I211),0,(Table4[[#This Row],[Close Price]]-I211)/I211)</f>
        <v>3.3190736096769436E-3</v>
      </c>
      <c r="N212" s="3">
        <f>IF(OR(Table4[[#This Row],[Raw Return]]&lt;-20,Table4[[#This Row],[Raw Return]]&gt;20),"Outlier",Table4[[#This Row],[Raw Return]])</f>
        <v>3.3190736096769436E-3</v>
      </c>
      <c r="O212" s="8">
        <f>(Table4[[#This Row],[Return]]-$S$3)^2</f>
        <v>9.8798642261103426E-6</v>
      </c>
      <c r="P212" s="8">
        <f>(Table4[[#This Row],[Return]]-$S$3)^3</f>
        <v>3.1054637529458844E-8</v>
      </c>
    </row>
    <row r="213" spans="1:16" x14ac:dyDescent="0.3">
      <c r="A213" s="1" t="s">
        <v>12</v>
      </c>
      <c r="B213" s="1" t="s">
        <v>13</v>
      </c>
      <c r="C213" s="2">
        <v>41673</v>
      </c>
      <c r="D213" s="1">
        <v>680.15</v>
      </c>
      <c r="E213" s="1">
        <v>671.15</v>
      </c>
      <c r="F213" s="1">
        <v>681</v>
      </c>
      <c r="G213" s="1">
        <v>662</v>
      </c>
      <c r="H213" s="1">
        <v>666.95</v>
      </c>
      <c r="I213" s="1">
        <v>664.5</v>
      </c>
      <c r="J213" s="1">
        <v>673.63</v>
      </c>
      <c r="K213" s="1">
        <v>21339</v>
      </c>
      <c r="L213" s="1">
        <v>14374652.75</v>
      </c>
      <c r="M213" s="3">
        <f>IF(ISERROR((Table4[[#This Row],[Close Price]]-I212)/I212),0,(Table4[[#This Row],[Close Price]]-I212)/I212)</f>
        <v>-2.3009630228626007E-2</v>
      </c>
      <c r="N213" s="3">
        <f>IF(OR(Table4[[#This Row],[Raw Return]]&lt;-20,Table4[[#This Row],[Raw Return]]&gt;20),"Outlier",Table4[[#This Row],[Raw Return]])</f>
        <v>-2.3009630228626007E-2</v>
      </c>
      <c r="O213" s="8">
        <f>(Table4[[#This Row],[Return]]-$S$3)^2</f>
        <v>5.3756642287233801E-4</v>
      </c>
      <c r="P213" s="8">
        <f>(Table4[[#This Row],[Return]]-$S$3)^3</f>
        <v>-1.2463734851099969E-5</v>
      </c>
    </row>
    <row r="214" spans="1:16" x14ac:dyDescent="0.3">
      <c r="A214" s="1" t="s">
        <v>12</v>
      </c>
      <c r="B214" s="1" t="s">
        <v>13</v>
      </c>
      <c r="C214" s="2">
        <v>41674</v>
      </c>
      <c r="D214" s="1">
        <v>664.5</v>
      </c>
      <c r="E214" s="1">
        <v>661.2</v>
      </c>
      <c r="F214" s="1">
        <v>694.95</v>
      </c>
      <c r="G214" s="1">
        <v>658.35</v>
      </c>
      <c r="H214" s="1">
        <v>688.8</v>
      </c>
      <c r="I214" s="1">
        <v>687.5</v>
      </c>
      <c r="J214" s="1">
        <v>679.02</v>
      </c>
      <c r="K214" s="1">
        <v>19391</v>
      </c>
      <c r="L214" s="1">
        <v>13166813.6</v>
      </c>
      <c r="M214" s="3">
        <f>IF(ISERROR((Table4[[#This Row],[Close Price]]-I213)/I213),0,(Table4[[#This Row],[Close Price]]-I213)/I213)</f>
        <v>3.4612490594431902E-2</v>
      </c>
      <c r="N214" s="3">
        <f>IF(OR(Table4[[#This Row],[Raw Return]]&lt;-20,Table4[[#This Row],[Raw Return]]&gt;20),"Outlier",Table4[[#This Row],[Raw Return]])</f>
        <v>3.4612490594431902E-2</v>
      </c>
      <c r="O214" s="8">
        <f>(Table4[[#This Row],[Return]]-$S$3)^2</f>
        <v>1.1858823202300656E-3</v>
      </c>
      <c r="P214" s="8">
        <f>(Table4[[#This Row],[Return]]-$S$3)^3</f>
        <v>4.0837805053533693E-5</v>
      </c>
    </row>
    <row r="215" spans="1:16" x14ac:dyDescent="0.3">
      <c r="A215" s="1" t="s">
        <v>12</v>
      </c>
      <c r="B215" s="1" t="s">
        <v>13</v>
      </c>
      <c r="C215" s="2">
        <v>41675</v>
      </c>
      <c r="D215" s="1">
        <v>687.5</v>
      </c>
      <c r="E215" s="1">
        <v>682</v>
      </c>
      <c r="F215" s="1">
        <v>693</v>
      </c>
      <c r="G215" s="1">
        <v>678.85</v>
      </c>
      <c r="H215" s="1">
        <v>685</v>
      </c>
      <c r="I215" s="1">
        <v>684.35</v>
      </c>
      <c r="J215" s="1">
        <v>684.33</v>
      </c>
      <c r="K215" s="1">
        <v>40928</v>
      </c>
      <c r="L215" s="1">
        <v>28008083.550000001</v>
      </c>
      <c r="M215" s="3">
        <f>IF(ISERROR((Table4[[#This Row],[Close Price]]-I214)/I214),0,(Table4[[#This Row],[Close Price]]-I214)/I214)</f>
        <v>-4.5818181818181487E-3</v>
      </c>
      <c r="N215" s="3">
        <f>IF(OR(Table4[[#This Row],[Raw Return]]&lt;-20,Table4[[#This Row],[Raw Return]]&gt;20),"Outlier",Table4[[#This Row],[Raw Return]])</f>
        <v>-4.5818181818181487E-3</v>
      </c>
      <c r="O215" s="8">
        <f>(Table4[[#This Row],[Return]]-$S$3)^2</f>
        <v>2.2635392049419248E-5</v>
      </c>
      <c r="P215" s="8">
        <f>(Table4[[#This Row],[Return]]-$S$3)^3</f>
        <v>-1.0769165009369898E-7</v>
      </c>
    </row>
    <row r="216" spans="1:16" x14ac:dyDescent="0.3">
      <c r="A216" s="1" t="s">
        <v>12</v>
      </c>
      <c r="B216" s="1" t="s">
        <v>13</v>
      </c>
      <c r="C216" s="2">
        <v>41676</v>
      </c>
      <c r="D216" s="1">
        <v>684.35</v>
      </c>
      <c r="E216" s="1">
        <v>694.7</v>
      </c>
      <c r="F216" s="1">
        <v>698</v>
      </c>
      <c r="G216" s="1">
        <v>677.6</v>
      </c>
      <c r="H216" s="1">
        <v>682.05</v>
      </c>
      <c r="I216" s="1">
        <v>681.85</v>
      </c>
      <c r="J216" s="1">
        <v>685.49</v>
      </c>
      <c r="K216" s="1">
        <v>18233</v>
      </c>
      <c r="L216" s="1">
        <v>12498533.15</v>
      </c>
      <c r="M216" s="3">
        <f>IF(ISERROR((Table4[[#This Row],[Close Price]]-I215)/I215),0,(Table4[[#This Row],[Close Price]]-I215)/I215)</f>
        <v>-3.6531014831592021E-3</v>
      </c>
      <c r="N216" s="3">
        <f>IF(OR(Table4[[#This Row],[Raw Return]]&lt;-20,Table4[[#This Row],[Raw Return]]&gt;20),"Outlier",Table4[[#This Row],[Raw Return]])</f>
        <v>-3.6531014831592021E-3</v>
      </c>
      <c r="O216" s="8">
        <f>(Table4[[#This Row],[Return]]-$S$3)^2</f>
        <v>1.466085780785697E-5</v>
      </c>
      <c r="P216" s="8">
        <f>(Table4[[#This Row],[Return]]-$S$3)^3</f>
        <v>-5.6135690939307235E-8</v>
      </c>
    </row>
    <row r="217" spans="1:16" x14ac:dyDescent="0.3">
      <c r="A217" s="1" t="s">
        <v>12</v>
      </c>
      <c r="B217" s="1" t="s">
        <v>13</v>
      </c>
      <c r="C217" s="2">
        <v>41677</v>
      </c>
      <c r="D217" s="1">
        <v>681.85</v>
      </c>
      <c r="E217" s="1">
        <v>678</v>
      </c>
      <c r="F217" s="1">
        <v>690</v>
      </c>
      <c r="G217" s="1">
        <v>678</v>
      </c>
      <c r="H217" s="1">
        <v>688.8</v>
      </c>
      <c r="I217" s="1">
        <v>686.7</v>
      </c>
      <c r="J217" s="1">
        <v>685.44</v>
      </c>
      <c r="K217" s="1">
        <v>13446</v>
      </c>
      <c r="L217" s="1">
        <v>9216375.5999999996</v>
      </c>
      <c r="M217" s="3">
        <f>IF(ISERROR((Table4[[#This Row],[Close Price]]-I216)/I216),0,(Table4[[#This Row],[Close Price]]-I216)/I216)</f>
        <v>7.1130013932683474E-3</v>
      </c>
      <c r="N217" s="3">
        <f>IF(OR(Table4[[#This Row],[Raw Return]]&lt;-20,Table4[[#This Row],[Raw Return]]&gt;20),"Outlier",Table4[[#This Row],[Raw Return]])</f>
        <v>7.1130013932683474E-3</v>
      </c>
      <c r="O217" s="8">
        <f>(Table4[[#This Row],[Return]]-$S$3)^2</f>
        <v>4.8124090564750593E-5</v>
      </c>
      <c r="P217" s="8">
        <f>(Table4[[#This Row],[Return]]-$S$3)^3</f>
        <v>3.3384417513832734E-7</v>
      </c>
    </row>
    <row r="218" spans="1:16" x14ac:dyDescent="0.3">
      <c r="A218" s="1" t="s">
        <v>12</v>
      </c>
      <c r="B218" s="1" t="s">
        <v>13</v>
      </c>
      <c r="C218" s="2">
        <v>41680</v>
      </c>
      <c r="D218" s="1">
        <v>686.7</v>
      </c>
      <c r="E218" s="1">
        <v>688</v>
      </c>
      <c r="F218" s="1">
        <v>693</v>
      </c>
      <c r="G218" s="1">
        <v>676.1</v>
      </c>
      <c r="H218" s="1">
        <v>681</v>
      </c>
      <c r="I218" s="1">
        <v>680.7</v>
      </c>
      <c r="J218" s="1">
        <v>684.88</v>
      </c>
      <c r="K218" s="1">
        <v>6369</v>
      </c>
      <c r="L218" s="1">
        <v>4362003.45</v>
      </c>
      <c r="M218" s="3">
        <f>IF(ISERROR((Table4[[#This Row],[Close Price]]-I217)/I217),0,(Table4[[#This Row],[Close Price]]-I217)/I217)</f>
        <v>-8.7374399301004806E-3</v>
      </c>
      <c r="N218" s="3">
        <f>IF(OR(Table4[[#This Row],[Raw Return]]&lt;-20,Table4[[#This Row],[Raw Return]]&gt;20),"Outlier",Table4[[#This Row],[Raw Return]])</f>
        <v>-8.7374399301004806E-3</v>
      </c>
      <c r="O218" s="8">
        <f>(Table4[[#This Row],[Return]]-$S$3)^2</f>
        <v>7.9446710252486922E-5</v>
      </c>
      <c r="P218" s="8">
        <f>(Table4[[#This Row],[Return]]-$S$3)^3</f>
        <v>-7.0813144158421542E-7</v>
      </c>
    </row>
    <row r="219" spans="1:16" x14ac:dyDescent="0.3">
      <c r="A219" s="1" t="s">
        <v>12</v>
      </c>
      <c r="B219" s="1" t="s">
        <v>13</v>
      </c>
      <c r="C219" s="2">
        <v>41681</v>
      </c>
      <c r="D219" s="1">
        <v>680.7</v>
      </c>
      <c r="E219" s="1">
        <v>684</v>
      </c>
      <c r="F219" s="1">
        <v>689.75</v>
      </c>
      <c r="G219" s="1">
        <v>680</v>
      </c>
      <c r="H219" s="1">
        <v>681</v>
      </c>
      <c r="I219" s="1">
        <v>681.55</v>
      </c>
      <c r="J219" s="1">
        <v>682.77</v>
      </c>
      <c r="K219" s="1">
        <v>11120</v>
      </c>
      <c r="L219" s="1">
        <v>7592426.75</v>
      </c>
      <c r="M219" s="3">
        <f>IF(ISERROR((Table4[[#This Row],[Close Price]]-I218)/I218),0,(Table4[[#This Row],[Close Price]]-I218)/I218)</f>
        <v>1.2487145585425429E-3</v>
      </c>
      <c r="N219" s="3">
        <f>IF(OR(Table4[[#This Row],[Raw Return]]&lt;-20,Table4[[#This Row],[Raw Return]]&gt;20),"Outlier",Table4[[#This Row],[Raw Return]])</f>
        <v>1.2487145585425429E-3</v>
      </c>
      <c r="O219" s="8">
        <f>(Table4[[#This Row],[Return]]-$S$3)^2</f>
        <v>1.1510416259953075E-6</v>
      </c>
      <c r="P219" s="8">
        <f>(Table4[[#This Row],[Return]]-$S$3)^3</f>
        <v>1.2349135174026537E-9</v>
      </c>
    </row>
    <row r="220" spans="1:16" x14ac:dyDescent="0.3">
      <c r="A220" s="1" t="s">
        <v>12</v>
      </c>
      <c r="B220" s="1" t="s">
        <v>13</v>
      </c>
      <c r="C220" s="2">
        <v>41682</v>
      </c>
      <c r="D220" s="1">
        <v>681.55</v>
      </c>
      <c r="E220" s="1">
        <v>683.1</v>
      </c>
      <c r="F220" s="1">
        <v>708.8</v>
      </c>
      <c r="G220" s="1">
        <v>680</v>
      </c>
      <c r="H220" s="1">
        <v>703</v>
      </c>
      <c r="I220" s="1">
        <v>701.1</v>
      </c>
      <c r="J220" s="1">
        <v>691.97</v>
      </c>
      <c r="K220" s="1">
        <v>39757</v>
      </c>
      <c r="L220" s="1">
        <v>27510526.899999999</v>
      </c>
      <c r="M220" s="3">
        <f>IF(ISERROR((Table4[[#This Row],[Close Price]]-I219)/I219),0,(Table4[[#This Row],[Close Price]]-I219)/I219)</f>
        <v>2.8684615948940017E-2</v>
      </c>
      <c r="N220" s="3">
        <f>IF(OR(Table4[[#This Row],[Raw Return]]&lt;-20,Table4[[#This Row],[Raw Return]]&gt;20),"Outlier",Table4[[#This Row],[Raw Return]])</f>
        <v>2.8684615948940017E-2</v>
      </c>
      <c r="O220" s="8">
        <f>(Table4[[#This Row],[Return]]-$S$3)^2</f>
        <v>8.1274982269131056E-4</v>
      </c>
      <c r="P220" s="8">
        <f>(Table4[[#This Row],[Return]]-$S$3)^3</f>
        <v>2.3170495706857567E-5</v>
      </c>
    </row>
    <row r="221" spans="1:16" x14ac:dyDescent="0.3">
      <c r="A221" s="1" t="s">
        <v>12</v>
      </c>
      <c r="B221" s="1" t="s">
        <v>13</v>
      </c>
      <c r="C221" s="2">
        <v>41683</v>
      </c>
      <c r="D221" s="1">
        <v>701.1</v>
      </c>
      <c r="E221" s="1">
        <v>706.3</v>
      </c>
      <c r="F221" s="1">
        <v>706.3</v>
      </c>
      <c r="G221" s="1">
        <v>680</v>
      </c>
      <c r="H221" s="1">
        <v>681</v>
      </c>
      <c r="I221" s="1">
        <v>682.7</v>
      </c>
      <c r="J221" s="1">
        <v>688.3</v>
      </c>
      <c r="K221" s="1">
        <v>29136</v>
      </c>
      <c r="L221" s="1">
        <v>20054367.399999999</v>
      </c>
      <c r="M221" s="3">
        <f>IF(ISERROR((Table4[[#This Row],[Close Price]]-I220)/I220),0,(Table4[[#This Row],[Close Price]]-I220)/I220)</f>
        <v>-2.6244472971045468E-2</v>
      </c>
      <c r="N221" s="3">
        <f>IF(OR(Table4[[#This Row],[Raw Return]]&lt;-20,Table4[[#This Row],[Raw Return]]&gt;20),"Outlier",Table4[[#This Row],[Raw Return]])</f>
        <v>-2.6244472971045468E-2</v>
      </c>
      <c r="O221" s="8">
        <f>(Table4[[#This Row],[Return]]-$S$3)^2</f>
        <v>6.9803338549018418E-4</v>
      </c>
      <c r="P221" s="8">
        <f>(Table4[[#This Row],[Return]]-$S$3)^3</f>
        <v>-1.8442266427070988E-5</v>
      </c>
    </row>
    <row r="222" spans="1:16" x14ac:dyDescent="0.3">
      <c r="A222" s="1" t="s">
        <v>12</v>
      </c>
      <c r="B222" s="1" t="s">
        <v>13</v>
      </c>
      <c r="C222" s="2">
        <v>41684</v>
      </c>
      <c r="D222" s="1">
        <v>682.7</v>
      </c>
      <c r="E222" s="1">
        <v>685</v>
      </c>
      <c r="F222" s="1">
        <v>691</v>
      </c>
      <c r="G222" s="1">
        <v>678</v>
      </c>
      <c r="H222" s="1">
        <v>682.2</v>
      </c>
      <c r="I222" s="1">
        <v>682.3</v>
      </c>
      <c r="J222" s="1">
        <v>681.63</v>
      </c>
      <c r="K222" s="1">
        <v>17112</v>
      </c>
      <c r="L222" s="1">
        <v>11663992.4</v>
      </c>
      <c r="M222" s="3">
        <f>IF(ISERROR((Table4[[#This Row],[Close Price]]-I221)/I221),0,(Table4[[#This Row],[Close Price]]-I221)/I221)</f>
        <v>-5.8590889116755663E-4</v>
      </c>
      <c r="N222" s="3">
        <f>IF(OR(Table4[[#This Row],[Raw Return]]&lt;-20,Table4[[#This Row],[Raw Return]]&gt;20),"Outlier",Table4[[#This Row],[Raw Return]])</f>
        <v>-5.8590889116755663E-4</v>
      </c>
      <c r="O222" s="8">
        <f>(Table4[[#This Row],[Return]]-$S$3)^2</f>
        <v>5.8027429003731518E-7</v>
      </c>
      <c r="P222" s="8">
        <f>(Table4[[#This Row],[Return]]-$S$3)^3</f>
        <v>-4.4202821678625614E-10</v>
      </c>
    </row>
    <row r="223" spans="1:16" x14ac:dyDescent="0.3">
      <c r="A223" s="1" t="s">
        <v>12</v>
      </c>
      <c r="B223" s="1" t="s">
        <v>13</v>
      </c>
      <c r="C223" s="2">
        <v>41687</v>
      </c>
      <c r="D223" s="1">
        <v>682.3</v>
      </c>
      <c r="E223" s="1">
        <v>678.05</v>
      </c>
      <c r="F223" s="1">
        <v>698</v>
      </c>
      <c r="G223" s="1">
        <v>678.05</v>
      </c>
      <c r="H223" s="1">
        <v>690.15</v>
      </c>
      <c r="I223" s="1">
        <v>691.25</v>
      </c>
      <c r="J223" s="1">
        <v>685.28</v>
      </c>
      <c r="K223" s="1">
        <v>20169</v>
      </c>
      <c r="L223" s="1">
        <v>13821427.300000001</v>
      </c>
      <c r="M223" s="3">
        <f>IF(ISERROR((Table4[[#This Row],[Close Price]]-I222)/I222),0,(Table4[[#This Row],[Close Price]]-I222)/I222)</f>
        <v>1.311739703942554E-2</v>
      </c>
      <c r="N223" s="3">
        <f>IF(OR(Table4[[#This Row],[Raw Return]]&lt;-20,Table4[[#This Row],[Raw Return]]&gt;20),"Outlier",Table4[[#This Row],[Raw Return]])</f>
        <v>1.311739703942554E-2</v>
      </c>
      <c r="O223" s="8">
        <f>(Table4[[#This Row],[Return]]-$S$3)^2</f>
        <v>1.674836791582855E-4</v>
      </c>
      <c r="P223" s="8">
        <f>(Table4[[#This Row],[Return]]-$S$3)^3</f>
        <v>2.1674981670120179E-6</v>
      </c>
    </row>
    <row r="224" spans="1:16" x14ac:dyDescent="0.3">
      <c r="A224" s="1" t="s">
        <v>12</v>
      </c>
      <c r="B224" s="1" t="s">
        <v>13</v>
      </c>
      <c r="C224" s="2">
        <v>41688</v>
      </c>
      <c r="D224" s="1">
        <v>691.25</v>
      </c>
      <c r="E224" s="1">
        <v>695</v>
      </c>
      <c r="F224" s="1">
        <v>707</v>
      </c>
      <c r="G224" s="1">
        <v>679.5</v>
      </c>
      <c r="H224" s="1">
        <v>702.1</v>
      </c>
      <c r="I224" s="1">
        <v>703.35</v>
      </c>
      <c r="J224" s="1">
        <v>695.02</v>
      </c>
      <c r="K224" s="1">
        <v>34942</v>
      </c>
      <c r="L224" s="1">
        <v>24285402.800000001</v>
      </c>
      <c r="M224" s="3">
        <f>IF(ISERROR((Table4[[#This Row],[Close Price]]-I223)/I223),0,(Table4[[#This Row],[Close Price]]-I223)/I223)</f>
        <v>1.7504520795660068E-2</v>
      </c>
      <c r="N224" s="3">
        <f>IF(OR(Table4[[#This Row],[Raw Return]]&lt;-20,Table4[[#This Row],[Raw Return]]&gt;20),"Outlier",Table4[[#This Row],[Raw Return]])</f>
        <v>1.7504520795660068E-2</v>
      </c>
      <c r="O224" s="8">
        <f>(Table4[[#This Row],[Return]]-$S$3)^2</f>
        <v>3.0028288428018496E-4</v>
      </c>
      <c r="P224" s="8">
        <f>(Table4[[#This Row],[Return]]-$S$3)^3</f>
        <v>5.2035037041835293E-6</v>
      </c>
    </row>
    <row r="225" spans="1:16" x14ac:dyDescent="0.3">
      <c r="A225" s="1" t="s">
        <v>12</v>
      </c>
      <c r="B225" s="1" t="s">
        <v>13</v>
      </c>
      <c r="C225" s="2">
        <v>41689</v>
      </c>
      <c r="D225" s="1">
        <v>703.35</v>
      </c>
      <c r="E225" s="1">
        <v>713.8</v>
      </c>
      <c r="F225" s="1">
        <v>715</v>
      </c>
      <c r="G225" s="1">
        <v>701.1</v>
      </c>
      <c r="H225" s="1">
        <v>703.6</v>
      </c>
      <c r="I225" s="1">
        <v>706.45</v>
      </c>
      <c r="J225" s="1">
        <v>709.91</v>
      </c>
      <c r="K225" s="1">
        <v>29513</v>
      </c>
      <c r="L225" s="1">
        <v>20951692.800000001</v>
      </c>
      <c r="M225" s="3">
        <f>IF(ISERROR((Table4[[#This Row],[Close Price]]-I224)/I224),0,(Table4[[#This Row],[Close Price]]-I224)/I224)</f>
        <v>4.4074784957702749E-3</v>
      </c>
      <c r="N225" s="3">
        <f>IF(OR(Table4[[#This Row],[Raw Return]]&lt;-20,Table4[[#This Row],[Raw Return]]&gt;20),"Outlier",Table4[[#This Row],[Raw Return]])</f>
        <v>4.4074784957702749E-3</v>
      </c>
      <c r="O225" s="8">
        <f>(Table4[[#This Row],[Return]]-$S$3)^2</f>
        <v>1.7906692604204502E-5</v>
      </c>
      <c r="P225" s="8">
        <f>(Table4[[#This Row],[Return]]-$S$3)^3</f>
        <v>7.5774497936398977E-8</v>
      </c>
    </row>
    <row r="226" spans="1:16" x14ac:dyDescent="0.3">
      <c r="A226" s="1" t="s">
        <v>12</v>
      </c>
      <c r="B226" s="1" t="s">
        <v>13</v>
      </c>
      <c r="C226" s="2">
        <v>41690</v>
      </c>
      <c r="D226" s="1">
        <v>706.45</v>
      </c>
      <c r="E226" s="1">
        <v>706.5</v>
      </c>
      <c r="F226" s="1">
        <v>706.5</v>
      </c>
      <c r="G226" s="1">
        <v>695.05</v>
      </c>
      <c r="H226" s="1">
        <v>701.55</v>
      </c>
      <c r="I226" s="1">
        <v>702.4</v>
      </c>
      <c r="J226" s="1">
        <v>700</v>
      </c>
      <c r="K226" s="1">
        <v>16602</v>
      </c>
      <c r="L226" s="1">
        <v>11621346.050000001</v>
      </c>
      <c r="M226" s="3">
        <f>IF(ISERROR((Table4[[#This Row],[Close Price]]-I225)/I225),0,(Table4[[#This Row],[Close Price]]-I225)/I225)</f>
        <v>-5.7328898011183632E-3</v>
      </c>
      <c r="N226" s="3">
        <f>IF(OR(Table4[[#This Row],[Raw Return]]&lt;-20,Table4[[#This Row],[Raw Return]]&gt;20),"Outlier",Table4[[#This Row],[Raw Return]])</f>
        <v>-5.7328898011183632E-3</v>
      </c>
      <c r="O226" s="8">
        <f>(Table4[[#This Row],[Return]]-$S$3)^2</f>
        <v>3.4913188055433221E-5</v>
      </c>
      <c r="P226" s="8">
        <f>(Table4[[#This Row],[Return]]-$S$3)^3</f>
        <v>-2.0629289072194315E-7</v>
      </c>
    </row>
    <row r="227" spans="1:16" x14ac:dyDescent="0.3">
      <c r="A227" s="1" t="s">
        <v>12</v>
      </c>
      <c r="B227" s="1" t="s">
        <v>13</v>
      </c>
      <c r="C227" s="2">
        <v>41691</v>
      </c>
      <c r="D227" s="1">
        <v>702.4</v>
      </c>
      <c r="E227" s="1">
        <v>704.95</v>
      </c>
      <c r="F227" s="1">
        <v>708.9</v>
      </c>
      <c r="G227" s="1">
        <v>693</v>
      </c>
      <c r="H227" s="1">
        <v>705</v>
      </c>
      <c r="I227" s="1">
        <v>701.4</v>
      </c>
      <c r="J227" s="1">
        <v>699.07</v>
      </c>
      <c r="K227" s="1">
        <v>40168</v>
      </c>
      <c r="L227" s="1">
        <v>28080405.949999999</v>
      </c>
      <c r="M227" s="3">
        <f>IF(ISERROR((Table4[[#This Row],[Close Price]]-I226)/I226),0,(Table4[[#This Row],[Close Price]]-I226)/I226)</f>
        <v>-1.4236902050113896E-3</v>
      </c>
      <c r="N227" s="3">
        <f>IF(OR(Table4[[#This Row],[Raw Return]]&lt;-20,Table4[[#This Row],[Raw Return]]&gt;20),"Outlier",Table4[[#This Row],[Raw Return]])</f>
        <v>-1.4236902050113896E-3</v>
      </c>
      <c r="O227" s="8">
        <f>(Table4[[#This Row],[Return]]-$S$3)^2</f>
        <v>2.5585239996177996E-6</v>
      </c>
      <c r="P227" s="8">
        <f>(Table4[[#This Row],[Return]]-$S$3)^3</f>
        <v>-4.0924581097358099E-9</v>
      </c>
    </row>
    <row r="228" spans="1:16" x14ac:dyDescent="0.3">
      <c r="A228" s="1" t="s">
        <v>12</v>
      </c>
      <c r="B228" s="1" t="s">
        <v>13</v>
      </c>
      <c r="C228" s="2">
        <v>41694</v>
      </c>
      <c r="D228" s="1">
        <v>701.4</v>
      </c>
      <c r="E228" s="1">
        <v>701.95</v>
      </c>
      <c r="F228" s="1">
        <v>719.95</v>
      </c>
      <c r="G228" s="1">
        <v>700.4</v>
      </c>
      <c r="H228" s="1">
        <v>711.9</v>
      </c>
      <c r="I228" s="1">
        <v>711.1</v>
      </c>
      <c r="J228" s="1">
        <v>708.57</v>
      </c>
      <c r="K228" s="1">
        <v>24640</v>
      </c>
      <c r="L228" s="1">
        <v>17459265.350000001</v>
      </c>
      <c r="M228" s="3">
        <f>IF(ISERROR((Table4[[#This Row],[Close Price]]-I227)/I227),0,(Table4[[#This Row],[Close Price]]-I227)/I227)</f>
        <v>1.3829483889364193E-2</v>
      </c>
      <c r="N228" s="3">
        <f>IF(OR(Table4[[#This Row],[Raw Return]]&lt;-20,Table4[[#This Row],[Raw Return]]&gt;20),"Outlier",Table4[[#This Row],[Raw Return]])</f>
        <v>1.3829483889364193E-2</v>
      </c>
      <c r="O228" s="8">
        <f>(Table4[[#This Row],[Return]]-$S$3)^2</f>
        <v>1.8642175993648834E-4</v>
      </c>
      <c r="P228" s="8">
        <f>(Table4[[#This Row],[Return]]-$S$3)^3</f>
        <v>2.5453347428496088E-6</v>
      </c>
    </row>
    <row r="229" spans="1:16" x14ac:dyDescent="0.3">
      <c r="A229" s="1" t="s">
        <v>12</v>
      </c>
      <c r="B229" s="1" t="s">
        <v>13</v>
      </c>
      <c r="C229" s="2">
        <v>41695</v>
      </c>
      <c r="D229" s="1">
        <v>711.1</v>
      </c>
      <c r="E229" s="1">
        <v>718.95</v>
      </c>
      <c r="F229" s="1">
        <v>731</v>
      </c>
      <c r="G229" s="1">
        <v>708.1</v>
      </c>
      <c r="H229" s="1">
        <v>720.75</v>
      </c>
      <c r="I229" s="1">
        <v>717.7</v>
      </c>
      <c r="J229" s="1">
        <v>722.38</v>
      </c>
      <c r="K229" s="1">
        <v>47804</v>
      </c>
      <c r="L229" s="1">
        <v>34532723</v>
      </c>
      <c r="M229" s="3">
        <f>IF(ISERROR((Table4[[#This Row],[Close Price]]-I228)/I228),0,(Table4[[#This Row],[Close Price]]-I228)/I228)</f>
        <v>9.2813950217972476E-3</v>
      </c>
      <c r="N229" s="3">
        <f>IF(OR(Table4[[#This Row],[Raw Return]]&lt;-20,Table4[[#This Row],[Raw Return]]&gt;20),"Outlier",Table4[[#This Row],[Raw Return]])</f>
        <v>9.2813950217972476E-3</v>
      </c>
      <c r="O229" s="8">
        <f>(Table4[[#This Row],[Return]]-$S$3)^2</f>
        <v>8.2910977854609098E-5</v>
      </c>
      <c r="P229" s="8">
        <f>(Table4[[#This Row],[Return]]-$S$3)^3</f>
        <v>7.5494976781661501E-7</v>
      </c>
    </row>
    <row r="230" spans="1:16" x14ac:dyDescent="0.3">
      <c r="A230" s="1" t="s">
        <v>12</v>
      </c>
      <c r="B230" s="1" t="s">
        <v>13</v>
      </c>
      <c r="C230" s="2">
        <v>41696</v>
      </c>
      <c r="D230" s="1">
        <v>717.7</v>
      </c>
      <c r="E230" s="1">
        <v>726.65</v>
      </c>
      <c r="F230" s="1">
        <v>726.65</v>
      </c>
      <c r="G230" s="1">
        <v>710.25</v>
      </c>
      <c r="H230" s="1">
        <v>722.85</v>
      </c>
      <c r="I230" s="1">
        <v>721.1</v>
      </c>
      <c r="J230" s="1">
        <v>716.52</v>
      </c>
      <c r="K230" s="1">
        <v>18620</v>
      </c>
      <c r="L230" s="1">
        <v>13341651</v>
      </c>
      <c r="M230" s="3">
        <f>IF(ISERROR((Table4[[#This Row],[Close Price]]-I229)/I229),0,(Table4[[#This Row],[Close Price]]-I229)/I229)</f>
        <v>4.7373554409920263E-3</v>
      </c>
      <c r="N230" s="3">
        <f>IF(OR(Table4[[#This Row],[Raw Return]]&lt;-20,Table4[[#This Row],[Raw Return]]&gt;20),"Outlier",Table4[[#This Row],[Raw Return]])</f>
        <v>4.7373554409920263E-3</v>
      </c>
      <c r="O230" s="8">
        <f>(Table4[[#This Row],[Return]]-$S$3)^2</f>
        <v>2.0807345770093908E-5</v>
      </c>
      <c r="P230" s="8">
        <f>(Table4[[#This Row],[Return]]-$S$3)^3</f>
        <v>9.4912852604069239E-8</v>
      </c>
    </row>
    <row r="231" spans="1:16" x14ac:dyDescent="0.3">
      <c r="A231" s="1" t="s">
        <v>12</v>
      </c>
      <c r="B231" s="1" t="s">
        <v>13</v>
      </c>
      <c r="C231" s="2">
        <v>41698</v>
      </c>
      <c r="D231" s="1">
        <v>721.1</v>
      </c>
      <c r="E231" s="1">
        <v>712</v>
      </c>
      <c r="F231" s="1">
        <v>724.85</v>
      </c>
      <c r="G231" s="1">
        <v>712</v>
      </c>
      <c r="H231" s="1">
        <v>720</v>
      </c>
      <c r="I231" s="1">
        <v>722.1</v>
      </c>
      <c r="J231" s="1">
        <v>719.02</v>
      </c>
      <c r="K231" s="1">
        <v>16993</v>
      </c>
      <c r="L231" s="1">
        <v>12218252.75</v>
      </c>
      <c r="M231" s="3">
        <f>IF(ISERROR((Table4[[#This Row],[Close Price]]-I230)/I230),0,(Table4[[#This Row],[Close Price]]-I230)/I230)</f>
        <v>1.3867702121758425E-3</v>
      </c>
      <c r="N231" s="3">
        <f>IF(OR(Table4[[#This Row],[Raw Return]]&lt;-20,Table4[[#This Row],[Raw Return]]&gt;20),"Outlier",Table4[[#This Row],[Raw Return]])</f>
        <v>1.3867702121758425E-3</v>
      </c>
      <c r="O231" s="8">
        <f>(Table4[[#This Row],[Return]]-$S$3)^2</f>
        <v>1.4663314454152103E-6</v>
      </c>
      <c r="P231" s="8">
        <f>(Table4[[#This Row],[Return]]-$S$3)^3</f>
        <v>1.775612616223396E-9</v>
      </c>
    </row>
    <row r="232" spans="1:16" x14ac:dyDescent="0.3">
      <c r="A232" s="1" t="s">
        <v>12</v>
      </c>
      <c r="B232" s="1" t="s">
        <v>13</v>
      </c>
      <c r="C232" s="2">
        <v>41701</v>
      </c>
      <c r="D232" s="1">
        <v>722.1</v>
      </c>
      <c r="E232" s="1">
        <v>711</v>
      </c>
      <c r="F232" s="1">
        <v>725</v>
      </c>
      <c r="G232" s="1">
        <v>711</v>
      </c>
      <c r="H232" s="1">
        <v>717</v>
      </c>
      <c r="I232" s="1">
        <v>715.3</v>
      </c>
      <c r="J232" s="1">
        <v>719.1</v>
      </c>
      <c r="K232" s="1">
        <v>17289</v>
      </c>
      <c r="L232" s="1">
        <v>12432603.1</v>
      </c>
      <c r="M232" s="3">
        <f>IF(ISERROR((Table4[[#This Row],[Close Price]]-I231)/I231),0,(Table4[[#This Row],[Close Price]]-I231)/I231)</f>
        <v>-9.4169782578591172E-3</v>
      </c>
      <c r="N232" s="3">
        <f>IF(OR(Table4[[#This Row],[Raw Return]]&lt;-20,Table4[[#This Row],[Raw Return]]&gt;20),"Outlier",Table4[[#This Row],[Raw Return]])</f>
        <v>-9.4169782578591172E-3</v>
      </c>
      <c r="O232" s="8">
        <f>(Table4[[#This Row],[Return]]-$S$3)^2</f>
        <v>9.2022324791218206E-5</v>
      </c>
      <c r="P232" s="8">
        <f>(Table4[[#This Row],[Return]]-$S$3)^3</f>
        <v>-8.8275421758670678E-7</v>
      </c>
    </row>
    <row r="233" spans="1:16" x14ac:dyDescent="0.3">
      <c r="A233" s="1" t="s">
        <v>12</v>
      </c>
      <c r="B233" s="1" t="s">
        <v>13</v>
      </c>
      <c r="C233" s="2">
        <v>41702</v>
      </c>
      <c r="D233" s="1">
        <v>715.3</v>
      </c>
      <c r="E233" s="1">
        <v>714</v>
      </c>
      <c r="F233" s="1">
        <v>732.95</v>
      </c>
      <c r="G233" s="1">
        <v>714</v>
      </c>
      <c r="H233" s="1">
        <v>731</v>
      </c>
      <c r="I233" s="1">
        <v>728.55</v>
      </c>
      <c r="J233" s="1">
        <v>726.3</v>
      </c>
      <c r="K233" s="1">
        <v>29703</v>
      </c>
      <c r="L233" s="1">
        <v>21573323.899999999</v>
      </c>
      <c r="M233" s="3">
        <f>IF(ISERROR((Table4[[#This Row],[Close Price]]-I232)/I232),0,(Table4[[#This Row],[Close Price]]-I232)/I232)</f>
        <v>1.8523696351181323E-2</v>
      </c>
      <c r="N233" s="3">
        <f>IF(OR(Table4[[#This Row],[Raw Return]]&lt;-20,Table4[[#This Row],[Raw Return]]&gt;20),"Outlier",Table4[[#This Row],[Raw Return]])</f>
        <v>1.8523696351181323E-2</v>
      </c>
      <c r="O233" s="8">
        <f>(Table4[[#This Row],[Return]]-$S$3)^2</f>
        <v>3.366435215640068E-4</v>
      </c>
      <c r="P233" s="8">
        <f>(Table4[[#This Row],[Return]]-$S$3)^3</f>
        <v>6.1766841210255245E-6</v>
      </c>
    </row>
    <row r="234" spans="1:16" x14ac:dyDescent="0.3">
      <c r="A234" s="1" t="s">
        <v>12</v>
      </c>
      <c r="B234" s="1" t="s">
        <v>13</v>
      </c>
      <c r="C234" s="2">
        <v>41703</v>
      </c>
      <c r="D234" s="1">
        <v>728.55</v>
      </c>
      <c r="E234" s="1">
        <v>728.55</v>
      </c>
      <c r="F234" s="1">
        <v>734.4</v>
      </c>
      <c r="G234" s="1">
        <v>712</v>
      </c>
      <c r="H234" s="1">
        <v>715</v>
      </c>
      <c r="I234" s="1">
        <v>717.45</v>
      </c>
      <c r="J234" s="1">
        <v>722.06</v>
      </c>
      <c r="K234" s="1">
        <v>66073</v>
      </c>
      <c r="L234" s="1">
        <v>47708746.899999999</v>
      </c>
      <c r="M234" s="3">
        <f>IF(ISERROR((Table4[[#This Row],[Close Price]]-I233)/I233),0,(Table4[[#This Row],[Close Price]]-I233)/I233)</f>
        <v>-1.5235742227712457E-2</v>
      </c>
      <c r="N234" s="3">
        <f>IF(OR(Table4[[#This Row],[Raw Return]]&lt;-20,Table4[[#This Row],[Raw Return]]&gt;20),"Outlier",Table4[[#This Row],[Raw Return]])</f>
        <v>-1.5235742227712457E-2</v>
      </c>
      <c r="O234" s="8">
        <f>(Table4[[#This Row],[Return]]-$S$3)^2</f>
        <v>2.3751712809165617E-4</v>
      </c>
      <c r="P234" s="8">
        <f>(Table4[[#This Row],[Return]]-$S$3)^3</f>
        <v>-3.6605167638316011E-6</v>
      </c>
    </row>
    <row r="235" spans="1:16" x14ac:dyDescent="0.3">
      <c r="A235" s="1" t="s">
        <v>12</v>
      </c>
      <c r="B235" s="1" t="s">
        <v>13</v>
      </c>
      <c r="C235" s="2">
        <v>41704</v>
      </c>
      <c r="D235" s="1">
        <v>717.45</v>
      </c>
      <c r="E235" s="1">
        <v>721</v>
      </c>
      <c r="F235" s="1">
        <v>730</v>
      </c>
      <c r="G235" s="1">
        <v>715.5</v>
      </c>
      <c r="H235" s="1">
        <v>725</v>
      </c>
      <c r="I235" s="1">
        <v>724.85</v>
      </c>
      <c r="J235" s="1">
        <v>721.9</v>
      </c>
      <c r="K235" s="1">
        <v>42173</v>
      </c>
      <c r="L235" s="1">
        <v>30444785.949999999</v>
      </c>
      <c r="M235" s="3">
        <f>IF(ISERROR((Table4[[#This Row],[Close Price]]-I234)/I234),0,(Table4[[#This Row],[Close Price]]-I234)/I234)</f>
        <v>1.0314307617255526E-2</v>
      </c>
      <c r="N235" s="3">
        <f>IF(OR(Table4[[#This Row],[Raw Return]]&lt;-20,Table4[[#This Row],[Raw Return]]&gt;20),"Outlier",Table4[[#This Row],[Raw Return]])</f>
        <v>1.0314307617255526E-2</v>
      </c>
      <c r="O235" s="8">
        <f>(Table4[[#This Row],[Return]]-$S$3)^2</f>
        <v>1.0278835371095077E-4</v>
      </c>
      <c r="P235" s="8">
        <f>(Table4[[#This Row],[Return]]-$S$3)^3</f>
        <v>1.0421155240522902E-6</v>
      </c>
    </row>
    <row r="236" spans="1:16" x14ac:dyDescent="0.3">
      <c r="A236" s="1" t="s">
        <v>12</v>
      </c>
      <c r="B236" s="1" t="s">
        <v>13</v>
      </c>
      <c r="C236" s="2">
        <v>41705</v>
      </c>
      <c r="D236" s="1">
        <v>724.85</v>
      </c>
      <c r="E236" s="1">
        <v>727</v>
      </c>
      <c r="F236" s="1">
        <v>732</v>
      </c>
      <c r="G236" s="1">
        <v>716</v>
      </c>
      <c r="H236" s="1">
        <v>720</v>
      </c>
      <c r="I236" s="1">
        <v>720.5</v>
      </c>
      <c r="J236" s="1">
        <v>722.23</v>
      </c>
      <c r="K236" s="1">
        <v>20884</v>
      </c>
      <c r="L236" s="1">
        <v>15083000.15</v>
      </c>
      <c r="M236" s="3">
        <f>IF(ISERROR((Table4[[#This Row],[Close Price]]-I235)/I235),0,(Table4[[#This Row],[Close Price]]-I235)/I235)</f>
        <v>-6.0012416362006243E-3</v>
      </c>
      <c r="N236" s="3">
        <f>IF(OR(Table4[[#This Row],[Raw Return]]&lt;-20,Table4[[#This Row],[Raw Return]]&gt;20),"Outlier",Table4[[#This Row],[Raw Return]])</f>
        <v>-6.0012416362006243E-3</v>
      </c>
      <c r="O236" s="8">
        <f>(Table4[[#This Row],[Return]]-$S$3)^2</f>
        <v>3.8156442283465621E-5</v>
      </c>
      <c r="P236" s="8">
        <f>(Table4[[#This Row],[Return]]-$S$3)^3</f>
        <v>-2.3569578243619317E-7</v>
      </c>
    </row>
    <row r="237" spans="1:16" x14ac:dyDescent="0.3">
      <c r="A237" s="1" t="s">
        <v>12</v>
      </c>
      <c r="B237" s="1" t="s">
        <v>13</v>
      </c>
      <c r="C237" s="2">
        <v>41708</v>
      </c>
      <c r="D237" s="1">
        <v>720.5</v>
      </c>
      <c r="E237" s="1">
        <v>718.45</v>
      </c>
      <c r="F237" s="1">
        <v>730</v>
      </c>
      <c r="G237" s="1">
        <v>718.45</v>
      </c>
      <c r="H237" s="1">
        <v>727.9</v>
      </c>
      <c r="I237" s="1">
        <v>725.65</v>
      </c>
      <c r="J237" s="1">
        <v>725.52</v>
      </c>
      <c r="K237" s="1">
        <v>18035</v>
      </c>
      <c r="L237" s="1">
        <v>13084751.25</v>
      </c>
      <c r="M237" s="3">
        <f>IF(ISERROR((Table4[[#This Row],[Close Price]]-I236)/I236),0,(Table4[[#This Row],[Close Price]]-I236)/I236)</f>
        <v>7.1478140180429939E-3</v>
      </c>
      <c r="N237" s="3">
        <f>IF(OR(Table4[[#This Row],[Raw Return]]&lt;-20,Table4[[#This Row],[Raw Return]]&gt;20),"Outlier",Table4[[#This Row],[Raw Return]])</f>
        <v>7.1478140180429939E-3</v>
      </c>
      <c r="O237" s="8">
        <f>(Table4[[#This Row],[Return]]-$S$3)^2</f>
        <v>4.8608303486456038E-5</v>
      </c>
      <c r="P237" s="8">
        <f>(Table4[[#This Row],[Return]]-$S$3)^3</f>
        <v>3.3889541684977621E-7</v>
      </c>
    </row>
    <row r="238" spans="1:16" x14ac:dyDescent="0.3">
      <c r="A238" s="1" t="s">
        <v>12</v>
      </c>
      <c r="B238" s="1" t="s">
        <v>13</v>
      </c>
      <c r="C238" s="2">
        <v>41709</v>
      </c>
      <c r="D238" s="1">
        <v>725.65</v>
      </c>
      <c r="E238" s="1">
        <v>725</v>
      </c>
      <c r="F238" s="1">
        <v>735</v>
      </c>
      <c r="G238" s="1">
        <v>701</v>
      </c>
      <c r="H238" s="1">
        <v>723</v>
      </c>
      <c r="I238" s="1">
        <v>710.9</v>
      </c>
      <c r="J238" s="1">
        <v>721.74</v>
      </c>
      <c r="K238" s="1">
        <v>28419</v>
      </c>
      <c r="L238" s="1">
        <v>20511080.149999999</v>
      </c>
      <c r="M238" s="3">
        <f>IF(ISERROR((Table4[[#This Row],[Close Price]]-I237)/I237),0,(Table4[[#This Row],[Close Price]]-I237)/I237)</f>
        <v>-2.0326603734582789E-2</v>
      </c>
      <c r="N238" s="3">
        <f>IF(OR(Table4[[#This Row],[Raw Return]]&lt;-20,Table4[[#This Row],[Raw Return]]&gt;20),"Outlier",Table4[[#This Row],[Raw Return]])</f>
        <v>-2.0326603734582789E-2</v>
      </c>
      <c r="O238" s="8">
        <f>(Table4[[#This Row],[Return]]-$S$3)^2</f>
        <v>4.2035054674421181E-4</v>
      </c>
      <c r="P238" s="8">
        <f>(Table4[[#This Row],[Return]]-$S$3)^3</f>
        <v>-8.6182169973097198E-6</v>
      </c>
    </row>
    <row r="239" spans="1:16" x14ac:dyDescent="0.3">
      <c r="A239" s="1" t="s">
        <v>12</v>
      </c>
      <c r="B239" s="1" t="s">
        <v>13</v>
      </c>
      <c r="C239" s="2">
        <v>41710</v>
      </c>
      <c r="D239" s="1">
        <v>710.9</v>
      </c>
      <c r="E239" s="1">
        <v>705</v>
      </c>
      <c r="F239" s="1">
        <v>718.45</v>
      </c>
      <c r="G239" s="1">
        <v>702.05</v>
      </c>
      <c r="H239" s="1">
        <v>712</v>
      </c>
      <c r="I239" s="1">
        <v>711.05</v>
      </c>
      <c r="J239" s="1">
        <v>711.55</v>
      </c>
      <c r="K239" s="1">
        <v>12605</v>
      </c>
      <c r="L239" s="1">
        <v>8969147.5</v>
      </c>
      <c r="M239" s="3">
        <f>IF(ISERROR((Table4[[#This Row],[Close Price]]-I238)/I238),0,(Table4[[#This Row],[Close Price]]-I238)/I238)</f>
        <v>2.1100014066672846E-4</v>
      </c>
      <c r="N239" s="3">
        <f>IF(OR(Table4[[#This Row],[Raw Return]]&lt;-20,Table4[[#This Row],[Raw Return]]&gt;20),"Outlier",Table4[[#This Row],[Raw Return]])</f>
        <v>2.1100014066672846E-4</v>
      </c>
      <c r="O239" s="8">
        <f>(Table4[[#This Row],[Return]]-$S$3)^2</f>
        <v>1.2356393625675987E-9</v>
      </c>
      <c r="P239" s="8">
        <f>(Table4[[#This Row],[Return]]-$S$3)^3</f>
        <v>4.3434777599573418E-14</v>
      </c>
    </row>
    <row r="240" spans="1:16" x14ac:dyDescent="0.3">
      <c r="A240" s="1" t="s">
        <v>12</v>
      </c>
      <c r="B240" s="1" t="s">
        <v>13</v>
      </c>
      <c r="C240" s="2">
        <v>41711</v>
      </c>
      <c r="D240" s="1">
        <v>711.05</v>
      </c>
      <c r="E240" s="1">
        <v>705.45</v>
      </c>
      <c r="F240" s="1">
        <v>724.4</v>
      </c>
      <c r="G240" s="1">
        <v>705.45</v>
      </c>
      <c r="H240" s="1">
        <v>711.15</v>
      </c>
      <c r="I240" s="1">
        <v>714</v>
      </c>
      <c r="J240" s="1">
        <v>718.15</v>
      </c>
      <c r="K240" s="1">
        <v>11603</v>
      </c>
      <c r="L240" s="1">
        <v>8332637.0499999998</v>
      </c>
      <c r="M240" s="3">
        <f>IF(ISERROR((Table4[[#This Row],[Close Price]]-I239)/I239),0,(Table4[[#This Row],[Close Price]]-I239)/I239)</f>
        <v>4.1487940369876177E-3</v>
      </c>
      <c r="N240" s="3">
        <f>IF(OR(Table4[[#This Row],[Raw Return]]&lt;-20,Table4[[#This Row],[Raw Return]]&gt;20),"Outlier",Table4[[#This Row],[Raw Return]])</f>
        <v>4.1487940369876177E-3</v>
      </c>
      <c r="O240" s="8">
        <f>(Table4[[#This Row],[Return]]-$S$3)^2</f>
        <v>1.5784296411778372E-5</v>
      </c>
      <c r="P240" s="8">
        <f>(Table4[[#This Row],[Return]]-$S$3)^3</f>
        <v>6.2710150325156201E-8</v>
      </c>
    </row>
    <row r="241" spans="1:16" x14ac:dyDescent="0.3">
      <c r="A241" s="1" t="s">
        <v>12</v>
      </c>
      <c r="B241" s="1" t="s">
        <v>13</v>
      </c>
      <c r="C241" s="2">
        <v>41712</v>
      </c>
      <c r="D241" s="1">
        <v>714</v>
      </c>
      <c r="E241" s="1">
        <v>713.8</v>
      </c>
      <c r="F241" s="1">
        <v>713.8</v>
      </c>
      <c r="G241" s="1">
        <v>694.25</v>
      </c>
      <c r="H241" s="1">
        <v>700</v>
      </c>
      <c r="I241" s="1">
        <v>698.8</v>
      </c>
      <c r="J241" s="1">
        <v>700.37</v>
      </c>
      <c r="K241" s="1">
        <v>49152</v>
      </c>
      <c r="L241" s="1">
        <v>34424491.100000001</v>
      </c>
      <c r="M241" s="3">
        <f>IF(ISERROR((Table4[[#This Row],[Close Price]]-I240)/I240),0,(Table4[[#This Row],[Close Price]]-I240)/I240)</f>
        <v>-2.1288515406162528E-2</v>
      </c>
      <c r="N241" s="3">
        <f>IF(OR(Table4[[#This Row],[Raw Return]]&lt;-20,Table4[[#This Row],[Raw Return]]&gt;20),"Outlier",Table4[[#This Row],[Raw Return]])</f>
        <v>-2.1288515406162528E-2</v>
      </c>
      <c r="O241" s="8">
        <f>(Table4[[#This Row],[Return]]-$S$3)^2</f>
        <v>4.6071891696741399E-4</v>
      </c>
      <c r="P241" s="8">
        <f>(Table4[[#This Row],[Return]]-$S$3)^3</f>
        <v>-9.8890384822740433E-6</v>
      </c>
    </row>
    <row r="242" spans="1:16" x14ac:dyDescent="0.3">
      <c r="A242" s="1" t="s">
        <v>12</v>
      </c>
      <c r="B242" s="1" t="s">
        <v>13</v>
      </c>
      <c r="C242" s="2">
        <v>41716</v>
      </c>
      <c r="D242" s="1">
        <v>698.8</v>
      </c>
      <c r="E242" s="1">
        <v>698.8</v>
      </c>
      <c r="F242" s="1">
        <v>711.45</v>
      </c>
      <c r="G242" s="1">
        <v>698.8</v>
      </c>
      <c r="H242" s="1">
        <v>710</v>
      </c>
      <c r="I242" s="1">
        <v>709.6</v>
      </c>
      <c r="J242" s="1">
        <v>708.06</v>
      </c>
      <c r="K242" s="1">
        <v>15216</v>
      </c>
      <c r="L242" s="1">
        <v>10773838.949999999</v>
      </c>
      <c r="M242" s="3">
        <f>IF(ISERROR((Table4[[#This Row],[Close Price]]-I241)/I241),0,(Table4[[#This Row],[Close Price]]-I241)/I241)</f>
        <v>1.5455065827132325E-2</v>
      </c>
      <c r="N242" s="3">
        <f>IF(OR(Table4[[#This Row],[Raw Return]]&lt;-20,Table4[[#This Row],[Raw Return]]&gt;20),"Outlier",Table4[[#This Row],[Raw Return]])</f>
        <v>1.5455065827132325E-2</v>
      </c>
      <c r="O242" s="8">
        <f>(Table4[[#This Row],[Return]]-$S$3)^2</f>
        <v>2.3345448279086929E-4</v>
      </c>
      <c r="P242" s="8">
        <f>(Table4[[#This Row],[Return]]-$S$3)^3</f>
        <v>3.5670017836057291E-6</v>
      </c>
    </row>
    <row r="243" spans="1:16" x14ac:dyDescent="0.3">
      <c r="A243" s="1" t="s">
        <v>12</v>
      </c>
      <c r="B243" s="1" t="s">
        <v>13</v>
      </c>
      <c r="C243" s="2">
        <v>41717</v>
      </c>
      <c r="D243" s="1">
        <v>709.6</v>
      </c>
      <c r="E243" s="1">
        <v>709</v>
      </c>
      <c r="F243" s="1">
        <v>709</v>
      </c>
      <c r="G243" s="1">
        <v>702.8</v>
      </c>
      <c r="H243" s="1">
        <v>707</v>
      </c>
      <c r="I243" s="1">
        <v>707.8</v>
      </c>
      <c r="J243" s="1">
        <v>706.77</v>
      </c>
      <c r="K243" s="1">
        <v>14358</v>
      </c>
      <c r="L243" s="1">
        <v>10147792.75</v>
      </c>
      <c r="M243" s="3">
        <f>IF(ISERROR((Table4[[#This Row],[Close Price]]-I242)/I242),0,(Table4[[#This Row],[Close Price]]-I242)/I242)</f>
        <v>-2.5366403607667252E-3</v>
      </c>
      <c r="N243" s="3">
        <f>IF(OR(Table4[[#This Row],[Raw Return]]&lt;-20,Table4[[#This Row],[Raw Return]]&gt;20),"Outlier",Table4[[#This Row],[Raw Return]])</f>
        <v>-2.5366403607667252E-3</v>
      </c>
      <c r="O243" s="8">
        <f>(Table4[[#This Row],[Return]]-$S$3)^2</f>
        <v>7.357595702414728E-6</v>
      </c>
      <c r="P243" s="8">
        <f>(Table4[[#This Row],[Return]]-$S$3)^3</f>
        <v>-1.9957396225644245E-8</v>
      </c>
    </row>
    <row r="244" spans="1:16" x14ac:dyDescent="0.3">
      <c r="A244" s="1" t="s">
        <v>12</v>
      </c>
      <c r="B244" s="1" t="s">
        <v>13</v>
      </c>
      <c r="C244" s="2">
        <v>41718</v>
      </c>
      <c r="D244" s="1">
        <v>707.8</v>
      </c>
      <c r="E244" s="1">
        <v>708</v>
      </c>
      <c r="F244" s="1">
        <v>714.05</v>
      </c>
      <c r="G244" s="1">
        <v>697</v>
      </c>
      <c r="H244" s="1">
        <v>709</v>
      </c>
      <c r="I244" s="1">
        <v>709.65</v>
      </c>
      <c r="J244" s="1">
        <v>704.76</v>
      </c>
      <c r="K244" s="1">
        <v>72311</v>
      </c>
      <c r="L244" s="1">
        <v>50961699.649999999</v>
      </c>
      <c r="M244" s="3">
        <f>IF(ISERROR((Table4[[#This Row],[Close Price]]-I243)/I243),0,(Table4[[#This Row],[Close Price]]-I243)/I243)</f>
        <v>2.6137326928511203E-3</v>
      </c>
      <c r="N244" s="3">
        <f>IF(OR(Table4[[#This Row],[Raw Return]]&lt;-20,Table4[[#This Row],[Raw Return]]&gt;20),"Outlier",Table4[[#This Row],[Raw Return]])</f>
        <v>2.6137326928511203E-3</v>
      </c>
      <c r="O244" s="8">
        <f>(Table4[[#This Row],[Return]]-$S$3)^2</f>
        <v>5.9432794432401105E-6</v>
      </c>
      <c r="P244" s="8">
        <f>(Table4[[#This Row],[Return]]-$S$3)^3</f>
        <v>1.4489027136954317E-8</v>
      </c>
    </row>
    <row r="245" spans="1:16" x14ac:dyDescent="0.3">
      <c r="A245" s="1" t="s">
        <v>12</v>
      </c>
      <c r="B245" s="1" t="s">
        <v>13</v>
      </c>
      <c r="C245" s="2">
        <v>41719</v>
      </c>
      <c r="D245" s="1">
        <v>709.65</v>
      </c>
      <c r="E245" s="1">
        <v>703.2</v>
      </c>
      <c r="F245" s="1">
        <v>719</v>
      </c>
      <c r="G245" s="1">
        <v>703.2</v>
      </c>
      <c r="H245" s="1">
        <v>718</v>
      </c>
      <c r="I245" s="1">
        <v>715.05</v>
      </c>
      <c r="J245" s="1">
        <v>712</v>
      </c>
      <c r="K245" s="1">
        <v>25282</v>
      </c>
      <c r="L245" s="1">
        <v>18000768.600000001</v>
      </c>
      <c r="M245" s="3">
        <f>IF(ISERROR((Table4[[#This Row],[Close Price]]-I244)/I244),0,(Table4[[#This Row],[Close Price]]-I244)/I244)</f>
        <v>7.6093849080532336E-3</v>
      </c>
      <c r="N245" s="3">
        <f>IF(OR(Table4[[#This Row],[Raw Return]]&lt;-20,Table4[[#This Row],[Raw Return]]&gt;20),"Outlier",Table4[[#This Row],[Raw Return]])</f>
        <v>7.6093849080532336E-3</v>
      </c>
      <c r="O245" s="8">
        <f>(Table4[[#This Row],[Return]]-$S$3)^2</f>
        <v>5.5257463851500575E-5</v>
      </c>
      <c r="P245" s="8">
        <f>(Table4[[#This Row],[Return]]-$S$3)^3</f>
        <v>4.1075837055230457E-7</v>
      </c>
    </row>
    <row r="246" spans="1:16" x14ac:dyDescent="0.3">
      <c r="A246" s="1" t="s">
        <v>12</v>
      </c>
      <c r="B246" s="1" t="s">
        <v>13</v>
      </c>
      <c r="C246" s="2">
        <v>41720</v>
      </c>
      <c r="D246" s="1">
        <v>715.05</v>
      </c>
      <c r="E246" s="1">
        <v>720</v>
      </c>
      <c r="F246" s="1">
        <v>726</v>
      </c>
      <c r="G246" s="1">
        <v>716</v>
      </c>
      <c r="H246" s="1">
        <v>717</v>
      </c>
      <c r="I246" s="1">
        <v>720.6</v>
      </c>
      <c r="J246" s="1">
        <v>721.74</v>
      </c>
      <c r="K246" s="1">
        <v>5600</v>
      </c>
      <c r="L246" s="1">
        <v>4041755</v>
      </c>
      <c r="M246" s="3">
        <f>IF(ISERROR((Table4[[#This Row],[Close Price]]-I245)/I245),0,(Table4[[#This Row],[Close Price]]-I245)/I245)</f>
        <v>7.7616949863646856E-3</v>
      </c>
      <c r="N246" s="3">
        <f>IF(OR(Table4[[#This Row],[Raw Return]]&lt;-20,Table4[[#This Row],[Raw Return]]&gt;20),"Outlier",Table4[[#This Row],[Raw Return]])</f>
        <v>7.7616949863646856E-3</v>
      </c>
      <c r="O246" s="8">
        <f>(Table4[[#This Row],[Return]]-$S$3)^2</f>
        <v>5.7545067242929478E-5</v>
      </c>
      <c r="P246" s="8">
        <f>(Table4[[#This Row],[Return]]-$S$3)^3</f>
        <v>4.3652804739737779E-7</v>
      </c>
    </row>
    <row r="247" spans="1:16" x14ac:dyDescent="0.3">
      <c r="A247" s="1" t="s">
        <v>12</v>
      </c>
      <c r="B247" s="1" t="s">
        <v>13</v>
      </c>
      <c r="C247" s="2">
        <v>41722</v>
      </c>
      <c r="D247" s="1">
        <v>720.6</v>
      </c>
      <c r="E247" s="1">
        <v>714</v>
      </c>
      <c r="F247" s="1">
        <v>724.95</v>
      </c>
      <c r="G247" s="1">
        <v>710.1</v>
      </c>
      <c r="H247" s="1">
        <v>715</v>
      </c>
      <c r="I247" s="1">
        <v>715.2</v>
      </c>
      <c r="J247" s="1">
        <v>717.25</v>
      </c>
      <c r="K247" s="1">
        <v>24367</v>
      </c>
      <c r="L247" s="1">
        <v>17477328.050000001</v>
      </c>
      <c r="M247" s="3">
        <f>IF(ISERROR((Table4[[#This Row],[Close Price]]-I246)/I246),0,(Table4[[#This Row],[Close Price]]-I246)/I246)</f>
        <v>-7.4937552039966377E-3</v>
      </c>
      <c r="N247" s="3">
        <f>IF(OR(Table4[[#This Row],[Raw Return]]&lt;-20,Table4[[#This Row],[Raw Return]]&gt;20),"Outlier",Table4[[#This Row],[Raw Return]])</f>
        <v>-7.4937552039966377E-3</v>
      </c>
      <c r="O247" s="8">
        <f>(Table4[[#This Row],[Return]]-$S$3)^2</f>
        <v>5.8822820644496755E-5</v>
      </c>
      <c r="P247" s="8">
        <f>(Table4[[#This Row],[Return]]-$S$3)^3</f>
        <v>-4.5114772182193648E-7</v>
      </c>
    </row>
    <row r="248" spans="1:16" x14ac:dyDescent="0.3">
      <c r="A248" s="1" t="s">
        <v>12</v>
      </c>
      <c r="B248" s="1" t="s">
        <v>13</v>
      </c>
      <c r="C248" s="2">
        <v>41723</v>
      </c>
      <c r="D248" s="1">
        <v>715.2</v>
      </c>
      <c r="E248" s="1">
        <v>710.3</v>
      </c>
      <c r="F248" s="1">
        <v>721.65</v>
      </c>
      <c r="G248" s="1">
        <v>710.3</v>
      </c>
      <c r="H248" s="1">
        <v>715</v>
      </c>
      <c r="I248" s="1">
        <v>715.25</v>
      </c>
      <c r="J248" s="1">
        <v>716.31</v>
      </c>
      <c r="K248" s="1">
        <v>19364</v>
      </c>
      <c r="L248" s="1">
        <v>13870569.699999999</v>
      </c>
      <c r="M248" s="3">
        <f>IF(ISERROR((Table4[[#This Row],[Close Price]]-I247)/I247),0,(Table4[[#This Row],[Close Price]]-I247)/I247)</f>
        <v>6.9910514541323435E-5</v>
      </c>
      <c r="N248" s="3">
        <f>IF(OR(Table4[[#This Row],[Raw Return]]&lt;-20,Table4[[#This Row],[Raw Return]]&gt;20),"Outlier",Table4[[#This Row],[Raw Return]])</f>
        <v>6.9910514541323435E-5</v>
      </c>
      <c r="O248" s="8">
        <f>(Table4[[#This Row],[Return]]-$S$3)^2</f>
        <v>1.122285217912818E-8</v>
      </c>
      <c r="P248" s="8">
        <f>(Table4[[#This Row],[Return]]-$S$3)^3</f>
        <v>-1.1889261081520936E-12</v>
      </c>
    </row>
    <row r="249" spans="1:16" x14ac:dyDescent="0.3">
      <c r="A249" s="1" t="s">
        <v>12</v>
      </c>
      <c r="B249" s="1" t="s">
        <v>13</v>
      </c>
      <c r="C249" s="2">
        <v>41724</v>
      </c>
      <c r="D249" s="1">
        <v>715.25</v>
      </c>
      <c r="E249" s="1">
        <v>711.55</v>
      </c>
      <c r="F249" s="1">
        <v>730.85</v>
      </c>
      <c r="G249" s="1">
        <v>711.55</v>
      </c>
      <c r="H249" s="1">
        <v>725</v>
      </c>
      <c r="I249" s="1">
        <v>727.55</v>
      </c>
      <c r="J249" s="1">
        <v>722.85</v>
      </c>
      <c r="K249" s="1">
        <v>28327</v>
      </c>
      <c r="L249" s="1">
        <v>20476110.800000001</v>
      </c>
      <c r="M249" s="3">
        <f>IF(ISERROR((Table4[[#This Row],[Close Price]]-I248)/I248),0,(Table4[[#This Row],[Close Price]]-I248)/I248)</f>
        <v>1.7196784341139398E-2</v>
      </c>
      <c r="N249" s="3">
        <f>IF(OR(Table4[[#This Row],[Raw Return]]&lt;-20,Table4[[#This Row],[Raw Return]]&gt;20),"Outlier",Table4[[#This Row],[Raw Return]])</f>
        <v>1.7196784341139398E-2</v>
      </c>
      <c r="O249" s="8">
        <f>(Table4[[#This Row],[Return]]-$S$3)^2</f>
        <v>2.8971225764467623E-4</v>
      </c>
      <c r="P249" s="8">
        <f>(Table4[[#This Row],[Return]]-$S$3)^3</f>
        <v>4.9311737560295771E-6</v>
      </c>
    </row>
    <row r="250" spans="1:16" x14ac:dyDescent="0.3">
      <c r="A250" s="1" t="s">
        <v>12</v>
      </c>
      <c r="B250" s="1" t="s">
        <v>13</v>
      </c>
      <c r="C250" s="2">
        <v>41725</v>
      </c>
      <c r="D250" s="1">
        <v>727.55</v>
      </c>
      <c r="E250" s="1">
        <v>716.6</v>
      </c>
      <c r="F250" s="1">
        <v>745</v>
      </c>
      <c r="G250" s="1">
        <v>716.6</v>
      </c>
      <c r="H250" s="1">
        <v>742.55</v>
      </c>
      <c r="I250" s="1">
        <v>742.55</v>
      </c>
      <c r="J250" s="1">
        <v>738.59</v>
      </c>
      <c r="K250" s="1">
        <v>52279</v>
      </c>
      <c r="L250" s="1">
        <v>38612649.350000001</v>
      </c>
      <c r="M250" s="3">
        <f>IF(ISERROR((Table4[[#This Row],[Close Price]]-I249)/I249),0,(Table4[[#This Row],[Close Price]]-I249)/I249)</f>
        <v>2.0617139715483474E-2</v>
      </c>
      <c r="N250" s="3">
        <f>IF(OR(Table4[[#This Row],[Raw Return]]&lt;-20,Table4[[#This Row],[Raw Return]]&gt;20),"Outlier",Table4[[#This Row],[Raw Return]])</f>
        <v>2.0617139715483474E-2</v>
      </c>
      <c r="O250" s="8">
        <f>(Table4[[#This Row],[Return]]-$S$3)^2</f>
        <v>4.1784638744069241E-4</v>
      </c>
      <c r="P250" s="8">
        <f>(Table4[[#This Row],[Return]]-$S$3)^3</f>
        <v>8.5413196980529954E-6</v>
      </c>
    </row>
    <row r="251" spans="1:16" x14ac:dyDescent="0.3">
      <c r="A251" s="1" t="s">
        <v>12</v>
      </c>
      <c r="B251" s="1" t="s">
        <v>13</v>
      </c>
      <c r="C251" s="2">
        <v>41726</v>
      </c>
      <c r="D251" s="1">
        <v>742.55</v>
      </c>
      <c r="E251" s="1">
        <v>743.95</v>
      </c>
      <c r="F251" s="1">
        <v>768.95</v>
      </c>
      <c r="G251" s="1">
        <v>742.5</v>
      </c>
      <c r="H251" s="1">
        <v>765.2</v>
      </c>
      <c r="I251" s="1">
        <v>766.3</v>
      </c>
      <c r="J251" s="1">
        <v>760.54</v>
      </c>
      <c r="K251" s="1">
        <v>74465</v>
      </c>
      <c r="L251" s="1">
        <v>56633737.899999999</v>
      </c>
      <c r="M251" s="3">
        <f>IF(ISERROR((Table4[[#This Row],[Close Price]]-I250)/I250),0,(Table4[[#This Row],[Close Price]]-I250)/I250)</f>
        <v>3.1984378156353112E-2</v>
      </c>
      <c r="N251" s="3">
        <f>IF(OR(Table4[[#This Row],[Raw Return]]&lt;-20,Table4[[#This Row],[Raw Return]]&gt;20),"Outlier",Table4[[#This Row],[Raw Return]])</f>
        <v>3.1984378156353112E-2</v>
      </c>
      <c r="O251" s="8">
        <f>(Table4[[#This Row],[Return]]-$S$3)^2</f>
        <v>1.0117825602754438E-3</v>
      </c>
      <c r="P251" s="8">
        <f>(Table4[[#This Row],[Return]]-$S$3)^3</f>
        <v>3.2183315596192144E-5</v>
      </c>
    </row>
    <row r="252" spans="1:16" x14ac:dyDescent="0.3">
      <c r="A252" s="1" t="s">
        <v>12</v>
      </c>
      <c r="B252" s="1" t="s">
        <v>13</v>
      </c>
      <c r="C252" s="2">
        <v>41729</v>
      </c>
      <c r="D252" s="1">
        <v>766.3</v>
      </c>
      <c r="E252" s="1">
        <v>771</v>
      </c>
      <c r="F252" s="1">
        <v>795</v>
      </c>
      <c r="G252" s="1">
        <v>765.1</v>
      </c>
      <c r="H252" s="1">
        <v>786.1</v>
      </c>
      <c r="I252" s="1">
        <v>788.05</v>
      </c>
      <c r="J252" s="1">
        <v>786.79</v>
      </c>
      <c r="K252" s="1">
        <v>56181</v>
      </c>
      <c r="L252" s="1">
        <v>44202479.049999997</v>
      </c>
      <c r="M252" s="3">
        <f>IF(ISERROR((Table4[[#This Row],[Close Price]]-I251)/I251),0,(Table4[[#This Row],[Close Price]]-I251)/I251)</f>
        <v>2.8383139762495107E-2</v>
      </c>
      <c r="N252" s="3">
        <f>IF(OR(Table4[[#This Row],[Raw Return]]&lt;-20,Table4[[#This Row],[Raw Return]]&gt;20),"Outlier",Table4[[#This Row],[Raw Return]])</f>
        <v>2.8383139762495107E-2</v>
      </c>
      <c r="O252" s="8">
        <f>(Table4[[#This Row],[Return]]-$S$3)^2</f>
        <v>7.9565128158775667E-4</v>
      </c>
      <c r="P252" s="8">
        <f>(Table4[[#This Row],[Return]]-$S$3)^3</f>
        <v>2.2443167460337198E-5</v>
      </c>
    </row>
  </sheetData>
  <pageMargins left="0.75" right="0.75" top="1" bottom="1" header="0.5" footer="0.5"/>
  <ignoredErrors>
    <ignoredError sqref="M2:N2" calculatedColumn="1"/>
  </ignoredErrors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8656A-08E7-BC49-B01C-A131486C8F7D}">
  <dimension ref="A1:S244"/>
  <sheetViews>
    <sheetView showGridLines="0" topLeftCell="F1" workbookViewId="0">
      <selection activeCell="R2" sqref="R2"/>
    </sheetView>
  </sheetViews>
  <sheetFormatPr defaultColWidth="11.19921875" defaultRowHeight="15.6" x14ac:dyDescent="0.3"/>
  <cols>
    <col min="4" max="4" width="12" customWidth="1"/>
    <col min="5" max="5" width="12.296875" customWidth="1"/>
    <col min="6" max="6" width="11.796875" customWidth="1"/>
    <col min="7" max="8" width="11.296875" customWidth="1"/>
    <col min="9" max="9" width="12.296875" customWidth="1"/>
    <col min="10" max="10" width="14.796875" customWidth="1"/>
    <col min="11" max="11" width="21.5" customWidth="1"/>
    <col min="13" max="14" width="12.3984375" style="4" bestFit="1" customWidth="1"/>
    <col min="15" max="15" width="10.3984375" style="7" bestFit="1" customWidth="1"/>
    <col min="16" max="16" width="11" style="7" bestFit="1" customWidth="1"/>
    <col min="18" max="18" width="20.69921875" bestFit="1" customWidth="1"/>
    <col min="19" max="19" width="11.796875" bestFit="1" customWidth="1"/>
  </cols>
  <sheetData>
    <row r="1" spans="1:19" ht="16.2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3" t="s">
        <v>15</v>
      </c>
      <c r="N1" s="3" t="s">
        <v>14</v>
      </c>
      <c r="O1" s="8" t="s">
        <v>20</v>
      </c>
      <c r="P1" s="8" t="s">
        <v>21</v>
      </c>
    </row>
    <row r="2" spans="1:19" ht="16.2" thickBot="1" x14ac:dyDescent="0.35">
      <c r="A2" s="1" t="s">
        <v>12</v>
      </c>
      <c r="B2" s="1" t="s">
        <v>13</v>
      </c>
      <c r="C2" s="2">
        <v>41730</v>
      </c>
      <c r="D2" s="1">
        <v>788.05</v>
      </c>
      <c r="E2" s="1">
        <v>794.45</v>
      </c>
      <c r="F2" s="1">
        <v>799.9</v>
      </c>
      <c r="G2" s="1">
        <v>776.55</v>
      </c>
      <c r="H2" s="1">
        <v>779</v>
      </c>
      <c r="I2" s="1">
        <v>781.5</v>
      </c>
      <c r="J2" s="1">
        <v>791.03</v>
      </c>
      <c r="K2" s="1">
        <v>50128</v>
      </c>
      <c r="L2" s="1">
        <v>39652859.399999999</v>
      </c>
      <c r="M2" s="3" t="s">
        <v>16</v>
      </c>
      <c r="N2" s="3" t="s">
        <v>16</v>
      </c>
      <c r="O2" s="8" t="s">
        <v>16</v>
      </c>
      <c r="P2" s="8" t="s">
        <v>16</v>
      </c>
      <c r="R2" s="21" t="s">
        <v>22</v>
      </c>
      <c r="S2" s="26">
        <f>COUNT(N3:N244)</f>
        <v>242</v>
      </c>
    </row>
    <row r="3" spans="1:19" ht="16.2" thickBot="1" x14ac:dyDescent="0.35">
      <c r="A3" s="1" t="s">
        <v>12</v>
      </c>
      <c r="B3" s="1" t="s">
        <v>13</v>
      </c>
      <c r="C3" s="2">
        <v>41731</v>
      </c>
      <c r="D3" s="1">
        <v>781.5</v>
      </c>
      <c r="E3" s="1">
        <v>800</v>
      </c>
      <c r="F3" s="1">
        <v>809.7</v>
      </c>
      <c r="G3" s="1">
        <v>771.6</v>
      </c>
      <c r="H3" s="1">
        <v>790</v>
      </c>
      <c r="I3" s="1">
        <v>788.4</v>
      </c>
      <c r="J3" s="1">
        <v>790.33</v>
      </c>
      <c r="K3" s="1">
        <v>57559</v>
      </c>
      <c r="L3" s="1">
        <v>45490835</v>
      </c>
      <c r="M3" s="3">
        <f>IF(ISERROR((Table5[[#This Row],[Close Price]]-I2)/I2),0,(Table5[[#This Row],[Close Price]]-I2)/I2)</f>
        <v>8.8291746641074569E-3</v>
      </c>
      <c r="N3" s="3">
        <f>IF(OR(Table5[[#This Row],[Raw Return]]&lt;-20,Table5[[#This Row],[Raw Return]]&gt;20),"Outlier",Table5[[#This Row],[Raw Return]])</f>
        <v>8.8291746641074569E-3</v>
      </c>
      <c r="O3" s="8">
        <f>(Table5[[#This Row],[Return]]-$S$3)^2</f>
        <v>3.8212604494546215E-5</v>
      </c>
      <c r="P3" s="8">
        <f>(Table5[[#This Row],[Return]]-$S$3)^3</f>
        <v>2.3621635243298798E-7</v>
      </c>
      <c r="R3" s="21" t="s">
        <v>24</v>
      </c>
      <c r="S3" s="26">
        <f>AVERAGE(N3:N244)</f>
        <v>2.6475402123992187E-3</v>
      </c>
    </row>
    <row r="4" spans="1:19" ht="16.2" thickBot="1" x14ac:dyDescent="0.35">
      <c r="A4" s="1" t="s">
        <v>12</v>
      </c>
      <c r="B4" s="1" t="s">
        <v>13</v>
      </c>
      <c r="C4" s="2">
        <v>41732</v>
      </c>
      <c r="D4" s="1">
        <v>788.4</v>
      </c>
      <c r="E4" s="1">
        <v>768</v>
      </c>
      <c r="F4" s="1">
        <v>786.8</v>
      </c>
      <c r="G4" s="1">
        <v>749.95</v>
      </c>
      <c r="H4" s="1">
        <v>779.9</v>
      </c>
      <c r="I4" s="1">
        <v>780.7</v>
      </c>
      <c r="J4" s="1">
        <v>772.93</v>
      </c>
      <c r="K4" s="1">
        <v>76082</v>
      </c>
      <c r="L4" s="1">
        <v>58806063.200000003</v>
      </c>
      <c r="M4" s="3">
        <f>IF(ISERROR((Table5[[#This Row],[Close Price]]-I3)/I3),0,(Table5[[#This Row],[Close Price]]-I3)/I3)</f>
        <v>-9.7666159309994071E-3</v>
      </c>
      <c r="N4" s="3">
        <f>IF(OR(Table5[[#This Row],[Raw Return]]&lt;-20,Table5[[#This Row],[Raw Return]]&gt;20),"Outlier",Table5[[#This Row],[Raw Return]])</f>
        <v>-9.7666159309994071E-3</v>
      </c>
      <c r="O4" s="8">
        <f>(Table5[[#This Row],[Return]]-$S$3)^2</f>
        <v>1.5411127275268184E-4</v>
      </c>
      <c r="P4" s="8">
        <f>(Table5[[#This Row],[Return]]-$S$3)^3</f>
        <v>-1.9131614034096866E-6</v>
      </c>
      <c r="R4" s="21" t="s">
        <v>18</v>
      </c>
      <c r="S4" s="26">
        <f>SUM(O3:O244)/S2</f>
        <v>3.8922893346035733E-4</v>
      </c>
    </row>
    <row r="5" spans="1:19" ht="16.2" thickBot="1" x14ac:dyDescent="0.35">
      <c r="A5" s="1" t="s">
        <v>12</v>
      </c>
      <c r="B5" s="1" t="s">
        <v>13</v>
      </c>
      <c r="C5" s="2">
        <v>41733</v>
      </c>
      <c r="D5" s="1">
        <v>780.7</v>
      </c>
      <c r="E5" s="1">
        <v>783.45</v>
      </c>
      <c r="F5" s="1">
        <v>791</v>
      </c>
      <c r="G5" s="1">
        <v>769</v>
      </c>
      <c r="H5" s="1">
        <v>785</v>
      </c>
      <c r="I5" s="1">
        <v>782.65</v>
      </c>
      <c r="J5" s="1">
        <v>778.89</v>
      </c>
      <c r="K5" s="1">
        <v>19869</v>
      </c>
      <c r="L5" s="1">
        <v>15475766.85</v>
      </c>
      <c r="M5" s="3">
        <f>IF(ISERROR((Table5[[#This Row],[Close Price]]-I4)/I4),0,(Table5[[#This Row],[Close Price]]-I4)/I4)</f>
        <v>2.4977584219289506E-3</v>
      </c>
      <c r="N5" s="3">
        <f>IF(OR(Table5[[#This Row],[Raw Return]]&lt;-20,Table5[[#This Row],[Raw Return]]&gt;20),"Outlier",Table5[[#This Row],[Raw Return]])</f>
        <v>2.4977584219289506E-3</v>
      </c>
      <c r="O5" s="8">
        <f>(Table5[[#This Row],[Return]]-$S$3)^2</f>
        <v>2.2434584756479297E-8</v>
      </c>
      <c r="P5" s="8">
        <f>(Table5[[#This Row],[Return]]-$S$3)^3</f>
        <v>-3.3602922732824529E-12</v>
      </c>
      <c r="R5" s="21" t="s">
        <v>19</v>
      </c>
      <c r="S5" s="26">
        <f>SUM(P3:P244)/S2</f>
        <v>4.8756438808295039E-6</v>
      </c>
    </row>
    <row r="6" spans="1:19" ht="16.2" thickBot="1" x14ac:dyDescent="0.35">
      <c r="A6" s="1" t="s">
        <v>12</v>
      </c>
      <c r="B6" s="1" t="s">
        <v>13</v>
      </c>
      <c r="C6" s="2">
        <v>41736</v>
      </c>
      <c r="D6" s="1">
        <v>782.65</v>
      </c>
      <c r="E6" s="1">
        <v>783</v>
      </c>
      <c r="F6" s="1">
        <v>793</v>
      </c>
      <c r="G6" s="1">
        <v>758.6</v>
      </c>
      <c r="H6" s="1">
        <v>775.7</v>
      </c>
      <c r="I6" s="1">
        <v>770.5</v>
      </c>
      <c r="J6" s="1">
        <v>772.57</v>
      </c>
      <c r="K6" s="1">
        <v>11015</v>
      </c>
      <c r="L6" s="1">
        <v>8509887</v>
      </c>
      <c r="M6" s="3">
        <f>IF(ISERROR((Table5[[#This Row],[Close Price]]-I5)/I5),0,(Table5[[#This Row],[Close Price]]-I5)/I5)</f>
        <v>-1.5524180668242481E-2</v>
      </c>
      <c r="N6" s="3">
        <f>IF(OR(Table5[[#This Row],[Raw Return]]&lt;-20,Table5[[#This Row],[Raw Return]]&gt;20),"Outlier",Table5[[#This Row],[Raw Return]])</f>
        <v>-1.5524180668242481E-2</v>
      </c>
      <c r="O6" s="8">
        <f>(Table5[[#This Row],[Return]]-$S$3)^2</f>
        <v>3.3021143976394961E-4</v>
      </c>
      <c r="P6" s="8">
        <f>(Table5[[#This Row],[Return]]-$S$3)^3</f>
        <v>-6.0005101149853225E-6</v>
      </c>
      <c r="R6" s="21" t="s">
        <v>23</v>
      </c>
      <c r="S6" s="26">
        <f>SQRT(S4)</f>
        <v>1.9728885763275059E-2</v>
      </c>
    </row>
    <row r="7" spans="1:19" ht="16.2" thickBot="1" x14ac:dyDescent="0.35">
      <c r="A7" s="1" t="s">
        <v>12</v>
      </c>
      <c r="B7" s="1" t="s">
        <v>13</v>
      </c>
      <c r="C7" s="2">
        <v>41738</v>
      </c>
      <c r="D7" s="1">
        <v>770.5</v>
      </c>
      <c r="E7" s="1">
        <v>770</v>
      </c>
      <c r="F7" s="1">
        <v>794</v>
      </c>
      <c r="G7" s="1">
        <v>770</v>
      </c>
      <c r="H7" s="1">
        <v>784.05</v>
      </c>
      <c r="I7" s="1">
        <v>785.35</v>
      </c>
      <c r="J7" s="1">
        <v>781.2</v>
      </c>
      <c r="K7" s="1">
        <v>26187</v>
      </c>
      <c r="L7" s="1">
        <v>20457165.600000001</v>
      </c>
      <c r="M7" s="3">
        <f>IF(ISERROR((Table5[[#This Row],[Close Price]]-I6)/I6),0,(Table5[[#This Row],[Close Price]]-I6)/I6)</f>
        <v>1.9273199221284908E-2</v>
      </c>
      <c r="N7" s="3">
        <f>IF(OR(Table5[[#This Row],[Raw Return]]&lt;-20,Table5[[#This Row],[Raw Return]]&gt;20),"Outlier",Table5[[#This Row],[Raw Return]])</f>
        <v>1.9273199221284908E-2</v>
      </c>
      <c r="O7" s="8">
        <f>(Table5[[#This Row],[Return]]-$S$3)^2</f>
        <v>2.7641253747974183E-4</v>
      </c>
      <c r="P7" s="8">
        <f>(Table5[[#This Row],[Return]]-$S$3)^3</f>
        <v>4.5955405939190228E-6</v>
      </c>
      <c r="R7" s="21" t="s">
        <v>25</v>
      </c>
      <c r="S7" s="26">
        <f>S5/(S6^3)</f>
        <v>0.63492774131144281</v>
      </c>
    </row>
    <row r="8" spans="1:19" x14ac:dyDescent="0.3">
      <c r="A8" s="1" t="s">
        <v>12</v>
      </c>
      <c r="B8" s="1" t="s">
        <v>13</v>
      </c>
      <c r="C8" s="2">
        <v>41739</v>
      </c>
      <c r="D8" s="1">
        <v>785.35</v>
      </c>
      <c r="E8" s="1">
        <v>789.95</v>
      </c>
      <c r="F8" s="1">
        <v>790</v>
      </c>
      <c r="G8" s="1">
        <v>775</v>
      </c>
      <c r="H8" s="1">
        <v>785</v>
      </c>
      <c r="I8" s="1">
        <v>783.4</v>
      </c>
      <c r="J8" s="1">
        <v>780.65</v>
      </c>
      <c r="K8" s="1">
        <v>35134</v>
      </c>
      <c r="L8" s="1">
        <v>27427394.300000001</v>
      </c>
      <c r="M8" s="3">
        <f>IF(ISERROR((Table5[[#This Row],[Close Price]]-I7)/I7),0,(Table5[[#This Row],[Close Price]]-I7)/I7)</f>
        <v>-2.4829693767110784E-3</v>
      </c>
      <c r="N8" s="3">
        <f>IF(OR(Table5[[#This Row],[Raw Return]]&lt;-20,Table5[[#This Row],[Raw Return]]&gt;20),"Outlier",Table5[[#This Row],[Raw Return]])</f>
        <v>-2.4829693767110784E-3</v>
      </c>
      <c r="O8" s="8">
        <f>(Table5[[#This Row],[Return]]-$S$3)^2</f>
        <v>2.6322128643952709E-5</v>
      </c>
      <c r="P8" s="8">
        <f>(Table5[[#This Row],[Return]]-$S$3)^3</f>
        <v>-1.350459334135942E-7</v>
      </c>
    </row>
    <row r="9" spans="1:19" x14ac:dyDescent="0.3">
      <c r="A9" s="1" t="s">
        <v>12</v>
      </c>
      <c r="B9" s="1" t="s">
        <v>13</v>
      </c>
      <c r="C9" s="2">
        <v>41740</v>
      </c>
      <c r="D9" s="1">
        <v>783.4</v>
      </c>
      <c r="E9" s="1">
        <v>778</v>
      </c>
      <c r="F9" s="1">
        <v>800</v>
      </c>
      <c r="G9" s="1">
        <v>771.7</v>
      </c>
      <c r="H9" s="1">
        <v>777.9</v>
      </c>
      <c r="I9" s="1">
        <v>780</v>
      </c>
      <c r="J9" s="1">
        <v>784.2</v>
      </c>
      <c r="K9" s="1">
        <v>19002</v>
      </c>
      <c r="L9" s="1">
        <v>14901316.85</v>
      </c>
      <c r="M9" s="3">
        <f>IF(ISERROR((Table5[[#This Row],[Close Price]]-I8)/I8),0,(Table5[[#This Row],[Close Price]]-I8)/I8)</f>
        <v>-4.3400561654327006E-3</v>
      </c>
      <c r="N9" s="3">
        <f>IF(OR(Table5[[#This Row],[Raw Return]]&lt;-20,Table5[[#This Row],[Raw Return]]&gt;20),"Outlier",Table5[[#This Row],[Raw Return]])</f>
        <v>-4.3400561654327006E-3</v>
      </c>
      <c r="O9" s="8">
        <f>(Table5[[#This Row],[Return]]-$S$3)^2</f>
        <v>4.8826503139489751E-5</v>
      </c>
      <c r="P9" s="8">
        <f>(Table5[[#This Row],[Return]]-$S$3)^3</f>
        <v>-3.411798964796974E-7</v>
      </c>
    </row>
    <row r="10" spans="1:19" x14ac:dyDescent="0.3">
      <c r="A10" s="1" t="s">
        <v>12</v>
      </c>
      <c r="B10" s="1" t="s">
        <v>13</v>
      </c>
      <c r="C10" s="2">
        <v>41744</v>
      </c>
      <c r="D10" s="1">
        <v>780</v>
      </c>
      <c r="E10" s="1">
        <v>777</v>
      </c>
      <c r="F10" s="1">
        <v>794</v>
      </c>
      <c r="G10" s="1">
        <v>764</v>
      </c>
      <c r="H10" s="1">
        <v>770</v>
      </c>
      <c r="I10" s="1">
        <v>770.65</v>
      </c>
      <c r="J10" s="1">
        <v>770.21</v>
      </c>
      <c r="K10" s="1">
        <v>17433</v>
      </c>
      <c r="L10" s="1">
        <v>13427005.6</v>
      </c>
      <c r="M10" s="3">
        <f>IF(ISERROR((Table5[[#This Row],[Close Price]]-I9)/I9),0,(Table5[[#This Row],[Close Price]]-I9)/I9)</f>
        <v>-1.1987179487179516E-2</v>
      </c>
      <c r="N10" s="3">
        <f>IF(OR(Table5[[#This Row],[Raw Return]]&lt;-20,Table5[[#This Row],[Raw Return]]&gt;20),"Outlier",Table5[[#This Row],[Raw Return]])</f>
        <v>-1.1987179487179516E-2</v>
      </c>
      <c r="O10" s="8">
        <f>(Table5[[#This Row],[Return]]-$S$3)^2</f>
        <v>2.1417502068523788E-4</v>
      </c>
      <c r="P10" s="8">
        <f>(Table5[[#This Row],[Return]]-$S$3)^3</f>
        <v>-3.1343913943799336E-6</v>
      </c>
    </row>
    <row r="11" spans="1:19" x14ac:dyDescent="0.3">
      <c r="A11" s="1" t="s">
        <v>12</v>
      </c>
      <c r="B11" s="1" t="s">
        <v>13</v>
      </c>
      <c r="C11" s="2">
        <v>41745</v>
      </c>
      <c r="D11" s="1">
        <v>770.65</v>
      </c>
      <c r="E11" s="1">
        <v>765</v>
      </c>
      <c r="F11" s="1">
        <v>782.3</v>
      </c>
      <c r="G11" s="1">
        <v>765</v>
      </c>
      <c r="H11" s="1">
        <v>782.3</v>
      </c>
      <c r="I11" s="1">
        <v>779.9</v>
      </c>
      <c r="J11" s="1">
        <v>777.78</v>
      </c>
      <c r="K11" s="1">
        <v>36976</v>
      </c>
      <c r="L11" s="1">
        <v>28759240.649999999</v>
      </c>
      <c r="M11" s="3">
        <f>IF(ISERROR((Table5[[#This Row],[Close Price]]-I10)/I10),0,(Table5[[#This Row],[Close Price]]-I10)/I10)</f>
        <v>1.2002854733017583E-2</v>
      </c>
      <c r="N11" s="3">
        <f>IF(OR(Table5[[#This Row],[Raw Return]]&lt;-20,Table5[[#This Row],[Raw Return]]&gt;20),"Outlier",Table5[[#This Row],[Raw Return]])</f>
        <v>1.2002854733017583E-2</v>
      </c>
      <c r="O11" s="8">
        <f>(Table5[[#This Row],[Return]]-$S$3)^2</f>
        <v>8.7521909779692816E-5</v>
      </c>
      <c r="P11" s="8">
        <f>(Table5[[#This Row],[Return]]-$S$3)^3</f>
        <v>8.1879499343421063E-7</v>
      </c>
    </row>
    <row r="12" spans="1:19" x14ac:dyDescent="0.3">
      <c r="A12" s="1" t="s">
        <v>12</v>
      </c>
      <c r="B12" s="1" t="s">
        <v>13</v>
      </c>
      <c r="C12" s="2">
        <v>41746</v>
      </c>
      <c r="D12" s="1">
        <v>779.9</v>
      </c>
      <c r="E12" s="1">
        <v>785</v>
      </c>
      <c r="F12" s="1">
        <v>787.05</v>
      </c>
      <c r="G12" s="1">
        <v>780</v>
      </c>
      <c r="H12" s="1">
        <v>782</v>
      </c>
      <c r="I12" s="1">
        <v>783.65</v>
      </c>
      <c r="J12" s="1">
        <v>783.45</v>
      </c>
      <c r="K12" s="1">
        <v>19526</v>
      </c>
      <c r="L12" s="1">
        <v>15297614.949999999</v>
      </c>
      <c r="M12" s="3">
        <f>IF(ISERROR((Table5[[#This Row],[Close Price]]-I11)/I11),0,(Table5[[#This Row],[Close Price]]-I11)/I11)</f>
        <v>4.8083087575330171E-3</v>
      </c>
      <c r="N12" s="3">
        <f>IF(OR(Table5[[#This Row],[Raw Return]]&lt;-20,Table5[[#This Row],[Raw Return]]&gt;20),"Outlier",Table5[[#This Row],[Raw Return]])</f>
        <v>4.8083087575330171E-3</v>
      </c>
      <c r="O12" s="8">
        <f>(Table5[[#This Row],[Return]]-$S$3)^2</f>
        <v>4.6689207056396313E-6</v>
      </c>
      <c r="P12" s="8">
        <f>(Table5[[#This Row],[Return]]-$S$3)^3</f>
        <v>1.0088457000470013E-8</v>
      </c>
    </row>
    <row r="13" spans="1:19" x14ac:dyDescent="0.3">
      <c r="A13" s="1" t="s">
        <v>12</v>
      </c>
      <c r="B13" s="1" t="s">
        <v>13</v>
      </c>
      <c r="C13" s="2">
        <v>41750</v>
      </c>
      <c r="D13" s="1">
        <v>783.65</v>
      </c>
      <c r="E13" s="1">
        <v>780</v>
      </c>
      <c r="F13" s="1">
        <v>796.8</v>
      </c>
      <c r="G13" s="1">
        <v>777</v>
      </c>
      <c r="H13" s="1">
        <v>795</v>
      </c>
      <c r="I13" s="1">
        <v>793.05</v>
      </c>
      <c r="J13" s="1">
        <v>786.85</v>
      </c>
      <c r="K13" s="1">
        <v>29623</v>
      </c>
      <c r="L13" s="1">
        <v>23308973.850000001</v>
      </c>
      <c r="M13" s="3">
        <f>IF(ISERROR((Table5[[#This Row],[Close Price]]-I12)/I12),0,(Table5[[#This Row],[Close Price]]-I12)/I12)</f>
        <v>1.1995150896446089E-2</v>
      </c>
      <c r="N13" s="3">
        <f>IF(OR(Table5[[#This Row],[Raw Return]]&lt;-20,Table5[[#This Row],[Raw Return]]&gt;20),"Outlier",Table5[[#This Row],[Raw Return]])</f>
        <v>1.1995150896446089E-2</v>
      </c>
      <c r="O13" s="8">
        <f>(Table5[[#This Row],[Return]]-$S$3)^2</f>
        <v>8.7377825500507199E-5</v>
      </c>
      <c r="P13" s="8">
        <f>(Table5[[#This Row],[Return]]-$S$3)^3</f>
        <v>8.1677389519732418E-7</v>
      </c>
    </row>
    <row r="14" spans="1:19" x14ac:dyDescent="0.3">
      <c r="A14" s="1" t="s">
        <v>12</v>
      </c>
      <c r="B14" s="1" t="s">
        <v>13</v>
      </c>
      <c r="C14" s="2">
        <v>41751</v>
      </c>
      <c r="D14" s="1">
        <v>793.05</v>
      </c>
      <c r="E14" s="1">
        <v>797.5</v>
      </c>
      <c r="F14" s="1">
        <v>799.75</v>
      </c>
      <c r="G14" s="1">
        <v>781</v>
      </c>
      <c r="H14" s="1">
        <v>798</v>
      </c>
      <c r="I14" s="1">
        <v>797.75</v>
      </c>
      <c r="J14" s="1">
        <v>796.26</v>
      </c>
      <c r="K14" s="1">
        <v>18218</v>
      </c>
      <c r="L14" s="1">
        <v>14506289.9</v>
      </c>
      <c r="M14" s="3">
        <f>IF(ISERROR((Table5[[#This Row],[Close Price]]-I13)/I13),0,(Table5[[#This Row],[Close Price]]-I13)/I13)</f>
        <v>5.9264863501671339E-3</v>
      </c>
      <c r="N14" s="3">
        <f>IF(OR(Table5[[#This Row],[Raw Return]]&lt;-20,Table5[[#This Row],[Raw Return]]&gt;20),"Outlier",Table5[[#This Row],[Raw Return]])</f>
        <v>5.9264863501671339E-3</v>
      </c>
      <c r="O14" s="8">
        <f>(Table5[[#This Row],[Return]]-$S$3)^2</f>
        <v>1.0751487774383128E-5</v>
      </c>
      <c r="P14" s="8">
        <f>(Table5[[#This Row],[Return]]-$S$3)^3</f>
        <v>3.5253549313072514E-8</v>
      </c>
    </row>
    <row r="15" spans="1:19" x14ac:dyDescent="0.3">
      <c r="A15" s="1" t="s">
        <v>12</v>
      </c>
      <c r="B15" s="1" t="s">
        <v>13</v>
      </c>
      <c r="C15" s="2">
        <v>41752</v>
      </c>
      <c r="D15" s="1">
        <v>797.75</v>
      </c>
      <c r="E15" s="1">
        <v>791</v>
      </c>
      <c r="F15" s="1">
        <v>805</v>
      </c>
      <c r="G15" s="1">
        <v>780.6</v>
      </c>
      <c r="H15" s="1">
        <v>801.5</v>
      </c>
      <c r="I15" s="1">
        <v>799.7</v>
      </c>
      <c r="J15" s="1">
        <v>795.7</v>
      </c>
      <c r="K15" s="1">
        <v>16440</v>
      </c>
      <c r="L15" s="1">
        <v>13081307.75</v>
      </c>
      <c r="M15" s="3">
        <f>IF(ISERROR((Table5[[#This Row],[Close Price]]-I14)/I14),0,(Table5[[#This Row],[Close Price]]-I14)/I14)</f>
        <v>2.4443748041366913E-3</v>
      </c>
      <c r="N15" s="3">
        <f>IF(OR(Table5[[#This Row],[Raw Return]]&lt;-20,Table5[[#This Row],[Raw Return]]&gt;20),"Outlier",Table5[[#This Row],[Raw Return]])</f>
        <v>2.4443748041366913E-3</v>
      </c>
      <c r="O15" s="8">
        <f>(Table5[[#This Row],[Return]]-$S$3)^2</f>
        <v>4.1276183114479461E-8</v>
      </c>
      <c r="P15" s="8">
        <f>(Table5[[#This Row],[Return]]-$S$3)^3</f>
        <v>-8.3858925939720621E-12</v>
      </c>
    </row>
    <row r="16" spans="1:19" x14ac:dyDescent="0.3">
      <c r="A16" s="1" t="s">
        <v>12</v>
      </c>
      <c r="B16" s="1" t="s">
        <v>13</v>
      </c>
      <c r="C16" s="2">
        <v>41754</v>
      </c>
      <c r="D16" s="1">
        <v>799.7</v>
      </c>
      <c r="E16" s="1">
        <v>792</v>
      </c>
      <c r="F16" s="1">
        <v>819</v>
      </c>
      <c r="G16" s="1">
        <v>791.7</v>
      </c>
      <c r="H16" s="1">
        <v>812</v>
      </c>
      <c r="I16" s="1">
        <v>816.2</v>
      </c>
      <c r="J16" s="1">
        <v>812.07</v>
      </c>
      <c r="K16" s="1">
        <v>50285</v>
      </c>
      <c r="L16" s="1">
        <v>40835148.149999999</v>
      </c>
      <c r="M16" s="3">
        <f>IF(ISERROR((Table5[[#This Row],[Close Price]]-I15)/I15),0,(Table5[[#This Row],[Close Price]]-I15)/I15)</f>
        <v>2.0632737276478678E-2</v>
      </c>
      <c r="N16" s="3">
        <f>IF(OR(Table5[[#This Row],[Raw Return]]&lt;-20,Table5[[#This Row],[Raw Return]]&gt;20),"Outlier",Table5[[#This Row],[Raw Return]])</f>
        <v>2.0632737276478678E-2</v>
      </c>
      <c r="O16" s="8">
        <f>(Table5[[#This Row],[Return]]-$S$3)^2</f>
        <v>3.2346731343377234E-4</v>
      </c>
      <c r="P16" s="8">
        <f>(Table5[[#This Row],[Return]]-$S$3)^3</f>
        <v>5.817623375894752E-6</v>
      </c>
    </row>
    <row r="17" spans="1:16" x14ac:dyDescent="0.3">
      <c r="A17" s="1" t="s">
        <v>12</v>
      </c>
      <c r="B17" s="1" t="s">
        <v>13</v>
      </c>
      <c r="C17" s="2">
        <v>41757</v>
      </c>
      <c r="D17" s="1">
        <v>816.2</v>
      </c>
      <c r="E17" s="1">
        <v>813</v>
      </c>
      <c r="F17" s="1">
        <v>836.7</v>
      </c>
      <c r="G17" s="1">
        <v>813</v>
      </c>
      <c r="H17" s="1">
        <v>832</v>
      </c>
      <c r="I17" s="1">
        <v>831.05</v>
      </c>
      <c r="J17" s="1">
        <v>827.34</v>
      </c>
      <c r="K17" s="1">
        <v>70977</v>
      </c>
      <c r="L17" s="1">
        <v>58722009.100000001</v>
      </c>
      <c r="M17" s="3">
        <f>IF(ISERROR((Table5[[#This Row],[Close Price]]-I16)/I16),0,(Table5[[#This Row],[Close Price]]-I16)/I16)</f>
        <v>1.8194070080862421E-2</v>
      </c>
      <c r="N17" s="3">
        <f>IF(OR(Table5[[#This Row],[Raw Return]]&lt;-20,Table5[[#This Row],[Raw Return]]&gt;20),"Outlier",Table5[[#This Row],[Raw Return]])</f>
        <v>1.8194070080862421E-2</v>
      </c>
      <c r="O17" s="8">
        <f>(Table5[[#This Row],[Return]]-$S$3)^2</f>
        <v>2.4169459095101849E-4</v>
      </c>
      <c r="P17" s="8">
        <f>(Table5[[#This Row],[Return]]-$S$3)^3</f>
        <v>3.7575121772660048E-6</v>
      </c>
    </row>
    <row r="18" spans="1:16" x14ac:dyDescent="0.3">
      <c r="A18" s="1" t="s">
        <v>12</v>
      </c>
      <c r="B18" s="1" t="s">
        <v>13</v>
      </c>
      <c r="C18" s="2">
        <v>41758</v>
      </c>
      <c r="D18" s="1">
        <v>831.05</v>
      </c>
      <c r="E18" s="1">
        <v>825.05</v>
      </c>
      <c r="F18" s="1">
        <v>837.95</v>
      </c>
      <c r="G18" s="1">
        <v>823.1</v>
      </c>
      <c r="H18" s="1">
        <v>830</v>
      </c>
      <c r="I18" s="1">
        <v>829.6</v>
      </c>
      <c r="J18" s="1">
        <v>829.65</v>
      </c>
      <c r="K18" s="1">
        <v>31219</v>
      </c>
      <c r="L18" s="1">
        <v>25900866.600000001</v>
      </c>
      <c r="M18" s="3">
        <f>IF(ISERROR((Table5[[#This Row],[Close Price]]-I17)/I17),0,(Table5[[#This Row],[Close Price]]-I17)/I17)</f>
        <v>-1.7447806991154947E-3</v>
      </c>
      <c r="N18" s="3">
        <f>IF(OR(Table5[[#This Row],[Raw Return]]&lt;-20,Table5[[#This Row],[Raw Return]]&gt;20),"Outlier",Table5[[#This Row],[Raw Return]])</f>
        <v>-1.7447806991154947E-3</v>
      </c>
      <c r="O18" s="8">
        <f>(Table5[[#This Row],[Return]]-$S$3)^2</f>
        <v>1.9292482989729443E-5</v>
      </c>
      <c r="P18" s="8">
        <f>(Table5[[#This Row],[Return]]-$S$3)^3</f>
        <v>-8.4738776470830526E-8</v>
      </c>
    </row>
    <row r="19" spans="1:16" x14ac:dyDescent="0.3">
      <c r="A19" s="1" t="s">
        <v>12</v>
      </c>
      <c r="B19" s="1" t="s">
        <v>13</v>
      </c>
      <c r="C19" s="2">
        <v>41759</v>
      </c>
      <c r="D19" s="1">
        <v>829.6</v>
      </c>
      <c r="E19" s="1">
        <v>827.25</v>
      </c>
      <c r="F19" s="1">
        <v>837.35</v>
      </c>
      <c r="G19" s="1">
        <v>819.95</v>
      </c>
      <c r="H19" s="1">
        <v>831.05</v>
      </c>
      <c r="I19" s="1">
        <v>832.15</v>
      </c>
      <c r="J19" s="1">
        <v>829.35</v>
      </c>
      <c r="K19" s="1">
        <v>27065</v>
      </c>
      <c r="L19" s="1">
        <v>22446468.600000001</v>
      </c>
      <c r="M19" s="3">
        <f>IF(ISERROR((Table5[[#This Row],[Close Price]]-I18)/I18),0,(Table5[[#This Row],[Close Price]]-I18)/I18)</f>
        <v>3.073770491803224E-3</v>
      </c>
      <c r="N19" s="3">
        <f>IF(OR(Table5[[#This Row],[Raw Return]]&lt;-20,Table5[[#This Row],[Raw Return]]&gt;20),"Outlier",Table5[[#This Row],[Raw Return]])</f>
        <v>3.073770491803224E-3</v>
      </c>
      <c r="O19" s="8">
        <f>(Table5[[#This Row],[Return]]-$S$3)^2</f>
        <v>1.8167225108081636E-7</v>
      </c>
      <c r="P19" s="8">
        <f>(Table5[[#This Row],[Return]]-$S$3)^3</f>
        <v>7.7434214338130949E-11</v>
      </c>
    </row>
    <row r="20" spans="1:16" x14ac:dyDescent="0.3">
      <c r="A20" s="1" t="s">
        <v>12</v>
      </c>
      <c r="B20" s="1" t="s">
        <v>13</v>
      </c>
      <c r="C20" s="2">
        <v>41761</v>
      </c>
      <c r="D20" s="1">
        <v>832.15</v>
      </c>
      <c r="E20" s="1">
        <v>828.6</v>
      </c>
      <c r="F20" s="1">
        <v>831.95</v>
      </c>
      <c r="G20" s="1">
        <v>810</v>
      </c>
      <c r="H20" s="1">
        <v>815.2</v>
      </c>
      <c r="I20" s="1">
        <v>815.2</v>
      </c>
      <c r="J20" s="1">
        <v>815.59</v>
      </c>
      <c r="K20" s="1">
        <v>16987</v>
      </c>
      <c r="L20" s="1">
        <v>13854374</v>
      </c>
      <c r="M20" s="3">
        <f>IF(ISERROR((Table5[[#This Row],[Close Price]]-I19)/I19),0,(Table5[[#This Row],[Close Price]]-I19)/I19)</f>
        <v>-2.0368923871898013E-2</v>
      </c>
      <c r="N20" s="3">
        <f>IF(OR(Table5[[#This Row],[Raw Return]]&lt;-20,Table5[[#This Row],[Raw Return]]&gt;20),"Outlier",Table5[[#This Row],[Raw Return]])</f>
        <v>-2.0368923871898013E-2</v>
      </c>
      <c r="O20" s="8">
        <f>(Table5[[#This Row],[Return]]-$S$3)^2</f>
        <v>5.2975761894374441E-4</v>
      </c>
      <c r="P20" s="8">
        <f>(Table5[[#This Row],[Return]]-$S$3)^3</f>
        <v>-1.2193147209801513E-5</v>
      </c>
    </row>
    <row r="21" spans="1:16" x14ac:dyDescent="0.3">
      <c r="A21" s="1" t="s">
        <v>12</v>
      </c>
      <c r="B21" s="1" t="s">
        <v>13</v>
      </c>
      <c r="C21" s="2">
        <v>41764</v>
      </c>
      <c r="D21" s="1">
        <v>815.2</v>
      </c>
      <c r="E21" s="1">
        <v>809</v>
      </c>
      <c r="F21" s="1">
        <v>815</v>
      </c>
      <c r="G21" s="1">
        <v>800.25</v>
      </c>
      <c r="H21" s="1">
        <v>812</v>
      </c>
      <c r="I21" s="1">
        <v>811.2</v>
      </c>
      <c r="J21" s="1">
        <v>808.12</v>
      </c>
      <c r="K21" s="1">
        <v>16530</v>
      </c>
      <c r="L21" s="1">
        <v>13358266.15</v>
      </c>
      <c r="M21" s="3">
        <f>IF(ISERROR((Table5[[#This Row],[Close Price]]-I20)/I20),0,(Table5[[#This Row],[Close Price]]-I20)/I20)</f>
        <v>-4.9067713444553478E-3</v>
      </c>
      <c r="N21" s="3">
        <f>IF(OR(Table5[[#This Row],[Raw Return]]&lt;-20,Table5[[#This Row],[Raw Return]]&gt;20),"Outlier",Table5[[#This Row],[Raw Return]])</f>
        <v>-4.9067713444553478E-3</v>
      </c>
      <c r="O21" s="8">
        <f>(Table5[[#This Row],[Return]]-$S$3)^2</f>
        <v>5.7067623098026471E-5</v>
      </c>
      <c r="P21" s="8">
        <f>(Table5[[#This Row],[Return]]-$S$3)^3</f>
        <v>-4.3110660469164202E-7</v>
      </c>
    </row>
    <row r="22" spans="1:16" x14ac:dyDescent="0.3">
      <c r="A22" s="1" t="s">
        <v>12</v>
      </c>
      <c r="B22" s="1" t="s">
        <v>13</v>
      </c>
      <c r="C22" s="2">
        <v>41765</v>
      </c>
      <c r="D22" s="1">
        <v>811.2</v>
      </c>
      <c r="E22" s="1">
        <v>805</v>
      </c>
      <c r="F22" s="1">
        <v>828</v>
      </c>
      <c r="G22" s="1">
        <v>805</v>
      </c>
      <c r="H22" s="1">
        <v>820</v>
      </c>
      <c r="I22" s="1">
        <v>823.8</v>
      </c>
      <c r="J22" s="1">
        <v>814.76</v>
      </c>
      <c r="K22" s="1">
        <v>27678</v>
      </c>
      <c r="L22" s="1">
        <v>22550850.699999999</v>
      </c>
      <c r="M22" s="3">
        <f>IF(ISERROR((Table5[[#This Row],[Close Price]]-I21)/I21),0,(Table5[[#This Row],[Close Price]]-I21)/I21)</f>
        <v>1.5532544378698112E-2</v>
      </c>
      <c r="N22" s="3">
        <f>IF(OR(Table5[[#This Row],[Raw Return]]&lt;-20,Table5[[#This Row],[Raw Return]]&gt;20),"Outlier",Table5[[#This Row],[Raw Return]])</f>
        <v>1.5532544378698112E-2</v>
      </c>
      <c r="O22" s="8">
        <f>(Table5[[#This Row],[Return]]-$S$3)^2</f>
        <v>1.6602333236553983E-4</v>
      </c>
      <c r="P22" s="8">
        <f>(Table5[[#This Row],[Return]]-$S$3)^3</f>
        <v>2.1392113292328067E-6</v>
      </c>
    </row>
    <row r="23" spans="1:16" x14ac:dyDescent="0.3">
      <c r="A23" s="1" t="s">
        <v>12</v>
      </c>
      <c r="B23" s="1" t="s">
        <v>13</v>
      </c>
      <c r="C23" s="2">
        <v>41766</v>
      </c>
      <c r="D23" s="1">
        <v>823.8</v>
      </c>
      <c r="E23" s="1">
        <v>818.15</v>
      </c>
      <c r="F23" s="1">
        <v>826</v>
      </c>
      <c r="G23" s="1">
        <v>807</v>
      </c>
      <c r="H23" s="1">
        <v>826</v>
      </c>
      <c r="I23" s="1">
        <v>820.85</v>
      </c>
      <c r="J23" s="1">
        <v>819.2</v>
      </c>
      <c r="K23" s="1">
        <v>168660</v>
      </c>
      <c r="L23" s="1">
        <v>138165467</v>
      </c>
      <c r="M23" s="3">
        <f>IF(ISERROR((Table5[[#This Row],[Close Price]]-I22)/I22),0,(Table5[[#This Row],[Close Price]]-I22)/I22)</f>
        <v>-3.5809662539450495E-3</v>
      </c>
      <c r="N23" s="3">
        <f>IF(OR(Table5[[#This Row],[Raw Return]]&lt;-20,Table5[[#This Row],[Raw Return]]&gt;20),"Outlier",Table5[[#This Row],[Raw Return]])</f>
        <v>-3.5809662539450495E-3</v>
      </c>
      <c r="O23" s="8">
        <f>(Table5[[#This Row],[Return]]-$S$3)^2</f>
        <v>3.8794292801292369E-5</v>
      </c>
      <c r="P23" s="8">
        <f>(Table5[[#This Row],[Return]]-$S$3)^3</f>
        <v>-2.4163050357010246E-7</v>
      </c>
    </row>
    <row r="24" spans="1:16" x14ac:dyDescent="0.3">
      <c r="A24" s="1" t="s">
        <v>12</v>
      </c>
      <c r="B24" s="1" t="s">
        <v>13</v>
      </c>
      <c r="C24" s="2">
        <v>41767</v>
      </c>
      <c r="D24" s="1">
        <v>820.85</v>
      </c>
      <c r="E24" s="1">
        <v>820.05</v>
      </c>
      <c r="F24" s="1">
        <v>836</v>
      </c>
      <c r="G24" s="1">
        <v>820.05</v>
      </c>
      <c r="H24" s="1">
        <v>834</v>
      </c>
      <c r="I24" s="1">
        <v>833</v>
      </c>
      <c r="J24" s="1">
        <v>824.79</v>
      </c>
      <c r="K24" s="1">
        <v>459137</v>
      </c>
      <c r="L24" s="1">
        <v>378692137.19999999</v>
      </c>
      <c r="M24" s="3">
        <f>IF(ISERROR((Table5[[#This Row],[Close Price]]-I23)/I23),0,(Table5[[#This Row],[Close Price]]-I23)/I23)</f>
        <v>1.480172991411339E-2</v>
      </c>
      <c r="N24" s="3">
        <f>IF(OR(Table5[[#This Row],[Raw Return]]&lt;-20,Table5[[#This Row],[Raw Return]]&gt;20),"Outlier",Table5[[#This Row],[Raw Return]])</f>
        <v>1.480172991411339E-2</v>
      </c>
      <c r="O24" s="8">
        <f>(Table5[[#This Row],[Return]]-$S$3)^2</f>
        <v>1.4772432730525485E-4</v>
      </c>
      <c r="P24" s="8">
        <f>(Table5[[#This Row],[Return]]-$S$3)^3</f>
        <v>1.7954694976261822E-6</v>
      </c>
    </row>
    <row r="25" spans="1:16" x14ac:dyDescent="0.3">
      <c r="A25" s="1" t="s">
        <v>12</v>
      </c>
      <c r="B25" s="1" t="s">
        <v>13</v>
      </c>
      <c r="C25" s="2">
        <v>41768</v>
      </c>
      <c r="D25" s="1">
        <v>833</v>
      </c>
      <c r="E25" s="1">
        <v>830</v>
      </c>
      <c r="F25" s="1">
        <v>845</v>
      </c>
      <c r="G25" s="1">
        <v>810.2</v>
      </c>
      <c r="H25" s="1">
        <v>836.95</v>
      </c>
      <c r="I25" s="1">
        <v>838.05</v>
      </c>
      <c r="J25" s="1">
        <v>828.59</v>
      </c>
      <c r="K25" s="1">
        <v>30681</v>
      </c>
      <c r="L25" s="1">
        <v>25421862.25</v>
      </c>
      <c r="M25" s="3">
        <f>IF(ISERROR((Table5[[#This Row],[Close Price]]-I24)/I24),0,(Table5[[#This Row],[Close Price]]-I24)/I24)</f>
        <v>6.0624249699879409E-3</v>
      </c>
      <c r="N25" s="3">
        <f>IF(OR(Table5[[#This Row],[Raw Return]]&lt;-20,Table5[[#This Row],[Raw Return]]&gt;20),"Outlier",Table5[[#This Row],[Raw Return]])</f>
        <v>6.0624249699879409E-3</v>
      </c>
      <c r="O25" s="8">
        <f>(Table5[[#This Row],[Return]]-$S$3)^2</f>
        <v>1.1661437907611786E-5</v>
      </c>
      <c r="P25" s="8">
        <f>(Table5[[#This Row],[Return]]-$S$3)^3</f>
        <v>3.9822466562270807E-8</v>
      </c>
    </row>
    <row r="26" spans="1:16" x14ac:dyDescent="0.3">
      <c r="A26" s="1" t="s">
        <v>12</v>
      </c>
      <c r="B26" s="1" t="s">
        <v>13</v>
      </c>
      <c r="C26" s="2">
        <v>41771</v>
      </c>
      <c r="D26" s="1">
        <v>838.05</v>
      </c>
      <c r="E26" s="1">
        <v>830.05</v>
      </c>
      <c r="F26" s="1">
        <v>848.75</v>
      </c>
      <c r="G26" s="1">
        <v>790.5</v>
      </c>
      <c r="H26" s="1">
        <v>838.4</v>
      </c>
      <c r="I26" s="1">
        <v>839.45</v>
      </c>
      <c r="J26" s="1">
        <v>830.64</v>
      </c>
      <c r="K26" s="1">
        <v>326336</v>
      </c>
      <c r="L26" s="1">
        <v>271068957</v>
      </c>
      <c r="M26" s="3">
        <f>IF(ISERROR((Table5[[#This Row],[Close Price]]-I25)/I25),0,(Table5[[#This Row],[Close Price]]-I25)/I25)</f>
        <v>1.6705447169024414E-3</v>
      </c>
      <c r="N26" s="3">
        <f>IF(OR(Table5[[#This Row],[Raw Return]]&lt;-20,Table5[[#This Row],[Raw Return]]&gt;20),"Outlier",Table5[[#This Row],[Raw Return]])</f>
        <v>1.6705447169024414E-3</v>
      </c>
      <c r="O26" s="8">
        <f>(Table5[[#This Row],[Return]]-$S$3)^2</f>
        <v>9.5452019822099336E-7</v>
      </c>
      <c r="P26" s="8">
        <f>(Table5[[#This Row],[Return]]-$S$3)^3</f>
        <v>-9.325619340226015E-10</v>
      </c>
    </row>
    <row r="27" spans="1:16" x14ac:dyDescent="0.3">
      <c r="A27" s="1" t="s">
        <v>12</v>
      </c>
      <c r="B27" s="1" t="s">
        <v>13</v>
      </c>
      <c r="C27" s="2">
        <v>41772</v>
      </c>
      <c r="D27" s="1">
        <v>839.45</v>
      </c>
      <c r="E27" s="1">
        <v>832.5</v>
      </c>
      <c r="F27" s="1">
        <v>857.6</v>
      </c>
      <c r="G27" s="1">
        <v>820.05</v>
      </c>
      <c r="H27" s="1">
        <v>849.95</v>
      </c>
      <c r="I27" s="1">
        <v>848.05</v>
      </c>
      <c r="J27" s="1">
        <v>848.38</v>
      </c>
      <c r="K27" s="1">
        <v>45827</v>
      </c>
      <c r="L27" s="1">
        <v>38878593.299999997</v>
      </c>
      <c r="M27" s="3">
        <f>IF(ISERROR((Table5[[#This Row],[Close Price]]-I26)/I26),0,(Table5[[#This Row],[Close Price]]-I26)/I26)</f>
        <v>1.0244803144916206E-2</v>
      </c>
      <c r="N27" s="3">
        <f>IF(OR(Table5[[#This Row],[Raw Return]]&lt;-20,Table5[[#This Row],[Raw Return]]&gt;20),"Outlier",Table5[[#This Row],[Raw Return]])</f>
        <v>1.0244803144916206E-2</v>
      </c>
      <c r="O27" s="8">
        <f>(Table5[[#This Row],[Return]]-$S$3)^2</f>
        <v>5.7718404065796622E-5</v>
      </c>
      <c r="P27" s="8">
        <f>(Table5[[#This Row],[Return]]-$S$3)^3</f>
        <v>4.3850189173311447E-7</v>
      </c>
    </row>
    <row r="28" spans="1:16" x14ac:dyDescent="0.3">
      <c r="A28" s="1" t="s">
        <v>12</v>
      </c>
      <c r="B28" s="1" t="s">
        <v>13</v>
      </c>
      <c r="C28" s="2">
        <v>41773</v>
      </c>
      <c r="D28" s="1">
        <v>848.05</v>
      </c>
      <c r="E28" s="1">
        <v>848</v>
      </c>
      <c r="F28" s="1">
        <v>851.6</v>
      </c>
      <c r="G28" s="1">
        <v>834.95</v>
      </c>
      <c r="H28" s="1">
        <v>840</v>
      </c>
      <c r="I28" s="1">
        <v>839.85</v>
      </c>
      <c r="J28" s="1">
        <v>838.57</v>
      </c>
      <c r="K28" s="1">
        <v>203005</v>
      </c>
      <c r="L28" s="1">
        <v>170234185.90000001</v>
      </c>
      <c r="M28" s="3">
        <f>IF(ISERROR((Table5[[#This Row],[Close Price]]-I27)/I27),0,(Table5[[#This Row],[Close Price]]-I27)/I27)</f>
        <v>-9.6692412004008403E-3</v>
      </c>
      <c r="N28" s="3">
        <f>IF(OR(Table5[[#This Row],[Raw Return]]&lt;-20,Table5[[#This Row],[Raw Return]]&gt;20),"Outlier",Table5[[#This Row],[Raw Return]])</f>
        <v>-9.6692412004008403E-3</v>
      </c>
      <c r="O28" s="8">
        <f>(Table5[[#This Row],[Return]]-$S$3)^2</f>
        <v>1.51703104370697E-4</v>
      </c>
      <c r="P28" s="8">
        <f>(Table5[[#This Row],[Return]]-$S$3)^3</f>
        <v>-1.8684939761770682E-6</v>
      </c>
    </row>
    <row r="29" spans="1:16" x14ac:dyDescent="0.3">
      <c r="A29" s="1" t="s">
        <v>12</v>
      </c>
      <c r="B29" s="1" t="s">
        <v>13</v>
      </c>
      <c r="C29" s="2">
        <v>41774</v>
      </c>
      <c r="D29" s="1">
        <v>839.85</v>
      </c>
      <c r="E29" s="1">
        <v>829.85</v>
      </c>
      <c r="F29" s="1">
        <v>829.85</v>
      </c>
      <c r="G29" s="1">
        <v>811</v>
      </c>
      <c r="H29" s="1">
        <v>812</v>
      </c>
      <c r="I29" s="1">
        <v>818.9</v>
      </c>
      <c r="J29" s="1">
        <v>819.44</v>
      </c>
      <c r="K29" s="1">
        <v>161156</v>
      </c>
      <c r="L29" s="1">
        <v>132057235.3</v>
      </c>
      <c r="M29" s="3">
        <f>IF(ISERROR((Table5[[#This Row],[Close Price]]-I28)/I28),0,(Table5[[#This Row],[Close Price]]-I28)/I28)</f>
        <v>-2.494493064237667E-2</v>
      </c>
      <c r="N29" s="3">
        <f>IF(OR(Table5[[#This Row],[Raw Return]]&lt;-20,Table5[[#This Row],[Raw Return]]&gt;20),"Outlier",Table5[[#This Row],[Raw Return]])</f>
        <v>-2.494493064237667E-2</v>
      </c>
      <c r="O29" s="8">
        <f>(Table5[[#This Row],[Return]]-$S$3)^2</f>
        <v>7.6134444787165692E-4</v>
      </c>
      <c r="P29" s="8">
        <f>(Table5[[#This Row],[Return]]-$S$3)^3</f>
        <v>-2.1007374488344134E-5</v>
      </c>
    </row>
    <row r="30" spans="1:16" x14ac:dyDescent="0.3">
      <c r="A30" s="1" t="s">
        <v>12</v>
      </c>
      <c r="B30" s="1" t="s">
        <v>13</v>
      </c>
      <c r="C30" s="2">
        <v>41775</v>
      </c>
      <c r="D30" s="1">
        <v>818.9</v>
      </c>
      <c r="E30" s="1">
        <v>810</v>
      </c>
      <c r="F30" s="1">
        <v>825</v>
      </c>
      <c r="G30" s="1">
        <v>788.85</v>
      </c>
      <c r="H30" s="1">
        <v>822</v>
      </c>
      <c r="I30" s="1">
        <v>821.65</v>
      </c>
      <c r="J30" s="1">
        <v>805.44</v>
      </c>
      <c r="K30" s="1">
        <v>165901</v>
      </c>
      <c r="L30" s="1">
        <v>133623474.8</v>
      </c>
      <c r="M30" s="3">
        <f>IF(ISERROR((Table5[[#This Row],[Close Price]]-I29)/I29),0,(Table5[[#This Row],[Close Price]]-I29)/I29)</f>
        <v>3.3581633899132982E-3</v>
      </c>
      <c r="N30" s="3">
        <f>IF(OR(Table5[[#This Row],[Raw Return]]&lt;-20,Table5[[#This Row],[Raw Return]]&gt;20),"Outlier",Table5[[#This Row],[Raw Return]])</f>
        <v>3.3581633899132982E-3</v>
      </c>
      <c r="O30" s="8">
        <f>(Table5[[#This Row],[Return]]-$S$3)^2</f>
        <v>5.0498530042020687E-7</v>
      </c>
      <c r="P30" s="8">
        <f>(Table5[[#This Row],[Return]]-$S$3)^3</f>
        <v>3.5885425878250942E-10</v>
      </c>
    </row>
    <row r="31" spans="1:16" x14ac:dyDescent="0.3">
      <c r="A31" s="1" t="s">
        <v>12</v>
      </c>
      <c r="B31" s="1" t="s">
        <v>13</v>
      </c>
      <c r="C31" s="2">
        <v>41778</v>
      </c>
      <c r="D31" s="1">
        <v>821.65</v>
      </c>
      <c r="E31" s="1">
        <v>829</v>
      </c>
      <c r="F31" s="1">
        <v>880</v>
      </c>
      <c r="G31" s="1">
        <v>805</v>
      </c>
      <c r="H31" s="1">
        <v>877.5</v>
      </c>
      <c r="I31" s="1">
        <v>873.8</v>
      </c>
      <c r="J31" s="1">
        <v>856.89</v>
      </c>
      <c r="K31" s="1">
        <v>53310</v>
      </c>
      <c r="L31" s="1">
        <v>45680860.75</v>
      </c>
      <c r="M31" s="3">
        <f>IF(ISERROR((Table5[[#This Row],[Close Price]]-I30)/I30),0,(Table5[[#This Row],[Close Price]]-I30)/I30)</f>
        <v>6.3469847258565054E-2</v>
      </c>
      <c r="N31" s="3">
        <f>IF(OR(Table5[[#This Row],[Raw Return]]&lt;-20,Table5[[#This Row],[Raw Return]]&gt;20),"Outlier",Table5[[#This Row],[Raw Return]])</f>
        <v>6.3469847258565054E-2</v>
      </c>
      <c r="O31" s="8">
        <f>(Table5[[#This Row],[Return]]-$S$3)^2</f>
        <v>3.6993530344180741E-3</v>
      </c>
      <c r="P31" s="8">
        <f>(Table5[[#This Row],[Return]]-$S$3)^3</f>
        <v>2.250031861315414E-4</v>
      </c>
    </row>
    <row r="32" spans="1:16" x14ac:dyDescent="0.3">
      <c r="A32" s="1" t="s">
        <v>12</v>
      </c>
      <c r="B32" s="1" t="s">
        <v>13</v>
      </c>
      <c r="C32" s="2">
        <v>41779</v>
      </c>
      <c r="D32" s="1">
        <v>873.8</v>
      </c>
      <c r="E32" s="1">
        <v>884.7</v>
      </c>
      <c r="F32" s="1">
        <v>888.55</v>
      </c>
      <c r="G32" s="1">
        <v>860</v>
      </c>
      <c r="H32" s="1">
        <v>874</v>
      </c>
      <c r="I32" s="1">
        <v>874.9</v>
      </c>
      <c r="J32" s="1">
        <v>874.75</v>
      </c>
      <c r="K32" s="1">
        <v>26153</v>
      </c>
      <c r="L32" s="1">
        <v>22877366.699999999</v>
      </c>
      <c r="M32" s="3">
        <f>IF(ISERROR((Table5[[#This Row],[Close Price]]-I31)/I31),0,(Table5[[#This Row],[Close Price]]-I31)/I31)</f>
        <v>1.2588693064774809E-3</v>
      </c>
      <c r="N32" s="3">
        <f>IF(OR(Table5[[#This Row],[Raw Return]]&lt;-20,Table5[[#This Row],[Raw Return]]&gt;20),"Outlier",Table5[[#This Row],[Raw Return]])</f>
        <v>1.2588693064774809E-3</v>
      </c>
      <c r="O32" s="8">
        <f>(Table5[[#This Row],[Return]]-$S$3)^2</f>
        <v>1.9284068849534999E-6</v>
      </c>
      <c r="P32" s="8">
        <f>(Table5[[#This Row],[Return]]-$S$3)^3</f>
        <v>-2.6779225359140933E-9</v>
      </c>
    </row>
    <row r="33" spans="1:16" x14ac:dyDescent="0.3">
      <c r="A33" s="1" t="s">
        <v>12</v>
      </c>
      <c r="B33" s="1" t="s">
        <v>13</v>
      </c>
      <c r="C33" s="2">
        <v>41780</v>
      </c>
      <c r="D33" s="1">
        <v>874.9</v>
      </c>
      <c r="E33" s="1">
        <v>861.8</v>
      </c>
      <c r="F33" s="1">
        <v>909.9</v>
      </c>
      <c r="G33" s="1">
        <v>861.8</v>
      </c>
      <c r="H33" s="1">
        <v>876</v>
      </c>
      <c r="I33" s="1">
        <v>880.5</v>
      </c>
      <c r="J33" s="1">
        <v>884.15</v>
      </c>
      <c r="K33" s="1">
        <v>59093</v>
      </c>
      <c r="L33" s="1">
        <v>52247258.25</v>
      </c>
      <c r="M33" s="3">
        <f>IF(ISERROR((Table5[[#This Row],[Close Price]]-I32)/I32),0,(Table5[[#This Row],[Close Price]]-I32)/I32)</f>
        <v>6.4007315121728456E-3</v>
      </c>
      <c r="N33" s="3">
        <f>IF(OR(Table5[[#This Row],[Raw Return]]&lt;-20,Table5[[#This Row],[Raw Return]]&gt;20),"Outlier",Table5[[#This Row],[Raw Return]])</f>
        <v>6.4007315121728456E-3</v>
      </c>
      <c r="O33" s="8">
        <f>(Table5[[#This Row],[Return]]-$S$3)^2</f>
        <v>1.4086444932696447E-5</v>
      </c>
      <c r="P33" s="8">
        <f>(Table5[[#This Row],[Return]]-$S$3)^3</f>
        <v>5.28691225661366E-8</v>
      </c>
    </row>
    <row r="34" spans="1:16" x14ac:dyDescent="0.3">
      <c r="A34" s="1" t="s">
        <v>12</v>
      </c>
      <c r="B34" s="1" t="s">
        <v>13</v>
      </c>
      <c r="C34" s="2">
        <v>41781</v>
      </c>
      <c r="D34" s="1">
        <v>880.5</v>
      </c>
      <c r="E34" s="1">
        <v>885.25</v>
      </c>
      <c r="F34" s="1">
        <v>895</v>
      </c>
      <c r="G34" s="1">
        <v>876.15</v>
      </c>
      <c r="H34" s="1">
        <v>881.25</v>
      </c>
      <c r="I34" s="1">
        <v>887.95</v>
      </c>
      <c r="J34" s="1">
        <v>890.11</v>
      </c>
      <c r="K34" s="1">
        <v>382189</v>
      </c>
      <c r="L34" s="1">
        <v>340190481.35000002</v>
      </c>
      <c r="M34" s="3">
        <f>IF(ISERROR((Table5[[#This Row],[Close Price]]-I33)/I33),0,(Table5[[#This Row],[Close Price]]-I33)/I33)</f>
        <v>8.4611016467916467E-3</v>
      </c>
      <c r="N34" s="3">
        <f>IF(OR(Table5[[#This Row],[Raw Return]]&lt;-20,Table5[[#This Row],[Raw Return]]&gt;20),"Outlier",Table5[[#This Row],[Raw Return]])</f>
        <v>8.4611016467916467E-3</v>
      </c>
      <c r="O34" s="8">
        <f>(Table5[[#This Row],[Return]]-$S$3)^2</f>
        <v>3.3797496551454951E-5</v>
      </c>
      <c r="P34" s="8">
        <f>(Table5[[#This Row],[Return]]-$S$3)^3</f>
        <v>1.9648382253054959E-7</v>
      </c>
    </row>
    <row r="35" spans="1:16" x14ac:dyDescent="0.3">
      <c r="A35" s="1" t="s">
        <v>12</v>
      </c>
      <c r="B35" s="1" t="s">
        <v>13</v>
      </c>
      <c r="C35" s="2">
        <v>41782</v>
      </c>
      <c r="D35" s="1">
        <v>887.95</v>
      </c>
      <c r="E35" s="1">
        <v>902</v>
      </c>
      <c r="F35" s="1">
        <v>902</v>
      </c>
      <c r="G35" s="1">
        <v>878.2</v>
      </c>
      <c r="H35" s="1">
        <v>885.3</v>
      </c>
      <c r="I35" s="1">
        <v>889.95</v>
      </c>
      <c r="J35" s="1">
        <v>889.29</v>
      </c>
      <c r="K35" s="1">
        <v>76993</v>
      </c>
      <c r="L35" s="1">
        <v>68468847.549999997</v>
      </c>
      <c r="M35" s="3">
        <f>IF(ISERROR((Table5[[#This Row],[Close Price]]-I34)/I34),0,(Table5[[#This Row],[Close Price]]-I34)/I34)</f>
        <v>2.2523790753983895E-3</v>
      </c>
      <c r="N35" s="3">
        <f>IF(OR(Table5[[#This Row],[Raw Return]]&lt;-20,Table5[[#This Row],[Raw Return]]&gt;20),"Outlier",Table5[[#This Row],[Raw Return]])</f>
        <v>2.2523790753983895E-3</v>
      </c>
      <c r="O35" s="8">
        <f>(Table5[[#This Row],[Return]]-$S$3)^2</f>
        <v>1.5615232419578819E-7</v>
      </c>
      <c r="P35" s="8">
        <f>(Table5[[#This Row],[Return]]-$S$3)^3</f>
        <v>-6.170532997452977E-11</v>
      </c>
    </row>
    <row r="36" spans="1:16" x14ac:dyDescent="0.3">
      <c r="A36" s="1" t="s">
        <v>12</v>
      </c>
      <c r="B36" s="1" t="s">
        <v>13</v>
      </c>
      <c r="C36" s="2">
        <v>41785</v>
      </c>
      <c r="D36" s="1">
        <v>889.95</v>
      </c>
      <c r="E36" s="1">
        <v>865.15</v>
      </c>
      <c r="F36" s="1">
        <v>897.95</v>
      </c>
      <c r="G36" s="1">
        <v>865.15</v>
      </c>
      <c r="H36" s="1">
        <v>894</v>
      </c>
      <c r="I36" s="1">
        <v>891.1</v>
      </c>
      <c r="J36" s="1">
        <v>891.37</v>
      </c>
      <c r="K36" s="1">
        <v>47137</v>
      </c>
      <c r="L36" s="1">
        <v>42016527.5</v>
      </c>
      <c r="M36" s="3">
        <f>IF(ISERROR((Table5[[#This Row],[Close Price]]-I35)/I35),0,(Table5[[#This Row],[Close Price]]-I35)/I35)</f>
        <v>1.2922074273835353E-3</v>
      </c>
      <c r="N36" s="3">
        <f>IF(OR(Table5[[#This Row],[Raw Return]]&lt;-20,Table5[[#This Row],[Raw Return]]&gt;20),"Outlier",Table5[[#This Row],[Raw Return]])</f>
        <v>1.2922074273835353E-3</v>
      </c>
      <c r="O36" s="8">
        <f>(Table5[[#This Row],[Return]]-$S$3)^2</f>
        <v>1.8369269581383687E-6</v>
      </c>
      <c r="P36" s="8">
        <f>(Table5[[#This Row],[Return]]-$S$3)^3</f>
        <v>-2.489647330044063E-9</v>
      </c>
    </row>
    <row r="37" spans="1:16" x14ac:dyDescent="0.3">
      <c r="A37" s="1" t="s">
        <v>12</v>
      </c>
      <c r="B37" s="1" t="s">
        <v>13</v>
      </c>
      <c r="C37" s="2">
        <v>41786</v>
      </c>
      <c r="D37" s="1">
        <v>891.1</v>
      </c>
      <c r="E37" s="1">
        <v>875.25</v>
      </c>
      <c r="F37" s="1">
        <v>938</v>
      </c>
      <c r="G37" s="1">
        <v>875.25</v>
      </c>
      <c r="H37" s="1">
        <v>915</v>
      </c>
      <c r="I37" s="1">
        <v>907.1</v>
      </c>
      <c r="J37" s="1">
        <v>907.9</v>
      </c>
      <c r="K37" s="1">
        <v>73216</v>
      </c>
      <c r="L37" s="1">
        <v>66473163.700000003</v>
      </c>
      <c r="M37" s="3">
        <f>IF(ISERROR((Table5[[#This Row],[Close Price]]-I36)/I36),0,(Table5[[#This Row],[Close Price]]-I36)/I36)</f>
        <v>1.7955336101447648E-2</v>
      </c>
      <c r="N37" s="3">
        <f>IF(OR(Table5[[#This Row],[Raw Return]]&lt;-20,Table5[[#This Row],[Raw Return]]&gt;20),"Outlier",Table5[[#This Row],[Raw Return]])</f>
        <v>1.7955336101447648E-2</v>
      </c>
      <c r="O37" s="8">
        <f>(Table5[[#This Row],[Return]]-$S$3)^2</f>
        <v>2.3432861498076801E-4</v>
      </c>
      <c r="P37" s="8">
        <f>(Table5[[#This Row],[Return]]-$S$3)^3</f>
        <v>3.5870546090890129E-6</v>
      </c>
    </row>
    <row r="38" spans="1:16" x14ac:dyDescent="0.3">
      <c r="A38" s="1" t="s">
        <v>12</v>
      </c>
      <c r="B38" s="1" t="s">
        <v>13</v>
      </c>
      <c r="C38" s="2">
        <v>41787</v>
      </c>
      <c r="D38" s="1">
        <v>907.1</v>
      </c>
      <c r="E38" s="1">
        <v>910</v>
      </c>
      <c r="F38" s="1">
        <v>925</v>
      </c>
      <c r="G38" s="1">
        <v>885</v>
      </c>
      <c r="H38" s="1">
        <v>896.15</v>
      </c>
      <c r="I38" s="1">
        <v>903.75</v>
      </c>
      <c r="J38" s="1">
        <v>907.2</v>
      </c>
      <c r="K38" s="1">
        <v>48003</v>
      </c>
      <c r="L38" s="1">
        <v>43548399.25</v>
      </c>
      <c r="M38" s="3">
        <f>IF(ISERROR((Table5[[#This Row],[Close Price]]-I37)/I37),0,(Table5[[#This Row],[Close Price]]-I37)/I37)</f>
        <v>-3.6930878624187218E-3</v>
      </c>
      <c r="N38" s="3">
        <f>IF(OR(Table5[[#This Row],[Raw Return]]&lt;-20,Table5[[#This Row],[Raw Return]]&gt;20),"Outlier",Table5[[#This Row],[Raw Return]])</f>
        <v>-3.6930878624187218E-3</v>
      </c>
      <c r="O38" s="8">
        <f>(Table5[[#This Row],[Return]]-$S$3)^2</f>
        <v>4.0203564383169466E-5</v>
      </c>
      <c r="P38" s="8">
        <f>(Table5[[#This Row],[Return]]-$S$3)^3</f>
        <v>-2.5491584903567495E-7</v>
      </c>
    </row>
    <row r="39" spans="1:16" x14ac:dyDescent="0.3">
      <c r="A39" s="1" t="s">
        <v>12</v>
      </c>
      <c r="B39" s="1" t="s">
        <v>13</v>
      </c>
      <c r="C39" s="2">
        <v>41788</v>
      </c>
      <c r="D39" s="1">
        <v>903.75</v>
      </c>
      <c r="E39" s="1">
        <v>894.7</v>
      </c>
      <c r="F39" s="1">
        <v>904.5</v>
      </c>
      <c r="G39" s="1">
        <v>875</v>
      </c>
      <c r="H39" s="1">
        <v>875</v>
      </c>
      <c r="I39" s="1">
        <v>885.9</v>
      </c>
      <c r="J39" s="1">
        <v>892.42</v>
      </c>
      <c r="K39" s="1">
        <v>19951</v>
      </c>
      <c r="L39" s="1">
        <v>17804602</v>
      </c>
      <c r="M39" s="3">
        <f>IF(ISERROR((Table5[[#This Row],[Close Price]]-I38)/I38),0,(Table5[[#This Row],[Close Price]]-I38)/I38)</f>
        <v>-1.9751037344398367E-2</v>
      </c>
      <c r="N39" s="3">
        <f>IF(OR(Table5[[#This Row],[Raw Return]]&lt;-20,Table5[[#This Row],[Raw Return]]&gt;20),"Outlier",Table5[[#This Row],[Raw Return]])</f>
        <v>-1.9751037344398367E-2</v>
      </c>
      <c r="O39" s="8">
        <f>(Table5[[#This Row],[Return]]-$S$3)^2</f>
        <v>5.016962765678765E-4</v>
      </c>
      <c r="P39" s="8">
        <f>(Table5[[#This Row],[Return]]-$S$3)^3</f>
        <v>-1.1237282960662154E-5</v>
      </c>
    </row>
    <row r="40" spans="1:16" x14ac:dyDescent="0.3">
      <c r="A40" s="1" t="s">
        <v>12</v>
      </c>
      <c r="B40" s="1" t="s">
        <v>13</v>
      </c>
      <c r="C40" s="2">
        <v>41789</v>
      </c>
      <c r="D40" s="1">
        <v>885.9</v>
      </c>
      <c r="E40" s="1">
        <v>880</v>
      </c>
      <c r="F40" s="1">
        <v>883</v>
      </c>
      <c r="G40" s="1">
        <v>847.7</v>
      </c>
      <c r="H40" s="1">
        <v>850</v>
      </c>
      <c r="I40" s="1">
        <v>852</v>
      </c>
      <c r="J40" s="1">
        <v>862.06</v>
      </c>
      <c r="K40" s="1">
        <v>23831</v>
      </c>
      <c r="L40" s="1">
        <v>20543858.350000001</v>
      </c>
      <c r="M40" s="3">
        <f>IF(ISERROR((Table5[[#This Row],[Close Price]]-I39)/I39),0,(Table5[[#This Row],[Close Price]]-I39)/I39)</f>
        <v>-3.8266169996613586E-2</v>
      </c>
      <c r="N40" s="3">
        <f>IF(OR(Table5[[#This Row],[Raw Return]]&lt;-20,Table5[[#This Row],[Raw Return]]&gt;20),"Outlier",Table5[[#This Row],[Raw Return]])</f>
        <v>-3.8266169996613586E-2</v>
      </c>
      <c r="O40" s="8">
        <f>(Table5[[#This Row],[Return]]-$S$3)^2</f>
        <v>1.6739316830670786E-3</v>
      </c>
      <c r="P40" s="8">
        <f>(Table5[[#This Row],[Return]]-$S$3)^3</f>
        <v>-6.8486755790691527E-5</v>
      </c>
    </row>
    <row r="41" spans="1:16" x14ac:dyDescent="0.3">
      <c r="A41" s="1" t="s">
        <v>12</v>
      </c>
      <c r="B41" s="1" t="s">
        <v>13</v>
      </c>
      <c r="C41" s="2">
        <v>41792</v>
      </c>
      <c r="D41" s="1">
        <v>852</v>
      </c>
      <c r="E41" s="1">
        <v>843.5</v>
      </c>
      <c r="F41" s="1">
        <v>895</v>
      </c>
      <c r="G41" s="1">
        <v>837.05</v>
      </c>
      <c r="H41" s="1">
        <v>878.55</v>
      </c>
      <c r="I41" s="1">
        <v>879</v>
      </c>
      <c r="J41" s="1">
        <v>865.1</v>
      </c>
      <c r="K41" s="1">
        <v>95008</v>
      </c>
      <c r="L41" s="1">
        <v>82191741.650000006</v>
      </c>
      <c r="M41" s="3">
        <f>IF(ISERROR((Table5[[#This Row],[Close Price]]-I40)/I40),0,(Table5[[#This Row],[Close Price]]-I40)/I40)</f>
        <v>3.1690140845070422E-2</v>
      </c>
      <c r="N41" s="3">
        <f>IF(OR(Table5[[#This Row],[Raw Return]]&lt;-20,Table5[[#This Row],[Raw Return]]&gt;20),"Outlier",Table5[[#This Row],[Raw Return]])</f>
        <v>3.1690140845070422E-2</v>
      </c>
      <c r="O41" s="8">
        <f>(Table5[[#This Row],[Return]]-$S$3)^2</f>
        <v>8.434726515088337E-4</v>
      </c>
      <c r="P41" s="8">
        <f>(Table5[[#This Row],[Return]]-$S$3)^3</f>
        <v>2.4496639362351308E-5</v>
      </c>
    </row>
    <row r="42" spans="1:16" x14ac:dyDescent="0.3">
      <c r="A42" s="1" t="s">
        <v>12</v>
      </c>
      <c r="B42" s="1" t="s">
        <v>13</v>
      </c>
      <c r="C42" s="2">
        <v>41793</v>
      </c>
      <c r="D42" s="1">
        <v>879</v>
      </c>
      <c r="E42" s="1">
        <v>884</v>
      </c>
      <c r="F42" s="1">
        <v>888.9</v>
      </c>
      <c r="G42" s="1">
        <v>861</v>
      </c>
      <c r="H42" s="1">
        <v>880</v>
      </c>
      <c r="I42" s="1">
        <v>878.55</v>
      </c>
      <c r="J42" s="1">
        <v>878.93</v>
      </c>
      <c r="K42" s="1">
        <v>123670</v>
      </c>
      <c r="L42" s="1">
        <v>108697225.95</v>
      </c>
      <c r="M42" s="3">
        <f>IF(ISERROR((Table5[[#This Row],[Close Price]]-I41)/I41),0,(Table5[[#This Row],[Close Price]]-I41)/I41)</f>
        <v>-5.119453924915193E-4</v>
      </c>
      <c r="N42" s="3">
        <f>IF(OR(Table5[[#This Row],[Raw Return]]&lt;-20,Table5[[#This Row],[Raw Return]]&gt;20),"Outlier",Table5[[#This Row],[Raw Return]])</f>
        <v>-5.119453924915193E-4</v>
      </c>
      <c r="O42" s="8">
        <f>(Table5[[#This Row],[Return]]-$S$3)^2</f>
        <v>9.982349287511795E-6</v>
      </c>
      <c r="P42" s="8">
        <f>(Table5[[#This Row],[Return]]-$S$3)^3</f>
        <v>-3.1539088876884834E-8</v>
      </c>
    </row>
    <row r="43" spans="1:16" x14ac:dyDescent="0.3">
      <c r="A43" s="1" t="s">
        <v>12</v>
      </c>
      <c r="B43" s="1" t="s">
        <v>13</v>
      </c>
      <c r="C43" s="2">
        <v>41794</v>
      </c>
      <c r="D43" s="1">
        <v>878.55</v>
      </c>
      <c r="E43" s="1">
        <v>881</v>
      </c>
      <c r="F43" s="1">
        <v>949</v>
      </c>
      <c r="G43" s="1">
        <v>872.25</v>
      </c>
      <c r="H43" s="1">
        <v>915</v>
      </c>
      <c r="I43" s="1">
        <v>916.85</v>
      </c>
      <c r="J43" s="1">
        <v>912.52</v>
      </c>
      <c r="K43" s="1">
        <v>252355</v>
      </c>
      <c r="L43" s="1">
        <v>230280242.09999999</v>
      </c>
      <c r="M43" s="3">
        <f>IF(ISERROR((Table5[[#This Row],[Close Price]]-I42)/I42),0,(Table5[[#This Row],[Close Price]]-I42)/I42)</f>
        <v>4.3594559216891551E-2</v>
      </c>
      <c r="N43" s="3">
        <f>IF(OR(Table5[[#This Row],[Raw Return]]&lt;-20,Table5[[#This Row],[Raw Return]]&gt;20),"Outlier",Table5[[#This Row],[Raw Return]])</f>
        <v>4.3594559216891551E-2</v>
      </c>
      <c r="O43" s="8">
        <f>(Table5[[#This Row],[Return]]-$S$3)^2</f>
        <v>1.6766583653542561E-3</v>
      </c>
      <c r="P43" s="8">
        <f>(Table5[[#This Row],[Return]]-$S$3)^3</f>
        <v>6.8654161950201768E-5</v>
      </c>
    </row>
    <row r="44" spans="1:16" x14ac:dyDescent="0.3">
      <c r="A44" s="1" t="s">
        <v>12</v>
      </c>
      <c r="B44" s="1" t="s">
        <v>13</v>
      </c>
      <c r="C44" s="2">
        <v>41795</v>
      </c>
      <c r="D44" s="1">
        <v>916.85</v>
      </c>
      <c r="E44" s="1">
        <v>927.7</v>
      </c>
      <c r="F44" s="1">
        <v>950</v>
      </c>
      <c r="G44" s="1">
        <v>919.2</v>
      </c>
      <c r="H44" s="1">
        <v>937</v>
      </c>
      <c r="I44" s="1">
        <v>943.5</v>
      </c>
      <c r="J44" s="1">
        <v>936.58</v>
      </c>
      <c r="K44" s="1">
        <v>151751</v>
      </c>
      <c r="L44" s="1">
        <v>142126278.55000001</v>
      </c>
      <c r="M44" s="3">
        <f>IF(ISERROR((Table5[[#This Row],[Close Price]]-I43)/I43),0,(Table5[[#This Row],[Close Price]]-I43)/I43)</f>
        <v>2.9066913889949256E-2</v>
      </c>
      <c r="N44" s="3">
        <f>IF(OR(Table5[[#This Row],[Raw Return]]&lt;-20,Table5[[#This Row],[Raw Return]]&gt;20),"Outlier",Table5[[#This Row],[Raw Return]])</f>
        <v>2.9066913889949256E-2</v>
      </c>
      <c r="O44" s="8">
        <f>(Table5[[#This Row],[Return]]-$S$3)^2</f>
        <v>6.979833055140237E-4</v>
      </c>
      <c r="P44" s="8">
        <f>(Table5[[#This Row],[Return]]-$S$3)^3</f>
        <v>1.8440281769066561E-5</v>
      </c>
    </row>
    <row r="45" spans="1:16" x14ac:dyDescent="0.3">
      <c r="A45" s="1" t="s">
        <v>12</v>
      </c>
      <c r="B45" s="1" t="s">
        <v>13</v>
      </c>
      <c r="C45" s="2">
        <v>41796</v>
      </c>
      <c r="D45" s="1">
        <v>943.5</v>
      </c>
      <c r="E45" s="1">
        <v>936</v>
      </c>
      <c r="F45" s="1">
        <v>960</v>
      </c>
      <c r="G45" s="1">
        <v>932.2</v>
      </c>
      <c r="H45" s="1">
        <v>944.05</v>
      </c>
      <c r="I45" s="1">
        <v>944.8</v>
      </c>
      <c r="J45" s="1">
        <v>947.3</v>
      </c>
      <c r="K45" s="1">
        <v>73691</v>
      </c>
      <c r="L45" s="1">
        <v>69807402.900000006</v>
      </c>
      <c r="M45" s="3">
        <f>IF(ISERROR((Table5[[#This Row],[Close Price]]-I44)/I44),0,(Table5[[#This Row],[Close Price]]-I44)/I44)</f>
        <v>1.3778484366719179E-3</v>
      </c>
      <c r="N45" s="3">
        <f>IF(OR(Table5[[#This Row],[Raw Return]]&lt;-20,Table5[[#This Row],[Raw Return]]&gt;20),"Outlier",Table5[[#This Row],[Raw Return]])</f>
        <v>1.3778484366719179E-3</v>
      </c>
      <c r="O45" s="8">
        <f>(Table5[[#This Row],[Return]]-$S$3)^2</f>
        <v>1.6121172053495464E-6</v>
      </c>
      <c r="P45" s="8">
        <f>(Table5[[#This Row],[Return]]-$S$3)^3</f>
        <v>-2.0468919571407991E-9</v>
      </c>
    </row>
    <row r="46" spans="1:16" x14ac:dyDescent="0.3">
      <c r="A46" s="1" t="s">
        <v>12</v>
      </c>
      <c r="B46" s="1" t="s">
        <v>13</v>
      </c>
      <c r="C46" s="2">
        <v>41799</v>
      </c>
      <c r="D46" s="1">
        <v>944.8</v>
      </c>
      <c r="E46" s="1">
        <v>945</v>
      </c>
      <c r="F46" s="1">
        <v>954.95</v>
      </c>
      <c r="G46" s="1">
        <v>911.2</v>
      </c>
      <c r="H46" s="1">
        <v>917.9</v>
      </c>
      <c r="I46" s="1">
        <v>922</v>
      </c>
      <c r="J46" s="1">
        <v>931.17</v>
      </c>
      <c r="K46" s="1">
        <v>33792</v>
      </c>
      <c r="L46" s="1">
        <v>31466253.600000001</v>
      </c>
      <c r="M46" s="3">
        <f>IF(ISERROR((Table5[[#This Row],[Close Price]]-I45)/I45),0,(Table5[[#This Row],[Close Price]]-I45)/I45)</f>
        <v>-2.4132091447925441E-2</v>
      </c>
      <c r="N46" s="3">
        <f>IF(OR(Table5[[#This Row],[Raw Return]]&lt;-20,Table5[[#This Row],[Raw Return]]&gt;20),"Outlier",Table5[[#This Row],[Raw Return]])</f>
        <v>-2.4132091447925441E-2</v>
      </c>
      <c r="O46" s="8">
        <f>(Table5[[#This Row],[Return]]-$S$3)^2</f>
        <v>7.1714867186266297E-4</v>
      </c>
      <c r="P46" s="8">
        <f>(Table5[[#This Row],[Return]]-$S$3)^3</f>
        <v>-1.9204977278173152E-5</v>
      </c>
    </row>
    <row r="47" spans="1:16" x14ac:dyDescent="0.3">
      <c r="A47" s="1" t="s">
        <v>12</v>
      </c>
      <c r="B47" s="1" t="s">
        <v>13</v>
      </c>
      <c r="C47" s="2">
        <v>41800</v>
      </c>
      <c r="D47" s="1">
        <v>922</v>
      </c>
      <c r="E47" s="1">
        <v>922</v>
      </c>
      <c r="F47" s="1">
        <v>945</v>
      </c>
      <c r="G47" s="1">
        <v>906.25</v>
      </c>
      <c r="H47" s="1">
        <v>935</v>
      </c>
      <c r="I47" s="1">
        <v>931.75</v>
      </c>
      <c r="J47" s="1">
        <v>921.22</v>
      </c>
      <c r="K47" s="1">
        <v>28095</v>
      </c>
      <c r="L47" s="1">
        <v>25881750.149999999</v>
      </c>
      <c r="M47" s="3">
        <f>IF(ISERROR((Table5[[#This Row],[Close Price]]-I46)/I46),0,(Table5[[#This Row],[Close Price]]-I46)/I46)</f>
        <v>1.0574837310195227E-2</v>
      </c>
      <c r="N47" s="3">
        <f>IF(OR(Table5[[#This Row],[Raw Return]]&lt;-20,Table5[[#This Row],[Raw Return]]&gt;20),"Outlier",Table5[[#This Row],[Raw Return]])</f>
        <v>1.0574837310195227E-2</v>
      </c>
      <c r="O47" s="8">
        <f>(Table5[[#This Row],[Return]]-$S$3)^2</f>
        <v>6.2842039276725026E-5</v>
      </c>
      <c r="P47" s="8">
        <f>(Table5[[#This Row],[Return]]-$S$3)^3</f>
        <v>4.9816751557796515E-7</v>
      </c>
    </row>
    <row r="48" spans="1:16" x14ac:dyDescent="0.3">
      <c r="A48" s="1" t="s">
        <v>12</v>
      </c>
      <c r="B48" s="1" t="s">
        <v>13</v>
      </c>
      <c r="C48" s="2">
        <v>41801</v>
      </c>
      <c r="D48" s="1">
        <v>931.75</v>
      </c>
      <c r="E48" s="1">
        <v>931</v>
      </c>
      <c r="F48" s="1">
        <v>939.95</v>
      </c>
      <c r="G48" s="1">
        <v>914</v>
      </c>
      <c r="H48" s="1">
        <v>921</v>
      </c>
      <c r="I48" s="1">
        <v>925.35</v>
      </c>
      <c r="J48" s="1">
        <v>922.91</v>
      </c>
      <c r="K48" s="1">
        <v>22294</v>
      </c>
      <c r="L48" s="1">
        <v>20575377.600000001</v>
      </c>
      <c r="M48" s="3">
        <f>IF(ISERROR((Table5[[#This Row],[Close Price]]-I47)/I47),0,(Table5[[#This Row],[Close Price]]-I47)/I47)</f>
        <v>-6.868795277703222E-3</v>
      </c>
      <c r="N48" s="3">
        <f>IF(OR(Table5[[#This Row],[Raw Return]]&lt;-20,Table5[[#This Row],[Raw Return]]&gt;20),"Outlier",Table5[[#This Row],[Raw Return]])</f>
        <v>-6.868795277703222E-3</v>
      </c>
      <c r="O48" s="8">
        <f>(Table5[[#This Row],[Return]]-$S$3)^2</f>
        <v>9.0560641160183255E-5</v>
      </c>
      <c r="P48" s="8">
        <f>(Table5[[#This Row],[Return]]-$S$3)^3</f>
        <v>-8.6180544347908374E-7</v>
      </c>
    </row>
    <row r="49" spans="1:16" x14ac:dyDescent="0.3">
      <c r="A49" s="1" t="s">
        <v>12</v>
      </c>
      <c r="B49" s="1" t="s">
        <v>13</v>
      </c>
      <c r="C49" s="2">
        <v>41802</v>
      </c>
      <c r="D49" s="1">
        <v>925.35</v>
      </c>
      <c r="E49" s="1">
        <v>898</v>
      </c>
      <c r="F49" s="1">
        <v>939</v>
      </c>
      <c r="G49" s="1">
        <v>881.2</v>
      </c>
      <c r="H49" s="1">
        <v>920</v>
      </c>
      <c r="I49" s="1">
        <v>925.55</v>
      </c>
      <c r="J49" s="1">
        <v>911.45</v>
      </c>
      <c r="K49" s="1">
        <v>54909</v>
      </c>
      <c r="L49" s="1">
        <v>50046623.950000003</v>
      </c>
      <c r="M49" s="3">
        <f>IF(ISERROR((Table5[[#This Row],[Close Price]]-I48)/I48),0,(Table5[[#This Row],[Close Price]]-I48)/I48)</f>
        <v>2.1613443561888126E-4</v>
      </c>
      <c r="N49" s="3">
        <f>IF(OR(Table5[[#This Row],[Raw Return]]&lt;-20,Table5[[#This Row],[Raw Return]]&gt;20),"Outlier",Table5[[#This Row],[Raw Return]])</f>
        <v>2.1613443561888126E-4</v>
      </c>
      <c r="O49" s="8">
        <f>(Table5[[#This Row],[Return]]-$S$3)^2</f>
        <v>5.911734051360795E-6</v>
      </c>
      <c r="P49" s="8">
        <f>(Table5[[#This Row],[Return]]-$S$3)^3</f>
        <v>-1.4373824323267665E-8</v>
      </c>
    </row>
    <row r="50" spans="1:16" x14ac:dyDescent="0.3">
      <c r="A50" s="1" t="s">
        <v>12</v>
      </c>
      <c r="B50" s="1" t="s">
        <v>13</v>
      </c>
      <c r="C50" s="2">
        <v>41803</v>
      </c>
      <c r="D50" s="1">
        <v>925.55</v>
      </c>
      <c r="E50" s="1">
        <v>913.05</v>
      </c>
      <c r="F50" s="1">
        <v>923.9</v>
      </c>
      <c r="G50" s="1">
        <v>911.15</v>
      </c>
      <c r="H50" s="1">
        <v>919</v>
      </c>
      <c r="I50" s="1">
        <v>915.3</v>
      </c>
      <c r="J50" s="1">
        <v>915.08</v>
      </c>
      <c r="K50" s="1">
        <v>90837</v>
      </c>
      <c r="L50" s="1">
        <v>83122991.549999997</v>
      </c>
      <c r="M50" s="3">
        <f>IF(ISERROR((Table5[[#This Row],[Close Price]]-I49)/I49),0,(Table5[[#This Row],[Close Price]]-I49)/I49)</f>
        <v>-1.1074496245475664E-2</v>
      </c>
      <c r="N50" s="3">
        <f>IF(OR(Table5[[#This Row],[Raw Return]]&lt;-20,Table5[[#This Row],[Raw Return]]&gt;20),"Outlier",Table5[[#This Row],[Raw Return]])</f>
        <v>-1.1074496245475664E-2</v>
      </c>
      <c r="O50" s="8">
        <f>(Table5[[#This Row],[Return]]-$S$3)^2</f>
        <v>1.8829428455124743E-4</v>
      </c>
      <c r="P50" s="8">
        <f>(Table5[[#This Row],[Return]]-$S$3)^3</f>
        <v>-2.5837810374216842E-6</v>
      </c>
    </row>
    <row r="51" spans="1:16" x14ac:dyDescent="0.3">
      <c r="A51" s="1" t="s">
        <v>12</v>
      </c>
      <c r="B51" s="1" t="s">
        <v>13</v>
      </c>
      <c r="C51" s="2">
        <v>41806</v>
      </c>
      <c r="D51" s="1">
        <v>915.3</v>
      </c>
      <c r="E51" s="1">
        <v>913</v>
      </c>
      <c r="F51" s="1">
        <v>927</v>
      </c>
      <c r="G51" s="1">
        <v>905</v>
      </c>
      <c r="H51" s="1">
        <v>917.9</v>
      </c>
      <c r="I51" s="1">
        <v>917.8</v>
      </c>
      <c r="J51" s="1">
        <v>916.43</v>
      </c>
      <c r="K51" s="1">
        <v>54371</v>
      </c>
      <c r="L51" s="1">
        <v>49827002.899999999</v>
      </c>
      <c r="M51" s="3">
        <f>IF(ISERROR((Table5[[#This Row],[Close Price]]-I50)/I50),0,(Table5[[#This Row],[Close Price]]-I50)/I50)</f>
        <v>2.7313449142357697E-3</v>
      </c>
      <c r="N51" s="3">
        <f>IF(OR(Table5[[#This Row],[Raw Return]]&lt;-20,Table5[[#This Row],[Raw Return]]&gt;20),"Outlier",Table5[[#This Row],[Raw Return]])</f>
        <v>2.7313449142357697E-3</v>
      </c>
      <c r="O51" s="8">
        <f>(Table5[[#This Row],[Return]]-$S$3)^2</f>
        <v>7.0232280499132041E-9</v>
      </c>
      <c r="P51" s="8">
        <f>(Table5[[#This Row],[Return]]-$S$3)^3</f>
        <v>5.8857953265307718E-13</v>
      </c>
    </row>
    <row r="52" spans="1:16" x14ac:dyDescent="0.3">
      <c r="A52" s="1" t="s">
        <v>12</v>
      </c>
      <c r="B52" s="1" t="s">
        <v>13</v>
      </c>
      <c r="C52" s="2">
        <v>41807</v>
      </c>
      <c r="D52" s="1">
        <v>917.8</v>
      </c>
      <c r="E52" s="1">
        <v>919</v>
      </c>
      <c r="F52" s="1">
        <v>952.85</v>
      </c>
      <c r="G52" s="1">
        <v>910.6</v>
      </c>
      <c r="H52" s="1">
        <v>919.95</v>
      </c>
      <c r="I52" s="1">
        <v>916.25</v>
      </c>
      <c r="J52" s="1">
        <v>933.73</v>
      </c>
      <c r="K52" s="1">
        <v>36373</v>
      </c>
      <c r="L52" s="1">
        <v>33962693.149999999</v>
      </c>
      <c r="M52" s="3">
        <f>IF(ISERROR((Table5[[#This Row],[Close Price]]-I51)/I51),0,(Table5[[#This Row],[Close Price]]-I51)/I51)</f>
        <v>-1.6888210939201946E-3</v>
      </c>
      <c r="N52" s="3">
        <f>IF(OR(Table5[[#This Row],[Raw Return]]&lt;-20,Table5[[#This Row],[Raw Return]]&gt;20),"Outlier",Table5[[#This Row],[Raw Return]])</f>
        <v>-1.6888210939201946E-3</v>
      </c>
      <c r="O52" s="8">
        <f>(Table5[[#This Row],[Return]]-$S$3)^2</f>
        <v>1.8804029378944205E-5</v>
      </c>
      <c r="P52" s="8">
        <f>(Table5[[#This Row],[Return]]-$S$3)^3</f>
        <v>-8.1541065401747118E-8</v>
      </c>
    </row>
    <row r="53" spans="1:16" x14ac:dyDescent="0.3">
      <c r="A53" s="1" t="s">
        <v>12</v>
      </c>
      <c r="B53" s="1" t="s">
        <v>13</v>
      </c>
      <c r="C53" s="2">
        <v>41808</v>
      </c>
      <c r="D53" s="1">
        <v>916.25</v>
      </c>
      <c r="E53" s="1">
        <v>909</v>
      </c>
      <c r="F53" s="1">
        <v>937.8</v>
      </c>
      <c r="G53" s="1">
        <v>909</v>
      </c>
      <c r="H53" s="1">
        <v>924</v>
      </c>
      <c r="I53" s="1">
        <v>928.8</v>
      </c>
      <c r="J53" s="1">
        <v>928.61</v>
      </c>
      <c r="K53" s="1">
        <v>30125</v>
      </c>
      <c r="L53" s="1">
        <v>27974453.5</v>
      </c>
      <c r="M53" s="3">
        <f>IF(ISERROR((Table5[[#This Row],[Close Price]]-I52)/I52),0,(Table5[[#This Row],[Close Price]]-I52)/I52)</f>
        <v>1.3697135061391492E-2</v>
      </c>
      <c r="N53" s="3">
        <f>IF(OR(Table5[[#This Row],[Raw Return]]&lt;-20,Table5[[#This Row],[Raw Return]]&gt;20),"Outlier",Table5[[#This Row],[Raw Return]])</f>
        <v>1.3697135061391492E-2</v>
      </c>
      <c r="O53" s="8">
        <f>(Table5[[#This Row],[Return]]-$S$3)^2</f>
        <v>1.2209354632687657E-4</v>
      </c>
      <c r="P53" s="8">
        <f>(Table5[[#This Row],[Return]]-$S$3)^3</f>
        <v>1.3490842205886549E-6</v>
      </c>
    </row>
    <row r="54" spans="1:16" x14ac:dyDescent="0.3">
      <c r="A54" s="1" t="s">
        <v>12</v>
      </c>
      <c r="B54" s="1" t="s">
        <v>13</v>
      </c>
      <c r="C54" s="2">
        <v>41809</v>
      </c>
      <c r="D54" s="1">
        <v>928.8</v>
      </c>
      <c r="E54" s="1">
        <v>920</v>
      </c>
      <c r="F54" s="1">
        <v>951</v>
      </c>
      <c r="G54" s="1">
        <v>914</v>
      </c>
      <c r="H54" s="1">
        <v>944.9</v>
      </c>
      <c r="I54" s="1">
        <v>942.15</v>
      </c>
      <c r="J54" s="1">
        <v>931.47</v>
      </c>
      <c r="K54" s="1">
        <v>73008</v>
      </c>
      <c r="L54" s="1">
        <v>68004418.799999997</v>
      </c>
      <c r="M54" s="3">
        <f>IF(ISERROR((Table5[[#This Row],[Close Price]]-I53)/I53),0,(Table5[[#This Row],[Close Price]]-I53)/I53)</f>
        <v>1.4373385012919921E-2</v>
      </c>
      <c r="N54" s="3">
        <f>IF(OR(Table5[[#This Row],[Raw Return]]&lt;-20,Table5[[#This Row],[Raw Return]]&gt;20),"Outlier",Table5[[#This Row],[Raw Return]])</f>
        <v>1.4373385012919921E-2</v>
      </c>
      <c r="O54" s="8">
        <f>(Table5[[#This Row],[Return]]-$S$3)^2</f>
        <v>1.374954362858984E-4</v>
      </c>
      <c r="P54" s="8">
        <f>(Table5[[#This Row],[Return]]-$S$3)^3</f>
        <v>1.6122501466683272E-6</v>
      </c>
    </row>
    <row r="55" spans="1:16" x14ac:dyDescent="0.3">
      <c r="A55" s="1" t="s">
        <v>12</v>
      </c>
      <c r="B55" s="1" t="s">
        <v>13</v>
      </c>
      <c r="C55" s="2">
        <v>41810</v>
      </c>
      <c r="D55" s="1">
        <v>942.15</v>
      </c>
      <c r="E55" s="1">
        <v>935</v>
      </c>
      <c r="F55" s="1">
        <v>944</v>
      </c>
      <c r="G55" s="1">
        <v>927</v>
      </c>
      <c r="H55" s="1">
        <v>930</v>
      </c>
      <c r="I55" s="1">
        <v>929.95</v>
      </c>
      <c r="J55" s="1">
        <v>931.1</v>
      </c>
      <c r="K55" s="1">
        <v>37025</v>
      </c>
      <c r="L55" s="1">
        <v>34474054.899999999</v>
      </c>
      <c r="M55" s="3">
        <f>IF(ISERROR((Table5[[#This Row],[Close Price]]-I54)/I54),0,(Table5[[#This Row],[Close Price]]-I54)/I54)</f>
        <v>-1.2949105768720407E-2</v>
      </c>
      <c r="N55" s="3">
        <f>IF(OR(Table5[[#This Row],[Raw Return]]&lt;-20,Table5[[#This Row],[Raw Return]]&gt;20),"Outlier",Table5[[#This Row],[Raw Return]])</f>
        <v>-1.2949105768720407E-2</v>
      </c>
      <c r="O55" s="8">
        <f>(Table5[[#This Row],[Return]]-$S$3)^2</f>
        <v>2.4325536586037498E-4</v>
      </c>
      <c r="P55" s="8">
        <f>(Table5[[#This Row],[Return]]-$S$3)^3</f>
        <v>-3.7939678243320015E-6</v>
      </c>
    </row>
    <row r="56" spans="1:16" x14ac:dyDescent="0.3">
      <c r="A56" s="1" t="s">
        <v>12</v>
      </c>
      <c r="B56" s="1" t="s">
        <v>13</v>
      </c>
      <c r="C56" s="2">
        <v>41813</v>
      </c>
      <c r="D56" s="1">
        <v>929.95</v>
      </c>
      <c r="E56" s="1">
        <v>925.05</v>
      </c>
      <c r="F56" s="1">
        <v>934.05</v>
      </c>
      <c r="G56" s="1">
        <v>921.1</v>
      </c>
      <c r="H56" s="1">
        <v>930</v>
      </c>
      <c r="I56" s="1">
        <v>929.85</v>
      </c>
      <c r="J56" s="1">
        <v>927.81</v>
      </c>
      <c r="K56" s="1">
        <v>17918</v>
      </c>
      <c r="L56" s="1">
        <v>16624486.15</v>
      </c>
      <c r="M56" s="3">
        <f>IF(ISERROR((Table5[[#This Row],[Close Price]]-I55)/I55),0,(Table5[[#This Row],[Close Price]]-I55)/I55)</f>
        <v>-1.0753266304642478E-4</v>
      </c>
      <c r="N56" s="3">
        <f>IF(OR(Table5[[#This Row],[Raw Return]]&lt;-20,Table5[[#This Row],[Raw Return]]&gt;20),"Outlier",Table5[[#This Row],[Raw Return]])</f>
        <v>-1.0753266304642478E-4</v>
      </c>
      <c r="O56" s="8">
        <f>(Table5[[#This Row],[Return]]-$S$3)^2</f>
        <v>7.5904265490163256E-6</v>
      </c>
      <c r="P56" s="8">
        <f>(Table5[[#This Row],[Return]]-$S$3)^3</f>
        <v>-2.091217829825736E-8</v>
      </c>
    </row>
    <row r="57" spans="1:16" x14ac:dyDescent="0.3">
      <c r="A57" s="1" t="s">
        <v>12</v>
      </c>
      <c r="B57" s="1" t="s">
        <v>13</v>
      </c>
      <c r="C57" s="2">
        <v>41814</v>
      </c>
      <c r="D57" s="1">
        <v>929.85</v>
      </c>
      <c r="E57" s="1">
        <v>925.25</v>
      </c>
      <c r="F57" s="1">
        <v>940</v>
      </c>
      <c r="G57" s="1">
        <v>925.25</v>
      </c>
      <c r="H57" s="1">
        <v>930</v>
      </c>
      <c r="I57" s="1">
        <v>929.95</v>
      </c>
      <c r="J57" s="1">
        <v>930.52</v>
      </c>
      <c r="K57" s="1">
        <v>20268</v>
      </c>
      <c r="L57" s="1">
        <v>18859827</v>
      </c>
      <c r="M57" s="3">
        <f>IF(ISERROR((Table5[[#This Row],[Close Price]]-I56)/I56),0,(Table5[[#This Row],[Close Price]]-I56)/I56)</f>
        <v>1.0754422756360998E-4</v>
      </c>
      <c r="N57" s="3">
        <f>IF(OR(Table5[[#This Row],[Raw Return]]&lt;-20,Table5[[#This Row],[Raw Return]]&gt;20),"Outlier",Table5[[#This Row],[Raw Return]])</f>
        <v>1.0754422756360998E-4</v>
      </c>
      <c r="O57" s="8">
        <f>(Table5[[#This Row],[Return]]-$S$3)^2</f>
        <v>6.4515796029810138E-6</v>
      </c>
      <c r="P57" s="8">
        <f>(Table5[[#This Row],[Return]]-$S$3)^3</f>
        <v>-1.6386986287419086E-8</v>
      </c>
    </row>
    <row r="58" spans="1:16" x14ac:dyDescent="0.3">
      <c r="A58" s="1" t="s">
        <v>12</v>
      </c>
      <c r="B58" s="1" t="s">
        <v>13</v>
      </c>
      <c r="C58" s="2">
        <v>41815</v>
      </c>
      <c r="D58" s="1">
        <v>929.95</v>
      </c>
      <c r="E58" s="1">
        <v>929</v>
      </c>
      <c r="F58" s="1">
        <v>939.75</v>
      </c>
      <c r="G58" s="1">
        <v>925.15</v>
      </c>
      <c r="H58" s="1">
        <v>926</v>
      </c>
      <c r="I58" s="1">
        <v>931.15</v>
      </c>
      <c r="J58" s="1">
        <v>931.32</v>
      </c>
      <c r="K58" s="1">
        <v>21795</v>
      </c>
      <c r="L58" s="1">
        <v>20298028.550000001</v>
      </c>
      <c r="M58" s="3">
        <f>IF(ISERROR((Table5[[#This Row],[Close Price]]-I57)/I57),0,(Table5[[#This Row],[Close Price]]-I57)/I57)</f>
        <v>1.2903919565567306E-3</v>
      </c>
      <c r="N58" s="3">
        <f>IF(OR(Table5[[#This Row],[Raw Return]]&lt;-20,Table5[[#This Row],[Raw Return]]&gt;20),"Outlier",Table5[[#This Row],[Raw Return]])</f>
        <v>1.2903919565567306E-3</v>
      </c>
      <c r="O58" s="8">
        <f>(Table5[[#This Row],[Return]]-$S$3)^2</f>
        <v>1.8418513883363076E-6</v>
      </c>
      <c r="P58" s="8">
        <f>(Table5[[#This Row],[Return]]-$S$3)^3</f>
        <v>-2.4996653992016852E-9</v>
      </c>
    </row>
    <row r="59" spans="1:16" x14ac:dyDescent="0.3">
      <c r="A59" s="1" t="s">
        <v>12</v>
      </c>
      <c r="B59" s="1" t="s">
        <v>13</v>
      </c>
      <c r="C59" s="2">
        <v>41816</v>
      </c>
      <c r="D59" s="1">
        <v>931.15</v>
      </c>
      <c r="E59" s="1">
        <v>924</v>
      </c>
      <c r="F59" s="1">
        <v>938.1</v>
      </c>
      <c r="G59" s="1">
        <v>900.1</v>
      </c>
      <c r="H59" s="1">
        <v>906.95</v>
      </c>
      <c r="I59" s="1">
        <v>904.45</v>
      </c>
      <c r="J59" s="1">
        <v>912.8</v>
      </c>
      <c r="K59" s="1">
        <v>32439</v>
      </c>
      <c r="L59" s="1">
        <v>29610339.550000001</v>
      </c>
      <c r="M59" s="3">
        <f>IF(ISERROR((Table5[[#This Row],[Close Price]]-I58)/I58),0,(Table5[[#This Row],[Close Price]]-I58)/I58)</f>
        <v>-2.8674220050475145E-2</v>
      </c>
      <c r="N59" s="3">
        <f>IF(OR(Table5[[#This Row],[Raw Return]]&lt;-20,Table5[[#This Row],[Raw Return]]&gt;20),"Outlier",Table5[[#This Row],[Raw Return]])</f>
        <v>-2.8674220050475145E-2</v>
      </c>
      <c r="O59" s="8">
        <f>(Table5[[#This Row],[Return]]-$S$3)^2</f>
        <v>9.8105266596497571E-4</v>
      </c>
      <c r="P59" s="8">
        <f>(Table5[[#This Row],[Return]]-$S$3)^3</f>
        <v>-3.0728296408608732E-5</v>
      </c>
    </row>
    <row r="60" spans="1:16" x14ac:dyDescent="0.3">
      <c r="A60" s="1" t="s">
        <v>12</v>
      </c>
      <c r="B60" s="1" t="s">
        <v>13</v>
      </c>
      <c r="C60" s="2">
        <v>41817</v>
      </c>
      <c r="D60" s="1">
        <v>904.45</v>
      </c>
      <c r="E60" s="1">
        <v>905</v>
      </c>
      <c r="F60" s="1">
        <v>929</v>
      </c>
      <c r="G60" s="1">
        <v>905</v>
      </c>
      <c r="H60" s="1">
        <v>921.5</v>
      </c>
      <c r="I60" s="1">
        <v>925.75</v>
      </c>
      <c r="J60" s="1">
        <v>917.85</v>
      </c>
      <c r="K60" s="1">
        <v>21792</v>
      </c>
      <c r="L60" s="1">
        <v>20001888.600000001</v>
      </c>
      <c r="M60" s="3">
        <f>IF(ISERROR((Table5[[#This Row],[Close Price]]-I59)/I59),0,(Table5[[#This Row],[Close Price]]-I59)/I59)</f>
        <v>2.3550223892973579E-2</v>
      </c>
      <c r="N60" s="3">
        <f>IF(OR(Table5[[#This Row],[Raw Return]]&lt;-20,Table5[[#This Row],[Raw Return]]&gt;20),"Outlier",Table5[[#This Row],[Raw Return]])</f>
        <v>2.3550223892973579E-2</v>
      </c>
      <c r="O60" s="8">
        <f>(Table5[[#This Row],[Return]]-$S$3)^2</f>
        <v>4.3692218505014964E-4</v>
      </c>
      <c r="P60" s="8">
        <f>(Table5[[#This Row],[Return]]-$S$3)^3</f>
        <v>9.1328462271286534E-6</v>
      </c>
    </row>
    <row r="61" spans="1:16" x14ac:dyDescent="0.3">
      <c r="A61" s="1" t="s">
        <v>12</v>
      </c>
      <c r="B61" s="1" t="s">
        <v>13</v>
      </c>
      <c r="C61" s="2">
        <v>41820</v>
      </c>
      <c r="D61" s="1">
        <v>925.75</v>
      </c>
      <c r="E61" s="1">
        <v>921.55</v>
      </c>
      <c r="F61" s="1">
        <v>944.55</v>
      </c>
      <c r="G61" s="1">
        <v>921.55</v>
      </c>
      <c r="H61" s="1">
        <v>934.8</v>
      </c>
      <c r="I61" s="1">
        <v>934.75</v>
      </c>
      <c r="J61" s="1">
        <v>931.38</v>
      </c>
      <c r="K61" s="1">
        <v>42213</v>
      </c>
      <c r="L61" s="1">
        <v>39316471.549999997</v>
      </c>
      <c r="M61" s="3">
        <f>IF(ISERROR((Table5[[#This Row],[Close Price]]-I60)/I60),0,(Table5[[#This Row],[Close Price]]-I60)/I60)</f>
        <v>9.7218471509586818E-3</v>
      </c>
      <c r="N61" s="3">
        <f>IF(OR(Table5[[#This Row],[Raw Return]]&lt;-20,Table5[[#This Row],[Raw Return]]&gt;20),"Outlier",Table5[[#This Row],[Raw Return]])</f>
        <v>9.7218471509586818E-3</v>
      </c>
      <c r="O61" s="8">
        <f>(Table5[[#This Row],[Return]]-$S$3)^2</f>
        <v>5.0045818660950566E-5</v>
      </c>
      <c r="P61" s="8">
        <f>(Table5[[#This Row],[Return]]-$S$3)^3</f>
        <v>3.5403948219905125E-7</v>
      </c>
    </row>
    <row r="62" spans="1:16" x14ac:dyDescent="0.3">
      <c r="A62" s="1" t="s">
        <v>12</v>
      </c>
      <c r="B62" s="1" t="s">
        <v>13</v>
      </c>
      <c r="C62" s="2">
        <v>41821</v>
      </c>
      <c r="D62" s="1">
        <v>934.75</v>
      </c>
      <c r="E62" s="1">
        <v>934.75</v>
      </c>
      <c r="F62" s="1">
        <v>973.7</v>
      </c>
      <c r="G62" s="1">
        <v>932.1</v>
      </c>
      <c r="H62" s="1">
        <v>950</v>
      </c>
      <c r="I62" s="1">
        <v>952.6</v>
      </c>
      <c r="J62" s="1">
        <v>958.74</v>
      </c>
      <c r="K62" s="1">
        <v>88246</v>
      </c>
      <c r="L62" s="1">
        <v>84604901.950000003</v>
      </c>
      <c r="M62" s="3">
        <f>IF(ISERROR((Table5[[#This Row],[Close Price]]-I61)/I61),0,(Table5[[#This Row],[Close Price]]-I61)/I61)</f>
        <v>1.9096014977266672E-2</v>
      </c>
      <c r="N62" s="3">
        <f>IF(OR(Table5[[#This Row],[Raw Return]]&lt;-20,Table5[[#This Row],[Raw Return]]&gt;20),"Outlier",Table5[[#This Row],[Raw Return]])</f>
        <v>1.9096014977266672E-2</v>
      </c>
      <c r="O62" s="8">
        <f>(Table5[[#This Row],[Return]]-$S$3)^2</f>
        <v>2.7055232209048137E-4</v>
      </c>
      <c r="P62" s="8">
        <f>(Table5[[#This Row],[Return]]-$S$3)^3</f>
        <v>4.4501730424815734E-6</v>
      </c>
    </row>
    <row r="63" spans="1:16" x14ac:dyDescent="0.3">
      <c r="A63" s="1" t="s">
        <v>12</v>
      </c>
      <c r="B63" s="1" t="s">
        <v>13</v>
      </c>
      <c r="C63" s="2">
        <v>41822</v>
      </c>
      <c r="D63" s="1">
        <v>952.6</v>
      </c>
      <c r="E63" s="1">
        <v>952.3</v>
      </c>
      <c r="F63" s="1">
        <v>975</v>
      </c>
      <c r="G63" s="1">
        <v>950.25</v>
      </c>
      <c r="H63" s="1">
        <v>956</v>
      </c>
      <c r="I63" s="1">
        <v>958.7</v>
      </c>
      <c r="J63" s="1">
        <v>962.53</v>
      </c>
      <c r="K63" s="1">
        <v>59284</v>
      </c>
      <c r="L63" s="1">
        <v>57062651.600000001</v>
      </c>
      <c r="M63" s="3">
        <f>IF(ISERROR((Table5[[#This Row],[Close Price]]-I62)/I62),0,(Table5[[#This Row],[Close Price]]-I62)/I62)</f>
        <v>6.4035271887466121E-3</v>
      </c>
      <c r="N63" s="3">
        <f>IF(OR(Table5[[#This Row],[Raw Return]]&lt;-20,Table5[[#This Row],[Raw Return]]&gt;20),"Outlier",Table5[[#This Row],[Raw Return]])</f>
        <v>6.4035271887466121E-3</v>
      </c>
      <c r="O63" s="8">
        <f>(Table5[[#This Row],[Return]]-$S$3)^2</f>
        <v>1.4107438166491235E-5</v>
      </c>
      <c r="P63" s="8">
        <f>(Table5[[#This Row],[Return]]-$S$3)^3</f>
        <v>5.2987354022967229E-8</v>
      </c>
    </row>
    <row r="64" spans="1:16" x14ac:dyDescent="0.3">
      <c r="A64" s="1" t="s">
        <v>12</v>
      </c>
      <c r="B64" s="1" t="s">
        <v>13</v>
      </c>
      <c r="C64" s="2">
        <v>41823</v>
      </c>
      <c r="D64" s="1">
        <v>958.7</v>
      </c>
      <c r="E64" s="1">
        <v>953</v>
      </c>
      <c r="F64" s="1">
        <v>962.85</v>
      </c>
      <c r="G64" s="1">
        <v>931</v>
      </c>
      <c r="H64" s="1">
        <v>948.65</v>
      </c>
      <c r="I64" s="1">
        <v>950.6</v>
      </c>
      <c r="J64" s="1">
        <v>953.09</v>
      </c>
      <c r="K64" s="1">
        <v>69677</v>
      </c>
      <c r="L64" s="1">
        <v>66408333.950000003</v>
      </c>
      <c r="M64" s="3">
        <f>IF(ISERROR((Table5[[#This Row],[Close Price]]-I63)/I63),0,(Table5[[#This Row],[Close Price]]-I63)/I63)</f>
        <v>-8.4489412746427683E-3</v>
      </c>
      <c r="N64" s="3">
        <f>IF(OR(Table5[[#This Row],[Raw Return]]&lt;-20,Table5[[#This Row],[Raw Return]]&gt;20),"Outlier",Table5[[#This Row],[Raw Return]])</f>
        <v>-8.4489412746427683E-3</v>
      </c>
      <c r="O64" s="8">
        <f>(Table5[[#This Row],[Return]]-$S$3)^2</f>
        <v>1.2313190139226553E-4</v>
      </c>
      <c r="P64" s="8">
        <f>(Table5[[#This Row],[Return]]-$S$3)^3</f>
        <v>-1.3663308642635538E-6</v>
      </c>
    </row>
    <row r="65" spans="1:16" x14ac:dyDescent="0.3">
      <c r="A65" s="1" t="s">
        <v>12</v>
      </c>
      <c r="B65" s="1" t="s">
        <v>13</v>
      </c>
      <c r="C65" s="2">
        <v>41824</v>
      </c>
      <c r="D65" s="1">
        <v>950.6</v>
      </c>
      <c r="E65" s="1">
        <v>933</v>
      </c>
      <c r="F65" s="1">
        <v>959.9</v>
      </c>
      <c r="G65" s="1">
        <v>933</v>
      </c>
      <c r="H65" s="1">
        <v>950</v>
      </c>
      <c r="I65" s="1">
        <v>947.4</v>
      </c>
      <c r="J65" s="1">
        <v>952.03</v>
      </c>
      <c r="K65" s="1">
        <v>17722</v>
      </c>
      <c r="L65" s="1">
        <v>16871953.5</v>
      </c>
      <c r="M65" s="3">
        <f>IF(ISERROR((Table5[[#This Row],[Close Price]]-I64)/I64),0,(Table5[[#This Row],[Close Price]]-I64)/I64)</f>
        <v>-3.3662949715969341E-3</v>
      </c>
      <c r="N65" s="3">
        <f>IF(OR(Table5[[#This Row],[Raw Return]]&lt;-20,Table5[[#This Row],[Raw Return]]&gt;20),"Outlier",Table5[[#This Row],[Raw Return]])</f>
        <v>-3.3662949715969341E-3</v>
      </c>
      <c r="O65" s="8">
        <f>(Table5[[#This Row],[Return]]-$S$3)^2</f>
        <v>3.6166213620270045E-5</v>
      </c>
      <c r="P65" s="8">
        <f>(Table5[[#This Row],[Return]]-$S$3)^3</f>
        <v>-2.1749764794150089E-7</v>
      </c>
    </row>
    <row r="66" spans="1:16" x14ac:dyDescent="0.3">
      <c r="A66" s="1" t="s">
        <v>12</v>
      </c>
      <c r="B66" s="1" t="s">
        <v>13</v>
      </c>
      <c r="C66" s="2">
        <v>41827</v>
      </c>
      <c r="D66" s="1">
        <v>947.4</v>
      </c>
      <c r="E66" s="1">
        <v>945.95</v>
      </c>
      <c r="F66" s="1">
        <v>969</v>
      </c>
      <c r="G66" s="1">
        <v>932.4</v>
      </c>
      <c r="H66" s="1">
        <v>966</v>
      </c>
      <c r="I66" s="1">
        <v>958</v>
      </c>
      <c r="J66" s="1">
        <v>948.31</v>
      </c>
      <c r="K66" s="1">
        <v>23961</v>
      </c>
      <c r="L66" s="1">
        <v>22722487.399999999</v>
      </c>
      <c r="M66" s="3">
        <f>IF(ISERROR((Table5[[#This Row],[Close Price]]-I65)/I65),0,(Table5[[#This Row],[Close Price]]-I65)/I65)</f>
        <v>1.1188515938357634E-2</v>
      </c>
      <c r="N66" s="3">
        <f>IF(OR(Table5[[#This Row],[Raw Return]]&lt;-20,Table5[[#This Row],[Raw Return]]&gt;20),"Outlier",Table5[[#This Row],[Raw Return]])</f>
        <v>1.1188515938357634E-2</v>
      </c>
      <c r="O66" s="8">
        <f>(Table5[[#This Row],[Return]]-$S$3)^2</f>
        <v>7.2948266351410891E-5</v>
      </c>
      <c r="P66" s="8">
        <f>(Table5[[#This Row],[Return]]-$S$3)^3</f>
        <v>6.2304937215814948E-7</v>
      </c>
    </row>
    <row r="67" spans="1:16" x14ac:dyDescent="0.3">
      <c r="A67" s="1" t="s">
        <v>12</v>
      </c>
      <c r="B67" s="1" t="s">
        <v>13</v>
      </c>
      <c r="C67" s="2">
        <v>41828</v>
      </c>
      <c r="D67" s="1">
        <v>958</v>
      </c>
      <c r="E67" s="1">
        <v>975</v>
      </c>
      <c r="F67" s="1">
        <v>975</v>
      </c>
      <c r="G67" s="1">
        <v>936.95</v>
      </c>
      <c r="H67" s="1">
        <v>940</v>
      </c>
      <c r="I67" s="1">
        <v>945.3</v>
      </c>
      <c r="J67" s="1">
        <v>950.05</v>
      </c>
      <c r="K67" s="1">
        <v>28704</v>
      </c>
      <c r="L67" s="1">
        <v>27270246.699999999</v>
      </c>
      <c r="M67" s="3">
        <f>IF(ISERROR((Table5[[#This Row],[Close Price]]-I66)/I66),0,(Table5[[#This Row],[Close Price]]-I66)/I66)</f>
        <v>-1.3256784968684807E-2</v>
      </c>
      <c r="N67" s="3">
        <f>IF(OR(Table5[[#This Row],[Raw Return]]&lt;-20,Table5[[#This Row],[Raw Return]]&gt;20),"Outlier",Table5[[#This Row],[Raw Return]])</f>
        <v>-1.3256784968684807E-2</v>
      </c>
      <c r="O67" s="8">
        <f>(Table5[[#This Row],[Return]]-$S$3)^2</f>
        <v>2.5294755946566347E-4</v>
      </c>
      <c r="P67" s="8">
        <f>(Table5[[#This Row],[Return]]-$S$3)^3</f>
        <v>-4.0229602395035007E-6</v>
      </c>
    </row>
    <row r="68" spans="1:16" x14ac:dyDescent="0.3">
      <c r="A68" s="1" t="s">
        <v>12</v>
      </c>
      <c r="B68" s="1" t="s">
        <v>13</v>
      </c>
      <c r="C68" s="2">
        <v>41829</v>
      </c>
      <c r="D68" s="1">
        <v>945.3</v>
      </c>
      <c r="E68" s="1">
        <v>935</v>
      </c>
      <c r="F68" s="1">
        <v>954.65</v>
      </c>
      <c r="G68" s="1">
        <v>917.7</v>
      </c>
      <c r="H68" s="1">
        <v>935</v>
      </c>
      <c r="I68" s="1">
        <v>938.4</v>
      </c>
      <c r="J68" s="1">
        <v>934.01</v>
      </c>
      <c r="K68" s="1">
        <v>24645</v>
      </c>
      <c r="L68" s="1">
        <v>23018685.300000001</v>
      </c>
      <c r="M68" s="3">
        <f>IF(ISERROR((Table5[[#This Row],[Close Price]]-I67)/I67),0,(Table5[[#This Row],[Close Price]]-I67)/I67)</f>
        <v>-7.2992700729926771E-3</v>
      </c>
      <c r="N68" s="3">
        <f>IF(OR(Table5[[#This Row],[Raw Return]]&lt;-20,Table5[[#This Row],[Raw Return]]&gt;20),"Outlier",Table5[[#This Row],[Raw Return]])</f>
        <v>-7.2992700729926771E-3</v>
      </c>
      <c r="O68" s="8">
        <f>(Table5[[#This Row],[Return]]-$S$3)^2</f>
        <v>9.8939034853578014E-5</v>
      </c>
      <c r="P68" s="8">
        <f>(Table5[[#This Row],[Return]]-$S$3)^3</f>
        <v>-9.8412780950831718E-7</v>
      </c>
    </row>
    <row r="69" spans="1:16" x14ac:dyDescent="0.3">
      <c r="A69" s="1" t="s">
        <v>12</v>
      </c>
      <c r="B69" s="1" t="s">
        <v>13</v>
      </c>
      <c r="C69" s="2">
        <v>41830</v>
      </c>
      <c r="D69" s="1">
        <v>938.4</v>
      </c>
      <c r="E69" s="1">
        <v>929</v>
      </c>
      <c r="F69" s="1">
        <v>965</v>
      </c>
      <c r="G69" s="1">
        <v>929</v>
      </c>
      <c r="H69" s="1">
        <v>950.2</v>
      </c>
      <c r="I69" s="1">
        <v>953.5</v>
      </c>
      <c r="J69" s="1">
        <v>949.72</v>
      </c>
      <c r="K69" s="1">
        <v>47261</v>
      </c>
      <c r="L69" s="1">
        <v>44884813</v>
      </c>
      <c r="M69" s="3">
        <f>IF(ISERROR((Table5[[#This Row],[Close Price]]-I68)/I68),0,(Table5[[#This Row],[Close Price]]-I68)/I68)</f>
        <v>1.6091219096334212E-2</v>
      </c>
      <c r="N69" s="3">
        <f>IF(OR(Table5[[#This Row],[Raw Return]]&lt;-20,Table5[[#This Row],[Raw Return]]&gt;20),"Outlier",Table5[[#This Row],[Raw Return]])</f>
        <v>1.6091219096334212E-2</v>
      </c>
      <c r="O69" s="8">
        <f>(Table5[[#This Row],[Return]]-$S$3)^2</f>
        <v>1.8073250193435963E-4</v>
      </c>
      <c r="P69" s="8">
        <f>(Table5[[#This Row],[Return]]-$S$3)^3</f>
        <v>2.4297097198956908E-6</v>
      </c>
    </row>
    <row r="70" spans="1:16" x14ac:dyDescent="0.3">
      <c r="A70" s="1" t="s">
        <v>12</v>
      </c>
      <c r="B70" s="1" t="s">
        <v>13</v>
      </c>
      <c r="C70" s="2">
        <v>41831</v>
      </c>
      <c r="D70" s="1">
        <v>953.5</v>
      </c>
      <c r="E70" s="1">
        <v>946.55</v>
      </c>
      <c r="F70" s="1">
        <v>957.5</v>
      </c>
      <c r="G70" s="1">
        <v>931.4</v>
      </c>
      <c r="H70" s="1">
        <v>937.5</v>
      </c>
      <c r="I70" s="1">
        <v>936.8</v>
      </c>
      <c r="J70" s="1">
        <v>942.06</v>
      </c>
      <c r="K70" s="1">
        <v>18087</v>
      </c>
      <c r="L70" s="1">
        <v>17039078.899999999</v>
      </c>
      <c r="M70" s="3">
        <f>IF(ISERROR((Table5[[#This Row],[Close Price]]-I69)/I69),0,(Table5[[#This Row],[Close Price]]-I69)/I69)</f>
        <v>-1.7514420555846927E-2</v>
      </c>
      <c r="N70" s="3">
        <f>IF(OR(Table5[[#This Row],[Raw Return]]&lt;-20,Table5[[#This Row],[Raw Return]]&gt;20),"Outlier",Table5[[#This Row],[Raw Return]])</f>
        <v>-1.7514420555846927E-2</v>
      </c>
      <c r="O70" s="8">
        <f>(Table5[[#This Row],[Return]]-$S$3)^2</f>
        <v>4.0650466202029673E-4</v>
      </c>
      <c r="P70" s="8">
        <f>(Table5[[#This Row],[Return]]-$S$3)^3</f>
        <v>-8.1959310477623824E-6</v>
      </c>
    </row>
    <row r="71" spans="1:16" x14ac:dyDescent="0.3">
      <c r="A71" s="1" t="s">
        <v>12</v>
      </c>
      <c r="B71" s="1" t="s">
        <v>13</v>
      </c>
      <c r="C71" s="2">
        <v>41834</v>
      </c>
      <c r="D71" s="1">
        <v>936.8</v>
      </c>
      <c r="E71" s="1">
        <v>939.2</v>
      </c>
      <c r="F71" s="1">
        <v>950.9</v>
      </c>
      <c r="G71" s="1">
        <v>924</v>
      </c>
      <c r="H71" s="1">
        <v>928</v>
      </c>
      <c r="I71" s="1">
        <v>928</v>
      </c>
      <c r="J71" s="1">
        <v>931.62</v>
      </c>
      <c r="K71" s="1">
        <v>18915</v>
      </c>
      <c r="L71" s="1">
        <v>17621666</v>
      </c>
      <c r="M71" s="3">
        <f>IF(ISERROR((Table5[[#This Row],[Close Price]]-I70)/I70),0,(Table5[[#This Row],[Close Price]]-I70)/I70)</f>
        <v>-9.3936806148590471E-3</v>
      </c>
      <c r="N71" s="3">
        <f>IF(OR(Table5[[#This Row],[Raw Return]]&lt;-20,Table5[[#This Row],[Raw Return]]&gt;20),"Outlier",Table5[[#This Row],[Raw Return]])</f>
        <v>-9.3936806148590471E-3</v>
      </c>
      <c r="O71" s="8">
        <f>(Table5[[#This Row],[Return]]-$S$3)^2</f>
        <v>1.4499099901079822E-4</v>
      </c>
      <c r="P71" s="8">
        <f>(Table5[[#This Row],[Return]]-$S$3)^3</f>
        <v>-1.745868637053806E-6</v>
      </c>
    </row>
    <row r="72" spans="1:16" x14ac:dyDescent="0.3">
      <c r="A72" s="1" t="s">
        <v>12</v>
      </c>
      <c r="B72" s="1" t="s">
        <v>13</v>
      </c>
      <c r="C72" s="2">
        <v>41835</v>
      </c>
      <c r="D72" s="1">
        <v>928</v>
      </c>
      <c r="E72" s="1">
        <v>930.05</v>
      </c>
      <c r="F72" s="1">
        <v>942</v>
      </c>
      <c r="G72" s="1">
        <v>920.1</v>
      </c>
      <c r="H72" s="1">
        <v>925.5</v>
      </c>
      <c r="I72" s="1">
        <v>925.4</v>
      </c>
      <c r="J72" s="1">
        <v>927.23</v>
      </c>
      <c r="K72" s="1">
        <v>17327</v>
      </c>
      <c r="L72" s="1">
        <v>16066042.300000001</v>
      </c>
      <c r="M72" s="3">
        <f>IF(ISERROR((Table5[[#This Row],[Close Price]]-I71)/I71),0,(Table5[[#This Row],[Close Price]]-I71)/I71)</f>
        <v>-2.8017241379310592E-3</v>
      </c>
      <c r="N72" s="3">
        <f>IF(OR(Table5[[#This Row],[Raw Return]]&lt;-20,Table5[[#This Row],[Raw Return]]&gt;20),"Outlier",Table5[[#This Row],[Raw Return]])</f>
        <v>-2.8017241379310592E-3</v>
      </c>
      <c r="O72" s="8">
        <f>(Table5[[#This Row],[Return]]-$S$3)^2</f>
        <v>2.9694481959780462E-5</v>
      </c>
      <c r="P72" s="8">
        <f>(Table5[[#This Row],[Return]]-$S$3)^3</f>
        <v>-1.6181308194495723E-7</v>
      </c>
    </row>
    <row r="73" spans="1:16" x14ac:dyDescent="0.3">
      <c r="A73" s="1" t="s">
        <v>12</v>
      </c>
      <c r="B73" s="1" t="s">
        <v>13</v>
      </c>
      <c r="C73" s="2">
        <v>41836</v>
      </c>
      <c r="D73" s="1">
        <v>925.4</v>
      </c>
      <c r="E73" s="1">
        <v>925.25</v>
      </c>
      <c r="F73" s="1">
        <v>988</v>
      </c>
      <c r="G73" s="1">
        <v>925.25</v>
      </c>
      <c r="H73" s="1">
        <v>944.3</v>
      </c>
      <c r="I73" s="1">
        <v>947.6</v>
      </c>
      <c r="J73" s="1">
        <v>959.82</v>
      </c>
      <c r="K73" s="1">
        <v>157682</v>
      </c>
      <c r="L73" s="1">
        <v>151345576.05000001</v>
      </c>
      <c r="M73" s="3">
        <f>IF(ISERROR((Table5[[#This Row],[Close Price]]-I72)/I72),0,(Table5[[#This Row],[Close Price]]-I72)/I72)</f>
        <v>2.3989626107629183E-2</v>
      </c>
      <c r="N73" s="3">
        <f>IF(OR(Table5[[#This Row],[Raw Return]]&lt;-20,Table5[[#This Row],[Raw Return]]&gt;20),"Outlier",Table5[[#This Row],[Raw Return]])</f>
        <v>2.3989626107629183E-2</v>
      </c>
      <c r="O73" s="8">
        <f>(Table5[[#This Row],[Return]]-$S$3)^2</f>
        <v>4.5548463035937373E-4</v>
      </c>
      <c r="P73" s="8">
        <f>(Table5[[#This Row],[Return]]-$S$3)^3</f>
        <v>9.7209921050868228E-6</v>
      </c>
    </row>
    <row r="74" spans="1:16" x14ac:dyDescent="0.3">
      <c r="A74" s="1" t="s">
        <v>12</v>
      </c>
      <c r="B74" s="1" t="s">
        <v>13</v>
      </c>
      <c r="C74" s="2">
        <v>41837</v>
      </c>
      <c r="D74" s="1">
        <v>947.6</v>
      </c>
      <c r="E74" s="1">
        <v>950</v>
      </c>
      <c r="F74" s="1">
        <v>975</v>
      </c>
      <c r="G74" s="1">
        <v>940.05</v>
      </c>
      <c r="H74" s="1">
        <v>947</v>
      </c>
      <c r="I74" s="1">
        <v>942.95</v>
      </c>
      <c r="J74" s="1">
        <v>953.8</v>
      </c>
      <c r="K74" s="1">
        <v>98788</v>
      </c>
      <c r="L74" s="1">
        <v>94224326.400000006</v>
      </c>
      <c r="M74" s="3">
        <f>IF(ISERROR((Table5[[#This Row],[Close Price]]-I73)/I73),0,(Table5[[#This Row],[Close Price]]-I73)/I73)</f>
        <v>-4.9071338117348852E-3</v>
      </c>
      <c r="N74" s="3">
        <f>IF(OR(Table5[[#This Row],[Raw Return]]&lt;-20,Table5[[#This Row],[Raw Return]]&gt;20),"Outlier",Table5[[#This Row],[Raw Return]])</f>
        <v>-4.9071338117348852E-3</v>
      </c>
      <c r="O74" s="8">
        <f>(Table5[[#This Row],[Return]]-$S$3)^2</f>
        <v>5.707309961092657E-5</v>
      </c>
      <c r="P74" s="8">
        <f>(Table5[[#This Row],[Return]]-$S$3)^3</f>
        <v>-4.3116866310748518E-7</v>
      </c>
    </row>
    <row r="75" spans="1:16" x14ac:dyDescent="0.3">
      <c r="A75" s="1" t="s">
        <v>12</v>
      </c>
      <c r="B75" s="1" t="s">
        <v>13</v>
      </c>
      <c r="C75" s="2">
        <v>41838</v>
      </c>
      <c r="D75" s="1">
        <v>942.95</v>
      </c>
      <c r="E75" s="1">
        <v>946.45</v>
      </c>
      <c r="F75" s="1">
        <v>974.3</v>
      </c>
      <c r="G75" s="1">
        <v>945</v>
      </c>
      <c r="H75" s="1">
        <v>965.9</v>
      </c>
      <c r="I75" s="1">
        <v>964.35</v>
      </c>
      <c r="J75" s="1">
        <v>964.77</v>
      </c>
      <c r="K75" s="1">
        <v>98277</v>
      </c>
      <c r="L75" s="1">
        <v>94814783.650000006</v>
      </c>
      <c r="M75" s="3">
        <f>IF(ISERROR((Table5[[#This Row],[Close Price]]-I74)/I74),0,(Table5[[#This Row],[Close Price]]-I74)/I74)</f>
        <v>2.2694734609470253E-2</v>
      </c>
      <c r="N75" s="3">
        <f>IF(OR(Table5[[#This Row],[Raw Return]]&lt;-20,Table5[[#This Row],[Raw Return]]&gt;20),"Outlier",Table5[[#This Row],[Raw Return]])</f>
        <v>2.2694734609470253E-2</v>
      </c>
      <c r="O75" s="8">
        <f>(Table5[[#This Row],[Return]]-$S$3)^2</f>
        <v>4.0189000319395624E-4</v>
      </c>
      <c r="P75" s="8">
        <f>(Table5[[#This Row],[Return]]-$S$3)^3</f>
        <v>8.0567670202687397E-6</v>
      </c>
    </row>
    <row r="76" spans="1:16" x14ac:dyDescent="0.3">
      <c r="A76" s="1" t="s">
        <v>12</v>
      </c>
      <c r="B76" s="1" t="s">
        <v>13</v>
      </c>
      <c r="C76" s="2">
        <v>41841</v>
      </c>
      <c r="D76" s="1">
        <v>964.35</v>
      </c>
      <c r="E76" s="1">
        <v>965</v>
      </c>
      <c r="F76" s="1">
        <v>974.95</v>
      </c>
      <c r="G76" s="1">
        <v>946.6</v>
      </c>
      <c r="H76" s="1">
        <v>950.05</v>
      </c>
      <c r="I76" s="1">
        <v>950.65</v>
      </c>
      <c r="J76" s="1">
        <v>960.44</v>
      </c>
      <c r="K76" s="1">
        <v>34768</v>
      </c>
      <c r="L76" s="1">
        <v>33392722</v>
      </c>
      <c r="M76" s="3">
        <f>IF(ISERROR((Table5[[#This Row],[Close Price]]-I75)/I75),0,(Table5[[#This Row],[Close Price]]-I75)/I75)</f>
        <v>-1.4206460310053451E-2</v>
      </c>
      <c r="N76" s="3">
        <f>IF(OR(Table5[[#This Row],[Raw Return]]&lt;-20,Table5[[#This Row],[Raw Return]]&gt;20),"Outlier",Table5[[#This Row],[Raw Return]])</f>
        <v>-1.4206460310053451E-2</v>
      </c>
      <c r="O76" s="8">
        <f>(Table5[[#This Row],[Return]]-$S$3)^2</f>
        <v>2.8405733361083486E-4</v>
      </c>
      <c r="P76" s="8">
        <f>(Table5[[#This Row],[Return]]-$S$3)^3</f>
        <v>-4.7875024490835227E-6</v>
      </c>
    </row>
    <row r="77" spans="1:16" x14ac:dyDescent="0.3">
      <c r="A77" s="1" t="s">
        <v>12</v>
      </c>
      <c r="B77" s="1" t="s">
        <v>13</v>
      </c>
      <c r="C77" s="2">
        <v>41842</v>
      </c>
      <c r="D77" s="1">
        <v>950.65</v>
      </c>
      <c r="E77" s="1">
        <v>947.15</v>
      </c>
      <c r="F77" s="1">
        <v>960</v>
      </c>
      <c r="G77" s="1">
        <v>935</v>
      </c>
      <c r="H77" s="1">
        <v>935</v>
      </c>
      <c r="I77" s="1">
        <v>938.85</v>
      </c>
      <c r="J77" s="1">
        <v>942.34</v>
      </c>
      <c r="K77" s="1">
        <v>23582</v>
      </c>
      <c r="L77" s="1">
        <v>22222202.25</v>
      </c>
      <c r="M77" s="3">
        <f>IF(ISERROR((Table5[[#This Row],[Close Price]]-I76)/I76),0,(Table5[[#This Row],[Close Price]]-I76)/I76)</f>
        <v>-1.2412559827486409E-2</v>
      </c>
      <c r="N77" s="3">
        <f>IF(OR(Table5[[#This Row],[Raw Return]]&lt;-20,Table5[[#This Row],[Raw Return]]&gt;20),"Outlier",Table5[[#This Row],[Raw Return]])</f>
        <v>-1.2412559827486409E-2</v>
      </c>
      <c r="O77" s="8">
        <f>(Table5[[#This Row],[Return]]-$S$3)^2</f>
        <v>2.2680661321136309E-4</v>
      </c>
      <c r="P77" s="8">
        <f>(Table5[[#This Row],[Return]]-$S$3)^3</f>
        <v>-3.4157302846707734E-6</v>
      </c>
    </row>
    <row r="78" spans="1:16" x14ac:dyDescent="0.3">
      <c r="A78" s="1" t="s">
        <v>12</v>
      </c>
      <c r="B78" s="1" t="s">
        <v>13</v>
      </c>
      <c r="C78" s="2">
        <v>41843</v>
      </c>
      <c r="D78" s="1">
        <v>938.85</v>
      </c>
      <c r="E78" s="1">
        <v>935</v>
      </c>
      <c r="F78" s="1">
        <v>949</v>
      </c>
      <c r="G78" s="1">
        <v>923</v>
      </c>
      <c r="H78" s="1">
        <v>930.1</v>
      </c>
      <c r="I78" s="1">
        <v>929.85</v>
      </c>
      <c r="J78" s="1">
        <v>924.34</v>
      </c>
      <c r="K78" s="1">
        <v>186603</v>
      </c>
      <c r="L78" s="1">
        <v>172483790.90000001</v>
      </c>
      <c r="M78" s="3">
        <f>IF(ISERROR((Table5[[#This Row],[Close Price]]-I77)/I77),0,(Table5[[#This Row],[Close Price]]-I77)/I77)</f>
        <v>-9.5861958779357714E-3</v>
      </c>
      <c r="N78" s="3">
        <f>IF(OR(Table5[[#This Row],[Raw Return]]&lt;-20,Table5[[#This Row],[Raw Return]]&gt;20),"Outlier",Table5[[#This Row],[Raw Return]])</f>
        <v>-9.5861958779357714E-3</v>
      </c>
      <c r="O78" s="8">
        <f>(Table5[[#This Row],[Return]]-$S$3)^2</f>
        <v>1.4966429872796485E-4</v>
      </c>
      <c r="P78" s="8">
        <f>(Table5[[#This Row],[Return]]-$S$3)^3</f>
        <v>-1.8309535327829807E-6</v>
      </c>
    </row>
    <row r="79" spans="1:16" x14ac:dyDescent="0.3">
      <c r="A79" s="1" t="s">
        <v>12</v>
      </c>
      <c r="B79" s="1" t="s">
        <v>13</v>
      </c>
      <c r="C79" s="2">
        <v>41844</v>
      </c>
      <c r="D79" s="1">
        <v>929.85</v>
      </c>
      <c r="E79" s="1">
        <v>930</v>
      </c>
      <c r="F79" s="1">
        <v>961.1</v>
      </c>
      <c r="G79" s="1">
        <v>912</v>
      </c>
      <c r="H79" s="1">
        <v>930</v>
      </c>
      <c r="I79" s="1">
        <v>930.2</v>
      </c>
      <c r="J79" s="1">
        <v>940.42</v>
      </c>
      <c r="K79" s="1">
        <v>120590</v>
      </c>
      <c r="L79" s="1">
        <v>113405291.2</v>
      </c>
      <c r="M79" s="3">
        <f>IF(ISERROR((Table5[[#This Row],[Close Price]]-I78)/I78),0,(Table5[[#This Row],[Close Price]]-I78)/I78)</f>
        <v>3.7640479647257376E-4</v>
      </c>
      <c r="N79" s="3">
        <f>IF(OR(Table5[[#This Row],[Raw Return]]&lt;-20,Table5[[#This Row],[Raw Return]]&gt;20),"Outlier",Table5[[#This Row],[Raw Return]])</f>
        <v>3.7640479647257376E-4</v>
      </c>
      <c r="O79" s="8">
        <f>(Table5[[#This Row],[Return]]-$S$3)^2</f>
        <v>5.1580560774762955E-6</v>
      </c>
      <c r="P79" s="8">
        <f>(Table5[[#This Row],[Return]]-$S$3)^3</f>
        <v>-1.1714643834892086E-8</v>
      </c>
    </row>
    <row r="80" spans="1:16" x14ac:dyDescent="0.3">
      <c r="A80" s="1" t="s">
        <v>12</v>
      </c>
      <c r="B80" s="1" t="s">
        <v>13</v>
      </c>
      <c r="C80" s="2">
        <v>41845</v>
      </c>
      <c r="D80" s="1">
        <v>930.2</v>
      </c>
      <c r="E80" s="1">
        <v>927.05</v>
      </c>
      <c r="F80" s="1">
        <v>943</v>
      </c>
      <c r="G80" s="1">
        <v>915.05</v>
      </c>
      <c r="H80" s="1">
        <v>925.05</v>
      </c>
      <c r="I80" s="1">
        <v>935.4</v>
      </c>
      <c r="J80" s="1">
        <v>926.91</v>
      </c>
      <c r="K80" s="1">
        <v>40363</v>
      </c>
      <c r="L80" s="1">
        <v>37412992.149999999</v>
      </c>
      <c r="M80" s="3">
        <f>IF(ISERROR((Table5[[#This Row],[Close Price]]-I79)/I79),0,(Table5[[#This Row],[Close Price]]-I79)/I79)</f>
        <v>5.5901956568479164E-3</v>
      </c>
      <c r="N80" s="3">
        <f>IF(OR(Table5[[#This Row],[Raw Return]]&lt;-20,Table5[[#This Row],[Raw Return]]&gt;20),"Outlier",Table5[[#This Row],[Raw Return]])</f>
        <v>5.5901956568479164E-3</v>
      </c>
      <c r="O80" s="8">
        <f>(Table5[[#This Row],[Return]]-$S$3)^2</f>
        <v>8.6592210647435622E-6</v>
      </c>
      <c r="P80" s="8">
        <f>(Table5[[#This Row],[Return]]-$S$3)^3</f>
        <v>2.5481104010852492E-8</v>
      </c>
    </row>
    <row r="81" spans="1:16" x14ac:dyDescent="0.3">
      <c r="A81" s="1" t="s">
        <v>12</v>
      </c>
      <c r="B81" s="1" t="s">
        <v>13</v>
      </c>
      <c r="C81" s="2">
        <v>41848</v>
      </c>
      <c r="D81" s="1">
        <v>935.4</v>
      </c>
      <c r="E81" s="1">
        <v>933</v>
      </c>
      <c r="F81" s="1">
        <v>942</v>
      </c>
      <c r="G81" s="1">
        <v>921.4</v>
      </c>
      <c r="H81" s="1">
        <v>930.05</v>
      </c>
      <c r="I81" s="1">
        <v>935</v>
      </c>
      <c r="J81" s="1">
        <v>933.21</v>
      </c>
      <c r="K81" s="1">
        <v>41011</v>
      </c>
      <c r="L81" s="1">
        <v>38271806</v>
      </c>
      <c r="M81" s="3">
        <f>IF(ISERROR((Table5[[#This Row],[Close Price]]-I80)/I80),0,(Table5[[#This Row],[Close Price]]-I80)/I80)</f>
        <v>-4.2762454564889595E-4</v>
      </c>
      <c r="N81" s="3">
        <f>IF(OR(Table5[[#This Row],[Raw Return]]&lt;-20,Table5[[#This Row],[Raw Return]]&gt;20),"Outlier",Table5[[#This Row],[Raw Return]])</f>
        <v>-4.2762454564889595E-4</v>
      </c>
      <c r="O81" s="8">
        <f>(Table5[[#This Row],[Return]]-$S$3)^2</f>
        <v>9.4566382891411196E-6</v>
      </c>
      <c r="P81" s="8">
        <f>(Table5[[#This Row],[Return]]-$S$3)^3</f>
        <v>-2.908072079637519E-8</v>
      </c>
    </row>
    <row r="82" spans="1:16" x14ac:dyDescent="0.3">
      <c r="A82" s="1" t="s">
        <v>12</v>
      </c>
      <c r="B82" s="1" t="s">
        <v>13</v>
      </c>
      <c r="C82" s="2">
        <v>41850</v>
      </c>
      <c r="D82" s="1">
        <v>935</v>
      </c>
      <c r="E82" s="1">
        <v>927.05</v>
      </c>
      <c r="F82" s="1">
        <v>944.5</v>
      </c>
      <c r="G82" s="1">
        <v>923</v>
      </c>
      <c r="H82" s="1">
        <v>944.4</v>
      </c>
      <c r="I82" s="1">
        <v>940.5</v>
      </c>
      <c r="J82" s="1">
        <v>934.39</v>
      </c>
      <c r="K82" s="1">
        <v>51416</v>
      </c>
      <c r="L82" s="1">
        <v>48042845.5</v>
      </c>
      <c r="M82" s="3">
        <f>IF(ISERROR((Table5[[#This Row],[Close Price]]-I81)/I81),0,(Table5[[#This Row],[Close Price]]-I81)/I81)</f>
        <v>5.8823529411764705E-3</v>
      </c>
      <c r="N82" s="3">
        <f>IF(OR(Table5[[#This Row],[Raw Return]]&lt;-20,Table5[[#This Row],[Raw Return]]&gt;20),"Outlier",Table5[[#This Row],[Raw Return]])</f>
        <v>5.8823529411764705E-3</v>
      </c>
      <c r="O82" s="8">
        <f>(Table5[[#This Row],[Return]]-$S$3)^2</f>
        <v>1.046401339025933E-5</v>
      </c>
      <c r="P82" s="8">
        <f>(Table5[[#This Row],[Return]]-$S$3)^3</f>
        <v>3.3849123708906488E-8</v>
      </c>
    </row>
    <row r="83" spans="1:16" x14ac:dyDescent="0.3">
      <c r="A83" s="1" t="s">
        <v>12</v>
      </c>
      <c r="B83" s="1" t="s">
        <v>13</v>
      </c>
      <c r="C83" s="2">
        <v>41851</v>
      </c>
      <c r="D83" s="1">
        <v>940.5</v>
      </c>
      <c r="E83" s="1">
        <v>932</v>
      </c>
      <c r="F83" s="1">
        <v>953.05</v>
      </c>
      <c r="G83" s="1">
        <v>932</v>
      </c>
      <c r="H83" s="1">
        <v>947.05</v>
      </c>
      <c r="I83" s="1">
        <v>944.25</v>
      </c>
      <c r="J83" s="1">
        <v>946.66</v>
      </c>
      <c r="K83" s="1">
        <v>31896</v>
      </c>
      <c r="L83" s="1">
        <v>30194639.199999999</v>
      </c>
      <c r="M83" s="3">
        <f>IF(ISERROR((Table5[[#This Row],[Close Price]]-I82)/I82),0,(Table5[[#This Row],[Close Price]]-I82)/I82)</f>
        <v>3.9872408293460922E-3</v>
      </c>
      <c r="N83" s="3">
        <f>IF(OR(Table5[[#This Row],[Raw Return]]&lt;-20,Table5[[#This Row],[Raw Return]]&gt;20),"Outlier",Table5[[#This Row],[Raw Return]])</f>
        <v>3.9872408293460922E-3</v>
      </c>
      <c r="O83" s="8">
        <f>(Table5[[#This Row],[Return]]-$S$3)^2</f>
        <v>1.7947977430478333E-6</v>
      </c>
      <c r="P83" s="8">
        <f>(Table5[[#This Row],[Return]]-$S$3)^3</f>
        <v>2.4044916436560383E-9</v>
      </c>
    </row>
    <row r="84" spans="1:16" x14ac:dyDescent="0.3">
      <c r="A84" s="1" t="s">
        <v>12</v>
      </c>
      <c r="B84" s="1" t="s">
        <v>13</v>
      </c>
      <c r="C84" s="2">
        <v>41852</v>
      </c>
      <c r="D84" s="1">
        <v>944.25</v>
      </c>
      <c r="E84" s="1">
        <v>935</v>
      </c>
      <c r="F84" s="1">
        <v>963.9</v>
      </c>
      <c r="G84" s="1">
        <v>935</v>
      </c>
      <c r="H84" s="1">
        <v>948.2</v>
      </c>
      <c r="I84" s="1">
        <v>950.35</v>
      </c>
      <c r="J84" s="1">
        <v>952.48</v>
      </c>
      <c r="K84" s="1">
        <v>39278</v>
      </c>
      <c r="L84" s="1">
        <v>37411367.5</v>
      </c>
      <c r="M84" s="3">
        <f>IF(ISERROR((Table5[[#This Row],[Close Price]]-I83)/I83),0,(Table5[[#This Row],[Close Price]]-I83)/I83)</f>
        <v>6.4601535610272947E-3</v>
      </c>
      <c r="N84" s="3">
        <f>IF(OR(Table5[[#This Row],[Raw Return]]&lt;-20,Table5[[#This Row],[Raw Return]]&gt;20),"Outlier",Table5[[#This Row],[Raw Return]])</f>
        <v>6.4601535610272947E-3</v>
      </c>
      <c r="O84" s="8">
        <f>(Table5[[#This Row],[Return]]-$S$3)^2</f>
        <v>1.4536020546136991E-5</v>
      </c>
      <c r="P84" s="8">
        <f>(Table5[[#This Row],[Return]]-$S$3)^3</f>
        <v>5.5420225970133865E-8</v>
      </c>
    </row>
    <row r="85" spans="1:16" x14ac:dyDescent="0.3">
      <c r="A85" s="1" t="s">
        <v>12</v>
      </c>
      <c r="B85" s="1" t="s">
        <v>13</v>
      </c>
      <c r="C85" s="2">
        <v>41855</v>
      </c>
      <c r="D85" s="1">
        <v>950.35</v>
      </c>
      <c r="E85" s="1">
        <v>945</v>
      </c>
      <c r="F85" s="1">
        <v>958.9</v>
      </c>
      <c r="G85" s="1">
        <v>940</v>
      </c>
      <c r="H85" s="1">
        <v>945.05</v>
      </c>
      <c r="I85" s="1">
        <v>950.7</v>
      </c>
      <c r="J85" s="1">
        <v>947.95</v>
      </c>
      <c r="K85" s="1">
        <v>13756</v>
      </c>
      <c r="L85" s="1">
        <v>13039970</v>
      </c>
      <c r="M85" s="3">
        <f>IF(ISERROR((Table5[[#This Row],[Close Price]]-I84)/I84),0,(Table5[[#This Row],[Close Price]]-I84)/I84)</f>
        <v>3.6828536854845346E-4</v>
      </c>
      <c r="N85" s="3">
        <f>IF(OR(Table5[[#This Row],[Raw Return]]&lt;-20,Table5[[#This Row],[Raw Return]]&gt;20),"Outlier",Table5[[#This Row],[Raw Return]])</f>
        <v>3.6828536854845346E-4</v>
      </c>
      <c r="O85" s="8">
        <f>(Table5[[#This Row],[Return]]-$S$3)^2</f>
        <v>5.1950026432171773E-6</v>
      </c>
      <c r="P85" s="8">
        <f>(Table5[[#This Row],[Return]]-$S$3)^3</f>
        <v>-1.1840734938370281E-8</v>
      </c>
    </row>
    <row r="86" spans="1:16" x14ac:dyDescent="0.3">
      <c r="A86" s="1" t="s">
        <v>12</v>
      </c>
      <c r="B86" s="1" t="s">
        <v>13</v>
      </c>
      <c r="C86" s="2">
        <v>41856</v>
      </c>
      <c r="D86" s="1">
        <v>950.7</v>
      </c>
      <c r="E86" s="1">
        <v>948</v>
      </c>
      <c r="F86" s="1">
        <v>965</v>
      </c>
      <c r="G86" s="1">
        <v>945.05</v>
      </c>
      <c r="H86" s="1">
        <v>960</v>
      </c>
      <c r="I86" s="1">
        <v>957.9</v>
      </c>
      <c r="J86" s="1">
        <v>956.99</v>
      </c>
      <c r="K86" s="1">
        <v>28100</v>
      </c>
      <c r="L86" s="1">
        <v>26891502.449999999</v>
      </c>
      <c r="M86" s="3">
        <f>IF(ISERROR((Table5[[#This Row],[Close Price]]-I85)/I85),0,(Table5[[#This Row],[Close Price]]-I85)/I85)</f>
        <v>7.5733669927421175E-3</v>
      </c>
      <c r="N86" s="3">
        <f>IF(OR(Table5[[#This Row],[Raw Return]]&lt;-20,Table5[[#This Row],[Raw Return]]&gt;20),"Outlier",Table5[[#This Row],[Raw Return]])</f>
        <v>7.5733669927421175E-3</v>
      </c>
      <c r="O86" s="8">
        <f>(Table5[[#This Row],[Return]]-$S$3)^2</f>
        <v>2.4263769469943293E-5</v>
      </c>
      <c r="P86" s="8">
        <f>(Table5[[#This Row],[Return]]-$S$3)^3</f>
        <v>1.1951912544711309E-7</v>
      </c>
    </row>
    <row r="87" spans="1:16" x14ac:dyDescent="0.3">
      <c r="A87" s="1" t="s">
        <v>12</v>
      </c>
      <c r="B87" s="1" t="s">
        <v>13</v>
      </c>
      <c r="C87" s="2">
        <v>41857</v>
      </c>
      <c r="D87" s="1">
        <v>957.9</v>
      </c>
      <c r="E87" s="1">
        <v>950.2</v>
      </c>
      <c r="F87" s="1">
        <v>963.95</v>
      </c>
      <c r="G87" s="1">
        <v>945.05</v>
      </c>
      <c r="H87" s="1">
        <v>954.5</v>
      </c>
      <c r="I87" s="1">
        <v>949.6</v>
      </c>
      <c r="J87" s="1">
        <v>950.09</v>
      </c>
      <c r="K87" s="1">
        <v>25747</v>
      </c>
      <c r="L87" s="1">
        <v>24461879.800000001</v>
      </c>
      <c r="M87" s="3">
        <f>IF(ISERROR((Table5[[#This Row],[Close Price]]-I86)/I86),0,(Table5[[#This Row],[Close Price]]-I86)/I86)</f>
        <v>-8.6647875561122814E-3</v>
      </c>
      <c r="N87" s="3">
        <f>IF(OR(Table5[[#This Row],[Raw Return]]&lt;-20,Table5[[#This Row],[Raw Return]]&gt;20),"Outlier",Table5[[#This Row],[Raw Return]])</f>
        <v>-8.6647875561122814E-3</v>
      </c>
      <c r="O87" s="8">
        <f>(Table5[[#This Row],[Return]]-$S$3)^2</f>
        <v>1.2796875954223638E-4</v>
      </c>
      <c r="P87" s="8">
        <f>(Table5[[#This Row],[Return]]-$S$3)^3</f>
        <v>-1.4476245520716116E-6</v>
      </c>
    </row>
    <row r="88" spans="1:16" x14ac:dyDescent="0.3">
      <c r="A88" s="1" t="s">
        <v>12</v>
      </c>
      <c r="B88" s="1" t="s">
        <v>13</v>
      </c>
      <c r="C88" s="2">
        <v>41858</v>
      </c>
      <c r="D88" s="1">
        <v>949.6</v>
      </c>
      <c r="E88" s="1">
        <v>941</v>
      </c>
      <c r="F88" s="1">
        <v>953</v>
      </c>
      <c r="G88" s="1">
        <v>937</v>
      </c>
      <c r="H88" s="1">
        <v>937.2</v>
      </c>
      <c r="I88" s="1">
        <v>941.65</v>
      </c>
      <c r="J88" s="1">
        <v>948.44</v>
      </c>
      <c r="K88" s="1">
        <v>37557</v>
      </c>
      <c r="L88" s="1">
        <v>35620578.5</v>
      </c>
      <c r="M88" s="3">
        <f>IF(ISERROR((Table5[[#This Row],[Close Price]]-I87)/I87),0,(Table5[[#This Row],[Close Price]]-I87)/I87)</f>
        <v>-8.3719460825611262E-3</v>
      </c>
      <c r="N88" s="3">
        <f>IF(OR(Table5[[#This Row],[Raw Return]]&lt;-20,Table5[[#This Row],[Raw Return]]&gt;20),"Outlier",Table5[[#This Row],[Raw Return]])</f>
        <v>-8.3719460825611262E-3</v>
      </c>
      <c r="O88" s="8">
        <f>(Table5[[#This Row],[Return]]-$S$3)^2</f>
        <v>1.2142907820481886E-4</v>
      </c>
      <c r="P88" s="8">
        <f>(Table5[[#This Row],[Return]]-$S$3)^3</f>
        <v>-1.3380860630876693E-6</v>
      </c>
    </row>
    <row r="89" spans="1:16" x14ac:dyDescent="0.3">
      <c r="A89" s="1" t="s">
        <v>12</v>
      </c>
      <c r="B89" s="1" t="s">
        <v>13</v>
      </c>
      <c r="C89" s="2">
        <v>41859</v>
      </c>
      <c r="D89" s="1">
        <v>941.65</v>
      </c>
      <c r="E89" s="1">
        <v>932</v>
      </c>
      <c r="F89" s="1">
        <v>934.5</v>
      </c>
      <c r="G89" s="1">
        <v>912.65</v>
      </c>
      <c r="H89" s="1">
        <v>928.25</v>
      </c>
      <c r="I89" s="1">
        <v>928.65</v>
      </c>
      <c r="J89" s="1">
        <v>921.72</v>
      </c>
      <c r="K89" s="1">
        <v>123825</v>
      </c>
      <c r="L89" s="1">
        <v>114131455.40000001</v>
      </c>
      <c r="M89" s="3">
        <f>IF(ISERROR((Table5[[#This Row],[Close Price]]-I88)/I88),0,(Table5[[#This Row],[Close Price]]-I88)/I88)</f>
        <v>-1.3805554080603197E-2</v>
      </c>
      <c r="N89" s="3">
        <f>IF(OR(Table5[[#This Row],[Raw Return]]&lt;-20,Table5[[#This Row],[Raw Return]]&gt;20),"Outlier",Table5[[#This Row],[Raw Return]])</f>
        <v>-1.3805554080603197E-2</v>
      </c>
      <c r="O89" s="8">
        <f>(Table5[[#This Row],[Return]]-$S$3)^2</f>
        <v>2.7070431181442864E-4</v>
      </c>
      <c r="P89" s="8">
        <f>(Table5[[#This Row],[Return]]-$S$3)^3</f>
        <v>-4.4539235678051221E-6</v>
      </c>
    </row>
    <row r="90" spans="1:16" x14ac:dyDescent="0.3">
      <c r="A90" s="1" t="s">
        <v>12</v>
      </c>
      <c r="B90" s="1" t="s">
        <v>13</v>
      </c>
      <c r="C90" s="2">
        <v>41862</v>
      </c>
      <c r="D90" s="1">
        <v>928.65</v>
      </c>
      <c r="E90" s="1">
        <v>931</v>
      </c>
      <c r="F90" s="1">
        <v>948.95</v>
      </c>
      <c r="G90" s="1">
        <v>922</v>
      </c>
      <c r="H90" s="1">
        <v>929.8</v>
      </c>
      <c r="I90" s="1">
        <v>928.95</v>
      </c>
      <c r="J90" s="1">
        <v>927.24</v>
      </c>
      <c r="K90" s="1">
        <v>74662</v>
      </c>
      <c r="L90" s="1">
        <v>69229769.650000006</v>
      </c>
      <c r="M90" s="3">
        <f>IF(ISERROR((Table5[[#This Row],[Close Price]]-I89)/I89),0,(Table5[[#This Row],[Close Price]]-I89)/I89)</f>
        <v>3.2304958811184861E-4</v>
      </c>
      <c r="N90" s="3">
        <f>IF(OR(Table5[[#This Row],[Raw Return]]&lt;-20,Table5[[#This Row],[Raw Return]]&gt;20),"Outlier",Table5[[#This Row],[Raw Return]])</f>
        <v>3.2304958811184861E-4</v>
      </c>
      <c r="O90" s="8">
        <f>(Table5[[#This Row],[Return]]-$S$3)^2</f>
        <v>5.4032566623998886E-6</v>
      </c>
      <c r="P90" s="8">
        <f>(Table5[[#This Row],[Return]]-$S$3)^3</f>
        <v>-1.2559819452366809E-8</v>
      </c>
    </row>
    <row r="91" spans="1:16" x14ac:dyDescent="0.3">
      <c r="A91" s="1" t="s">
        <v>12</v>
      </c>
      <c r="B91" s="1" t="s">
        <v>13</v>
      </c>
      <c r="C91" s="2">
        <v>41863</v>
      </c>
      <c r="D91" s="1">
        <v>928.95</v>
      </c>
      <c r="E91" s="1">
        <v>931.05</v>
      </c>
      <c r="F91" s="1">
        <v>937.75</v>
      </c>
      <c r="G91" s="1">
        <v>921.2</v>
      </c>
      <c r="H91" s="1">
        <v>930</v>
      </c>
      <c r="I91" s="1">
        <v>930.25</v>
      </c>
      <c r="J91" s="1">
        <v>928.96</v>
      </c>
      <c r="K91" s="1">
        <v>21948</v>
      </c>
      <c r="L91" s="1">
        <v>20388768.699999999</v>
      </c>
      <c r="M91" s="3">
        <f>IF(ISERROR((Table5[[#This Row],[Close Price]]-I90)/I90),0,(Table5[[#This Row],[Close Price]]-I90)/I90)</f>
        <v>1.399429463372576E-3</v>
      </c>
      <c r="N91" s="3">
        <f>IF(OR(Table5[[#This Row],[Raw Return]]&lt;-20,Table5[[#This Row],[Raw Return]]&gt;20),"Outlier",Table5[[#This Row],[Raw Return]])</f>
        <v>1.399429463372576E-3</v>
      </c>
      <c r="O91" s="8">
        <f>(Table5[[#This Row],[Return]]-$S$3)^2</f>
        <v>1.5577804418358473E-6</v>
      </c>
      <c r="P91" s="8">
        <f>(Table5[[#This Row],[Return]]-$S$3)^3</f>
        <v>-1.9442825140787937E-9</v>
      </c>
    </row>
    <row r="92" spans="1:16" x14ac:dyDescent="0.3">
      <c r="A92" s="1" t="s">
        <v>12</v>
      </c>
      <c r="B92" s="1" t="s">
        <v>13</v>
      </c>
      <c r="C92" s="2">
        <v>41864</v>
      </c>
      <c r="D92" s="1">
        <v>930.25</v>
      </c>
      <c r="E92" s="1">
        <v>926</v>
      </c>
      <c r="F92" s="1">
        <v>934.9</v>
      </c>
      <c r="G92" s="1">
        <v>916.25</v>
      </c>
      <c r="H92" s="1">
        <v>922</v>
      </c>
      <c r="I92" s="1">
        <v>922.6</v>
      </c>
      <c r="J92" s="1">
        <v>922.39</v>
      </c>
      <c r="K92" s="1">
        <v>32088</v>
      </c>
      <c r="L92" s="1">
        <v>29597692.050000001</v>
      </c>
      <c r="M92" s="3">
        <f>IF(ISERROR((Table5[[#This Row],[Close Price]]-I91)/I91),0,(Table5[[#This Row],[Close Price]]-I91)/I91)</f>
        <v>-8.2235958075785841E-3</v>
      </c>
      <c r="N92" s="3">
        <f>IF(OR(Table5[[#This Row],[Raw Return]]&lt;-20,Table5[[#This Row],[Raw Return]]&gt;20),"Outlier",Table5[[#This Row],[Raw Return]])</f>
        <v>-8.2235958075785841E-3</v>
      </c>
      <c r="O92" s="8">
        <f>(Table5[[#This Row],[Return]]-$S$3)^2</f>
        <v>1.1818159836485881E-4</v>
      </c>
      <c r="P92" s="8">
        <f>(Table5[[#This Row],[Return]]-$S$3)^3</f>
        <v>-1.2847682308827664E-6</v>
      </c>
    </row>
    <row r="93" spans="1:16" x14ac:dyDescent="0.3">
      <c r="A93" s="1" t="s">
        <v>12</v>
      </c>
      <c r="B93" s="1" t="s">
        <v>13</v>
      </c>
      <c r="C93" s="2">
        <v>41865</v>
      </c>
      <c r="D93" s="1">
        <v>922.6</v>
      </c>
      <c r="E93" s="1">
        <v>923.25</v>
      </c>
      <c r="F93" s="1">
        <v>948</v>
      </c>
      <c r="G93" s="1">
        <v>919.95</v>
      </c>
      <c r="H93" s="1">
        <v>947</v>
      </c>
      <c r="I93" s="1">
        <v>940.3</v>
      </c>
      <c r="J93" s="1">
        <v>924.46</v>
      </c>
      <c r="K93" s="1">
        <v>157556</v>
      </c>
      <c r="L93" s="1">
        <v>145654752.5</v>
      </c>
      <c r="M93" s="3">
        <f>IF(ISERROR((Table5[[#This Row],[Close Price]]-I92)/I92),0,(Table5[[#This Row],[Close Price]]-I92)/I92)</f>
        <v>1.9184912204638988E-2</v>
      </c>
      <c r="N93" s="3">
        <f>IF(OR(Table5[[#This Row],[Raw Return]]&lt;-20,Table5[[#This Row],[Raw Return]]&gt;20),"Outlier",Table5[[#This Row],[Raw Return]])</f>
        <v>1.9184912204638988E-2</v>
      </c>
      <c r="O93" s="8">
        <f>(Table5[[#This Row],[Return]]-$S$3)^2</f>
        <v>2.7348467240971634E-4</v>
      </c>
      <c r="P93" s="8">
        <f>(Table5[[#This Row],[Return]]-$S$3)^3</f>
        <v>4.522717761815311E-6</v>
      </c>
    </row>
    <row r="94" spans="1:16" x14ac:dyDescent="0.3">
      <c r="A94" s="1" t="s">
        <v>12</v>
      </c>
      <c r="B94" s="1" t="s">
        <v>13</v>
      </c>
      <c r="C94" s="2">
        <v>41869</v>
      </c>
      <c r="D94" s="1">
        <v>940.3</v>
      </c>
      <c r="E94" s="1">
        <v>931.3</v>
      </c>
      <c r="F94" s="1">
        <v>942.5</v>
      </c>
      <c r="G94" s="1">
        <v>930.15</v>
      </c>
      <c r="H94" s="1">
        <v>930.15</v>
      </c>
      <c r="I94" s="1">
        <v>933</v>
      </c>
      <c r="J94" s="1">
        <v>934.43</v>
      </c>
      <c r="K94" s="1">
        <v>33145</v>
      </c>
      <c r="L94" s="1">
        <v>30971813.699999999</v>
      </c>
      <c r="M94" s="3">
        <f>IF(ISERROR((Table5[[#This Row],[Close Price]]-I93)/I93),0,(Table5[[#This Row],[Close Price]]-I93)/I93)</f>
        <v>-7.7634797405083007E-3</v>
      </c>
      <c r="N94" s="3">
        <f>IF(OR(Table5[[#This Row],[Raw Return]]&lt;-20,Table5[[#This Row],[Raw Return]]&gt;20),"Outlier",Table5[[#This Row],[Raw Return]])</f>
        <v>-7.7634797405083007E-3</v>
      </c>
      <c r="O94" s="8">
        <f>(Table5[[#This Row],[Return]]-$S$3)^2</f>
        <v>1.0838933645983847E-4</v>
      </c>
      <c r="P94" s="8">
        <f>(Table5[[#This Row],[Return]]-$S$3)^3</f>
        <v>-1.1284435445657848E-6</v>
      </c>
    </row>
    <row r="95" spans="1:16" x14ac:dyDescent="0.3">
      <c r="A95" s="1" t="s">
        <v>12</v>
      </c>
      <c r="B95" s="1" t="s">
        <v>13</v>
      </c>
      <c r="C95" s="2">
        <v>41870</v>
      </c>
      <c r="D95" s="1">
        <v>933</v>
      </c>
      <c r="E95" s="1">
        <v>930.25</v>
      </c>
      <c r="F95" s="1">
        <v>936.2</v>
      </c>
      <c r="G95" s="1">
        <v>921.05</v>
      </c>
      <c r="H95" s="1">
        <v>929.5</v>
      </c>
      <c r="I95" s="1">
        <v>929.9</v>
      </c>
      <c r="J95" s="1">
        <v>930.12</v>
      </c>
      <c r="K95" s="1">
        <v>26712</v>
      </c>
      <c r="L95" s="1">
        <v>24845444.850000001</v>
      </c>
      <c r="M95" s="3">
        <f>IF(ISERROR((Table5[[#This Row],[Close Price]]-I94)/I94),0,(Table5[[#This Row],[Close Price]]-I94)/I94)</f>
        <v>-3.3226152197213532E-3</v>
      </c>
      <c r="N95" s="3">
        <f>IF(OR(Table5[[#This Row],[Raw Return]]&lt;-20,Table5[[#This Row],[Raw Return]]&gt;20),"Outlier",Table5[[#This Row],[Raw Return]])</f>
        <v>-3.3226152197213532E-3</v>
      </c>
      <c r="O95" s="8">
        <f>(Table5[[#This Row],[Return]]-$S$3)^2</f>
        <v>3.5642755883678771E-5</v>
      </c>
      <c r="P95" s="8">
        <f>(Table5[[#This Row],[Return]]-$S$3)^3</f>
        <v>-2.1279279265469228E-7</v>
      </c>
    </row>
    <row r="96" spans="1:16" x14ac:dyDescent="0.3">
      <c r="A96" s="1" t="s">
        <v>12</v>
      </c>
      <c r="B96" s="1" t="s">
        <v>13</v>
      </c>
      <c r="C96" s="2">
        <v>41871</v>
      </c>
      <c r="D96" s="1">
        <v>929.9</v>
      </c>
      <c r="E96" s="1">
        <v>921.5</v>
      </c>
      <c r="F96" s="1">
        <v>935</v>
      </c>
      <c r="G96" s="1">
        <v>921.5</v>
      </c>
      <c r="H96" s="1">
        <v>927.35</v>
      </c>
      <c r="I96" s="1">
        <v>929.75</v>
      </c>
      <c r="J96" s="1">
        <v>931.74</v>
      </c>
      <c r="K96" s="1">
        <v>23236</v>
      </c>
      <c r="L96" s="1">
        <v>21649981.300000001</v>
      </c>
      <c r="M96" s="3">
        <f>IF(ISERROR((Table5[[#This Row],[Close Price]]-I95)/I95),0,(Table5[[#This Row],[Close Price]]-I95)/I95)</f>
        <v>-1.6130766749110364E-4</v>
      </c>
      <c r="N96" s="3">
        <f>IF(OR(Table5[[#This Row],[Raw Return]]&lt;-20,Table5[[#This Row],[Raw Return]]&gt;20),"Outlier",Table5[[#This Row],[Raw Return]])</f>
        <v>-1.6130766749110364E-4</v>
      </c>
      <c r="O96" s="8">
        <f>(Table5[[#This Row],[Return]]-$S$3)^2</f>
        <v>7.8896264123643575E-6</v>
      </c>
      <c r="P96" s="8">
        <f>(Table5[[#This Row],[Return]]-$S$3)^3</f>
        <v>-2.2160760421496315E-8</v>
      </c>
    </row>
    <row r="97" spans="1:16" x14ac:dyDescent="0.3">
      <c r="A97" s="1" t="s">
        <v>12</v>
      </c>
      <c r="B97" s="1" t="s">
        <v>13</v>
      </c>
      <c r="C97" s="2">
        <v>41872</v>
      </c>
      <c r="D97" s="1">
        <v>929.75</v>
      </c>
      <c r="E97" s="1">
        <v>930</v>
      </c>
      <c r="F97" s="1">
        <v>963</v>
      </c>
      <c r="G97" s="1">
        <v>930</v>
      </c>
      <c r="H97" s="1">
        <v>942.15</v>
      </c>
      <c r="I97" s="1">
        <v>942.4</v>
      </c>
      <c r="J97" s="1">
        <v>944.6</v>
      </c>
      <c r="K97" s="1">
        <v>71589</v>
      </c>
      <c r="L97" s="1">
        <v>67622807.200000003</v>
      </c>
      <c r="M97" s="3">
        <f>IF(ISERROR((Table5[[#This Row],[Close Price]]-I96)/I96),0,(Table5[[#This Row],[Close Price]]-I96)/I96)</f>
        <v>1.3605808012906671E-2</v>
      </c>
      <c r="N97" s="3">
        <f>IF(OR(Table5[[#This Row],[Raw Return]]&lt;-20,Table5[[#This Row],[Raw Return]]&gt;20),"Outlier",Table5[[#This Row],[Raw Return]])</f>
        <v>1.3605808012906671E-2</v>
      </c>
      <c r="O97" s="8">
        <f>(Table5[[#This Row],[Return]]-$S$3)^2</f>
        <v>1.2008363318763844E-4</v>
      </c>
      <c r="P97" s="8">
        <f>(Table5[[#This Row],[Return]]-$S$3)^3</f>
        <v>1.3159086109280464E-6</v>
      </c>
    </row>
    <row r="98" spans="1:16" x14ac:dyDescent="0.3">
      <c r="A98" s="1" t="s">
        <v>12</v>
      </c>
      <c r="B98" s="1" t="s">
        <v>13</v>
      </c>
      <c r="C98" s="2">
        <v>41873</v>
      </c>
      <c r="D98" s="1">
        <v>942.4</v>
      </c>
      <c r="E98" s="1">
        <v>937.45</v>
      </c>
      <c r="F98" s="1">
        <v>969</v>
      </c>
      <c r="G98" s="1">
        <v>937.45</v>
      </c>
      <c r="H98" s="1">
        <v>967.5</v>
      </c>
      <c r="I98" s="1">
        <v>965.45</v>
      </c>
      <c r="J98" s="1">
        <v>955.1</v>
      </c>
      <c r="K98" s="1">
        <v>66635</v>
      </c>
      <c r="L98" s="1">
        <v>63643153.899999999</v>
      </c>
      <c r="M98" s="3">
        <f>IF(ISERROR((Table5[[#This Row],[Close Price]]-I97)/I97),0,(Table5[[#This Row],[Close Price]]-I97)/I97)</f>
        <v>2.4458828522920278E-2</v>
      </c>
      <c r="N98" s="3">
        <f>IF(OR(Table5[[#This Row],[Raw Return]]&lt;-20,Table5[[#This Row],[Raw Return]]&gt;20),"Outlier",Table5[[#This Row],[Raw Return]])</f>
        <v>2.4458828522920278E-2</v>
      </c>
      <c r="O98" s="8">
        <f>(Table5[[#This Row],[Return]]-$S$3)^2</f>
        <v>4.7573229776467254E-4</v>
      </c>
      <c r="P98" s="8">
        <f>(Table5[[#This Row],[Return]]-$S$3)^3</f>
        <v>1.0376334305171926E-5</v>
      </c>
    </row>
    <row r="99" spans="1:16" x14ac:dyDescent="0.3">
      <c r="A99" s="1" t="s">
        <v>12</v>
      </c>
      <c r="B99" s="1" t="s">
        <v>13</v>
      </c>
      <c r="C99" s="2">
        <v>41876</v>
      </c>
      <c r="D99" s="1">
        <v>965.45</v>
      </c>
      <c r="E99" s="1">
        <v>958.25</v>
      </c>
      <c r="F99" s="1">
        <v>975</v>
      </c>
      <c r="G99" s="1">
        <v>958.25</v>
      </c>
      <c r="H99" s="1">
        <v>971.25</v>
      </c>
      <c r="I99" s="1">
        <v>972.75</v>
      </c>
      <c r="J99" s="1">
        <v>970.29</v>
      </c>
      <c r="K99" s="1">
        <v>50318</v>
      </c>
      <c r="L99" s="1">
        <v>48823132.549999997</v>
      </c>
      <c r="M99" s="3">
        <f>IF(ISERROR((Table5[[#This Row],[Close Price]]-I98)/I98),0,(Table5[[#This Row],[Close Price]]-I98)/I98)</f>
        <v>7.5612408721321186E-3</v>
      </c>
      <c r="N99" s="3">
        <f>IF(OR(Table5[[#This Row],[Raw Return]]&lt;-20,Table5[[#This Row],[Raw Return]]&gt;20),"Outlier",Table5[[#This Row],[Raw Return]])</f>
        <v>7.5612408721321186E-3</v>
      </c>
      <c r="O99" s="8">
        <f>(Table5[[#This Row],[Return]]-$S$3)^2</f>
        <v>2.414445417345954E-5</v>
      </c>
      <c r="P99" s="8">
        <f>(Table5[[#This Row],[Return]]-$S$3)^3</f>
        <v>1.1863862040101891E-7</v>
      </c>
    </row>
    <row r="100" spans="1:16" x14ac:dyDescent="0.3">
      <c r="A100" s="1" t="s">
        <v>12</v>
      </c>
      <c r="B100" s="1" t="s">
        <v>13</v>
      </c>
      <c r="C100" s="2">
        <v>41877</v>
      </c>
      <c r="D100" s="1">
        <v>972.75</v>
      </c>
      <c r="E100" s="1">
        <v>966.05</v>
      </c>
      <c r="F100" s="1">
        <v>1031.9000000000001</v>
      </c>
      <c r="G100" s="1">
        <v>966.05</v>
      </c>
      <c r="H100" s="1">
        <v>1025.0999999999999</v>
      </c>
      <c r="I100" s="1">
        <v>1018.7</v>
      </c>
      <c r="J100" s="1">
        <v>1002.76</v>
      </c>
      <c r="K100" s="1">
        <v>122324</v>
      </c>
      <c r="L100" s="1">
        <v>122661525.09999999</v>
      </c>
      <c r="M100" s="3">
        <f>IF(ISERROR((Table5[[#This Row],[Close Price]]-I99)/I99),0,(Table5[[#This Row],[Close Price]]-I99)/I99)</f>
        <v>4.7237214083783133E-2</v>
      </c>
      <c r="N100" s="3">
        <f>IF(OR(Table5[[#This Row],[Raw Return]]&lt;-20,Table5[[#This Row],[Raw Return]]&gt;20),"Outlier",Table5[[#This Row],[Raw Return]])</f>
        <v>4.7237214083783133E-2</v>
      </c>
      <c r="O100" s="8">
        <f>(Table5[[#This Row],[Return]]-$S$3)^2</f>
        <v>1.988239015956377E-3</v>
      </c>
      <c r="P100" s="8">
        <f>(Table5[[#This Row],[Return]]-$S$3)^3</f>
        <v>8.8654929299856124E-5</v>
      </c>
    </row>
    <row r="101" spans="1:16" x14ac:dyDescent="0.3">
      <c r="A101" s="1" t="s">
        <v>12</v>
      </c>
      <c r="B101" s="1" t="s">
        <v>13</v>
      </c>
      <c r="C101" s="2">
        <v>41878</v>
      </c>
      <c r="D101" s="1">
        <v>1018.7</v>
      </c>
      <c r="E101" s="1">
        <v>1069.3</v>
      </c>
      <c r="F101" s="1">
        <v>1075.8</v>
      </c>
      <c r="G101" s="1">
        <v>1003</v>
      </c>
      <c r="H101" s="1">
        <v>1030</v>
      </c>
      <c r="I101" s="1">
        <v>1034.45</v>
      </c>
      <c r="J101" s="1">
        <v>1045.26</v>
      </c>
      <c r="K101" s="1">
        <v>162948</v>
      </c>
      <c r="L101" s="1">
        <v>170322537.80000001</v>
      </c>
      <c r="M101" s="3">
        <f>IF(ISERROR((Table5[[#This Row],[Close Price]]-I100)/I100),0,(Table5[[#This Row],[Close Price]]-I100)/I100)</f>
        <v>1.5460881515657209E-2</v>
      </c>
      <c r="N101" s="3">
        <f>IF(OR(Table5[[#This Row],[Raw Return]]&lt;-20,Table5[[#This Row],[Raw Return]]&gt;20),"Outlier",Table5[[#This Row],[Raw Return]])</f>
        <v>1.5460881515657209E-2</v>
      </c>
      <c r="O101" s="8">
        <f>(Table5[[#This Row],[Return]]-$S$3)^2</f>
        <v>1.6418171535377717E-4</v>
      </c>
      <c r="P101" s="8">
        <f>(Table5[[#This Row],[Return]]-$S$3)^3</f>
        <v>2.1037163545822997E-6</v>
      </c>
    </row>
    <row r="102" spans="1:16" x14ac:dyDescent="0.3">
      <c r="A102" s="1" t="s">
        <v>12</v>
      </c>
      <c r="B102" s="1" t="s">
        <v>13</v>
      </c>
      <c r="C102" s="2">
        <v>41879</v>
      </c>
      <c r="D102" s="1">
        <v>1034.45</v>
      </c>
      <c r="E102" s="1">
        <v>1033</v>
      </c>
      <c r="F102" s="1">
        <v>1061</v>
      </c>
      <c r="G102" s="1">
        <v>1033</v>
      </c>
      <c r="H102" s="1">
        <v>1056</v>
      </c>
      <c r="I102" s="1">
        <v>1053.3</v>
      </c>
      <c r="J102" s="1">
        <v>1051.7</v>
      </c>
      <c r="K102" s="1">
        <v>46525</v>
      </c>
      <c r="L102" s="1">
        <v>48930111.899999999</v>
      </c>
      <c r="M102" s="3">
        <f>IF(ISERROR((Table5[[#This Row],[Close Price]]-I101)/I101),0,(Table5[[#This Row],[Close Price]]-I101)/I101)</f>
        <v>1.8222243704383884E-2</v>
      </c>
      <c r="N102" s="3">
        <f>IF(OR(Table5[[#This Row],[Raw Return]]&lt;-20,Table5[[#This Row],[Raw Return]]&gt;20),"Outlier",Table5[[#This Row],[Raw Return]])</f>
        <v>1.8222243704383884E-2</v>
      </c>
      <c r="O102" s="8">
        <f>(Table5[[#This Row],[Return]]-$S$3)^2</f>
        <v>2.4257138886323932E-4</v>
      </c>
      <c r="P102" s="8">
        <f>(Table5[[#This Row],[Return]]-$S$3)^3</f>
        <v>3.7779774571838637E-6</v>
      </c>
    </row>
    <row r="103" spans="1:16" x14ac:dyDescent="0.3">
      <c r="A103" s="1" t="s">
        <v>12</v>
      </c>
      <c r="B103" s="1" t="s">
        <v>13</v>
      </c>
      <c r="C103" s="2">
        <v>41883</v>
      </c>
      <c r="D103" s="1">
        <v>1053.3</v>
      </c>
      <c r="E103" s="1">
        <v>1050.05</v>
      </c>
      <c r="F103" s="1">
        <v>1074.95</v>
      </c>
      <c r="G103" s="1">
        <v>1050</v>
      </c>
      <c r="H103" s="1">
        <v>1066</v>
      </c>
      <c r="I103" s="1">
        <v>1067.5</v>
      </c>
      <c r="J103" s="1">
        <v>1060.99</v>
      </c>
      <c r="K103" s="1">
        <v>33524</v>
      </c>
      <c r="L103" s="1">
        <v>35568610.649999999</v>
      </c>
      <c r="M103" s="3">
        <f>IF(ISERROR((Table5[[#This Row],[Close Price]]-I102)/I102),0,(Table5[[#This Row],[Close Price]]-I102)/I102)</f>
        <v>1.3481439286053399E-2</v>
      </c>
      <c r="N103" s="3">
        <f>IF(OR(Table5[[#This Row],[Raw Return]]&lt;-20,Table5[[#This Row],[Raw Return]]&gt;20),"Outlier",Table5[[#This Row],[Raw Return]])</f>
        <v>1.3481439286053399E-2</v>
      </c>
      <c r="O103" s="8">
        <f>(Table5[[#This Row],[Return]]-$S$3)^2</f>
        <v>1.1737336913812492E-4</v>
      </c>
      <c r="P103" s="8">
        <f>(Table5[[#This Row],[Return]]-$S$3)^3</f>
        <v>1.2716112351772019E-6</v>
      </c>
    </row>
    <row r="104" spans="1:16" x14ac:dyDescent="0.3">
      <c r="A104" s="1" t="s">
        <v>12</v>
      </c>
      <c r="B104" s="1" t="s">
        <v>13</v>
      </c>
      <c r="C104" s="2">
        <v>41884</v>
      </c>
      <c r="D104" s="1">
        <v>1067.5</v>
      </c>
      <c r="E104" s="1">
        <v>1073</v>
      </c>
      <c r="F104" s="1">
        <v>1115.55</v>
      </c>
      <c r="G104" s="1">
        <v>1069.6500000000001</v>
      </c>
      <c r="H104" s="1">
        <v>1104</v>
      </c>
      <c r="I104" s="1">
        <v>1101.95</v>
      </c>
      <c r="J104" s="1">
        <v>1084.69</v>
      </c>
      <c r="K104" s="1">
        <v>608134</v>
      </c>
      <c r="L104" s="1">
        <v>659636900.39999998</v>
      </c>
      <c r="M104" s="3">
        <f>IF(ISERROR((Table5[[#This Row],[Close Price]]-I103)/I103),0,(Table5[[#This Row],[Close Price]]-I103)/I103)</f>
        <v>3.2271662763466082E-2</v>
      </c>
      <c r="N104" s="3">
        <f>IF(OR(Table5[[#This Row],[Raw Return]]&lt;-20,Table5[[#This Row],[Raw Return]]&gt;20),"Outlier",Table5[[#This Row],[Raw Return]])</f>
        <v>3.2271662763466082E-2</v>
      </c>
      <c r="O104" s="8">
        <f>(Table5[[#This Row],[Return]]-$S$3)^2</f>
        <v>8.7758863692062822E-4</v>
      </c>
      <c r="P104" s="8">
        <f>(Table5[[#This Row],[Return]]-$S$3)^3</f>
        <v>2.5997793329560409E-5</v>
      </c>
    </row>
    <row r="105" spans="1:16" x14ac:dyDescent="0.3">
      <c r="A105" s="1" t="s">
        <v>12</v>
      </c>
      <c r="B105" s="1" t="s">
        <v>13</v>
      </c>
      <c r="C105" s="2">
        <v>41885</v>
      </c>
      <c r="D105" s="1">
        <v>1101.95</v>
      </c>
      <c r="E105" s="1">
        <v>1111</v>
      </c>
      <c r="F105" s="1">
        <v>1139.7</v>
      </c>
      <c r="G105" s="1">
        <v>1090.5999999999999</v>
      </c>
      <c r="H105" s="1">
        <v>1094</v>
      </c>
      <c r="I105" s="1">
        <v>1098.3499999999999</v>
      </c>
      <c r="J105" s="1">
        <v>1113.58</v>
      </c>
      <c r="K105" s="1">
        <v>39820</v>
      </c>
      <c r="L105" s="1">
        <v>44342835.100000001</v>
      </c>
      <c r="M105" s="3">
        <f>IF(ISERROR((Table5[[#This Row],[Close Price]]-I104)/I104),0,(Table5[[#This Row],[Close Price]]-I104)/I104)</f>
        <v>-3.2669358863833533E-3</v>
      </c>
      <c r="N105" s="3">
        <f>IF(OR(Table5[[#This Row],[Raw Return]]&lt;-20,Table5[[#This Row],[Raw Return]]&gt;20),"Outlier",Table5[[#This Row],[Raw Return]])</f>
        <v>-3.2669358863833533E-3</v>
      </c>
      <c r="O105" s="8">
        <f>(Table5[[#This Row],[Return]]-$S$3)^2</f>
        <v>3.4981027523070319E-5</v>
      </c>
      <c r="P105" s="8">
        <f>(Table5[[#This Row],[Return]]-$S$3)^3</f>
        <v>-2.0689445119605474E-7</v>
      </c>
    </row>
    <row r="106" spans="1:16" x14ac:dyDescent="0.3">
      <c r="A106" s="1" t="s">
        <v>12</v>
      </c>
      <c r="B106" s="1" t="s">
        <v>13</v>
      </c>
      <c r="C106" s="2">
        <v>41886</v>
      </c>
      <c r="D106" s="1">
        <v>1098.3499999999999</v>
      </c>
      <c r="E106" s="1">
        <v>1090</v>
      </c>
      <c r="F106" s="1">
        <v>1114</v>
      </c>
      <c r="G106" s="1">
        <v>1090</v>
      </c>
      <c r="H106" s="1">
        <v>1100</v>
      </c>
      <c r="I106" s="1">
        <v>1098.7</v>
      </c>
      <c r="J106" s="1">
        <v>1099.74</v>
      </c>
      <c r="K106" s="1">
        <v>31132</v>
      </c>
      <c r="L106" s="1">
        <v>34237114.950000003</v>
      </c>
      <c r="M106" s="3">
        <f>IF(ISERROR((Table5[[#This Row],[Close Price]]-I105)/I105),0,(Table5[[#This Row],[Close Price]]-I105)/I105)</f>
        <v>3.1865980789378291E-4</v>
      </c>
      <c r="N106" s="3">
        <f>IF(OR(Table5[[#This Row],[Raw Return]]&lt;-20,Table5[[#This Row],[Raw Return]]&gt;20),"Outlier",Table5[[#This Row],[Raw Return]])</f>
        <v>3.1865980789378291E-4</v>
      </c>
      <c r="O106" s="8">
        <f>(Table5[[#This Row],[Return]]-$S$3)^2</f>
        <v>5.4236839384894023E-6</v>
      </c>
      <c r="P106" s="8">
        <f>(Table5[[#This Row],[Return]]-$S$3)^3</f>
        <v>-1.2631111244578834E-8</v>
      </c>
    </row>
    <row r="107" spans="1:16" x14ac:dyDescent="0.3">
      <c r="A107" s="1" t="s">
        <v>12</v>
      </c>
      <c r="B107" s="1" t="s">
        <v>13</v>
      </c>
      <c r="C107" s="2">
        <v>41887</v>
      </c>
      <c r="D107" s="1">
        <v>1098.7</v>
      </c>
      <c r="E107" s="1">
        <v>1095</v>
      </c>
      <c r="F107" s="1">
        <v>1124</v>
      </c>
      <c r="G107" s="1">
        <v>1095</v>
      </c>
      <c r="H107" s="1">
        <v>1099.8</v>
      </c>
      <c r="I107" s="1">
        <v>1098.5</v>
      </c>
      <c r="J107" s="1">
        <v>1105.3599999999999</v>
      </c>
      <c r="K107" s="1">
        <v>29293</v>
      </c>
      <c r="L107" s="1">
        <v>32379285.850000001</v>
      </c>
      <c r="M107" s="3">
        <f>IF(ISERROR((Table5[[#This Row],[Close Price]]-I106)/I106),0,(Table5[[#This Row],[Close Price]]-I106)/I106)</f>
        <v>-1.8203331209615497E-4</v>
      </c>
      <c r="N107" s="3">
        <f>IF(OR(Table5[[#This Row],[Raw Return]]&lt;-20,Table5[[#This Row],[Raw Return]]&gt;20),"Outlier",Table5[[#This Row],[Raw Return]])</f>
        <v>-1.8203331209615497E-4</v>
      </c>
      <c r="O107" s="8">
        <f>(Table5[[#This Row],[Return]]-$S$3)^2</f>
        <v>8.0064863305251703E-6</v>
      </c>
      <c r="P107" s="8">
        <f>(Table5[[#This Row],[Return]]-$S$3)^3</f>
        <v>-2.2654941745088136E-8</v>
      </c>
    </row>
    <row r="108" spans="1:16" x14ac:dyDescent="0.3">
      <c r="A108" s="1" t="s">
        <v>12</v>
      </c>
      <c r="B108" s="1" t="s">
        <v>13</v>
      </c>
      <c r="C108" s="2">
        <v>41890</v>
      </c>
      <c r="D108" s="1">
        <v>1098.5</v>
      </c>
      <c r="E108" s="1">
        <v>1100</v>
      </c>
      <c r="F108" s="1">
        <v>1115</v>
      </c>
      <c r="G108" s="1">
        <v>1096.05</v>
      </c>
      <c r="H108" s="1">
        <v>1100</v>
      </c>
      <c r="I108" s="1">
        <v>1102</v>
      </c>
      <c r="J108" s="1">
        <v>1103.56</v>
      </c>
      <c r="K108" s="1">
        <v>28328</v>
      </c>
      <c r="L108" s="1">
        <v>31261550</v>
      </c>
      <c r="M108" s="3">
        <f>IF(ISERROR((Table5[[#This Row],[Close Price]]-I107)/I107),0,(Table5[[#This Row],[Close Price]]-I107)/I107)</f>
        <v>3.1861629494765588E-3</v>
      </c>
      <c r="N108" s="3">
        <f>IF(OR(Table5[[#This Row],[Raw Return]]&lt;-20,Table5[[#This Row],[Raw Return]]&gt;20),"Outlier",Table5[[#This Row],[Raw Return]])</f>
        <v>3.1861629494765588E-3</v>
      </c>
      <c r="O108" s="8">
        <f>(Table5[[#This Row],[Return]]-$S$3)^2</f>
        <v>2.9011445289668538E-7</v>
      </c>
      <c r="P108" s="8">
        <f>(Table5[[#This Row],[Return]]-$S$3)^3</f>
        <v>1.562622406849077E-10</v>
      </c>
    </row>
    <row r="109" spans="1:16" x14ac:dyDescent="0.3">
      <c r="A109" s="1" t="s">
        <v>12</v>
      </c>
      <c r="B109" s="1" t="s">
        <v>13</v>
      </c>
      <c r="C109" s="2">
        <v>41891</v>
      </c>
      <c r="D109" s="1">
        <v>1102</v>
      </c>
      <c r="E109" s="1">
        <v>1101.25</v>
      </c>
      <c r="F109" s="1">
        <v>1109.75</v>
      </c>
      <c r="G109" s="1">
        <v>1081.5</v>
      </c>
      <c r="H109" s="1">
        <v>1109.75</v>
      </c>
      <c r="I109" s="1">
        <v>1098.0999999999999</v>
      </c>
      <c r="J109" s="1">
        <v>1095.79</v>
      </c>
      <c r="K109" s="1">
        <v>13307</v>
      </c>
      <c r="L109" s="1">
        <v>14581657.15</v>
      </c>
      <c r="M109" s="3">
        <f>IF(ISERROR((Table5[[#This Row],[Close Price]]-I108)/I108),0,(Table5[[#This Row],[Close Price]]-I108)/I108)</f>
        <v>-3.5390199637024421E-3</v>
      </c>
      <c r="N109" s="3">
        <f>IF(OR(Table5[[#This Row],[Raw Return]]&lt;-20,Table5[[#This Row],[Raw Return]]&gt;20),"Outlier",Table5[[#This Row],[Raw Return]])</f>
        <v>-3.5390199637024421E-3</v>
      </c>
      <c r="O109" s="8">
        <f>(Table5[[#This Row],[Return]]-$S$3)^2</f>
        <v>3.827352681252701E-5</v>
      </c>
      <c r="P109" s="8">
        <f>(Table5[[#This Row],[Return]]-$S$3)^3</f>
        <v>-2.3678147677733875E-7</v>
      </c>
    </row>
    <row r="110" spans="1:16" x14ac:dyDescent="0.3">
      <c r="A110" s="1" t="s">
        <v>12</v>
      </c>
      <c r="B110" s="1" t="s">
        <v>13</v>
      </c>
      <c r="C110" s="2">
        <v>41892</v>
      </c>
      <c r="D110" s="1">
        <v>1098.0999999999999</v>
      </c>
      <c r="E110" s="1">
        <v>1098.1500000000001</v>
      </c>
      <c r="F110" s="1">
        <v>1099</v>
      </c>
      <c r="G110" s="1">
        <v>1070.05</v>
      </c>
      <c r="H110" s="1">
        <v>1070.4000000000001</v>
      </c>
      <c r="I110" s="1">
        <v>1075.8499999999999</v>
      </c>
      <c r="J110" s="1">
        <v>1083.8800000000001</v>
      </c>
      <c r="K110" s="1">
        <v>17973</v>
      </c>
      <c r="L110" s="1">
        <v>19480656.050000001</v>
      </c>
      <c r="M110" s="3">
        <f>IF(ISERROR((Table5[[#This Row],[Close Price]]-I109)/I109),0,(Table5[[#This Row],[Close Price]]-I109)/I109)</f>
        <v>-2.0262271195701669E-2</v>
      </c>
      <c r="N110" s="3">
        <f>IF(OR(Table5[[#This Row],[Raw Return]]&lt;-20,Table5[[#This Row],[Raw Return]]&gt;20),"Outlier",Table5[[#This Row],[Raw Return]])</f>
        <v>-2.0262271195701669E-2</v>
      </c>
      <c r="O110" s="8">
        <f>(Table5[[#This Row],[Return]]-$S$3)^2</f>
        <v>5.248594587547496E-4</v>
      </c>
      <c r="P110" s="8">
        <f>(Table5[[#This Row],[Return]]-$S$3)^3</f>
        <v>-1.2024431215829221E-5</v>
      </c>
    </row>
    <row r="111" spans="1:16" x14ac:dyDescent="0.3">
      <c r="A111" s="1" t="s">
        <v>12</v>
      </c>
      <c r="B111" s="1" t="s">
        <v>13</v>
      </c>
      <c r="C111" s="2">
        <v>41893</v>
      </c>
      <c r="D111" s="1">
        <v>1075.8499999999999</v>
      </c>
      <c r="E111" s="1">
        <v>1070</v>
      </c>
      <c r="F111" s="1">
        <v>1111.9000000000001</v>
      </c>
      <c r="G111" s="1">
        <v>1070</v>
      </c>
      <c r="H111" s="1">
        <v>1095</v>
      </c>
      <c r="I111" s="1">
        <v>1092.25</v>
      </c>
      <c r="J111" s="1">
        <v>1096.05</v>
      </c>
      <c r="K111" s="1">
        <v>43512</v>
      </c>
      <c r="L111" s="1">
        <v>47691470.75</v>
      </c>
      <c r="M111" s="3">
        <f>IF(ISERROR((Table5[[#This Row],[Close Price]]-I110)/I110),0,(Table5[[#This Row],[Close Price]]-I110)/I110)</f>
        <v>1.5243760747316161E-2</v>
      </c>
      <c r="N111" s="3">
        <f>IF(OR(Table5[[#This Row],[Raw Return]]&lt;-20,Table5[[#This Row],[Raw Return]]&gt;20),"Outlier",Table5[[#This Row],[Raw Return]])</f>
        <v>1.5243760747316161E-2</v>
      </c>
      <c r="O111" s="8">
        <f>(Table5[[#This Row],[Return]]-$S$3)^2</f>
        <v>1.5866477176426327E-4</v>
      </c>
      <c r="P111" s="8">
        <f>(Table5[[#This Row],[Return]]-$S$3)^3</f>
        <v>1.9985764562649226E-6</v>
      </c>
    </row>
    <row r="112" spans="1:16" x14ac:dyDescent="0.3">
      <c r="A112" s="1" t="s">
        <v>12</v>
      </c>
      <c r="B112" s="1" t="s">
        <v>13</v>
      </c>
      <c r="C112" s="2">
        <v>41894</v>
      </c>
      <c r="D112" s="1">
        <v>1092.25</v>
      </c>
      <c r="E112" s="1">
        <v>1086</v>
      </c>
      <c r="F112" s="1">
        <v>1100</v>
      </c>
      <c r="G112" s="1">
        <v>1070</v>
      </c>
      <c r="H112" s="1">
        <v>1073.2</v>
      </c>
      <c r="I112" s="1">
        <v>1079.55</v>
      </c>
      <c r="J112" s="1">
        <v>1081.6199999999999</v>
      </c>
      <c r="K112" s="1">
        <v>14248</v>
      </c>
      <c r="L112" s="1">
        <v>15410934.65</v>
      </c>
      <c r="M112" s="3">
        <f>IF(ISERROR((Table5[[#This Row],[Close Price]]-I111)/I111),0,(Table5[[#This Row],[Close Price]]-I111)/I111)</f>
        <v>-1.1627374685282715E-2</v>
      </c>
      <c r="N112" s="3">
        <f>IF(OR(Table5[[#This Row],[Raw Return]]&lt;-20,Table5[[#This Row],[Raw Return]]&gt;20),"Outlier",Table5[[#This Row],[Raw Return]])</f>
        <v>-1.1627374685282715E-2</v>
      </c>
      <c r="O112" s="8">
        <f>(Table5[[#This Row],[Return]]-$S$3)^2</f>
        <v>2.0377319533606162E-4</v>
      </c>
      <c r="P112" s="8">
        <f>(Table5[[#This Row],[Return]]-$S$3)^3</f>
        <v>-2.9088450218509968E-6</v>
      </c>
    </row>
    <row r="113" spans="1:16" x14ac:dyDescent="0.3">
      <c r="A113" s="1" t="s">
        <v>12</v>
      </c>
      <c r="B113" s="1" t="s">
        <v>13</v>
      </c>
      <c r="C113" s="2">
        <v>41897</v>
      </c>
      <c r="D113" s="1">
        <v>1079.55</v>
      </c>
      <c r="E113" s="1">
        <v>1070.25</v>
      </c>
      <c r="F113" s="1">
        <v>1100</v>
      </c>
      <c r="G113" s="1">
        <v>1066.5999999999999</v>
      </c>
      <c r="H113" s="1">
        <v>1072</v>
      </c>
      <c r="I113" s="1">
        <v>1074.8499999999999</v>
      </c>
      <c r="J113" s="1">
        <v>1084.52</v>
      </c>
      <c r="K113" s="1">
        <v>19602</v>
      </c>
      <c r="L113" s="1">
        <v>21258798.199999999</v>
      </c>
      <c r="M113" s="3">
        <f>IF(ISERROR((Table5[[#This Row],[Close Price]]-I112)/I112),0,(Table5[[#This Row],[Close Price]]-I112)/I112)</f>
        <v>-4.3536658793016034E-3</v>
      </c>
      <c r="N113" s="3">
        <f>IF(OR(Table5[[#This Row],[Raw Return]]&lt;-20,Table5[[#This Row],[Raw Return]]&gt;20),"Outlier",Table5[[#This Row],[Raw Return]])</f>
        <v>-4.3536658793016034E-3</v>
      </c>
      <c r="O113" s="8">
        <f>(Table5[[#This Row],[Return]]-$S$3)^2</f>
        <v>4.9016886738468697E-5</v>
      </c>
      <c r="P113" s="8">
        <f>(Table5[[#This Row],[Return]]-$S$3)^3</f>
        <v>-3.4317732602957624E-7</v>
      </c>
    </row>
    <row r="114" spans="1:16" x14ac:dyDescent="0.3">
      <c r="A114" s="1" t="s">
        <v>12</v>
      </c>
      <c r="B114" s="1" t="s">
        <v>13</v>
      </c>
      <c r="C114" s="2">
        <v>41898</v>
      </c>
      <c r="D114" s="1">
        <v>1074.8499999999999</v>
      </c>
      <c r="E114" s="1">
        <v>1068.25</v>
      </c>
      <c r="F114" s="1">
        <v>1087.95</v>
      </c>
      <c r="G114" s="1">
        <v>1021.1</v>
      </c>
      <c r="H114" s="1">
        <v>1022.1</v>
      </c>
      <c r="I114" s="1">
        <v>1028.2</v>
      </c>
      <c r="J114" s="1">
        <v>1052.94</v>
      </c>
      <c r="K114" s="1">
        <v>21005</v>
      </c>
      <c r="L114" s="1">
        <v>22116944.300000001</v>
      </c>
      <c r="M114" s="3">
        <f>IF(ISERROR((Table5[[#This Row],[Close Price]]-I113)/I113),0,(Table5[[#This Row],[Close Price]]-I113)/I113)</f>
        <v>-4.3401404847187859E-2</v>
      </c>
      <c r="N114" s="3">
        <f>IF(OR(Table5[[#This Row],[Raw Return]]&lt;-20,Table5[[#This Row],[Raw Return]]&gt;20),"Outlier",Table5[[#This Row],[Raw Return]])</f>
        <v>-4.3401404847187859E-2</v>
      </c>
      <c r="O114" s="8">
        <f>(Table5[[#This Row],[Return]]-$S$3)^2</f>
        <v>2.1205053411008693E-3</v>
      </c>
      <c r="P114" s="8">
        <f>(Table5[[#This Row],[Return]]-$S$3)^3</f>
        <v>-9.7647033950914883E-5</v>
      </c>
    </row>
    <row r="115" spans="1:16" x14ac:dyDescent="0.3">
      <c r="A115" s="1" t="s">
        <v>12</v>
      </c>
      <c r="B115" s="1" t="s">
        <v>13</v>
      </c>
      <c r="C115" s="2">
        <v>41899</v>
      </c>
      <c r="D115" s="1">
        <v>1028.2</v>
      </c>
      <c r="E115" s="1">
        <v>1025.25</v>
      </c>
      <c r="F115" s="1">
        <v>1072.8</v>
      </c>
      <c r="G115" s="1">
        <v>1025.25</v>
      </c>
      <c r="H115" s="1">
        <v>1069</v>
      </c>
      <c r="I115" s="1">
        <v>1068.75</v>
      </c>
      <c r="J115" s="1">
        <v>1057.5899999999999</v>
      </c>
      <c r="K115" s="1">
        <v>34159</v>
      </c>
      <c r="L115" s="1">
        <v>36126241.850000001</v>
      </c>
      <c r="M115" s="3">
        <f>IF(ISERROR((Table5[[#This Row],[Close Price]]-I114)/I114),0,(Table5[[#This Row],[Close Price]]-I114)/I114)</f>
        <v>3.9437852557868074E-2</v>
      </c>
      <c r="N115" s="3">
        <f>IF(OR(Table5[[#This Row],[Raw Return]]&lt;-20,Table5[[#This Row],[Raw Return]]&gt;20),"Outlier",Table5[[#This Row],[Raw Return]])</f>
        <v>3.9437852557868074E-2</v>
      </c>
      <c r="O115" s="8">
        <f>(Table5[[#This Row],[Return]]-$S$3)^2</f>
        <v>1.3535270824771579E-3</v>
      </c>
      <c r="P115" s="8">
        <f>(Table5[[#This Row],[Return]]-$S$3)^3</f>
        <v>4.9796684132385822E-5</v>
      </c>
    </row>
    <row r="116" spans="1:16" x14ac:dyDescent="0.3">
      <c r="A116" s="1" t="s">
        <v>12</v>
      </c>
      <c r="B116" s="1" t="s">
        <v>13</v>
      </c>
      <c r="C116" s="2">
        <v>41900</v>
      </c>
      <c r="D116" s="1">
        <v>1068.75</v>
      </c>
      <c r="E116" s="1">
        <v>1066.3499999999999</v>
      </c>
      <c r="F116" s="1">
        <v>1084</v>
      </c>
      <c r="G116" s="1">
        <v>1060</v>
      </c>
      <c r="H116" s="1">
        <v>1065.5</v>
      </c>
      <c r="I116" s="1">
        <v>1068.95</v>
      </c>
      <c r="J116" s="1">
        <v>1068.9000000000001</v>
      </c>
      <c r="K116" s="1">
        <v>22601</v>
      </c>
      <c r="L116" s="1">
        <v>24158225.25</v>
      </c>
      <c r="M116" s="3">
        <f>IF(ISERROR((Table5[[#This Row],[Close Price]]-I115)/I115),0,(Table5[[#This Row],[Close Price]]-I115)/I115)</f>
        <v>1.8713450292401915E-4</v>
      </c>
      <c r="N116" s="3">
        <f>IF(OR(Table5[[#This Row],[Raw Return]]&lt;-20,Table5[[#This Row],[Raw Return]]&gt;20),"Outlier",Table5[[#This Row],[Raw Return]])</f>
        <v>1.8713450292401915E-4</v>
      </c>
      <c r="O116" s="8">
        <f>(Table5[[#This Row],[Return]]-$S$3)^2</f>
        <v>6.0535962552181606E-6</v>
      </c>
      <c r="P116" s="8">
        <f>(Table5[[#This Row],[Return]]-$S$3)^3</f>
        <v>-1.489430278919645E-8</v>
      </c>
    </row>
    <row r="117" spans="1:16" x14ac:dyDescent="0.3">
      <c r="A117" s="1" t="s">
        <v>12</v>
      </c>
      <c r="B117" s="1" t="s">
        <v>13</v>
      </c>
      <c r="C117" s="2">
        <v>41901</v>
      </c>
      <c r="D117" s="1">
        <v>1068.95</v>
      </c>
      <c r="E117" s="1">
        <v>1068.95</v>
      </c>
      <c r="F117" s="1">
        <v>1092.45</v>
      </c>
      <c r="G117" s="1">
        <v>1054</v>
      </c>
      <c r="H117" s="1">
        <v>1085</v>
      </c>
      <c r="I117" s="1">
        <v>1085.6500000000001</v>
      </c>
      <c r="J117" s="1">
        <v>1082.67</v>
      </c>
      <c r="K117" s="1">
        <v>40235</v>
      </c>
      <c r="L117" s="1">
        <v>43561051.299999997</v>
      </c>
      <c r="M117" s="3">
        <f>IF(ISERROR((Table5[[#This Row],[Close Price]]-I116)/I116),0,(Table5[[#This Row],[Close Price]]-I116)/I116)</f>
        <v>1.5622807427849801E-2</v>
      </c>
      <c r="N117" s="3">
        <f>IF(OR(Table5[[#This Row],[Raw Return]]&lt;-20,Table5[[#This Row],[Raw Return]]&gt;20),"Outlier",Table5[[#This Row],[Raw Return]])</f>
        <v>1.5622807427849801E-2</v>
      </c>
      <c r="O117" s="8">
        <f>(Table5[[#This Row],[Return]]-$S$3)^2</f>
        <v>1.6835755931234674E-4</v>
      </c>
      <c r="P117" s="8">
        <f>(Table5[[#This Row],[Return]]-$S$3)^3</f>
        <v>2.1844843198187696E-6</v>
      </c>
    </row>
    <row r="118" spans="1:16" x14ac:dyDescent="0.3">
      <c r="A118" s="1" t="s">
        <v>12</v>
      </c>
      <c r="B118" s="1" t="s">
        <v>13</v>
      </c>
      <c r="C118" s="2">
        <v>41904</v>
      </c>
      <c r="D118" s="1">
        <v>1085.6500000000001</v>
      </c>
      <c r="E118" s="1">
        <v>1077.25</v>
      </c>
      <c r="F118" s="1">
        <v>1096</v>
      </c>
      <c r="G118" s="1">
        <v>1052.25</v>
      </c>
      <c r="H118" s="1">
        <v>1052.3</v>
      </c>
      <c r="I118" s="1">
        <v>1059.2</v>
      </c>
      <c r="J118" s="1">
        <v>1064.6400000000001</v>
      </c>
      <c r="K118" s="1">
        <v>52093</v>
      </c>
      <c r="L118" s="1">
        <v>55460162.549999997</v>
      </c>
      <c r="M118" s="3">
        <f>IF(ISERROR((Table5[[#This Row],[Close Price]]-I117)/I117),0,(Table5[[#This Row],[Close Price]]-I117)/I117)</f>
        <v>-2.4363284668171181E-2</v>
      </c>
      <c r="N118" s="3">
        <f>IF(OR(Table5[[#This Row],[Raw Return]]&lt;-20,Table5[[#This Row],[Raw Return]]&gt;20),"Outlier",Table5[[#This Row],[Raw Return]])</f>
        <v>-2.4363284668171181E-2</v>
      </c>
      <c r="O118" s="8">
        <f>(Table5[[#This Row],[Return]]-$S$3)^2</f>
        <v>7.2958466072884102E-4</v>
      </c>
      <c r="P118" s="8">
        <f>(Table5[[#This Row],[Return]]-$S$3)^3</f>
        <v>-1.9706683506497092E-5</v>
      </c>
    </row>
    <row r="119" spans="1:16" x14ac:dyDescent="0.3">
      <c r="A119" s="1" t="s">
        <v>12</v>
      </c>
      <c r="B119" s="1" t="s">
        <v>13</v>
      </c>
      <c r="C119" s="2">
        <v>41905</v>
      </c>
      <c r="D119" s="1">
        <v>1059.2</v>
      </c>
      <c r="E119" s="1">
        <v>1056</v>
      </c>
      <c r="F119" s="1">
        <v>1084</v>
      </c>
      <c r="G119" s="1">
        <v>1056</v>
      </c>
      <c r="H119" s="1">
        <v>1059.7</v>
      </c>
      <c r="I119" s="1">
        <v>1062.1500000000001</v>
      </c>
      <c r="J119" s="1">
        <v>1070.9100000000001</v>
      </c>
      <c r="K119" s="1">
        <v>41238</v>
      </c>
      <c r="L119" s="1">
        <v>44162131</v>
      </c>
      <c r="M119" s="3">
        <f>IF(ISERROR((Table5[[#This Row],[Close Price]]-I118)/I118),0,(Table5[[#This Row],[Close Price]]-I118)/I118)</f>
        <v>2.7851208459214929E-3</v>
      </c>
      <c r="N119" s="3">
        <f>IF(OR(Table5[[#This Row],[Raw Return]]&lt;-20,Table5[[#This Row],[Raw Return]]&gt;20),"Outlier",Table5[[#This Row],[Raw Return]])</f>
        <v>2.7851208459214929E-3</v>
      </c>
      <c r="O119" s="8">
        <f>(Table5[[#This Row],[Return]]-$S$3)^2</f>
        <v>1.8928430720390299E-8</v>
      </c>
      <c r="P119" s="8">
        <f>(Table5[[#This Row],[Return]]-$S$3)^3</f>
        <v>2.6041854900937729E-12</v>
      </c>
    </row>
    <row r="120" spans="1:16" x14ac:dyDescent="0.3">
      <c r="A120" s="1" t="s">
        <v>12</v>
      </c>
      <c r="B120" s="1" t="s">
        <v>13</v>
      </c>
      <c r="C120" s="2">
        <v>41906</v>
      </c>
      <c r="D120" s="1">
        <v>1062.1500000000001</v>
      </c>
      <c r="E120" s="1">
        <v>1059.05</v>
      </c>
      <c r="F120" s="1">
        <v>1092.95</v>
      </c>
      <c r="G120" s="1">
        <v>1040.5999999999999</v>
      </c>
      <c r="H120" s="1">
        <v>1046</v>
      </c>
      <c r="I120" s="1">
        <v>1043.75</v>
      </c>
      <c r="J120" s="1">
        <v>1060.93</v>
      </c>
      <c r="K120" s="1">
        <v>15070</v>
      </c>
      <c r="L120" s="1">
        <v>15988161.050000001</v>
      </c>
      <c r="M120" s="3">
        <f>IF(ISERROR((Table5[[#This Row],[Close Price]]-I119)/I119),0,(Table5[[#This Row],[Close Price]]-I119)/I119)</f>
        <v>-1.7323353575295474E-2</v>
      </c>
      <c r="N120" s="3">
        <f>IF(OR(Table5[[#This Row],[Raw Return]]&lt;-20,Table5[[#This Row],[Raw Return]]&gt;20),"Outlier",Table5[[#This Row],[Raw Return]])</f>
        <v>-1.7323353575295474E-2</v>
      </c>
      <c r="O120" s="8">
        <f>(Table5[[#This Row],[Return]]-$S$3)^2</f>
        <v>3.988365986793825E-4</v>
      </c>
      <c r="P120" s="8">
        <f>(Table5[[#This Row],[Return]]-$S$3)^3</f>
        <v>-7.9651233508713627E-6</v>
      </c>
    </row>
    <row r="121" spans="1:16" x14ac:dyDescent="0.3">
      <c r="A121" s="1" t="s">
        <v>12</v>
      </c>
      <c r="B121" s="1" t="s">
        <v>13</v>
      </c>
      <c r="C121" s="2">
        <v>41907</v>
      </c>
      <c r="D121" s="1">
        <v>1043.75</v>
      </c>
      <c r="E121" s="1">
        <v>1044</v>
      </c>
      <c r="F121" s="1">
        <v>1061.7</v>
      </c>
      <c r="G121" s="1">
        <v>1043</v>
      </c>
      <c r="H121" s="1">
        <v>1060</v>
      </c>
      <c r="I121" s="1">
        <v>1052.6500000000001</v>
      </c>
      <c r="J121" s="1">
        <v>1051.6199999999999</v>
      </c>
      <c r="K121" s="1">
        <v>37130</v>
      </c>
      <c r="L121" s="1">
        <v>39046605.100000001</v>
      </c>
      <c r="M121" s="3">
        <f>IF(ISERROR((Table5[[#This Row],[Close Price]]-I120)/I120),0,(Table5[[#This Row],[Close Price]]-I120)/I120)</f>
        <v>8.5269461077845179E-3</v>
      </c>
      <c r="N121" s="3">
        <f>IF(OR(Table5[[#This Row],[Raw Return]]&lt;-20,Table5[[#This Row],[Raw Return]]&gt;20),"Outlier",Table5[[#This Row],[Raw Return]])</f>
        <v>8.5269461077845179E-3</v>
      </c>
      <c r="O121" s="8">
        <f>(Table5[[#This Row],[Return]]-$S$3)^2</f>
        <v>3.4567413682691418E-5</v>
      </c>
      <c r="P121" s="8">
        <f>(Table5[[#This Row],[Return]]-$S$3)^3</f>
        <v>2.032358557942384E-7</v>
      </c>
    </row>
    <row r="122" spans="1:16" x14ac:dyDescent="0.3">
      <c r="A122" s="1" t="s">
        <v>12</v>
      </c>
      <c r="B122" s="1" t="s">
        <v>13</v>
      </c>
      <c r="C122" s="2">
        <v>41908</v>
      </c>
      <c r="D122" s="1">
        <v>1052.6500000000001</v>
      </c>
      <c r="E122" s="1">
        <v>1050</v>
      </c>
      <c r="F122" s="1">
        <v>1065.3</v>
      </c>
      <c r="G122" s="1">
        <v>1032.5</v>
      </c>
      <c r="H122" s="1">
        <v>1060</v>
      </c>
      <c r="I122" s="1">
        <v>1058</v>
      </c>
      <c r="J122" s="1">
        <v>1051.19</v>
      </c>
      <c r="K122" s="1">
        <v>29758</v>
      </c>
      <c r="L122" s="1">
        <v>31281356.600000001</v>
      </c>
      <c r="M122" s="3">
        <f>IF(ISERROR((Table5[[#This Row],[Close Price]]-I121)/I121),0,(Table5[[#This Row],[Close Price]]-I121)/I121)</f>
        <v>5.0824110578064014E-3</v>
      </c>
      <c r="N122" s="3">
        <f>IF(OR(Table5[[#This Row],[Raw Return]]&lt;-20,Table5[[#This Row],[Raw Return]]&gt;20),"Outlier",Table5[[#This Row],[Raw Return]])</f>
        <v>5.0824110578064014E-3</v>
      </c>
      <c r="O122" s="8">
        <f>(Table5[[#This Row],[Return]]-$S$3)^2</f>
        <v>5.9285960338138883E-6</v>
      </c>
      <c r="P122" s="8">
        <f>(Table5[[#This Row],[Return]]-$S$3)^3</f>
        <v>1.4435365636930093E-8</v>
      </c>
    </row>
    <row r="123" spans="1:16" x14ac:dyDescent="0.3">
      <c r="A123" s="1" t="s">
        <v>12</v>
      </c>
      <c r="B123" s="1" t="s">
        <v>13</v>
      </c>
      <c r="C123" s="2">
        <v>41911</v>
      </c>
      <c r="D123" s="1">
        <v>1058</v>
      </c>
      <c r="E123" s="1">
        <v>1048.1500000000001</v>
      </c>
      <c r="F123" s="1">
        <v>1095.95</v>
      </c>
      <c r="G123" s="1">
        <v>1048.1500000000001</v>
      </c>
      <c r="H123" s="1">
        <v>1095.7</v>
      </c>
      <c r="I123" s="1">
        <v>1088.95</v>
      </c>
      <c r="J123" s="1">
        <v>1078.46</v>
      </c>
      <c r="K123" s="1">
        <v>16012</v>
      </c>
      <c r="L123" s="1">
        <v>17268372.199999999</v>
      </c>
      <c r="M123" s="3">
        <f>IF(ISERROR((Table5[[#This Row],[Close Price]]-I122)/I122),0,(Table5[[#This Row],[Close Price]]-I122)/I122)</f>
        <v>2.9253308128544465E-2</v>
      </c>
      <c r="N123" s="3">
        <f>IF(OR(Table5[[#This Row],[Raw Return]]&lt;-20,Table5[[#This Row],[Raw Return]]&gt;20),"Outlier",Table5[[#This Row],[Raw Return]])</f>
        <v>2.9253308128544465E-2</v>
      </c>
      <c r="O123" s="8">
        <f>(Table5[[#This Row],[Return]]-$S$3)^2</f>
        <v>7.0786688640778368E-4</v>
      </c>
      <c r="P123" s="8">
        <f>(Table5[[#This Row],[Return]]-$S$3)^3</f>
        <v>1.8833342095289841E-5</v>
      </c>
    </row>
    <row r="124" spans="1:16" x14ac:dyDescent="0.3">
      <c r="A124" s="1" t="s">
        <v>12</v>
      </c>
      <c r="B124" s="1" t="s">
        <v>13</v>
      </c>
      <c r="C124" s="2">
        <v>41912</v>
      </c>
      <c r="D124" s="1">
        <v>1088.95</v>
      </c>
      <c r="E124" s="1">
        <v>1080.25</v>
      </c>
      <c r="F124" s="1">
        <v>1164.8499999999999</v>
      </c>
      <c r="G124" s="1">
        <v>1080.25</v>
      </c>
      <c r="H124" s="1">
        <v>1130</v>
      </c>
      <c r="I124" s="1">
        <v>1129.6500000000001</v>
      </c>
      <c r="J124" s="1">
        <v>1130.96</v>
      </c>
      <c r="K124" s="1">
        <v>180721</v>
      </c>
      <c r="L124" s="1">
        <v>204388778.65000001</v>
      </c>
      <c r="M124" s="3">
        <f>IF(ISERROR((Table5[[#This Row],[Close Price]]-I123)/I123),0,(Table5[[#This Row],[Close Price]]-I123)/I123)</f>
        <v>3.737545341843064E-2</v>
      </c>
      <c r="N124" s="3">
        <f>IF(OR(Table5[[#This Row],[Raw Return]]&lt;-20,Table5[[#This Row],[Raw Return]]&gt;20),"Outlier",Table5[[#This Row],[Raw Return]])</f>
        <v>3.737545341843064E-2</v>
      </c>
      <c r="O124" s="8">
        <f>(Table5[[#This Row],[Return]]-$S$3)^2</f>
        <v>1.2060279556456515E-3</v>
      </c>
      <c r="P124" s="8">
        <f>(Table5[[#This Row],[Return]]-$S$3)^3</f>
        <v>4.1882834167709696E-5</v>
      </c>
    </row>
    <row r="125" spans="1:16" x14ac:dyDescent="0.3">
      <c r="A125" s="1" t="s">
        <v>12</v>
      </c>
      <c r="B125" s="1" t="s">
        <v>13</v>
      </c>
      <c r="C125" s="2">
        <v>41913</v>
      </c>
      <c r="D125" s="1">
        <v>1129.6500000000001</v>
      </c>
      <c r="E125" s="1">
        <v>1124</v>
      </c>
      <c r="F125" s="1">
        <v>1137.7</v>
      </c>
      <c r="G125" s="1">
        <v>1120</v>
      </c>
      <c r="H125" s="1">
        <v>1122.05</v>
      </c>
      <c r="I125" s="1">
        <v>1125.95</v>
      </c>
      <c r="J125" s="1">
        <v>1128.3399999999999</v>
      </c>
      <c r="K125" s="1">
        <v>54081</v>
      </c>
      <c r="L125" s="1">
        <v>61021694.549999997</v>
      </c>
      <c r="M125" s="3">
        <f>IF(ISERROR((Table5[[#This Row],[Close Price]]-I124)/I124),0,(Table5[[#This Row],[Close Price]]-I124)/I124)</f>
        <v>-3.2753507723631615E-3</v>
      </c>
      <c r="N125" s="3">
        <f>IF(OR(Table5[[#This Row],[Raw Return]]&lt;-20,Table5[[#This Row],[Raw Return]]&gt;20),"Outlier",Table5[[#This Row],[Raw Return]])</f>
        <v>-3.2753507723631615E-3</v>
      </c>
      <c r="O125" s="8">
        <f>(Table5[[#This Row],[Return]]-$S$3)^2</f>
        <v>3.5080637617379478E-5</v>
      </c>
      <c r="P125" s="8">
        <f>(Table5[[#This Row],[Return]]-$S$3)^3</f>
        <v>-2.0777879228369294E-7</v>
      </c>
    </row>
    <row r="126" spans="1:16" x14ac:dyDescent="0.3">
      <c r="A126" s="1" t="s">
        <v>12</v>
      </c>
      <c r="B126" s="1" t="s">
        <v>13</v>
      </c>
      <c r="C126" s="2">
        <v>41919</v>
      </c>
      <c r="D126" s="1">
        <v>1125.95</v>
      </c>
      <c r="E126" s="1">
        <v>1120.05</v>
      </c>
      <c r="F126" s="1">
        <v>1130</v>
      </c>
      <c r="G126" s="1">
        <v>1102.25</v>
      </c>
      <c r="H126" s="1">
        <v>1115.2</v>
      </c>
      <c r="I126" s="1">
        <v>1114.95</v>
      </c>
      <c r="J126" s="1">
        <v>1116.49</v>
      </c>
      <c r="K126" s="1">
        <v>11587</v>
      </c>
      <c r="L126" s="1">
        <v>12936801.699999999</v>
      </c>
      <c r="M126" s="3">
        <f>IF(ISERROR((Table5[[#This Row],[Close Price]]-I125)/I125),0,(Table5[[#This Row],[Close Price]]-I125)/I125)</f>
        <v>-9.7695279541720314E-3</v>
      </c>
      <c r="N126" s="3">
        <f>IF(OR(Table5[[#This Row],[Raw Return]]&lt;-20,Table5[[#This Row],[Raw Return]]&gt;20),"Outlier",Table5[[#This Row],[Raw Return]])</f>
        <v>-9.7695279541720314E-3</v>
      </c>
      <c r="O126" s="8">
        <f>(Table5[[#This Row],[Return]]-$S$3)^2</f>
        <v>1.541835818532771E-4</v>
      </c>
      <c r="P126" s="8">
        <f>(Table5[[#This Row],[Return]]-$S$3)^3</f>
        <v>-1.9145080460382599E-6</v>
      </c>
    </row>
    <row r="127" spans="1:16" x14ac:dyDescent="0.3">
      <c r="A127" s="1" t="s">
        <v>12</v>
      </c>
      <c r="B127" s="1" t="s">
        <v>13</v>
      </c>
      <c r="C127" s="2">
        <v>41920</v>
      </c>
      <c r="D127" s="1">
        <v>1114.95</v>
      </c>
      <c r="E127" s="1">
        <v>1112</v>
      </c>
      <c r="F127" s="1">
        <v>1131.9000000000001</v>
      </c>
      <c r="G127" s="1">
        <v>1104.9000000000001</v>
      </c>
      <c r="H127" s="1">
        <v>1114</v>
      </c>
      <c r="I127" s="1">
        <v>1115.25</v>
      </c>
      <c r="J127" s="1">
        <v>1119.04</v>
      </c>
      <c r="K127" s="1">
        <v>31647</v>
      </c>
      <c r="L127" s="1">
        <v>35414363.600000001</v>
      </c>
      <c r="M127" s="3">
        <f>IF(ISERROR((Table5[[#This Row],[Close Price]]-I126)/I126),0,(Table5[[#This Row],[Close Price]]-I126)/I126)</f>
        <v>2.6907036189959595E-4</v>
      </c>
      <c r="N127" s="3">
        <f>IF(OR(Table5[[#This Row],[Raw Return]]&lt;-20,Table5[[#This Row],[Raw Return]]&gt;20),"Outlier",Table5[[#This Row],[Raw Return]])</f>
        <v>2.6907036189959595E-4</v>
      </c>
      <c r="O127" s="8">
        <f>(Table5[[#This Row],[Return]]-$S$3)^2</f>
        <v>5.6571188297356981E-6</v>
      </c>
      <c r="P127" s="8">
        <f>(Table5[[#This Row],[Return]]-$S$3)^3</f>
        <v>-1.3455286577220067E-8</v>
      </c>
    </row>
    <row r="128" spans="1:16" x14ac:dyDescent="0.3">
      <c r="A128" s="1" t="s">
        <v>12</v>
      </c>
      <c r="B128" s="1" t="s">
        <v>13</v>
      </c>
      <c r="C128" s="2">
        <v>41921</v>
      </c>
      <c r="D128" s="1">
        <v>1115.25</v>
      </c>
      <c r="E128" s="1">
        <v>1116</v>
      </c>
      <c r="F128" s="1">
        <v>1129</v>
      </c>
      <c r="G128" s="1">
        <v>1106.0999999999999</v>
      </c>
      <c r="H128" s="1">
        <v>1114</v>
      </c>
      <c r="I128" s="1">
        <v>1112.5999999999999</v>
      </c>
      <c r="J128" s="1">
        <v>1114.08</v>
      </c>
      <c r="K128" s="1">
        <v>17471</v>
      </c>
      <c r="L128" s="1">
        <v>19464025.449999999</v>
      </c>
      <c r="M128" s="3">
        <f>IF(ISERROR((Table5[[#This Row],[Close Price]]-I127)/I127),0,(Table5[[#This Row],[Close Price]]-I127)/I127)</f>
        <v>-2.3761488455504064E-3</v>
      </c>
      <c r="N128" s="3">
        <f>IF(OR(Table5[[#This Row],[Raw Return]]&lt;-20,Table5[[#This Row],[Raw Return]]&gt;20),"Outlier",Table5[[#This Row],[Raw Return]])</f>
        <v>-2.3761488455504064E-3</v>
      </c>
      <c r="O128" s="8">
        <f>(Table5[[#This Row],[Return]]-$S$3)^2</f>
        <v>2.5237451750962795E-5</v>
      </c>
      <c r="P128" s="8">
        <f>(Table5[[#This Row],[Return]]-$S$3)^3</f>
        <v>-1.2678511021184343E-7</v>
      </c>
    </row>
    <row r="129" spans="1:16" x14ac:dyDescent="0.3">
      <c r="A129" s="1" t="s">
        <v>12</v>
      </c>
      <c r="B129" s="1" t="s">
        <v>13</v>
      </c>
      <c r="C129" s="2">
        <v>41922</v>
      </c>
      <c r="D129" s="1">
        <v>1112.5999999999999</v>
      </c>
      <c r="E129" s="1">
        <v>1105.5999999999999</v>
      </c>
      <c r="F129" s="1">
        <v>1119.95</v>
      </c>
      <c r="G129" s="1">
        <v>1082.0999999999999</v>
      </c>
      <c r="H129" s="1">
        <v>1090.05</v>
      </c>
      <c r="I129" s="1">
        <v>1093.8499999999999</v>
      </c>
      <c r="J129" s="1">
        <v>1107.75</v>
      </c>
      <c r="K129" s="1">
        <v>18278</v>
      </c>
      <c r="L129" s="1">
        <v>20247419.050000001</v>
      </c>
      <c r="M129" s="3">
        <f>IF(ISERROR((Table5[[#This Row],[Close Price]]-I128)/I128),0,(Table5[[#This Row],[Close Price]]-I128)/I128)</f>
        <v>-1.685241776020133E-2</v>
      </c>
      <c r="N129" s="3">
        <f>IF(OR(Table5[[#This Row],[Raw Return]]&lt;-20,Table5[[#This Row],[Raw Return]]&gt;20),"Outlier",Table5[[#This Row],[Raw Return]])</f>
        <v>-1.685241776020133E-2</v>
      </c>
      <c r="O129" s="8">
        <f>(Table5[[#This Row],[Return]]-$S$3)^2</f>
        <v>3.8024836093318777E-4</v>
      </c>
      <c r="P129" s="8">
        <f>(Table5[[#This Row],[Return]]-$S$3)^3</f>
        <v>-7.4148270573474063E-6</v>
      </c>
    </row>
    <row r="130" spans="1:16" x14ac:dyDescent="0.3">
      <c r="A130" s="1" t="s">
        <v>12</v>
      </c>
      <c r="B130" s="1" t="s">
        <v>13</v>
      </c>
      <c r="C130" s="2">
        <v>41925</v>
      </c>
      <c r="D130" s="1">
        <v>1093.8499999999999</v>
      </c>
      <c r="E130" s="1">
        <v>1083.4000000000001</v>
      </c>
      <c r="F130" s="1">
        <v>1118</v>
      </c>
      <c r="G130" s="1">
        <v>1075.3</v>
      </c>
      <c r="H130" s="1">
        <v>1110</v>
      </c>
      <c r="I130" s="1">
        <v>1110.45</v>
      </c>
      <c r="J130" s="1">
        <v>1100.04</v>
      </c>
      <c r="K130" s="1">
        <v>11458</v>
      </c>
      <c r="L130" s="1">
        <v>12604223.199999999</v>
      </c>
      <c r="M130" s="3">
        <f>IF(ISERROR((Table5[[#This Row],[Close Price]]-I129)/I129),0,(Table5[[#This Row],[Close Price]]-I129)/I129)</f>
        <v>1.5175755359510113E-2</v>
      </c>
      <c r="N130" s="3">
        <f>IF(OR(Table5[[#This Row],[Raw Return]]&lt;-20,Table5[[#This Row],[Raw Return]]&gt;20),"Outlier",Table5[[#This Row],[Raw Return]])</f>
        <v>1.5175755359510113E-2</v>
      </c>
      <c r="O130" s="8">
        <f>(Table5[[#This Row],[Return]]-$S$3)^2</f>
        <v>1.5695617477229888E-4</v>
      </c>
      <c r="P130" s="8">
        <f>(Table5[[#This Row],[Return]]-$S$3)^3</f>
        <v>1.9663807262149E-6</v>
      </c>
    </row>
    <row r="131" spans="1:16" x14ac:dyDescent="0.3">
      <c r="A131" s="1" t="s">
        <v>12</v>
      </c>
      <c r="B131" s="1" t="s">
        <v>13</v>
      </c>
      <c r="C131" s="2">
        <v>41926</v>
      </c>
      <c r="D131" s="1">
        <v>1110.45</v>
      </c>
      <c r="E131" s="1">
        <v>1113.3</v>
      </c>
      <c r="F131" s="1">
        <v>1134</v>
      </c>
      <c r="G131" s="1">
        <v>1057</v>
      </c>
      <c r="H131" s="1">
        <v>1065.1500000000001</v>
      </c>
      <c r="I131" s="1">
        <v>1105.0999999999999</v>
      </c>
      <c r="J131" s="1">
        <v>1110.8599999999999</v>
      </c>
      <c r="K131" s="1">
        <v>119623</v>
      </c>
      <c r="L131" s="1">
        <v>132884100.59999999</v>
      </c>
      <c r="M131" s="3">
        <f>IF(ISERROR((Table5[[#This Row],[Close Price]]-I130)/I130),0,(Table5[[#This Row],[Close Price]]-I130)/I130)</f>
        <v>-4.8178666306453568E-3</v>
      </c>
      <c r="N131" s="3">
        <f>IF(OR(Table5[[#This Row],[Raw Return]]&lt;-20,Table5[[#This Row],[Raw Return]]&gt;20),"Outlier",Table5[[#This Row],[Raw Return]])</f>
        <v>-4.8178666306453568E-3</v>
      </c>
      <c r="O131" s="8">
        <f>(Table5[[#This Row],[Return]]-$S$3)^2</f>
        <v>5.5732299332176783E-5</v>
      </c>
      <c r="P131" s="8">
        <f>(Table5[[#This Row],[Return]]-$S$3)^3</f>
        <v>-4.1606428881304122E-7</v>
      </c>
    </row>
    <row r="132" spans="1:16" x14ac:dyDescent="0.3">
      <c r="A132" s="1" t="s">
        <v>12</v>
      </c>
      <c r="B132" s="1" t="s">
        <v>13</v>
      </c>
      <c r="C132" s="2">
        <v>41928</v>
      </c>
      <c r="D132" s="1">
        <v>1105.0999999999999</v>
      </c>
      <c r="E132" s="1">
        <v>1058.5</v>
      </c>
      <c r="F132" s="1">
        <v>1084</v>
      </c>
      <c r="G132" s="1">
        <v>1001.1</v>
      </c>
      <c r="H132" s="1">
        <v>1020</v>
      </c>
      <c r="I132" s="1">
        <v>1020.6</v>
      </c>
      <c r="J132" s="1">
        <v>1049</v>
      </c>
      <c r="K132" s="1">
        <v>43672</v>
      </c>
      <c r="L132" s="1">
        <v>45811931.049999997</v>
      </c>
      <c r="M132" s="3">
        <f>IF(ISERROR((Table5[[#This Row],[Close Price]]-I131)/I131),0,(Table5[[#This Row],[Close Price]]-I131)/I131)</f>
        <v>-7.6463668446294361E-2</v>
      </c>
      <c r="N132" s="3">
        <f>IF(OR(Table5[[#This Row],[Raw Return]]&lt;-20,Table5[[#This Row],[Raw Return]]&gt;20),"Outlier",Table5[[#This Row],[Raw Return]])</f>
        <v>-7.6463668446294361E-2</v>
      </c>
      <c r="O132" s="8">
        <f>(Table5[[#This Row],[Return]]-$S$3)^2</f>
        <v>6.2585833354393532E-3</v>
      </c>
      <c r="P132" s="8">
        <f>(Table5[[#This Row],[Return]]-$S$3)^3</f>
        <v>-4.9512409215776503E-4</v>
      </c>
    </row>
    <row r="133" spans="1:16" x14ac:dyDescent="0.3">
      <c r="A133" s="1" t="s">
        <v>12</v>
      </c>
      <c r="B133" s="1" t="s">
        <v>13</v>
      </c>
      <c r="C133" s="2">
        <v>41929</v>
      </c>
      <c r="D133" s="1">
        <v>1020.6</v>
      </c>
      <c r="E133" s="1">
        <v>1021</v>
      </c>
      <c r="F133" s="1">
        <v>1039.75</v>
      </c>
      <c r="G133" s="1">
        <v>1002.25</v>
      </c>
      <c r="H133" s="1">
        <v>1025</v>
      </c>
      <c r="I133" s="1">
        <v>1010.5</v>
      </c>
      <c r="J133" s="1">
        <v>1008.89</v>
      </c>
      <c r="K133" s="1">
        <v>66616</v>
      </c>
      <c r="L133" s="1">
        <v>67208129.5</v>
      </c>
      <c r="M133" s="3">
        <f>IF(ISERROR((Table5[[#This Row],[Close Price]]-I132)/I132),0,(Table5[[#This Row],[Close Price]]-I132)/I132)</f>
        <v>-9.8961395257691782E-3</v>
      </c>
      <c r="N133" s="3">
        <f>IF(OR(Table5[[#This Row],[Raw Return]]&lt;-20,Table5[[#This Row],[Raw Return]]&gt;20),"Outlier",Table5[[#This Row],[Raw Return]])</f>
        <v>-9.8961395257691782E-3</v>
      </c>
      <c r="O133" s="8">
        <f>(Table5[[#This Row],[Return]]-$S$3)^2</f>
        <v>1.5734390137373637E-4</v>
      </c>
      <c r="P133" s="8">
        <f>(Table5[[#This Row],[Return]]-$S$3)^3</f>
        <v>-1.9736715075861035E-6</v>
      </c>
    </row>
    <row r="134" spans="1:16" x14ac:dyDescent="0.3">
      <c r="A134" s="1" t="s">
        <v>12</v>
      </c>
      <c r="B134" s="1" t="s">
        <v>13</v>
      </c>
      <c r="C134" s="2">
        <v>41932</v>
      </c>
      <c r="D134" s="1">
        <v>1010.5</v>
      </c>
      <c r="E134" s="1">
        <v>1019</v>
      </c>
      <c r="F134" s="1">
        <v>1049</v>
      </c>
      <c r="G134" s="1">
        <v>1010</v>
      </c>
      <c r="H134" s="1">
        <v>1017</v>
      </c>
      <c r="I134" s="1">
        <v>1015.6</v>
      </c>
      <c r="J134" s="1">
        <v>1022.64</v>
      </c>
      <c r="K134" s="1">
        <v>65095</v>
      </c>
      <c r="L134" s="1">
        <v>66568662.600000001</v>
      </c>
      <c r="M134" s="3">
        <f>IF(ISERROR((Table5[[#This Row],[Close Price]]-I133)/I133),0,(Table5[[#This Row],[Close Price]]-I133)/I133)</f>
        <v>5.047006432459201E-3</v>
      </c>
      <c r="N134" s="3">
        <f>IF(OR(Table5[[#This Row],[Raw Return]]&lt;-20,Table5[[#This Row],[Raw Return]]&gt;20),"Outlier",Table5[[#This Row],[Raw Return]])</f>
        <v>5.047006432459201E-3</v>
      </c>
      <c r="O134" s="8">
        <f>(Table5[[#This Row],[Return]]-$S$3)^2</f>
        <v>5.7574381412089388E-6</v>
      </c>
      <c r="P134" s="8">
        <f>(Table5[[#This Row],[Return]]-$S$3)^3</f>
        <v>1.3814778333915782E-8</v>
      </c>
    </row>
    <row r="135" spans="1:16" x14ac:dyDescent="0.3">
      <c r="A135" s="1" t="s">
        <v>12</v>
      </c>
      <c r="B135" s="1" t="s">
        <v>13</v>
      </c>
      <c r="C135" s="2">
        <v>41933</v>
      </c>
      <c r="D135" s="1">
        <v>1015.6</v>
      </c>
      <c r="E135" s="1">
        <v>1020</v>
      </c>
      <c r="F135" s="1">
        <v>1030</v>
      </c>
      <c r="G135" s="1">
        <v>1005</v>
      </c>
      <c r="H135" s="1">
        <v>1015</v>
      </c>
      <c r="I135" s="1">
        <v>1016.1</v>
      </c>
      <c r="J135" s="1">
        <v>1022.3</v>
      </c>
      <c r="K135" s="1">
        <v>25903</v>
      </c>
      <c r="L135" s="1">
        <v>26480538.449999999</v>
      </c>
      <c r="M135" s="3">
        <f>IF(ISERROR((Table5[[#This Row],[Close Price]]-I134)/I134),0,(Table5[[#This Row],[Close Price]]-I134)/I134)</f>
        <v>4.9231981094919263E-4</v>
      </c>
      <c r="N135" s="3">
        <f>IF(OR(Table5[[#This Row],[Raw Return]]&lt;-20,Table5[[#This Row],[Raw Return]]&gt;20),"Outlier",Table5[[#This Row],[Raw Return]])</f>
        <v>4.9231981094919263E-4</v>
      </c>
      <c r="O135" s="8">
        <f>(Table5[[#This Row],[Return]]-$S$3)^2</f>
        <v>4.644974978826412E-6</v>
      </c>
      <c r="P135" s="8">
        <f>(Table5[[#This Row],[Return]]-$S$3)^3</f>
        <v>-1.0010944838591587E-8</v>
      </c>
    </row>
    <row r="136" spans="1:16" x14ac:dyDescent="0.3">
      <c r="A136" s="1" t="s">
        <v>12</v>
      </c>
      <c r="B136" s="1" t="s">
        <v>13</v>
      </c>
      <c r="C136" s="2">
        <v>41934</v>
      </c>
      <c r="D136" s="1">
        <v>1016.1</v>
      </c>
      <c r="E136" s="1">
        <v>1026</v>
      </c>
      <c r="F136" s="1">
        <v>1026</v>
      </c>
      <c r="G136" s="1">
        <v>1007</v>
      </c>
      <c r="H136" s="1">
        <v>1010</v>
      </c>
      <c r="I136" s="1">
        <v>1011.25</v>
      </c>
      <c r="J136" s="1">
        <v>1015.92</v>
      </c>
      <c r="K136" s="1">
        <v>14826</v>
      </c>
      <c r="L136" s="1">
        <v>15061960.35</v>
      </c>
      <c r="M136" s="3">
        <f>IF(ISERROR((Table5[[#This Row],[Close Price]]-I135)/I135),0,(Table5[[#This Row],[Close Price]]-I135)/I135)</f>
        <v>-4.7731522487944322E-3</v>
      </c>
      <c r="N136" s="3">
        <f>IF(OR(Table5[[#This Row],[Raw Return]]&lt;-20,Table5[[#This Row],[Raw Return]]&gt;20),"Outlier",Table5[[#This Row],[Raw Return]])</f>
        <v>-4.7731522487944322E-3</v>
      </c>
      <c r="O136" s="8">
        <f>(Table5[[#This Row],[Return]]-$S$3)^2</f>
        <v>5.5066676603616278E-5</v>
      </c>
      <c r="P136" s="8">
        <f>(Table5[[#This Row],[Return]]-$S$3)^3</f>
        <v>-4.0863287193544409E-7</v>
      </c>
    </row>
    <row r="137" spans="1:16" x14ac:dyDescent="0.3">
      <c r="A137" s="1" t="s">
        <v>12</v>
      </c>
      <c r="B137" s="1" t="s">
        <v>13</v>
      </c>
      <c r="C137" s="2">
        <v>41935</v>
      </c>
      <c r="D137" s="1">
        <v>1011.25</v>
      </c>
      <c r="E137" s="1">
        <v>1046.5</v>
      </c>
      <c r="F137" s="1">
        <v>1046.5</v>
      </c>
      <c r="G137" s="1">
        <v>1015.95</v>
      </c>
      <c r="H137" s="1">
        <v>1039</v>
      </c>
      <c r="I137" s="1">
        <v>1035.25</v>
      </c>
      <c r="J137" s="1">
        <v>1030.04</v>
      </c>
      <c r="K137" s="1">
        <v>17420</v>
      </c>
      <c r="L137" s="1">
        <v>17943325.149999999</v>
      </c>
      <c r="M137" s="3">
        <f>IF(ISERROR((Table5[[#This Row],[Close Price]]-I136)/I136),0,(Table5[[#This Row],[Close Price]]-I136)/I136)</f>
        <v>2.3733003708281828E-2</v>
      </c>
      <c r="N137" s="3">
        <f>IF(OR(Table5[[#This Row],[Raw Return]]&lt;-20,Table5[[#This Row],[Raw Return]]&gt;20),"Outlier",Table5[[#This Row],[Raw Return]])</f>
        <v>2.3733003708281828E-2</v>
      </c>
      <c r="O137" s="8">
        <f>(Table5[[#This Row],[Return]]-$S$3)^2</f>
        <v>4.44596770836198E-4</v>
      </c>
      <c r="P137" s="8">
        <f>(Table5[[#This Row],[Return]]-$S$3)^3</f>
        <v>9.3745289818539377E-6</v>
      </c>
    </row>
    <row r="138" spans="1:16" x14ac:dyDescent="0.3">
      <c r="A138" s="1" t="s">
        <v>12</v>
      </c>
      <c r="B138" s="1" t="s">
        <v>13</v>
      </c>
      <c r="C138" s="2">
        <v>41939</v>
      </c>
      <c r="D138" s="1">
        <v>1035.25</v>
      </c>
      <c r="E138" s="1">
        <v>1049</v>
      </c>
      <c r="F138" s="1">
        <v>1075</v>
      </c>
      <c r="G138" s="1">
        <v>975</v>
      </c>
      <c r="H138" s="1">
        <v>1065.0999999999999</v>
      </c>
      <c r="I138" s="1">
        <v>1067.5999999999999</v>
      </c>
      <c r="J138" s="1">
        <v>1058.67</v>
      </c>
      <c r="K138" s="1">
        <v>32273</v>
      </c>
      <c r="L138" s="1">
        <v>34166337.299999997</v>
      </c>
      <c r="M138" s="3">
        <f>IF(ISERROR((Table5[[#This Row],[Close Price]]-I137)/I137),0,(Table5[[#This Row],[Close Price]]-I137)/I137)</f>
        <v>3.1248490702728723E-2</v>
      </c>
      <c r="N138" s="3">
        <f>IF(OR(Table5[[#This Row],[Raw Return]]&lt;-20,Table5[[#This Row],[Raw Return]]&gt;20),"Outlier",Table5[[#This Row],[Raw Return]])</f>
        <v>3.1248490702728723E-2</v>
      </c>
      <c r="O138" s="8">
        <f>(Table5[[#This Row],[Return]]-$S$3)^2</f>
        <v>8.1801436895027944E-4</v>
      </c>
      <c r="P138" s="8">
        <f>(Table5[[#This Row],[Return]]-$S$3)^3</f>
        <v>2.3395988466725072E-5</v>
      </c>
    </row>
    <row r="139" spans="1:16" x14ac:dyDescent="0.3">
      <c r="A139" s="1" t="s">
        <v>12</v>
      </c>
      <c r="B139" s="1" t="s">
        <v>13</v>
      </c>
      <c r="C139" s="2">
        <v>41940</v>
      </c>
      <c r="D139" s="1">
        <v>1067.5999999999999</v>
      </c>
      <c r="E139" s="1">
        <v>1064</v>
      </c>
      <c r="F139" s="1">
        <v>1073.3499999999999</v>
      </c>
      <c r="G139" s="1">
        <v>1047.7</v>
      </c>
      <c r="H139" s="1">
        <v>1052</v>
      </c>
      <c r="I139" s="1">
        <v>1054.8499999999999</v>
      </c>
      <c r="J139" s="1">
        <v>1055.01</v>
      </c>
      <c r="K139" s="1">
        <v>17067</v>
      </c>
      <c r="L139" s="1">
        <v>18005914.600000001</v>
      </c>
      <c r="M139" s="3">
        <f>IF(ISERROR((Table5[[#This Row],[Close Price]]-I138)/I138),0,(Table5[[#This Row],[Close Price]]-I138)/I138)</f>
        <v>-1.194267515923567E-2</v>
      </c>
      <c r="N139" s="3">
        <f>IF(OR(Table5[[#This Row],[Raw Return]]&lt;-20,Table5[[#This Row],[Raw Return]]&gt;20),"Outlier",Table5[[#This Row],[Raw Return]])</f>
        <v>-1.194267515923567E-2</v>
      </c>
      <c r="O139" s="8">
        <f>(Table5[[#This Row],[Return]]-$S$3)^2</f>
        <v>2.1287438459069097E-4</v>
      </c>
      <c r="P139" s="8">
        <f>(Table5[[#This Row],[Return]]-$S$3)^3</f>
        <v>-3.1058831182824162E-6</v>
      </c>
    </row>
    <row r="140" spans="1:16" x14ac:dyDescent="0.3">
      <c r="A140" s="1" t="s">
        <v>12</v>
      </c>
      <c r="B140" s="1" t="s">
        <v>13</v>
      </c>
      <c r="C140" s="2">
        <v>41941</v>
      </c>
      <c r="D140" s="1">
        <v>1054.8499999999999</v>
      </c>
      <c r="E140" s="1">
        <v>1051</v>
      </c>
      <c r="F140" s="1">
        <v>1072</v>
      </c>
      <c r="G140" s="1">
        <v>1047.55</v>
      </c>
      <c r="H140" s="1">
        <v>1062</v>
      </c>
      <c r="I140" s="1">
        <v>1069.45</v>
      </c>
      <c r="J140" s="1">
        <v>1063.8399999999999</v>
      </c>
      <c r="K140" s="1">
        <v>15911</v>
      </c>
      <c r="L140" s="1">
        <v>16926755.050000001</v>
      </c>
      <c r="M140" s="3">
        <f>IF(ISERROR((Table5[[#This Row],[Close Price]]-I139)/I139),0,(Table5[[#This Row],[Close Price]]-I139)/I139)</f>
        <v>1.384083044982712E-2</v>
      </c>
      <c r="N140" s="3">
        <f>IF(OR(Table5[[#This Row],[Raw Return]]&lt;-20,Table5[[#This Row],[Raw Return]]&gt;20),"Outlier",Table5[[#This Row],[Raw Return]])</f>
        <v>1.384083044982712E-2</v>
      </c>
      <c r="O140" s="8">
        <f>(Table5[[#This Row],[Return]]-$S$3)^2</f>
        <v>1.2528974633929877E-4</v>
      </c>
      <c r="P140" s="8">
        <f>(Table5[[#This Row],[Return]]-$S$3)^3</f>
        <v>1.4024044945494911E-6</v>
      </c>
    </row>
    <row r="141" spans="1:16" x14ac:dyDescent="0.3">
      <c r="A141" s="1" t="s">
        <v>12</v>
      </c>
      <c r="B141" s="1" t="s">
        <v>13</v>
      </c>
      <c r="C141" s="2">
        <v>41942</v>
      </c>
      <c r="D141" s="1">
        <v>1069.45</v>
      </c>
      <c r="E141" s="1">
        <v>1066</v>
      </c>
      <c r="F141" s="1">
        <v>1079</v>
      </c>
      <c r="G141" s="1">
        <v>1053.0999999999999</v>
      </c>
      <c r="H141" s="1">
        <v>1075</v>
      </c>
      <c r="I141" s="1">
        <v>1073.45</v>
      </c>
      <c r="J141" s="1">
        <v>1059.81</v>
      </c>
      <c r="K141" s="1">
        <v>43144</v>
      </c>
      <c r="L141" s="1">
        <v>45724559.399999999</v>
      </c>
      <c r="M141" s="3">
        <f>IF(ISERROR((Table5[[#This Row],[Close Price]]-I140)/I140),0,(Table5[[#This Row],[Close Price]]-I140)/I140)</f>
        <v>3.7402403104399456E-3</v>
      </c>
      <c r="N141" s="3">
        <f>IF(OR(Table5[[#This Row],[Raw Return]]&lt;-20,Table5[[#This Row],[Raw Return]]&gt;20),"Outlier",Table5[[#This Row],[Raw Return]])</f>
        <v>3.7402403104399456E-3</v>
      </c>
      <c r="O141" s="8">
        <f>(Table5[[#This Row],[Return]]-$S$3)^2</f>
        <v>1.193993504258214E-6</v>
      </c>
      <c r="P141" s="8">
        <f>(Table5[[#This Row],[Return]]-$S$3)^3</f>
        <v>1.3046768191629414E-9</v>
      </c>
    </row>
    <row r="142" spans="1:16" x14ac:dyDescent="0.3">
      <c r="A142" s="1" t="s">
        <v>12</v>
      </c>
      <c r="B142" s="1" t="s">
        <v>13</v>
      </c>
      <c r="C142" s="2">
        <v>41943</v>
      </c>
      <c r="D142" s="1">
        <v>1073.45</v>
      </c>
      <c r="E142" s="1">
        <v>1077</v>
      </c>
      <c r="F142" s="1">
        <v>1085</v>
      </c>
      <c r="G142" s="1">
        <v>1058.55</v>
      </c>
      <c r="H142" s="1">
        <v>1070</v>
      </c>
      <c r="I142" s="1">
        <v>1068.3499999999999</v>
      </c>
      <c r="J142" s="1">
        <v>1072.6500000000001</v>
      </c>
      <c r="K142" s="1">
        <v>64349</v>
      </c>
      <c r="L142" s="1">
        <v>69024059.799999997</v>
      </c>
      <c r="M142" s="3">
        <f>IF(ISERROR((Table5[[#This Row],[Close Price]]-I141)/I141),0,(Table5[[#This Row],[Close Price]]-I141)/I141)</f>
        <v>-4.7510363780335707E-3</v>
      </c>
      <c r="N142" s="3">
        <f>IF(OR(Table5[[#This Row],[Raw Return]]&lt;-20,Table5[[#This Row],[Raw Return]]&gt;20),"Outlier",Table5[[#This Row],[Raw Return]])</f>
        <v>-4.7510363780335707E-3</v>
      </c>
      <c r="O142" s="8">
        <f>(Table5[[#This Row],[Return]]-$S$3)^2</f>
        <v>5.4738935564500088E-5</v>
      </c>
      <c r="P142" s="8">
        <f>(Table5[[#This Row],[Return]]-$S$3)^3</f>
        <v>-4.0499020725271925E-7</v>
      </c>
    </row>
    <row r="143" spans="1:16" x14ac:dyDescent="0.3">
      <c r="A143" s="1" t="s">
        <v>12</v>
      </c>
      <c r="B143" s="1" t="s">
        <v>13</v>
      </c>
      <c r="C143" s="2">
        <v>41946</v>
      </c>
      <c r="D143" s="1">
        <v>1068.3499999999999</v>
      </c>
      <c r="E143" s="1">
        <v>1068.3499999999999</v>
      </c>
      <c r="F143" s="1">
        <v>1072</v>
      </c>
      <c r="G143" s="1">
        <v>1045.0999999999999</v>
      </c>
      <c r="H143" s="1">
        <v>1047</v>
      </c>
      <c r="I143" s="1">
        <v>1051.25</v>
      </c>
      <c r="J143" s="1">
        <v>1053.71</v>
      </c>
      <c r="K143" s="1">
        <v>13536</v>
      </c>
      <c r="L143" s="1">
        <v>14263047.050000001</v>
      </c>
      <c r="M143" s="3">
        <f>IF(ISERROR((Table5[[#This Row],[Close Price]]-I142)/I142),0,(Table5[[#This Row],[Close Price]]-I142)/I142)</f>
        <v>-1.6005990546169243E-2</v>
      </c>
      <c r="N143" s="3">
        <f>IF(OR(Table5[[#This Row],[Raw Return]]&lt;-20,Table5[[#This Row],[Raw Return]]&gt;20),"Outlier",Table5[[#This Row],[Raw Return]])</f>
        <v>-1.6005990546169243E-2</v>
      </c>
      <c r="O143" s="8">
        <f>(Table5[[#This Row],[Return]]-$S$3)^2</f>
        <v>3.4795420976085976E-4</v>
      </c>
      <c r="P143" s="8">
        <f>(Table5[[#This Row],[Return]]-$S$3)^3</f>
        <v>-6.4905745543475808E-6</v>
      </c>
    </row>
    <row r="144" spans="1:16" x14ac:dyDescent="0.3">
      <c r="A144" s="1" t="s">
        <v>12</v>
      </c>
      <c r="B144" s="1" t="s">
        <v>13</v>
      </c>
      <c r="C144" s="2">
        <v>41948</v>
      </c>
      <c r="D144" s="1">
        <v>1051.25</v>
      </c>
      <c r="E144" s="1">
        <v>1055</v>
      </c>
      <c r="F144" s="1">
        <v>1070</v>
      </c>
      <c r="G144" s="1">
        <v>1032</v>
      </c>
      <c r="H144" s="1">
        <v>1049</v>
      </c>
      <c r="I144" s="1">
        <v>1041.6500000000001</v>
      </c>
      <c r="J144" s="1">
        <v>1043.6600000000001</v>
      </c>
      <c r="K144" s="1">
        <v>96089</v>
      </c>
      <c r="L144" s="1">
        <v>100284228.90000001</v>
      </c>
      <c r="M144" s="3">
        <f>IF(ISERROR((Table5[[#This Row],[Close Price]]-I143)/I143),0,(Table5[[#This Row],[Close Price]]-I143)/I143)</f>
        <v>-9.1319857312722082E-3</v>
      </c>
      <c r="N144" s="3">
        <f>IF(OR(Table5[[#This Row],[Raw Return]]&lt;-20,Table5[[#This Row],[Raw Return]]&gt;20),"Outlier",Table5[[#This Row],[Raw Return]])</f>
        <v>-9.1319857312722082E-3</v>
      </c>
      <c r="O144" s="8">
        <f>(Table5[[#This Row],[Return]]-$S$3)^2</f>
        <v>1.3875723145762822E-4</v>
      </c>
      <c r="P144" s="8">
        <f>(Table5[[#This Row],[Return]]-$S$3)^3</f>
        <v>-1.6344944078271526E-6</v>
      </c>
    </row>
    <row r="145" spans="1:16" x14ac:dyDescent="0.3">
      <c r="A145" s="1" t="s">
        <v>12</v>
      </c>
      <c r="B145" s="1" t="s">
        <v>13</v>
      </c>
      <c r="C145" s="2">
        <v>41950</v>
      </c>
      <c r="D145" s="1">
        <v>1041.6500000000001</v>
      </c>
      <c r="E145" s="1">
        <v>1075.3</v>
      </c>
      <c r="F145" s="1">
        <v>1075.3</v>
      </c>
      <c r="G145" s="1">
        <v>1021</v>
      </c>
      <c r="H145" s="1">
        <v>1046</v>
      </c>
      <c r="I145" s="1">
        <v>1039.6500000000001</v>
      </c>
      <c r="J145" s="1">
        <v>1036.18</v>
      </c>
      <c r="K145" s="1">
        <v>252873</v>
      </c>
      <c r="L145" s="1">
        <v>262022924.84999999</v>
      </c>
      <c r="M145" s="3">
        <f>IF(ISERROR((Table5[[#This Row],[Close Price]]-I144)/I144),0,(Table5[[#This Row],[Close Price]]-I144)/I144)</f>
        <v>-1.9200307204915276E-3</v>
      </c>
      <c r="N145" s="3">
        <f>IF(OR(Table5[[#This Row],[Raw Return]]&lt;-20,Table5[[#This Row],[Raw Return]]&gt;20),"Outlier",Table5[[#This Row],[Raw Return]])</f>
        <v>-1.9200307204915276E-3</v>
      </c>
      <c r="O145" s="8">
        <f>(Table5[[#This Row],[Return]]-$S$3)^2</f>
        <v>2.0862704226988442E-5</v>
      </c>
      <c r="P145" s="8">
        <f>(Table5[[#This Row],[Return]]-$S$3)^3</f>
        <v>-9.5291881408689316E-8</v>
      </c>
    </row>
    <row r="146" spans="1:16" x14ac:dyDescent="0.3">
      <c r="A146" s="1" t="s">
        <v>12</v>
      </c>
      <c r="B146" s="1" t="s">
        <v>13</v>
      </c>
      <c r="C146" s="2">
        <v>41953</v>
      </c>
      <c r="D146" s="1">
        <v>1039.6500000000001</v>
      </c>
      <c r="E146" s="1">
        <v>1050.0999999999999</v>
      </c>
      <c r="F146" s="1">
        <v>1074</v>
      </c>
      <c r="G146" s="1">
        <v>1024.0999999999999</v>
      </c>
      <c r="H146" s="1">
        <v>1049.75</v>
      </c>
      <c r="I146" s="1">
        <v>1040</v>
      </c>
      <c r="J146" s="1">
        <v>1040.3800000000001</v>
      </c>
      <c r="K146" s="1">
        <v>287014</v>
      </c>
      <c r="L146" s="1">
        <v>298604609.30000001</v>
      </c>
      <c r="M146" s="3">
        <f>IF(ISERROR((Table5[[#This Row],[Close Price]]-I145)/I145),0,(Table5[[#This Row],[Close Price]]-I145)/I145)</f>
        <v>3.3665175780301932E-4</v>
      </c>
      <c r="N146" s="3">
        <f>IF(OR(Table5[[#This Row],[Raw Return]]&lt;-20,Table5[[#This Row],[Raw Return]]&gt;20),"Outlier",Table5[[#This Row],[Raw Return]])</f>
        <v>3.3665175780301932E-4</v>
      </c>
      <c r="O146" s="8">
        <f>(Table5[[#This Row],[Return]]-$S$3)^2</f>
        <v>5.3402054495860103E-6</v>
      </c>
      <c r="P146" s="8">
        <f>(Table5[[#This Row],[Return]]-$S$3)^3</f>
        <v>-1.2340619118620016E-8</v>
      </c>
    </row>
    <row r="147" spans="1:16" x14ac:dyDescent="0.3">
      <c r="A147" s="1" t="s">
        <v>12</v>
      </c>
      <c r="B147" s="1" t="s">
        <v>13</v>
      </c>
      <c r="C147" s="2">
        <v>41954</v>
      </c>
      <c r="D147" s="1">
        <v>1040</v>
      </c>
      <c r="E147" s="1">
        <v>1044</v>
      </c>
      <c r="F147" s="1">
        <v>1073</v>
      </c>
      <c r="G147" s="1">
        <v>1035.05</v>
      </c>
      <c r="H147" s="1">
        <v>1062</v>
      </c>
      <c r="I147" s="1">
        <v>1060.4000000000001</v>
      </c>
      <c r="J147" s="1">
        <v>1048.8499999999999</v>
      </c>
      <c r="K147" s="1">
        <v>91469</v>
      </c>
      <c r="L147" s="1">
        <v>95937295.950000003</v>
      </c>
      <c r="M147" s="3">
        <f>IF(ISERROR((Table5[[#This Row],[Close Price]]-I146)/I146),0,(Table5[[#This Row],[Close Price]]-I146)/I146)</f>
        <v>1.9615384615384701E-2</v>
      </c>
      <c r="N147" s="3">
        <f>IF(OR(Table5[[#This Row],[Raw Return]]&lt;-20,Table5[[#This Row],[Raw Return]]&gt;20),"Outlier",Table5[[#This Row],[Raw Return]])</f>
        <v>1.9615384615384701E-2</v>
      </c>
      <c r="O147" s="8">
        <f>(Table5[[#This Row],[Return]]-$S$3)^2</f>
        <v>2.879077436839257E-4</v>
      </c>
      <c r="P147" s="8">
        <f>(Table5[[#This Row],[Return]]-$S$3)^3</f>
        <v>4.885173797243477E-6</v>
      </c>
    </row>
    <row r="148" spans="1:16" x14ac:dyDescent="0.3">
      <c r="A148" s="1" t="s">
        <v>12</v>
      </c>
      <c r="B148" s="1" t="s">
        <v>13</v>
      </c>
      <c r="C148" s="2">
        <v>41955</v>
      </c>
      <c r="D148" s="1">
        <v>1060.4000000000001</v>
      </c>
      <c r="E148" s="1">
        <v>1065</v>
      </c>
      <c r="F148" s="1">
        <v>1065</v>
      </c>
      <c r="G148" s="1">
        <v>1046</v>
      </c>
      <c r="H148" s="1">
        <v>1055</v>
      </c>
      <c r="I148" s="1">
        <v>1053.1500000000001</v>
      </c>
      <c r="J148" s="1">
        <v>1055</v>
      </c>
      <c r="K148" s="1">
        <v>193294</v>
      </c>
      <c r="L148" s="1">
        <v>203925718.94999999</v>
      </c>
      <c r="M148" s="3">
        <f>IF(ISERROR((Table5[[#This Row],[Close Price]]-I147)/I147),0,(Table5[[#This Row],[Close Price]]-I147)/I147)</f>
        <v>-6.8370426254243674E-3</v>
      </c>
      <c r="N148" s="3">
        <f>IF(OR(Table5[[#This Row],[Raw Return]]&lt;-20,Table5[[#This Row],[Raw Return]]&gt;20),"Outlier",Table5[[#This Row],[Raw Return]])</f>
        <v>-6.8370426254243674E-3</v>
      </c>
      <c r="O148" s="8">
        <f>(Table5[[#This Row],[Return]]-$S$3)^2</f>
        <v>8.9957311607537726E-5</v>
      </c>
      <c r="P148" s="8">
        <f>(Table5[[#This Row],[Return]]-$S$3)^3</f>
        <v>-8.5320757380960085E-7</v>
      </c>
    </row>
    <row r="149" spans="1:16" x14ac:dyDescent="0.3">
      <c r="A149" s="1" t="s">
        <v>12</v>
      </c>
      <c r="B149" s="1" t="s">
        <v>13</v>
      </c>
      <c r="C149" s="2">
        <v>41956</v>
      </c>
      <c r="D149" s="1">
        <v>1053.1500000000001</v>
      </c>
      <c r="E149" s="1">
        <v>1055</v>
      </c>
      <c r="F149" s="1">
        <v>1058</v>
      </c>
      <c r="G149" s="1">
        <v>1025</v>
      </c>
      <c r="H149" s="1">
        <v>1037.5</v>
      </c>
      <c r="I149" s="1">
        <v>1032.7</v>
      </c>
      <c r="J149" s="1">
        <v>1040.04</v>
      </c>
      <c r="K149" s="1">
        <v>118410</v>
      </c>
      <c r="L149" s="1">
        <v>123151261.90000001</v>
      </c>
      <c r="M149" s="3">
        <f>IF(ISERROR((Table5[[#This Row],[Close Price]]-I148)/I148),0,(Table5[[#This Row],[Close Price]]-I148)/I148)</f>
        <v>-1.9417936666191942E-2</v>
      </c>
      <c r="N149" s="3">
        <f>IF(OR(Table5[[#This Row],[Raw Return]]&lt;-20,Table5[[#This Row],[Raw Return]]&gt;20),"Outlier",Table5[[#This Row],[Raw Return]])</f>
        <v>-1.9417936666191942E-2</v>
      </c>
      <c r="O149" s="8">
        <f>(Table5[[#This Row],[Return]]-$S$3)^2</f>
        <v>4.868852698796412E-4</v>
      </c>
      <c r="P149" s="8">
        <f>(Table5[[#This Row],[Return]]-$S$3)^3</f>
        <v>-1.0743355665055841E-5</v>
      </c>
    </row>
    <row r="150" spans="1:16" x14ac:dyDescent="0.3">
      <c r="A150" s="1" t="s">
        <v>12</v>
      </c>
      <c r="B150" s="1" t="s">
        <v>13</v>
      </c>
      <c r="C150" s="2">
        <v>41957</v>
      </c>
      <c r="D150" s="1">
        <v>1032.7</v>
      </c>
      <c r="E150" s="1">
        <v>1032</v>
      </c>
      <c r="F150" s="1">
        <v>1048.1500000000001</v>
      </c>
      <c r="G150" s="1">
        <v>1030</v>
      </c>
      <c r="H150" s="1">
        <v>1031</v>
      </c>
      <c r="I150" s="1">
        <v>1033.55</v>
      </c>
      <c r="J150" s="1">
        <v>1035.46</v>
      </c>
      <c r="K150" s="1">
        <v>18687</v>
      </c>
      <c r="L150" s="1">
        <v>19349657.600000001</v>
      </c>
      <c r="M150" s="3">
        <f>IF(ISERROR((Table5[[#This Row],[Close Price]]-I149)/I149),0,(Table5[[#This Row],[Close Price]]-I149)/I149)</f>
        <v>8.2308511668433134E-4</v>
      </c>
      <c r="N150" s="3">
        <f>IF(OR(Table5[[#This Row],[Raw Return]]&lt;-20,Table5[[#This Row],[Raw Return]]&gt;20),"Outlier",Table5[[#This Row],[Raw Return]])</f>
        <v>8.2308511668433134E-4</v>
      </c>
      <c r="O150" s="8">
        <f>(Table5[[#This Row],[Return]]-$S$3)^2</f>
        <v>3.328636396280019E-6</v>
      </c>
      <c r="P150" s="8">
        <f>(Table5[[#This Row],[Return]]-$S$3)^3</f>
        <v>-6.0729476349751202E-9</v>
      </c>
    </row>
    <row r="151" spans="1:16" x14ac:dyDescent="0.3">
      <c r="A151" s="1" t="s">
        <v>12</v>
      </c>
      <c r="B151" s="1" t="s">
        <v>13</v>
      </c>
      <c r="C151" s="2">
        <v>41960</v>
      </c>
      <c r="D151" s="1">
        <v>1033.55</v>
      </c>
      <c r="E151" s="1">
        <v>1039</v>
      </c>
      <c r="F151" s="1">
        <v>1070</v>
      </c>
      <c r="G151" s="1">
        <v>1025</v>
      </c>
      <c r="H151" s="1">
        <v>1050</v>
      </c>
      <c r="I151" s="1">
        <v>1049.25</v>
      </c>
      <c r="J151" s="1">
        <v>1035.1500000000001</v>
      </c>
      <c r="K151" s="1">
        <v>111096</v>
      </c>
      <c r="L151" s="1">
        <v>115001177.90000001</v>
      </c>
      <c r="M151" s="3">
        <f>IF(ISERROR((Table5[[#This Row],[Close Price]]-I150)/I150),0,(Table5[[#This Row],[Close Price]]-I150)/I150)</f>
        <v>1.5190363310918723E-2</v>
      </c>
      <c r="N151" s="3">
        <f>IF(OR(Table5[[#This Row],[Raw Return]]&lt;-20,Table5[[#This Row],[Raw Return]]&gt;20),"Outlier",Table5[[#This Row],[Raw Return]])</f>
        <v>1.5190363310918723E-2</v>
      </c>
      <c r="O151" s="8">
        <f>(Table5[[#This Row],[Return]]-$S$3)^2</f>
        <v>1.5732241128075443E-4</v>
      </c>
      <c r="P151" s="8">
        <f>(Table5[[#This Row],[Return]]-$S$3)^3</f>
        <v>1.973267174127032E-6</v>
      </c>
    </row>
    <row r="152" spans="1:16" x14ac:dyDescent="0.3">
      <c r="A152" s="1" t="s">
        <v>12</v>
      </c>
      <c r="B152" s="1" t="s">
        <v>13</v>
      </c>
      <c r="C152" s="2">
        <v>41961</v>
      </c>
      <c r="D152" s="1">
        <v>1049.25</v>
      </c>
      <c r="E152" s="1">
        <v>1060</v>
      </c>
      <c r="F152" s="1">
        <v>1065</v>
      </c>
      <c r="G152" s="1">
        <v>1035.1500000000001</v>
      </c>
      <c r="H152" s="1">
        <v>1044.9000000000001</v>
      </c>
      <c r="I152" s="1">
        <v>1042.05</v>
      </c>
      <c r="J152" s="1">
        <v>1045.47</v>
      </c>
      <c r="K152" s="1">
        <v>738125</v>
      </c>
      <c r="L152" s="1">
        <v>771689790.54999995</v>
      </c>
      <c r="M152" s="3">
        <f>IF(ISERROR((Table5[[#This Row],[Close Price]]-I151)/I151),0,(Table5[[#This Row],[Close Price]]-I151)/I151)</f>
        <v>-6.8620443173695927E-3</v>
      </c>
      <c r="N152" s="3">
        <f>IF(OR(Table5[[#This Row],[Raw Return]]&lt;-20,Table5[[#This Row],[Raw Return]]&gt;20),"Outlier",Table5[[#This Row],[Raw Return]])</f>
        <v>-6.8620443173695927E-3</v>
      </c>
      <c r="O152" s="8">
        <f>(Table5[[#This Row],[Return]]-$S$3)^2</f>
        <v>9.0432197928818318E-5</v>
      </c>
      <c r="P152" s="8">
        <f>(Table5[[#This Row],[Return]]-$S$3)^3</f>
        <v>-8.5997263041688183E-7</v>
      </c>
    </row>
    <row r="153" spans="1:16" x14ac:dyDescent="0.3">
      <c r="A153" s="1" t="s">
        <v>12</v>
      </c>
      <c r="B153" s="1" t="s">
        <v>13</v>
      </c>
      <c r="C153" s="2">
        <v>41962</v>
      </c>
      <c r="D153" s="1">
        <v>1042.05</v>
      </c>
      <c r="E153" s="1">
        <v>1040</v>
      </c>
      <c r="F153" s="1">
        <v>1055</v>
      </c>
      <c r="G153" s="1">
        <v>1030</v>
      </c>
      <c r="H153" s="1">
        <v>1050</v>
      </c>
      <c r="I153" s="1">
        <v>1048.75</v>
      </c>
      <c r="J153" s="1">
        <v>1038</v>
      </c>
      <c r="K153" s="1">
        <v>276148</v>
      </c>
      <c r="L153" s="1">
        <v>286641546.39999998</v>
      </c>
      <c r="M153" s="3">
        <f>IF(ISERROR((Table5[[#This Row],[Close Price]]-I152)/I152),0,(Table5[[#This Row],[Close Price]]-I152)/I152)</f>
        <v>6.4296338947267846E-3</v>
      </c>
      <c r="N153" s="3">
        <f>IF(OR(Table5[[#This Row],[Raw Return]]&lt;-20,Table5[[#This Row],[Raw Return]]&gt;20),"Outlier",Table5[[#This Row],[Raw Return]])</f>
        <v>6.4296338947267846E-3</v>
      </c>
      <c r="O153" s="8">
        <f>(Table5[[#This Row],[Return]]-$S$3)^2</f>
        <v>1.4304232621902087E-5</v>
      </c>
      <c r="P153" s="8">
        <f>(Table5[[#This Row],[Return]]-$S$3)^3</f>
        <v>5.4099947829839754E-8</v>
      </c>
    </row>
    <row r="154" spans="1:16" x14ac:dyDescent="0.3">
      <c r="A154" s="1" t="s">
        <v>12</v>
      </c>
      <c r="B154" s="1" t="s">
        <v>13</v>
      </c>
      <c r="C154" s="2">
        <v>41963</v>
      </c>
      <c r="D154" s="1">
        <v>1048.75</v>
      </c>
      <c r="E154" s="1">
        <v>1078</v>
      </c>
      <c r="F154" s="1">
        <v>1080</v>
      </c>
      <c r="G154" s="1">
        <v>1036.2</v>
      </c>
      <c r="H154" s="1">
        <v>1036.2</v>
      </c>
      <c r="I154" s="1">
        <v>1041.5</v>
      </c>
      <c r="J154" s="1">
        <v>1049.1400000000001</v>
      </c>
      <c r="K154" s="1">
        <v>250793</v>
      </c>
      <c r="L154" s="1">
        <v>263117432.15000001</v>
      </c>
      <c r="M154" s="3">
        <f>IF(ISERROR((Table5[[#This Row],[Close Price]]-I153)/I153),0,(Table5[[#This Row],[Close Price]]-I153)/I153)</f>
        <v>-6.9129916567342072E-3</v>
      </c>
      <c r="N154" s="3">
        <f>IF(OR(Table5[[#This Row],[Raw Return]]&lt;-20,Table5[[#This Row],[Raw Return]]&gt;20),"Outlier",Table5[[#This Row],[Raw Return]])</f>
        <v>-6.9129916567342072E-3</v>
      </c>
      <c r="O154" s="8">
        <f>(Table5[[#This Row],[Return]]-$S$3)^2</f>
        <v>9.1403769620715877E-5</v>
      </c>
      <c r="P154" s="8">
        <f>(Table5[[#This Row],[Return]]-$S$3)^3</f>
        <v>-8.7386865241778376E-7</v>
      </c>
    </row>
    <row r="155" spans="1:16" x14ac:dyDescent="0.3">
      <c r="A155" s="1" t="s">
        <v>12</v>
      </c>
      <c r="B155" s="1" t="s">
        <v>13</v>
      </c>
      <c r="C155" s="2">
        <v>41964</v>
      </c>
      <c r="D155" s="1">
        <v>1041.5</v>
      </c>
      <c r="E155" s="1">
        <v>1042</v>
      </c>
      <c r="F155" s="1">
        <v>1080</v>
      </c>
      <c r="G155" s="1">
        <v>1038.55</v>
      </c>
      <c r="H155" s="1">
        <v>1070</v>
      </c>
      <c r="I155" s="1">
        <v>1073.5999999999999</v>
      </c>
      <c r="J155" s="1">
        <v>1048.82</v>
      </c>
      <c r="K155" s="1">
        <v>489727</v>
      </c>
      <c r="L155" s="1">
        <v>513634004.60000002</v>
      </c>
      <c r="M155" s="3">
        <f>IF(ISERROR((Table5[[#This Row],[Close Price]]-I154)/I154),0,(Table5[[#This Row],[Close Price]]-I154)/I154)</f>
        <v>3.0820931349015757E-2</v>
      </c>
      <c r="N155" s="3">
        <f>IF(OR(Table5[[#This Row],[Raw Return]]&lt;-20,Table5[[#This Row],[Raw Return]]&gt;20),"Outlier",Table5[[#This Row],[Raw Return]])</f>
        <v>3.0820931349015757E-2</v>
      </c>
      <c r="O155" s="8">
        <f>(Table5[[#This Row],[Return]]-$S$3)^2</f>
        <v>7.9373996813678321E-4</v>
      </c>
      <c r="P155" s="8">
        <f>(Table5[[#This Row],[Return]]-$S$3)^3</f>
        <v>2.2362346583083139E-5</v>
      </c>
    </row>
    <row r="156" spans="1:16" x14ac:dyDescent="0.3">
      <c r="A156" s="1" t="s">
        <v>12</v>
      </c>
      <c r="B156" s="1" t="s">
        <v>13</v>
      </c>
      <c r="C156" s="2">
        <v>41967</v>
      </c>
      <c r="D156" s="1">
        <v>1073.5999999999999</v>
      </c>
      <c r="E156" s="1">
        <v>1080</v>
      </c>
      <c r="F156" s="1">
        <v>1090.05</v>
      </c>
      <c r="G156" s="1">
        <v>1058.25</v>
      </c>
      <c r="H156" s="1">
        <v>1065</v>
      </c>
      <c r="I156" s="1">
        <v>1065.1500000000001</v>
      </c>
      <c r="J156" s="1">
        <v>1067.4100000000001</v>
      </c>
      <c r="K156" s="1">
        <v>179445</v>
      </c>
      <c r="L156" s="1">
        <v>191540558.05000001</v>
      </c>
      <c r="M156" s="3">
        <f>IF(ISERROR((Table5[[#This Row],[Close Price]]-I155)/I155),0,(Table5[[#This Row],[Close Price]]-I155)/I155)</f>
        <v>-7.8707153502233784E-3</v>
      </c>
      <c r="N156" s="3">
        <f>IF(OR(Table5[[#This Row],[Raw Return]]&lt;-20,Table5[[#This Row],[Raw Return]]&gt;20),"Outlier",Table5[[#This Row],[Raw Return]])</f>
        <v>-7.8707153502233784E-3</v>
      </c>
      <c r="O156" s="8">
        <f>(Table5[[#This Row],[Return]]-$S$3)^2</f>
        <v>1.106337000806412E-4</v>
      </c>
      <c r="P156" s="8">
        <f>(Table5[[#This Row],[Return]]-$S$3)^3</f>
        <v>-1.1636735312867242E-6</v>
      </c>
    </row>
    <row r="157" spans="1:16" x14ac:dyDescent="0.3">
      <c r="A157" s="1" t="s">
        <v>12</v>
      </c>
      <c r="B157" s="1" t="s">
        <v>13</v>
      </c>
      <c r="C157" s="2">
        <v>41968</v>
      </c>
      <c r="D157" s="1">
        <v>1065.1500000000001</v>
      </c>
      <c r="E157" s="1">
        <v>1060.05</v>
      </c>
      <c r="F157" s="1">
        <v>1088.25</v>
      </c>
      <c r="G157" s="1">
        <v>1060.05</v>
      </c>
      <c r="H157" s="1">
        <v>1079</v>
      </c>
      <c r="I157" s="1">
        <v>1076.25</v>
      </c>
      <c r="J157" s="1">
        <v>1075.07</v>
      </c>
      <c r="K157" s="1">
        <v>59069</v>
      </c>
      <c r="L157" s="1">
        <v>63503300.149999999</v>
      </c>
      <c r="M157" s="3">
        <f>IF(ISERROR((Table5[[#This Row],[Close Price]]-I156)/I156),0,(Table5[[#This Row],[Close Price]]-I156)/I156)</f>
        <v>1.0421067455287902E-2</v>
      </c>
      <c r="N157" s="3">
        <f>IF(OR(Table5[[#This Row],[Raw Return]]&lt;-20,Table5[[#This Row],[Raw Return]]&gt;20),"Outlier",Table5[[#This Row],[Raw Return]])</f>
        <v>1.0421067455287902E-2</v>
      </c>
      <c r="O157" s="8">
        <f>(Table5[[#This Row],[Return]]-$S$3)^2</f>
        <v>6.042772579593254E-5</v>
      </c>
      <c r="P157" s="8">
        <f>(Table5[[#This Row],[Return]]-$S$3)^3</f>
        <v>4.6973657270048886E-7</v>
      </c>
    </row>
    <row r="158" spans="1:16" x14ac:dyDescent="0.3">
      <c r="A158" s="1" t="s">
        <v>12</v>
      </c>
      <c r="B158" s="1" t="s">
        <v>13</v>
      </c>
      <c r="C158" s="2">
        <v>41969</v>
      </c>
      <c r="D158" s="1">
        <v>1076.25</v>
      </c>
      <c r="E158" s="1">
        <v>1079.9000000000001</v>
      </c>
      <c r="F158" s="1">
        <v>1119.95</v>
      </c>
      <c r="G158" s="1">
        <v>1071.1500000000001</v>
      </c>
      <c r="H158" s="1">
        <v>1117.05</v>
      </c>
      <c r="I158" s="1">
        <v>1117.1500000000001</v>
      </c>
      <c r="J158" s="1">
        <v>1103.6099999999999</v>
      </c>
      <c r="K158" s="1">
        <v>76433</v>
      </c>
      <c r="L158" s="1">
        <v>84352324.049999997</v>
      </c>
      <c r="M158" s="3">
        <f>IF(ISERROR((Table5[[#This Row],[Close Price]]-I157)/I157),0,(Table5[[#This Row],[Close Price]]-I157)/I157)</f>
        <v>3.8002322880371746E-2</v>
      </c>
      <c r="N158" s="3">
        <f>IF(OR(Table5[[#This Row],[Raw Return]]&lt;-20,Table5[[#This Row],[Raw Return]]&gt;20),"Outlier",Table5[[#This Row],[Raw Return]])</f>
        <v>3.8002322880371746E-2</v>
      </c>
      <c r="O158" s="8">
        <f>(Table5[[#This Row],[Return]]-$S$3)^2</f>
        <v>1.2499606574995705E-3</v>
      </c>
      <c r="P158" s="8">
        <f>(Table5[[#This Row],[Return]]-$S$3)^3</f>
        <v>4.419208738941336E-5</v>
      </c>
    </row>
    <row r="159" spans="1:16" x14ac:dyDescent="0.3">
      <c r="A159" s="1" t="s">
        <v>12</v>
      </c>
      <c r="B159" s="1" t="s">
        <v>13</v>
      </c>
      <c r="C159" s="2">
        <v>41970</v>
      </c>
      <c r="D159" s="1">
        <v>1117.1500000000001</v>
      </c>
      <c r="E159" s="1">
        <v>1115.25</v>
      </c>
      <c r="F159" s="1">
        <v>1148.4000000000001</v>
      </c>
      <c r="G159" s="1">
        <v>1110</v>
      </c>
      <c r="H159" s="1">
        <v>1137</v>
      </c>
      <c r="I159" s="1">
        <v>1140.0999999999999</v>
      </c>
      <c r="J159" s="1">
        <v>1127.45</v>
      </c>
      <c r="K159" s="1">
        <v>49454</v>
      </c>
      <c r="L159" s="1">
        <v>55756759</v>
      </c>
      <c r="M159" s="3">
        <f>IF(ISERROR((Table5[[#This Row],[Close Price]]-I158)/I158),0,(Table5[[#This Row],[Close Price]]-I158)/I158)</f>
        <v>2.0543346909546449E-2</v>
      </c>
      <c r="N159" s="3">
        <f>IF(OR(Table5[[#This Row],[Raw Return]]&lt;-20,Table5[[#This Row],[Raw Return]]&gt;20),"Outlier",Table5[[#This Row],[Raw Return]])</f>
        <v>2.0543346909546449E-2</v>
      </c>
      <c r="O159" s="8">
        <f>(Table5[[#This Row],[Return]]-$S$3)^2</f>
        <v>3.2025989734165962E-4</v>
      </c>
      <c r="P159" s="8">
        <f>(Table5[[#This Row],[Return]]-$S$3)^3</f>
        <v>5.7313092156745564E-6</v>
      </c>
    </row>
    <row r="160" spans="1:16" x14ac:dyDescent="0.3">
      <c r="A160" s="1" t="s">
        <v>12</v>
      </c>
      <c r="B160" s="1" t="s">
        <v>13</v>
      </c>
      <c r="C160" s="2">
        <v>41971</v>
      </c>
      <c r="D160" s="1">
        <v>1140.0999999999999</v>
      </c>
      <c r="E160" s="1">
        <v>1147</v>
      </c>
      <c r="F160" s="1">
        <v>1173.95</v>
      </c>
      <c r="G160" s="1">
        <v>1133.2</v>
      </c>
      <c r="H160" s="1">
        <v>1150</v>
      </c>
      <c r="I160" s="1">
        <v>1150.5999999999999</v>
      </c>
      <c r="J160" s="1">
        <v>1159.18</v>
      </c>
      <c r="K160" s="1">
        <v>117543</v>
      </c>
      <c r="L160" s="1">
        <v>136253229.5</v>
      </c>
      <c r="M160" s="3">
        <f>IF(ISERROR((Table5[[#This Row],[Close Price]]-I159)/I159),0,(Table5[[#This Row],[Close Price]]-I159)/I159)</f>
        <v>9.2097184457503728E-3</v>
      </c>
      <c r="N160" s="3">
        <f>IF(OR(Table5[[#This Row],[Raw Return]]&lt;-20,Table5[[#This Row],[Raw Return]]&gt;20),"Outlier",Table5[[#This Row],[Raw Return]])</f>
        <v>9.2097184457503728E-3</v>
      </c>
      <c r="O160" s="8">
        <f>(Table5[[#This Row],[Return]]-$S$3)^2</f>
        <v>4.3062183166267678E-5</v>
      </c>
      <c r="P160" s="8">
        <f>(Table5[[#This Row],[Return]]-$S$3)^3</f>
        <v>2.8258172105426223E-7</v>
      </c>
    </row>
    <row r="161" spans="1:16" x14ac:dyDescent="0.3">
      <c r="A161" s="1" t="s">
        <v>12</v>
      </c>
      <c r="B161" s="1" t="s">
        <v>13</v>
      </c>
      <c r="C161" s="2">
        <v>41974</v>
      </c>
      <c r="D161" s="1">
        <v>1150.5999999999999</v>
      </c>
      <c r="E161" s="1">
        <v>1154.0999999999999</v>
      </c>
      <c r="F161" s="1">
        <v>1172</v>
      </c>
      <c r="G161" s="1">
        <v>1146</v>
      </c>
      <c r="H161" s="1">
        <v>1150</v>
      </c>
      <c r="I161" s="1">
        <v>1149.75</v>
      </c>
      <c r="J161" s="1">
        <v>1154.47</v>
      </c>
      <c r="K161" s="1">
        <v>42913</v>
      </c>
      <c r="L161" s="1">
        <v>49541626.899999999</v>
      </c>
      <c r="M161" s="3">
        <f>IF(ISERROR((Table5[[#This Row],[Close Price]]-I160)/I160),0,(Table5[[#This Row],[Close Price]]-I160)/I160)</f>
        <v>-7.3874500260725628E-4</v>
      </c>
      <c r="N161" s="3">
        <f>IF(OR(Table5[[#This Row],[Raw Return]]&lt;-20,Table5[[#This Row],[Raw Return]]&gt;20),"Outlier",Table5[[#This Row],[Raw Return]])</f>
        <v>-7.3874500260725628E-4</v>
      </c>
      <c r="O161" s="8">
        <f>(Table5[[#This Row],[Return]]-$S$3)^2</f>
        <v>1.146692755737145E-5</v>
      </c>
      <c r="P161" s="8">
        <f>(Table5[[#This Row],[Return]]-$S$3)^3</f>
        <v>-3.8830287249077251E-8</v>
      </c>
    </row>
    <row r="162" spans="1:16" x14ac:dyDescent="0.3">
      <c r="A162" s="1" t="s">
        <v>12</v>
      </c>
      <c r="B162" s="1" t="s">
        <v>13</v>
      </c>
      <c r="C162" s="2">
        <v>41975</v>
      </c>
      <c r="D162" s="1">
        <v>1149.75</v>
      </c>
      <c r="E162" s="1">
        <v>1150.75</v>
      </c>
      <c r="F162" s="1">
        <v>1160</v>
      </c>
      <c r="G162" s="1">
        <v>1146.3</v>
      </c>
      <c r="H162" s="1">
        <v>1149</v>
      </c>
      <c r="I162" s="1">
        <v>1150</v>
      </c>
      <c r="J162" s="1">
        <v>1150.6099999999999</v>
      </c>
      <c r="K162" s="1">
        <v>24369</v>
      </c>
      <c r="L162" s="1">
        <v>28039210.25</v>
      </c>
      <c r="M162" s="3">
        <f>IF(ISERROR((Table5[[#This Row],[Close Price]]-I161)/I161),0,(Table5[[#This Row],[Close Price]]-I161)/I161)</f>
        <v>2.1743857360295715E-4</v>
      </c>
      <c r="N162" s="3">
        <f>IF(OR(Table5[[#This Row],[Raw Return]]&lt;-20,Table5[[#This Row],[Raw Return]]&gt;20),"Outlier",Table5[[#This Row],[Raw Return]])</f>
        <v>2.1743857360295715E-4</v>
      </c>
      <c r="O162" s="8">
        <f>(Table5[[#This Row],[Return]]-$S$3)^2</f>
        <v>5.9053939748802762E-6</v>
      </c>
      <c r="P162" s="8">
        <f>(Table5[[#This Row],[Return]]-$S$3)^3</f>
        <v>-1.4350707576094128E-8</v>
      </c>
    </row>
    <row r="163" spans="1:16" x14ac:dyDescent="0.3">
      <c r="A163" s="1" t="s">
        <v>12</v>
      </c>
      <c r="B163" s="1" t="s">
        <v>13</v>
      </c>
      <c r="C163" s="2">
        <v>41976</v>
      </c>
      <c r="D163" s="1">
        <v>1150</v>
      </c>
      <c r="E163" s="1">
        <v>1165.25</v>
      </c>
      <c r="F163" s="1">
        <v>1254</v>
      </c>
      <c r="G163" s="1">
        <v>1165.25</v>
      </c>
      <c r="H163" s="1">
        <v>1247</v>
      </c>
      <c r="I163" s="1">
        <v>1244.75</v>
      </c>
      <c r="J163" s="1">
        <v>1233.81</v>
      </c>
      <c r="K163" s="1">
        <v>141934</v>
      </c>
      <c r="L163" s="1">
        <v>175120258.25</v>
      </c>
      <c r="M163" s="3">
        <f>IF(ISERROR((Table5[[#This Row],[Close Price]]-I162)/I162),0,(Table5[[#This Row],[Close Price]]-I162)/I162)</f>
        <v>8.2391304347826086E-2</v>
      </c>
      <c r="N163" s="3">
        <f>IF(OR(Table5[[#This Row],[Raw Return]]&lt;-20,Table5[[#This Row],[Raw Return]]&gt;20),"Outlier",Table5[[#This Row],[Raw Return]])</f>
        <v>8.2391304347826086E-2</v>
      </c>
      <c r="O163" s="8">
        <f>(Table5[[#This Row],[Return]]-$S$3)^2</f>
        <v>6.3590679184865936E-3</v>
      </c>
      <c r="P163" s="8">
        <f>(Table5[[#This Row],[Return]]-$S$3)^3</f>
        <v>5.0709601221295489E-4</v>
      </c>
    </row>
    <row r="164" spans="1:16" x14ac:dyDescent="0.3">
      <c r="A164" s="1" t="s">
        <v>12</v>
      </c>
      <c r="B164" s="1" t="s">
        <v>13</v>
      </c>
      <c r="C164" s="2">
        <v>41977</v>
      </c>
      <c r="D164" s="1">
        <v>1244.75</v>
      </c>
      <c r="E164" s="1">
        <v>1259</v>
      </c>
      <c r="F164" s="1">
        <v>1277.5999999999999</v>
      </c>
      <c r="G164" s="1">
        <v>1233.25</v>
      </c>
      <c r="H164" s="1">
        <v>1260.05</v>
      </c>
      <c r="I164" s="1">
        <v>1261.05</v>
      </c>
      <c r="J164" s="1">
        <v>1261.22</v>
      </c>
      <c r="K164" s="1">
        <v>70609</v>
      </c>
      <c r="L164" s="1">
        <v>89053712.299999997</v>
      </c>
      <c r="M164" s="3">
        <f>IF(ISERROR((Table5[[#This Row],[Close Price]]-I163)/I163),0,(Table5[[#This Row],[Close Price]]-I163)/I163)</f>
        <v>1.3094998995782248E-2</v>
      </c>
      <c r="N164" s="3">
        <f>IF(OR(Table5[[#This Row],[Raw Return]]&lt;-20,Table5[[#This Row],[Raw Return]]&gt;20),"Outlier",Table5[[#This Row],[Raw Return]])</f>
        <v>1.3094998995782248E-2</v>
      </c>
      <c r="O164" s="8">
        <f>(Table5[[#This Row],[Return]]-$S$3)^2</f>
        <v>1.0914939503048722E-4</v>
      </c>
      <c r="P164" s="8">
        <f>(Table5[[#This Row],[Return]]-$S$3)^3</f>
        <v>1.1403338058122079E-6</v>
      </c>
    </row>
    <row r="165" spans="1:16" x14ac:dyDescent="0.3">
      <c r="A165" s="1" t="s">
        <v>12</v>
      </c>
      <c r="B165" s="1" t="s">
        <v>13</v>
      </c>
      <c r="C165" s="2">
        <v>41978</v>
      </c>
      <c r="D165" s="1">
        <v>1261.05</v>
      </c>
      <c r="E165" s="1">
        <v>1262.75</v>
      </c>
      <c r="F165" s="1">
        <v>1274</v>
      </c>
      <c r="G165" s="1">
        <v>1254.55</v>
      </c>
      <c r="H165" s="1">
        <v>1269.75</v>
      </c>
      <c r="I165" s="1">
        <v>1270.05</v>
      </c>
      <c r="J165" s="1">
        <v>1269.1500000000001</v>
      </c>
      <c r="K165" s="1">
        <v>31628</v>
      </c>
      <c r="L165" s="1">
        <v>40140608.149999999</v>
      </c>
      <c r="M165" s="3">
        <f>IF(ISERROR((Table5[[#This Row],[Close Price]]-I164)/I164),0,(Table5[[#This Row],[Close Price]]-I164)/I164)</f>
        <v>7.1369097180920662E-3</v>
      </c>
      <c r="N165" s="3">
        <f>IF(OR(Table5[[#This Row],[Raw Return]]&lt;-20,Table5[[#This Row],[Raw Return]]&gt;20),"Outlier",Table5[[#This Row],[Raw Return]])</f>
        <v>7.1369097180920662E-3</v>
      </c>
      <c r="O165" s="8">
        <f>(Table5[[#This Row],[Return]]-$S$3)^2</f>
        <v>2.0154438558644838E-5</v>
      </c>
      <c r="P165" s="8">
        <f>(Table5[[#This Row],[Return]]-$S$3)^3</f>
        <v>9.0480721869540236E-8</v>
      </c>
    </row>
    <row r="166" spans="1:16" x14ac:dyDescent="0.3">
      <c r="A166" s="1" t="s">
        <v>12</v>
      </c>
      <c r="B166" s="1" t="s">
        <v>13</v>
      </c>
      <c r="C166" s="2">
        <v>41981</v>
      </c>
      <c r="D166" s="1">
        <v>1270.05</v>
      </c>
      <c r="E166" s="1">
        <v>1270</v>
      </c>
      <c r="F166" s="1">
        <v>1396</v>
      </c>
      <c r="G166" s="1">
        <v>1269.95</v>
      </c>
      <c r="H166" s="1">
        <v>1351.6</v>
      </c>
      <c r="I166" s="1">
        <v>1359.5</v>
      </c>
      <c r="J166" s="1">
        <v>1363.55</v>
      </c>
      <c r="K166" s="1">
        <v>286631</v>
      </c>
      <c r="L166" s="1">
        <v>390834921.10000002</v>
      </c>
      <c r="M166" s="3">
        <f>IF(ISERROR((Table5[[#This Row],[Close Price]]-I165)/I165),0,(Table5[[#This Row],[Close Price]]-I165)/I165)</f>
        <v>7.0430298019763041E-2</v>
      </c>
      <c r="N166" s="3">
        <f>IF(OR(Table5[[#This Row],[Raw Return]]&lt;-20,Table5[[#This Row],[Raw Return]]&gt;20),"Outlier",Table5[[#This Row],[Raw Return]])</f>
        <v>7.0430298019763041E-2</v>
      </c>
      <c r="O166" s="8">
        <f>(Table5[[#This Row],[Return]]-$S$3)^2</f>
        <v>4.5945022559717415E-3</v>
      </c>
      <c r="P166" s="8">
        <f>(Table5[[#This Row],[Return]]-$S$3)^3</f>
        <v>3.1142803366191927E-4</v>
      </c>
    </row>
    <row r="167" spans="1:16" x14ac:dyDescent="0.3">
      <c r="A167" s="1" t="s">
        <v>12</v>
      </c>
      <c r="B167" s="1" t="s">
        <v>13</v>
      </c>
      <c r="C167" s="2">
        <v>41982</v>
      </c>
      <c r="D167" s="1">
        <v>1359.5</v>
      </c>
      <c r="E167" s="1">
        <v>1368.8</v>
      </c>
      <c r="F167" s="1">
        <v>1416.9</v>
      </c>
      <c r="G167" s="1">
        <v>1311</v>
      </c>
      <c r="H167" s="1">
        <v>1339</v>
      </c>
      <c r="I167" s="1">
        <v>1347.55</v>
      </c>
      <c r="J167" s="1">
        <v>1365.43</v>
      </c>
      <c r="K167" s="1">
        <v>164546</v>
      </c>
      <c r="L167" s="1">
        <v>224675578.44999999</v>
      </c>
      <c r="M167" s="3">
        <f>IF(ISERROR((Table5[[#This Row],[Close Price]]-I166)/I166),0,(Table5[[#This Row],[Close Price]]-I166)/I166)</f>
        <v>-8.7899963221773052E-3</v>
      </c>
      <c r="N167" s="3">
        <f>IF(OR(Table5[[#This Row],[Raw Return]]&lt;-20,Table5[[#This Row],[Raw Return]]&gt;20),"Outlier",Table5[[#This Row],[Raw Return]])</f>
        <v>-8.7899963221773052E-3</v>
      </c>
      <c r="O167" s="8">
        <f>(Table5[[#This Row],[Return]]-$S$3)^2</f>
        <v>1.3081724197977276E-4</v>
      </c>
      <c r="P167" s="8">
        <f>(Table5[[#This Row],[Return]]-$S$3)^3</f>
        <v>-1.4962269844961885E-6</v>
      </c>
    </row>
    <row r="168" spans="1:16" x14ac:dyDescent="0.3">
      <c r="A168" s="1" t="s">
        <v>12</v>
      </c>
      <c r="B168" s="1" t="s">
        <v>13</v>
      </c>
      <c r="C168" s="2">
        <v>41983</v>
      </c>
      <c r="D168" s="1">
        <v>1347.55</v>
      </c>
      <c r="E168" s="1">
        <v>1343</v>
      </c>
      <c r="F168" s="1">
        <v>1358.4</v>
      </c>
      <c r="G168" s="1">
        <v>1305</v>
      </c>
      <c r="H168" s="1">
        <v>1314</v>
      </c>
      <c r="I168" s="1">
        <v>1318.5</v>
      </c>
      <c r="J168" s="1">
        <v>1333.98</v>
      </c>
      <c r="K168" s="1">
        <v>161264</v>
      </c>
      <c r="L168" s="1">
        <v>215122231.15000001</v>
      </c>
      <c r="M168" s="3">
        <f>IF(ISERROR((Table5[[#This Row],[Close Price]]-I167)/I167),0,(Table5[[#This Row],[Close Price]]-I167)/I167)</f>
        <v>-2.1557641645950025E-2</v>
      </c>
      <c r="N168" s="3">
        <f>IF(OR(Table5[[#This Row],[Raw Return]]&lt;-20,Table5[[#This Row],[Raw Return]]&gt;20),"Outlier",Table5[[#This Row],[Raw Return]])</f>
        <v>-2.1557641645950025E-2</v>
      </c>
      <c r="O168" s="8">
        <f>(Table5[[#This Row],[Return]]-$S$3)^2</f>
        <v>5.8589082879575939E-4</v>
      </c>
      <c r="P168" s="8">
        <f>(Table5[[#This Row],[Return]]-$S$3)^3</f>
        <v>-1.4181594060140319E-5</v>
      </c>
    </row>
    <row r="169" spans="1:16" x14ac:dyDescent="0.3">
      <c r="A169" s="1" t="s">
        <v>12</v>
      </c>
      <c r="B169" s="1" t="s">
        <v>13</v>
      </c>
      <c r="C169" s="2">
        <v>41984</v>
      </c>
      <c r="D169" s="1">
        <v>1318.5</v>
      </c>
      <c r="E169" s="1">
        <v>1314.15</v>
      </c>
      <c r="F169" s="1">
        <v>1346.5</v>
      </c>
      <c r="G169" s="1">
        <v>1298.9000000000001</v>
      </c>
      <c r="H169" s="1">
        <v>1305.0999999999999</v>
      </c>
      <c r="I169" s="1">
        <v>1303.7</v>
      </c>
      <c r="J169" s="1">
        <v>1323.66</v>
      </c>
      <c r="K169" s="1">
        <v>71451</v>
      </c>
      <c r="L169" s="1">
        <v>94576811.349999994</v>
      </c>
      <c r="M169" s="3">
        <f>IF(ISERROR((Table5[[#This Row],[Close Price]]-I168)/I168),0,(Table5[[#This Row],[Close Price]]-I168)/I168)</f>
        <v>-1.1224876753886958E-2</v>
      </c>
      <c r="N169" s="3">
        <f>IF(OR(Table5[[#This Row],[Raw Return]]&lt;-20,Table5[[#This Row],[Raw Return]]&gt;20),"Outlier",Table5[[#This Row],[Raw Return]])</f>
        <v>-1.1224876753886958E-2</v>
      </c>
      <c r="O169" s="8">
        <f>(Table5[[#This Row],[Return]]-$S$3)^2</f>
        <v>1.9244395248650456E-4</v>
      </c>
      <c r="P169" s="8">
        <f>(Table5[[#This Row],[Return]]-$S$3)^3</f>
        <v>-2.6696627515329566E-6</v>
      </c>
    </row>
    <row r="170" spans="1:16" x14ac:dyDescent="0.3">
      <c r="A170" s="1" t="s">
        <v>12</v>
      </c>
      <c r="B170" s="1" t="s">
        <v>13</v>
      </c>
      <c r="C170" s="2">
        <v>41985</v>
      </c>
      <c r="D170" s="1">
        <v>1303.7</v>
      </c>
      <c r="E170" s="1">
        <v>1313</v>
      </c>
      <c r="F170" s="1">
        <v>1323.5</v>
      </c>
      <c r="G170" s="1">
        <v>1280.0999999999999</v>
      </c>
      <c r="H170" s="1">
        <v>1296</v>
      </c>
      <c r="I170" s="1">
        <v>1290.0999999999999</v>
      </c>
      <c r="J170" s="1">
        <v>1303.26</v>
      </c>
      <c r="K170" s="1">
        <v>19376</v>
      </c>
      <c r="L170" s="1">
        <v>25252007.449999999</v>
      </c>
      <c r="M170" s="3">
        <f>IF(ISERROR((Table5[[#This Row],[Close Price]]-I169)/I169),0,(Table5[[#This Row],[Close Price]]-I169)/I169)</f>
        <v>-1.0431847817749586E-2</v>
      </c>
      <c r="N170" s="3">
        <f>IF(OR(Table5[[#This Row],[Raw Return]]&lt;-20,Table5[[#This Row],[Raw Return]]&gt;20),"Outlier",Table5[[#This Row],[Raw Return]])</f>
        <v>-1.0431847817749586E-2</v>
      </c>
      <c r="O170" s="8">
        <f>(Table5[[#This Row],[Return]]-$S$3)^2</f>
        <v>1.7107039124319981E-4</v>
      </c>
      <c r="P170" s="8">
        <f>(Table5[[#This Row],[Return]]-$S$3)^3</f>
        <v>-2.2374960275391804E-6</v>
      </c>
    </row>
    <row r="171" spans="1:16" x14ac:dyDescent="0.3">
      <c r="A171" s="1" t="s">
        <v>12</v>
      </c>
      <c r="B171" s="1" t="s">
        <v>13</v>
      </c>
      <c r="C171" s="2">
        <v>41988</v>
      </c>
      <c r="D171" s="1">
        <v>1290.0999999999999</v>
      </c>
      <c r="E171" s="1">
        <v>1295.4000000000001</v>
      </c>
      <c r="F171" s="1">
        <v>1339</v>
      </c>
      <c r="G171" s="1">
        <v>1262.5999999999999</v>
      </c>
      <c r="H171" s="1">
        <v>1337</v>
      </c>
      <c r="I171" s="1">
        <v>1323.4</v>
      </c>
      <c r="J171" s="1">
        <v>1309.22</v>
      </c>
      <c r="K171" s="1">
        <v>33470</v>
      </c>
      <c r="L171" s="1">
        <v>43819735.799999997</v>
      </c>
      <c r="M171" s="3">
        <f>IF(ISERROR((Table5[[#This Row],[Close Price]]-I170)/I170),0,(Table5[[#This Row],[Close Price]]-I170)/I170)</f>
        <v>2.5811952561817057E-2</v>
      </c>
      <c r="N171" s="3">
        <f>IF(OR(Table5[[#This Row],[Raw Return]]&lt;-20,Table5[[#This Row],[Raw Return]]&gt;20),"Outlier",Table5[[#This Row],[Raw Return]])</f>
        <v>2.5811952561817057E-2</v>
      </c>
      <c r="O171" s="8">
        <f>(Table5[[#This Row],[Return]]-$S$3)^2</f>
        <v>5.3658999949386156E-4</v>
      </c>
      <c r="P171" s="8">
        <f>(Table5[[#This Row],[Return]]-$S$3)^3</f>
        <v>1.2429792010849718E-5</v>
      </c>
    </row>
    <row r="172" spans="1:16" x14ac:dyDescent="0.3">
      <c r="A172" s="1" t="s">
        <v>12</v>
      </c>
      <c r="B172" s="1" t="s">
        <v>13</v>
      </c>
      <c r="C172" s="2">
        <v>41989</v>
      </c>
      <c r="D172" s="1">
        <v>1323.4</v>
      </c>
      <c r="E172" s="1">
        <v>1315</v>
      </c>
      <c r="F172" s="1">
        <v>1338</v>
      </c>
      <c r="G172" s="1">
        <v>1296</v>
      </c>
      <c r="H172" s="1">
        <v>1315.2</v>
      </c>
      <c r="I172" s="1">
        <v>1316.5</v>
      </c>
      <c r="J172" s="1">
        <v>1318.29</v>
      </c>
      <c r="K172" s="1">
        <v>48544</v>
      </c>
      <c r="L172" s="1">
        <v>63995216.100000001</v>
      </c>
      <c r="M172" s="3">
        <f>IF(ISERROR((Table5[[#This Row],[Close Price]]-I171)/I171),0,(Table5[[#This Row],[Close Price]]-I171)/I171)</f>
        <v>-5.2138431313284647E-3</v>
      </c>
      <c r="N172" s="3">
        <f>IF(OR(Table5[[#This Row],[Raw Return]]&lt;-20,Table5[[#This Row],[Raw Return]]&gt;20),"Outlier",Table5[[#This Row],[Raw Return]])</f>
        <v>-5.2138431313284647E-3</v>
      </c>
      <c r="O172" s="8">
        <f>(Table5[[#This Row],[Return]]-$S$3)^2</f>
        <v>6.1801348077039048E-5</v>
      </c>
      <c r="P172" s="8">
        <f>(Table5[[#This Row],[Return]]-$S$3)^3</f>
        <v>-4.8584408839275162E-7</v>
      </c>
    </row>
    <row r="173" spans="1:16" x14ac:dyDescent="0.3">
      <c r="A173" s="1" t="s">
        <v>12</v>
      </c>
      <c r="B173" s="1" t="s">
        <v>13</v>
      </c>
      <c r="C173" s="2">
        <v>41990</v>
      </c>
      <c r="D173" s="1">
        <v>1316.5</v>
      </c>
      <c r="E173" s="1">
        <v>1308</v>
      </c>
      <c r="F173" s="1">
        <v>1323.45</v>
      </c>
      <c r="G173" s="1">
        <v>1210</v>
      </c>
      <c r="H173" s="1">
        <v>1285</v>
      </c>
      <c r="I173" s="1">
        <v>1293.1500000000001</v>
      </c>
      <c r="J173" s="1">
        <v>1279.96</v>
      </c>
      <c r="K173" s="1">
        <v>42093</v>
      </c>
      <c r="L173" s="1">
        <v>53877200.850000001</v>
      </c>
      <c r="M173" s="3">
        <f>IF(ISERROR((Table5[[#This Row],[Close Price]]-I172)/I172),0,(Table5[[#This Row],[Close Price]]-I172)/I172)</f>
        <v>-1.7736422331940681E-2</v>
      </c>
      <c r="N173" s="3">
        <f>IF(OR(Table5[[#This Row],[Raw Return]]&lt;-20,Table5[[#This Row],[Raw Return]]&gt;20),"Outlier",Table5[[#This Row],[Raw Return]])</f>
        <v>-1.7736422331940681E-2</v>
      </c>
      <c r="O173" s="8">
        <f>(Table5[[#This Row],[Return]]-$S$3)^2</f>
        <v>4.1550592900905202E-4</v>
      </c>
      <c r="P173" s="8">
        <f>(Table5[[#This Row],[Return]]-$S$3)^3</f>
        <v>-8.469657293871671E-6</v>
      </c>
    </row>
    <row r="174" spans="1:16" x14ac:dyDescent="0.3">
      <c r="A174" s="1" t="s">
        <v>12</v>
      </c>
      <c r="B174" s="1" t="s">
        <v>13</v>
      </c>
      <c r="C174" s="2">
        <v>41991</v>
      </c>
      <c r="D174" s="1">
        <v>1293.1500000000001</v>
      </c>
      <c r="E174" s="1">
        <v>1301</v>
      </c>
      <c r="F174" s="1">
        <v>1324</v>
      </c>
      <c r="G174" s="1">
        <v>1260</v>
      </c>
      <c r="H174" s="1">
        <v>1270</v>
      </c>
      <c r="I174" s="1">
        <v>1269.5999999999999</v>
      </c>
      <c r="J174" s="1">
        <v>1283.98</v>
      </c>
      <c r="K174" s="1">
        <v>45740</v>
      </c>
      <c r="L174" s="1">
        <v>58729279.700000003</v>
      </c>
      <c r="M174" s="3">
        <f>IF(ISERROR((Table5[[#This Row],[Close Price]]-I173)/I173),0,(Table5[[#This Row],[Close Price]]-I173)/I173)</f>
        <v>-1.8211344391602043E-2</v>
      </c>
      <c r="N174" s="3">
        <f>IF(OR(Table5[[#This Row],[Raw Return]]&lt;-20,Table5[[#This Row],[Raw Return]]&gt;20),"Outlier",Table5[[#This Row],[Raw Return]])</f>
        <v>-1.8211344391602043E-2</v>
      </c>
      <c r="O174" s="8">
        <f>(Table5[[#This Row],[Return]]-$S$3)^2</f>
        <v>4.3509306692304095E-4</v>
      </c>
      <c r="P174" s="8">
        <f>(Table5[[#This Row],[Return]]-$S$3)^3</f>
        <v>-9.0755560749487104E-6</v>
      </c>
    </row>
    <row r="175" spans="1:16" x14ac:dyDescent="0.3">
      <c r="A175" s="1" t="s">
        <v>12</v>
      </c>
      <c r="B175" s="1" t="s">
        <v>13</v>
      </c>
      <c r="C175" s="2">
        <v>41992</v>
      </c>
      <c r="D175" s="1">
        <v>1269.5999999999999</v>
      </c>
      <c r="E175" s="1">
        <v>1262.55</v>
      </c>
      <c r="F175" s="1">
        <v>1301.55</v>
      </c>
      <c r="G175" s="1">
        <v>1262.55</v>
      </c>
      <c r="H175" s="1">
        <v>1300</v>
      </c>
      <c r="I175" s="1">
        <v>1299</v>
      </c>
      <c r="J175" s="1">
        <v>1295.5999999999999</v>
      </c>
      <c r="K175" s="1">
        <v>40648</v>
      </c>
      <c r="L175" s="1">
        <v>52663347</v>
      </c>
      <c r="M175" s="3">
        <f>IF(ISERROR((Table5[[#This Row],[Close Price]]-I174)/I174),0,(Table5[[#This Row],[Close Price]]-I174)/I174)</f>
        <v>2.3156899810964155E-2</v>
      </c>
      <c r="N175" s="3">
        <f>IF(OR(Table5[[#This Row],[Raw Return]]&lt;-20,Table5[[#This Row],[Raw Return]]&gt;20),"Outlier",Table5[[#This Row],[Raw Return]])</f>
        <v>2.3156899810964155E-2</v>
      </c>
      <c r="O175" s="8">
        <f>(Table5[[#This Row],[Return]]-$S$3)^2</f>
        <v>4.2063383114324766E-4</v>
      </c>
      <c r="P175" s="8">
        <f>(Table5[[#This Row],[Return]]-$S$3)^3</f>
        <v>8.6269305022389084E-6</v>
      </c>
    </row>
    <row r="176" spans="1:16" x14ac:dyDescent="0.3">
      <c r="A176" s="1" t="s">
        <v>12</v>
      </c>
      <c r="B176" s="1" t="s">
        <v>13</v>
      </c>
      <c r="C176" s="2">
        <v>41995</v>
      </c>
      <c r="D176" s="1">
        <v>1299</v>
      </c>
      <c r="E176" s="1">
        <v>1335</v>
      </c>
      <c r="F176" s="1">
        <v>1348</v>
      </c>
      <c r="G176" s="1">
        <v>1286.7</v>
      </c>
      <c r="H176" s="1">
        <v>1309.95</v>
      </c>
      <c r="I176" s="1">
        <v>1309.6500000000001</v>
      </c>
      <c r="J176" s="1">
        <v>1317.88</v>
      </c>
      <c r="K176" s="1">
        <v>47845</v>
      </c>
      <c r="L176" s="1">
        <v>63054161.850000001</v>
      </c>
      <c r="M176" s="3">
        <f>IF(ISERROR((Table5[[#This Row],[Close Price]]-I175)/I175),0,(Table5[[#This Row],[Close Price]]-I175)/I175)</f>
        <v>8.1986143187067675E-3</v>
      </c>
      <c r="N176" s="3">
        <f>IF(OR(Table5[[#This Row],[Raw Return]]&lt;-20,Table5[[#This Row],[Raw Return]]&gt;20),"Outlier",Table5[[#This Row],[Raw Return]])</f>
        <v>8.1986143187067675E-3</v>
      </c>
      <c r="O176" s="8">
        <f>(Table5[[#This Row],[Return]]-$S$3)^2</f>
        <v>3.0814423733718157E-5</v>
      </c>
      <c r="P176" s="8">
        <f>(Table5[[#This Row],[Return]]-$S$3)^3</f>
        <v>1.7105314968903166E-7</v>
      </c>
    </row>
    <row r="177" spans="1:16" x14ac:dyDescent="0.3">
      <c r="A177" s="1" t="s">
        <v>12</v>
      </c>
      <c r="B177" s="1" t="s">
        <v>13</v>
      </c>
      <c r="C177" s="2">
        <v>41996</v>
      </c>
      <c r="D177" s="1">
        <v>1309.6500000000001</v>
      </c>
      <c r="E177" s="1">
        <v>1295.1500000000001</v>
      </c>
      <c r="F177" s="1">
        <v>1338.3</v>
      </c>
      <c r="G177" s="1">
        <v>1295.1500000000001</v>
      </c>
      <c r="H177" s="1">
        <v>1315</v>
      </c>
      <c r="I177" s="1">
        <v>1314.2</v>
      </c>
      <c r="J177" s="1">
        <v>1322.47</v>
      </c>
      <c r="K177" s="1">
        <v>109603</v>
      </c>
      <c r="L177" s="1">
        <v>144946462.30000001</v>
      </c>
      <c r="M177" s="3">
        <f>IF(ISERROR((Table5[[#This Row],[Close Price]]-I176)/I176),0,(Table5[[#This Row],[Close Price]]-I176)/I176)</f>
        <v>3.4742106669720567E-3</v>
      </c>
      <c r="N177" s="3">
        <f>IF(OR(Table5[[#This Row],[Raw Return]]&lt;-20,Table5[[#This Row],[Raw Return]]&gt;20),"Outlier",Table5[[#This Row],[Raw Return]])</f>
        <v>3.4742106669720567E-3</v>
      </c>
      <c r="O177" s="8">
        <f>(Table5[[#This Row],[Return]]-$S$3)^2</f>
        <v>6.8338404046366257E-7</v>
      </c>
      <c r="P177" s="8">
        <f>(Table5[[#This Row],[Return]]-$S$3)^3</f>
        <v>5.6493339537791862E-10</v>
      </c>
    </row>
    <row r="178" spans="1:16" x14ac:dyDescent="0.3">
      <c r="A178" s="1" t="s">
        <v>12</v>
      </c>
      <c r="B178" s="1" t="s">
        <v>13</v>
      </c>
      <c r="C178" s="2">
        <v>41997</v>
      </c>
      <c r="D178" s="1">
        <v>1314.2</v>
      </c>
      <c r="E178" s="1">
        <v>1307</v>
      </c>
      <c r="F178" s="1">
        <v>1327.85</v>
      </c>
      <c r="G178" s="1">
        <v>1298</v>
      </c>
      <c r="H178" s="1">
        <v>1312</v>
      </c>
      <c r="I178" s="1">
        <v>1309.05</v>
      </c>
      <c r="J178" s="1">
        <v>1316.76</v>
      </c>
      <c r="K178" s="1">
        <v>34989</v>
      </c>
      <c r="L178" s="1">
        <v>46072104.450000003</v>
      </c>
      <c r="M178" s="3">
        <f>IF(ISERROR((Table5[[#This Row],[Close Price]]-I177)/I177),0,(Table5[[#This Row],[Close Price]]-I177)/I177)</f>
        <v>-3.9187338304672737E-3</v>
      </c>
      <c r="N178" s="3">
        <f>IF(OR(Table5[[#This Row],[Raw Return]]&lt;-20,Table5[[#This Row],[Raw Return]]&gt;20),"Outlier",Table5[[#This Row],[Raw Return]])</f>
        <v>-3.9187338304672737E-3</v>
      </c>
      <c r="O178" s="8">
        <f>(Table5[[#This Row],[Return]]-$S$3)^2</f>
        <v>4.3115954806022268E-5</v>
      </c>
      <c r="P178" s="8">
        <f>(Table5[[#This Row],[Return]]-$S$3)^3</f>
        <v>-2.831111748761888E-7</v>
      </c>
    </row>
    <row r="179" spans="1:16" x14ac:dyDescent="0.3">
      <c r="A179" s="1" t="s">
        <v>12</v>
      </c>
      <c r="B179" s="1" t="s">
        <v>13</v>
      </c>
      <c r="C179" s="2">
        <v>41999</v>
      </c>
      <c r="D179" s="1">
        <v>1309.05</v>
      </c>
      <c r="E179" s="1">
        <v>1319.9</v>
      </c>
      <c r="F179" s="1">
        <v>1321.95</v>
      </c>
      <c r="G179" s="1">
        <v>1301</v>
      </c>
      <c r="H179" s="1">
        <v>1308.2</v>
      </c>
      <c r="I179" s="1">
        <v>1309.55</v>
      </c>
      <c r="J179" s="1">
        <v>1312.39</v>
      </c>
      <c r="K179" s="1">
        <v>16759</v>
      </c>
      <c r="L179" s="1">
        <v>21994420.649999999</v>
      </c>
      <c r="M179" s="3">
        <f>IF(ISERROR((Table5[[#This Row],[Close Price]]-I178)/I178),0,(Table5[[#This Row],[Close Price]]-I178)/I178)</f>
        <v>3.8195638058133763E-4</v>
      </c>
      <c r="N179" s="3">
        <f>IF(OR(Table5[[#This Row],[Raw Return]]&lt;-20,Table5[[#This Row],[Raw Return]]&gt;20),"Outlier",Table5[[#This Row],[Raw Return]])</f>
        <v>3.8195638058133763E-4</v>
      </c>
      <c r="O179" s="8">
        <f>(Table5[[#This Row],[Return]]-$S$3)^2</f>
        <v>5.1328700989945922E-6</v>
      </c>
      <c r="P179" s="8">
        <f>(Table5[[#This Row],[Return]]-$S$3)^3</f>
        <v>-1.1628947507103593E-8</v>
      </c>
    </row>
    <row r="180" spans="1:16" x14ac:dyDescent="0.3">
      <c r="A180" s="1" t="s">
        <v>12</v>
      </c>
      <c r="B180" s="1" t="s">
        <v>13</v>
      </c>
      <c r="C180" s="2">
        <v>42002</v>
      </c>
      <c r="D180" s="1">
        <v>1309.55</v>
      </c>
      <c r="E180" s="1">
        <v>1305.55</v>
      </c>
      <c r="F180" s="1">
        <v>1332</v>
      </c>
      <c r="G180" s="1">
        <v>1305.55</v>
      </c>
      <c r="H180" s="1">
        <v>1325</v>
      </c>
      <c r="I180" s="1">
        <v>1325.65</v>
      </c>
      <c r="J180" s="1">
        <v>1327.84</v>
      </c>
      <c r="K180" s="1">
        <v>39177</v>
      </c>
      <c r="L180" s="1">
        <v>52020771.549999997</v>
      </c>
      <c r="M180" s="3">
        <f>IF(ISERROR((Table5[[#This Row],[Close Price]]-I179)/I179),0,(Table5[[#This Row],[Close Price]]-I179)/I179)</f>
        <v>1.2294299568554188E-2</v>
      </c>
      <c r="N180" s="3">
        <f>IF(OR(Table5[[#This Row],[Raw Return]]&lt;-20,Table5[[#This Row],[Raw Return]]&gt;20),"Outlier",Table5[[#This Row],[Raw Return]])</f>
        <v>1.2294299568554188E-2</v>
      </c>
      <c r="O180" s="8">
        <f>(Table5[[#This Row],[Return]]-$S$3)^2</f>
        <v>9.3059966075563451E-5</v>
      </c>
      <c r="P180" s="8">
        <f>(Table5[[#This Row],[Return]]-$S$3)^3</f>
        <v>8.977270984229058E-7</v>
      </c>
    </row>
    <row r="181" spans="1:16" x14ac:dyDescent="0.3">
      <c r="A181" s="1" t="s">
        <v>12</v>
      </c>
      <c r="B181" s="1" t="s">
        <v>13</v>
      </c>
      <c r="C181" s="2">
        <v>42003</v>
      </c>
      <c r="D181" s="1">
        <v>1325.65</v>
      </c>
      <c r="E181" s="1">
        <v>1317.3</v>
      </c>
      <c r="F181" s="1">
        <v>1330.05</v>
      </c>
      <c r="G181" s="1">
        <v>1300.9000000000001</v>
      </c>
      <c r="H181" s="1">
        <v>1319</v>
      </c>
      <c r="I181" s="1">
        <v>1316.25</v>
      </c>
      <c r="J181" s="1">
        <v>1318.41</v>
      </c>
      <c r="K181" s="1">
        <v>28158</v>
      </c>
      <c r="L181" s="1">
        <v>37123667.100000001</v>
      </c>
      <c r="M181" s="3">
        <f>IF(ISERROR((Table5[[#This Row],[Close Price]]-I180)/I180),0,(Table5[[#This Row],[Close Price]]-I180)/I180)</f>
        <v>-7.0908610870139858E-3</v>
      </c>
      <c r="N181" s="3">
        <f>IF(OR(Table5[[#This Row],[Raw Return]]&lt;-20,Table5[[#This Row],[Raw Return]]&gt;20),"Outlier",Table5[[#This Row],[Raw Return]])</f>
        <v>-7.0908610870139858E-3</v>
      </c>
      <c r="O181" s="8">
        <f>(Table5[[#This Row],[Return]]-$S$3)^2</f>
        <v>9.4836459868412798E-5</v>
      </c>
      <c r="P181" s="8">
        <f>(Table5[[#This Row],[Return]]-$S$3)^3</f>
        <v>-9.2355550401429949E-7</v>
      </c>
    </row>
    <row r="182" spans="1:16" x14ac:dyDescent="0.3">
      <c r="A182" s="1" t="s">
        <v>12</v>
      </c>
      <c r="B182" s="1" t="s">
        <v>13</v>
      </c>
      <c r="C182" s="2">
        <v>42004</v>
      </c>
      <c r="D182" s="1">
        <v>1316.25</v>
      </c>
      <c r="E182" s="1">
        <v>1309</v>
      </c>
      <c r="F182" s="1">
        <v>1321</v>
      </c>
      <c r="G182" s="1">
        <v>1305.0999999999999</v>
      </c>
      <c r="H182" s="1">
        <v>1308</v>
      </c>
      <c r="I182" s="1">
        <v>1307.6500000000001</v>
      </c>
      <c r="J182" s="1">
        <v>1313.03</v>
      </c>
      <c r="K182" s="1">
        <v>14098</v>
      </c>
      <c r="L182" s="1">
        <v>18511075</v>
      </c>
      <c r="M182" s="3">
        <f>IF(ISERROR((Table5[[#This Row],[Close Price]]-I181)/I181),0,(Table5[[#This Row],[Close Price]]-I181)/I181)</f>
        <v>-6.5337132003797978E-3</v>
      </c>
      <c r="N182" s="3">
        <f>IF(OR(Table5[[#This Row],[Raw Return]]&lt;-20,Table5[[#This Row],[Raw Return]]&gt;20),"Outlier",Table5[[#This Row],[Raw Return]])</f>
        <v>-6.5337132003797978E-3</v>
      </c>
      <c r="O182" s="8">
        <f>(Table5[[#This Row],[Return]]-$S$3)^2</f>
        <v>8.4295414229666334E-5</v>
      </c>
      <c r="P182" s="8">
        <f>(Table5[[#This Row],[Return]]-$S$3)^3</f>
        <v>-7.7393755957774486E-7</v>
      </c>
    </row>
    <row r="183" spans="1:16" x14ac:dyDescent="0.3">
      <c r="A183" s="1" t="s">
        <v>12</v>
      </c>
      <c r="B183" s="1" t="s">
        <v>13</v>
      </c>
      <c r="C183" s="2">
        <v>42005</v>
      </c>
      <c r="D183" s="1">
        <v>1307.6500000000001</v>
      </c>
      <c r="E183" s="1">
        <v>1309.9000000000001</v>
      </c>
      <c r="F183" s="1">
        <v>1322.3</v>
      </c>
      <c r="G183" s="1">
        <v>1280</v>
      </c>
      <c r="H183" s="1">
        <v>1289.95</v>
      </c>
      <c r="I183" s="1">
        <v>1286.5999999999999</v>
      </c>
      <c r="J183" s="1">
        <v>1292.54</v>
      </c>
      <c r="K183" s="1">
        <v>29392</v>
      </c>
      <c r="L183" s="1">
        <v>37990474.950000003</v>
      </c>
      <c r="M183" s="3">
        <f>IF(ISERROR((Table5[[#This Row],[Close Price]]-I182)/I182),0,(Table5[[#This Row],[Close Price]]-I182)/I182)</f>
        <v>-1.6097579627576325E-2</v>
      </c>
      <c r="N183" s="3">
        <f>IF(OR(Table5[[#This Row],[Raw Return]]&lt;-20,Table5[[#This Row],[Raw Return]]&gt;20),"Outlier",Table5[[#This Row],[Raw Return]])</f>
        <v>-1.6097579627576325E-2</v>
      </c>
      <c r="O183" s="8">
        <f>(Table5[[#This Row],[Return]]-$S$3)^2</f>
        <v>3.5137951781504483E-4</v>
      </c>
      <c r="P183" s="8">
        <f>(Table5[[#This Row],[Return]]-$S$3)^3</f>
        <v>-6.5866511707558377E-6</v>
      </c>
    </row>
    <row r="184" spans="1:16" x14ac:dyDescent="0.3">
      <c r="A184" s="1" t="s">
        <v>12</v>
      </c>
      <c r="B184" s="1" t="s">
        <v>13</v>
      </c>
      <c r="C184" s="2">
        <v>42006</v>
      </c>
      <c r="D184" s="1">
        <v>1286.5999999999999</v>
      </c>
      <c r="E184" s="1">
        <v>1291.7</v>
      </c>
      <c r="F184" s="1">
        <v>1298</v>
      </c>
      <c r="G184" s="1">
        <v>1267</v>
      </c>
      <c r="H184" s="1">
        <v>1273.95</v>
      </c>
      <c r="I184" s="1">
        <v>1275.6500000000001</v>
      </c>
      <c r="J184" s="1">
        <v>1282.17</v>
      </c>
      <c r="K184" s="1">
        <v>43560</v>
      </c>
      <c r="L184" s="1">
        <v>55851262.549999997</v>
      </c>
      <c r="M184" s="3">
        <f>IF(ISERROR((Table5[[#This Row],[Close Price]]-I183)/I183),0,(Table5[[#This Row],[Close Price]]-I183)/I183)</f>
        <v>-8.5108036685837239E-3</v>
      </c>
      <c r="N184" s="3">
        <f>IF(OR(Table5[[#This Row],[Raw Return]]&lt;-20,Table5[[#This Row],[Raw Return]]&gt;20),"Outlier",Table5[[#This Row],[Raw Return]])</f>
        <v>-8.5108036685837239E-3</v>
      </c>
      <c r="O184" s="8">
        <f>(Table5[[#This Row],[Return]]-$S$3)^2</f>
        <v>1.2450863816626946E-4</v>
      </c>
      <c r="P184" s="8">
        <f>(Table5[[#This Row],[Return]]-$S$3)^3</f>
        <v>-1.389310200812112E-6</v>
      </c>
    </row>
    <row r="185" spans="1:16" x14ac:dyDescent="0.3">
      <c r="A185" s="1" t="s">
        <v>12</v>
      </c>
      <c r="B185" s="1" t="s">
        <v>13</v>
      </c>
      <c r="C185" s="2">
        <v>42009</v>
      </c>
      <c r="D185" s="1">
        <v>1275.6500000000001</v>
      </c>
      <c r="E185" s="1">
        <v>1268.05</v>
      </c>
      <c r="F185" s="1">
        <v>1284</v>
      </c>
      <c r="G185" s="1">
        <v>1252.5999999999999</v>
      </c>
      <c r="H185" s="1">
        <v>1258.95</v>
      </c>
      <c r="I185" s="1">
        <v>1258.7</v>
      </c>
      <c r="J185" s="1">
        <v>1272.4100000000001</v>
      </c>
      <c r="K185" s="1">
        <v>31566</v>
      </c>
      <c r="L185" s="1">
        <v>40165047.549999997</v>
      </c>
      <c r="M185" s="3">
        <f>IF(ISERROR((Table5[[#This Row],[Close Price]]-I184)/I184),0,(Table5[[#This Row],[Close Price]]-I184)/I184)</f>
        <v>-1.3287343707129733E-2</v>
      </c>
      <c r="N185" s="3">
        <f>IF(OR(Table5[[#This Row],[Raw Return]]&lt;-20,Table5[[#This Row],[Raw Return]]&gt;20),"Outlier",Table5[[#This Row],[Raw Return]])</f>
        <v>-1.3287343707129733E-2</v>
      </c>
      <c r="O185" s="8">
        <f>(Table5[[#This Row],[Return]]-$S$3)^2</f>
        <v>2.5392052552886243E-4</v>
      </c>
      <c r="P185" s="8">
        <f>(Table5[[#This Row],[Return]]-$S$3)^3</f>
        <v>-4.0461940990882111E-6</v>
      </c>
    </row>
    <row r="186" spans="1:16" x14ac:dyDescent="0.3">
      <c r="A186" s="1" t="s">
        <v>12</v>
      </c>
      <c r="B186" s="1" t="s">
        <v>13</v>
      </c>
      <c r="C186" s="2">
        <v>42010</v>
      </c>
      <c r="D186" s="1">
        <v>1258.7</v>
      </c>
      <c r="E186" s="1">
        <v>1250</v>
      </c>
      <c r="F186" s="1">
        <v>1253.1500000000001</v>
      </c>
      <c r="G186" s="1">
        <v>1215.5999999999999</v>
      </c>
      <c r="H186" s="1">
        <v>1240</v>
      </c>
      <c r="I186" s="1">
        <v>1229.5999999999999</v>
      </c>
      <c r="J186" s="1">
        <v>1235.26</v>
      </c>
      <c r="K186" s="1">
        <v>37724</v>
      </c>
      <c r="L186" s="1">
        <v>46598799.600000001</v>
      </c>
      <c r="M186" s="3">
        <f>IF(ISERROR((Table5[[#This Row],[Close Price]]-I185)/I185),0,(Table5[[#This Row],[Close Price]]-I185)/I185)</f>
        <v>-2.3119091125764785E-2</v>
      </c>
      <c r="N186" s="3">
        <f>IF(OR(Table5[[#This Row],[Raw Return]]&lt;-20,Table5[[#This Row],[Raw Return]]&gt;20),"Outlier",Table5[[#This Row],[Raw Return]])</f>
        <v>-2.3119091125764785E-2</v>
      </c>
      <c r="O186" s="8">
        <f>(Table5[[#This Row],[Return]]-$S$3)^2</f>
        <v>6.6391929051685537E-4</v>
      </c>
      <c r="P186" s="8">
        <f>(Table5[[#This Row],[Return]]-$S$3)^3</f>
        <v>-1.7106963597043217E-5</v>
      </c>
    </row>
    <row r="187" spans="1:16" x14ac:dyDescent="0.3">
      <c r="A187" s="1" t="s">
        <v>12</v>
      </c>
      <c r="B187" s="1" t="s">
        <v>13</v>
      </c>
      <c r="C187" s="2">
        <v>42011</v>
      </c>
      <c r="D187" s="1">
        <v>1229.5999999999999</v>
      </c>
      <c r="E187" s="1">
        <v>1230.25</v>
      </c>
      <c r="F187" s="1">
        <v>1240.8499999999999</v>
      </c>
      <c r="G187" s="1">
        <v>1208.2</v>
      </c>
      <c r="H187" s="1">
        <v>1230</v>
      </c>
      <c r="I187" s="1">
        <v>1228.55</v>
      </c>
      <c r="J187" s="1">
        <v>1228.49</v>
      </c>
      <c r="K187" s="1">
        <v>73114</v>
      </c>
      <c r="L187" s="1">
        <v>89820173.599999994</v>
      </c>
      <c r="M187" s="3">
        <f>IF(ISERROR((Table5[[#This Row],[Close Price]]-I186)/I186),0,(Table5[[#This Row],[Close Price]]-I186)/I186)</f>
        <v>-8.5393623942741921E-4</v>
      </c>
      <c r="N187" s="3">
        <f>IF(OR(Table5[[#This Row],[Raw Return]]&lt;-20,Table5[[#This Row],[Raw Return]]&gt;20),"Outlier",Table5[[#This Row],[Raw Return]])</f>
        <v>-8.5393623942741921E-4</v>
      </c>
      <c r="O187" s="8">
        <f>(Table5[[#This Row],[Return]]-$S$3)^2</f>
        <v>1.2260337342696462E-5</v>
      </c>
      <c r="P187" s="8">
        <f>(Table5[[#This Row],[Return]]-$S$3)^3</f>
        <v>-4.2929282496902439E-8</v>
      </c>
    </row>
    <row r="188" spans="1:16" x14ac:dyDescent="0.3">
      <c r="A188" s="1" t="s">
        <v>12</v>
      </c>
      <c r="B188" s="1" t="s">
        <v>13</v>
      </c>
      <c r="C188" s="2">
        <v>42012</v>
      </c>
      <c r="D188" s="1">
        <v>1228.55</v>
      </c>
      <c r="E188" s="1">
        <v>1230</v>
      </c>
      <c r="F188" s="1">
        <v>1297.9000000000001</v>
      </c>
      <c r="G188" s="1">
        <v>1229.95</v>
      </c>
      <c r="H188" s="1">
        <v>1285</v>
      </c>
      <c r="I188" s="1">
        <v>1289.8</v>
      </c>
      <c r="J188" s="1">
        <v>1269.3800000000001</v>
      </c>
      <c r="K188" s="1">
        <v>87268</v>
      </c>
      <c r="L188" s="1">
        <v>110776414.84999999</v>
      </c>
      <c r="M188" s="3">
        <f>IF(ISERROR((Table5[[#This Row],[Close Price]]-I187)/I187),0,(Table5[[#This Row],[Close Price]]-I187)/I187)</f>
        <v>4.9855520735826789E-2</v>
      </c>
      <c r="N188" s="3">
        <f>IF(OR(Table5[[#This Row],[Raw Return]]&lt;-20,Table5[[#This Row],[Raw Return]]&gt;20),"Outlier",Table5[[#This Row],[Raw Return]])</f>
        <v>4.9855520735826789E-2</v>
      </c>
      <c r="O188" s="8">
        <f>(Table5[[#This Row],[Return]]-$S$3)^2</f>
        <v>2.2285934251003166E-3</v>
      </c>
      <c r="P188" s="8">
        <f>(Table5[[#This Row],[Return]]-$S$3)^3</f>
        <v>1.0520739500677448E-4</v>
      </c>
    </row>
    <row r="189" spans="1:16" x14ac:dyDescent="0.3">
      <c r="A189" s="1" t="s">
        <v>12</v>
      </c>
      <c r="B189" s="1" t="s">
        <v>13</v>
      </c>
      <c r="C189" s="2">
        <v>42013</v>
      </c>
      <c r="D189" s="1">
        <v>1289.8</v>
      </c>
      <c r="E189" s="1">
        <v>1293.95</v>
      </c>
      <c r="F189" s="1">
        <v>1299.4000000000001</v>
      </c>
      <c r="G189" s="1">
        <v>1275.5</v>
      </c>
      <c r="H189" s="1">
        <v>1280</v>
      </c>
      <c r="I189" s="1">
        <v>1279.2</v>
      </c>
      <c r="J189" s="1">
        <v>1285.81</v>
      </c>
      <c r="K189" s="1">
        <v>32784</v>
      </c>
      <c r="L189" s="1">
        <v>42154105.950000003</v>
      </c>
      <c r="M189" s="3">
        <f>IF(ISERROR((Table5[[#This Row],[Close Price]]-I188)/I188),0,(Table5[[#This Row],[Close Price]]-I188)/I188)</f>
        <v>-8.2183284230112497E-3</v>
      </c>
      <c r="N189" s="3">
        <f>IF(OR(Table5[[#This Row],[Raw Return]]&lt;-20,Table5[[#This Row],[Raw Return]]&gt;20),"Outlier",Table5[[#This Row],[Raw Return]])</f>
        <v>-8.2183284230112497E-3</v>
      </c>
      <c r="O189" s="8">
        <f>(Table5[[#This Row],[Return]]-$S$3)^2</f>
        <v>1.1806710120199694E-4</v>
      </c>
      <c r="P189" s="8">
        <f>(Table5[[#This Row],[Return]]-$S$3)^3</f>
        <v>-1.2829016118246123E-6</v>
      </c>
    </row>
    <row r="190" spans="1:16" x14ac:dyDescent="0.3">
      <c r="A190" s="1" t="s">
        <v>12</v>
      </c>
      <c r="B190" s="1" t="s">
        <v>13</v>
      </c>
      <c r="C190" s="2">
        <v>42016</v>
      </c>
      <c r="D190" s="1">
        <v>1279.2</v>
      </c>
      <c r="E190" s="1">
        <v>1255</v>
      </c>
      <c r="F190" s="1">
        <v>1286.1500000000001</v>
      </c>
      <c r="G190" s="1">
        <v>1255</v>
      </c>
      <c r="H190" s="1">
        <v>1274.5</v>
      </c>
      <c r="I190" s="1">
        <v>1267.7</v>
      </c>
      <c r="J190" s="1">
        <v>1268.98</v>
      </c>
      <c r="K190" s="1">
        <v>19678</v>
      </c>
      <c r="L190" s="1">
        <v>24971047.449999999</v>
      </c>
      <c r="M190" s="3">
        <f>IF(ISERROR((Table5[[#This Row],[Close Price]]-I189)/I189),0,(Table5[[#This Row],[Close Price]]-I189)/I189)</f>
        <v>-8.9899937460913067E-3</v>
      </c>
      <c r="N190" s="3">
        <f>IF(OR(Table5[[#This Row],[Raw Return]]&lt;-20,Table5[[#This Row],[Raw Return]]&gt;20),"Outlier",Table5[[#This Row],[Raw Return]])</f>
        <v>-8.9899937460913067E-3</v>
      </c>
      <c r="O190" s="8">
        <f>(Table5[[#This Row],[Return]]-$S$3)^2</f>
        <v>1.3543219663502014E-4</v>
      </c>
      <c r="P190" s="8">
        <f>(Table5[[#This Row],[Return]]-$S$3)^3</f>
        <v>-1.5760967874130132E-6</v>
      </c>
    </row>
    <row r="191" spans="1:16" x14ac:dyDescent="0.3">
      <c r="A191" s="1" t="s">
        <v>12</v>
      </c>
      <c r="B191" s="1" t="s">
        <v>13</v>
      </c>
      <c r="C191" s="2">
        <v>42017</v>
      </c>
      <c r="D191" s="1">
        <v>1267.7</v>
      </c>
      <c r="E191" s="1">
        <v>1275</v>
      </c>
      <c r="F191" s="1">
        <v>1308</v>
      </c>
      <c r="G191" s="1">
        <v>1270</v>
      </c>
      <c r="H191" s="1">
        <v>1284</v>
      </c>
      <c r="I191" s="1">
        <v>1286.45</v>
      </c>
      <c r="J191" s="1">
        <v>1291.1600000000001</v>
      </c>
      <c r="K191" s="1">
        <v>58042</v>
      </c>
      <c r="L191" s="1">
        <v>74941667.200000003</v>
      </c>
      <c r="M191" s="3">
        <f>IF(ISERROR((Table5[[#This Row],[Close Price]]-I190)/I190),0,(Table5[[#This Row],[Close Price]]-I190)/I190)</f>
        <v>1.4790565591228207E-2</v>
      </c>
      <c r="N191" s="3">
        <f>IF(OR(Table5[[#This Row],[Raw Return]]&lt;-20,Table5[[#This Row],[Raw Return]]&gt;20),"Outlier",Table5[[#This Row],[Raw Return]])</f>
        <v>1.4790565591228207E-2</v>
      </c>
      <c r="O191" s="8">
        <f>(Table5[[#This Row],[Return]]-$S$3)^2</f>
        <v>1.4745306535088491E-4</v>
      </c>
      <c r="P191" s="8">
        <f>(Table5[[#This Row],[Return]]-$S$3)^3</f>
        <v>1.7905263147419248E-6</v>
      </c>
    </row>
    <row r="192" spans="1:16" x14ac:dyDescent="0.3">
      <c r="A192" s="1" t="s">
        <v>12</v>
      </c>
      <c r="B192" s="1" t="s">
        <v>13</v>
      </c>
      <c r="C192" s="2">
        <v>42018</v>
      </c>
      <c r="D192" s="1">
        <v>1286.45</v>
      </c>
      <c r="E192" s="1">
        <v>1280</v>
      </c>
      <c r="F192" s="1">
        <v>1288.7</v>
      </c>
      <c r="G192" s="1">
        <v>1238.2</v>
      </c>
      <c r="H192" s="1">
        <v>1238.2</v>
      </c>
      <c r="I192" s="1">
        <v>1254.2</v>
      </c>
      <c r="J192" s="1">
        <v>1273.8599999999999</v>
      </c>
      <c r="K192" s="1">
        <v>258705</v>
      </c>
      <c r="L192" s="1">
        <v>329555194.94999999</v>
      </c>
      <c r="M192" s="3">
        <f>IF(ISERROR((Table5[[#This Row],[Close Price]]-I191)/I191),0,(Table5[[#This Row],[Close Price]]-I191)/I191)</f>
        <v>-2.5068988301138791E-2</v>
      </c>
      <c r="N192" s="3">
        <f>IF(OR(Table5[[#This Row],[Raw Return]]&lt;-20,Table5[[#This Row],[Raw Return]]&gt;20),"Outlier",Table5[[#This Row],[Raw Return]])</f>
        <v>-2.5068988301138791E-2</v>
      </c>
      <c r="O192" s="8">
        <f>(Table5[[#This Row],[Return]]-$S$3)^2</f>
        <v>7.6820595284176566E-4</v>
      </c>
      <c r="P192" s="8">
        <f>(Table5[[#This Row],[Return]]-$S$3)^3</f>
        <v>-2.1292002196208434E-5</v>
      </c>
    </row>
    <row r="193" spans="1:16" x14ac:dyDescent="0.3">
      <c r="A193" s="1" t="s">
        <v>12</v>
      </c>
      <c r="B193" s="1" t="s">
        <v>13</v>
      </c>
      <c r="C193" s="2">
        <v>42019</v>
      </c>
      <c r="D193" s="1">
        <v>1254.2</v>
      </c>
      <c r="E193" s="1">
        <v>1294.8499999999999</v>
      </c>
      <c r="F193" s="1">
        <v>1298</v>
      </c>
      <c r="G193" s="1">
        <v>1272</v>
      </c>
      <c r="H193" s="1">
        <v>1288</v>
      </c>
      <c r="I193" s="1">
        <v>1289.05</v>
      </c>
      <c r="J193" s="1">
        <v>1286.96</v>
      </c>
      <c r="K193" s="1">
        <v>136827</v>
      </c>
      <c r="L193" s="1">
        <v>176091279.84999999</v>
      </c>
      <c r="M193" s="3">
        <f>IF(ISERROR((Table5[[#This Row],[Close Price]]-I192)/I192),0,(Table5[[#This Row],[Close Price]]-I192)/I192)</f>
        <v>2.7786636900015874E-2</v>
      </c>
      <c r="N193" s="3">
        <f>IF(OR(Table5[[#This Row],[Raw Return]]&lt;-20,Table5[[#This Row],[Raw Return]]&gt;20),"Outlier",Table5[[#This Row],[Raw Return]])</f>
        <v>2.7786636900015874E-2</v>
      </c>
      <c r="O193" s="8">
        <f>(Table5[[#This Row],[Return]]-$S$3)^2</f>
        <v>6.3197418226933861E-4</v>
      </c>
      <c r="P193" s="8">
        <f>(Table5[[#This Row],[Return]]-$S$3)^3</f>
        <v>1.5887260072146374E-5</v>
      </c>
    </row>
    <row r="194" spans="1:16" x14ac:dyDescent="0.3">
      <c r="A194" s="1" t="s">
        <v>12</v>
      </c>
      <c r="B194" s="1" t="s">
        <v>13</v>
      </c>
      <c r="C194" s="2">
        <v>42020</v>
      </c>
      <c r="D194" s="1">
        <v>1289.05</v>
      </c>
      <c r="E194" s="1">
        <v>1298</v>
      </c>
      <c r="F194" s="1">
        <v>1303</v>
      </c>
      <c r="G194" s="1">
        <v>1255</v>
      </c>
      <c r="H194" s="1">
        <v>1275</v>
      </c>
      <c r="I194" s="1">
        <v>1267.6500000000001</v>
      </c>
      <c r="J194" s="1">
        <v>1287.55</v>
      </c>
      <c r="K194" s="1">
        <v>81048</v>
      </c>
      <c r="L194" s="1">
        <v>104353108.2</v>
      </c>
      <c r="M194" s="3">
        <f>IF(ISERROR((Table5[[#This Row],[Close Price]]-I193)/I193),0,(Table5[[#This Row],[Close Price]]-I193)/I193)</f>
        <v>-1.6601373104223934E-2</v>
      </c>
      <c r="N194" s="3">
        <f>IF(OR(Table5[[#This Row],[Raw Return]]&lt;-20,Table5[[#This Row],[Raw Return]]&gt;20),"Outlier",Table5[[#This Row],[Raw Return]])</f>
        <v>-1.6601373104223934E-2</v>
      </c>
      <c r="O194" s="8">
        <f>(Table5[[#This Row],[Return]]-$S$3)^2</f>
        <v>3.7052066387087223E-4</v>
      </c>
      <c r="P194" s="8">
        <f>(Table5[[#This Row],[Return]]-$S$3)^3</f>
        <v>-7.1321201408680839E-6</v>
      </c>
    </row>
    <row r="195" spans="1:16" x14ac:dyDescent="0.3">
      <c r="A195" s="1" t="s">
        <v>12</v>
      </c>
      <c r="B195" s="1" t="s">
        <v>13</v>
      </c>
      <c r="C195" s="2">
        <v>42023</v>
      </c>
      <c r="D195" s="1">
        <v>1267.6500000000001</v>
      </c>
      <c r="E195" s="1">
        <v>1272.9000000000001</v>
      </c>
      <c r="F195" s="1">
        <v>1286.2</v>
      </c>
      <c r="G195" s="1">
        <v>1251</v>
      </c>
      <c r="H195" s="1">
        <v>1260</v>
      </c>
      <c r="I195" s="1">
        <v>1257.95</v>
      </c>
      <c r="J195" s="1">
        <v>1271.1400000000001</v>
      </c>
      <c r="K195" s="1">
        <v>32530</v>
      </c>
      <c r="L195" s="1">
        <v>41350138.899999999</v>
      </c>
      <c r="M195" s="3">
        <f>IF(ISERROR((Table5[[#This Row],[Close Price]]-I194)/I194),0,(Table5[[#This Row],[Close Price]]-I194)/I194)</f>
        <v>-7.6519544038181238E-3</v>
      </c>
      <c r="N195" s="3">
        <f>IF(OR(Table5[[#This Row],[Raw Return]]&lt;-20,Table5[[#This Row],[Raw Return]]&gt;20),"Outlier",Table5[[#This Row],[Raw Return]])</f>
        <v>-7.6519544038181238E-3</v>
      </c>
      <c r="O195" s="8">
        <f>(Table5[[#This Row],[Return]]-$S$3)^2</f>
        <v>1.0607958934949001E-4</v>
      </c>
      <c r="P195" s="8">
        <f>(Table5[[#This Row],[Return]]-$S$3)^3</f>
        <v>-1.0925661593956189E-6</v>
      </c>
    </row>
    <row r="196" spans="1:16" x14ac:dyDescent="0.3">
      <c r="A196" s="1" t="s">
        <v>12</v>
      </c>
      <c r="B196" s="1" t="s">
        <v>13</v>
      </c>
      <c r="C196" s="2">
        <v>42024</v>
      </c>
      <c r="D196" s="1">
        <v>1257.95</v>
      </c>
      <c r="E196" s="1">
        <v>1260</v>
      </c>
      <c r="F196" s="1">
        <v>1345</v>
      </c>
      <c r="G196" s="1">
        <v>1260</v>
      </c>
      <c r="H196" s="1">
        <v>1314</v>
      </c>
      <c r="I196" s="1">
        <v>1321.95</v>
      </c>
      <c r="J196" s="1">
        <v>1309.2</v>
      </c>
      <c r="K196" s="1">
        <v>136014</v>
      </c>
      <c r="L196" s="1">
        <v>178069552.19999999</v>
      </c>
      <c r="M196" s="3">
        <f>IF(ISERROR((Table5[[#This Row],[Close Price]]-I195)/I195),0,(Table5[[#This Row],[Close Price]]-I195)/I195)</f>
        <v>5.0876425931078342E-2</v>
      </c>
      <c r="N196" s="3">
        <f>IF(OR(Table5[[#This Row],[Raw Return]]&lt;-20,Table5[[#This Row],[Raw Return]]&gt;20),"Outlier",Table5[[#This Row],[Raw Return]])</f>
        <v>5.0876425931078342E-2</v>
      </c>
      <c r="O196" s="8">
        <f>(Table5[[#This Row],[Return]]-$S$3)^2</f>
        <v>2.3260254176654112E-3</v>
      </c>
      <c r="P196" s="8">
        <f>(Table5[[#This Row],[Return]]-$S$3)^3</f>
        <v>1.1218161404732799E-4</v>
      </c>
    </row>
    <row r="197" spans="1:16" x14ac:dyDescent="0.3">
      <c r="A197" s="1" t="s">
        <v>12</v>
      </c>
      <c r="B197" s="1" t="s">
        <v>13</v>
      </c>
      <c r="C197" s="2">
        <v>42025</v>
      </c>
      <c r="D197" s="1">
        <v>1321.95</v>
      </c>
      <c r="E197" s="1">
        <v>1324.4</v>
      </c>
      <c r="F197" s="1">
        <v>1336.4</v>
      </c>
      <c r="G197" s="1">
        <v>1289</v>
      </c>
      <c r="H197" s="1">
        <v>1290</v>
      </c>
      <c r="I197" s="1">
        <v>1292.6500000000001</v>
      </c>
      <c r="J197" s="1">
        <v>1304.98</v>
      </c>
      <c r="K197" s="1">
        <v>100496</v>
      </c>
      <c r="L197" s="1">
        <v>131145668.05</v>
      </c>
      <c r="M197" s="3">
        <f>IF(ISERROR((Table5[[#This Row],[Close Price]]-I196)/I196),0,(Table5[[#This Row],[Close Price]]-I196)/I196)</f>
        <v>-2.2164227088770343E-2</v>
      </c>
      <c r="N197" s="3">
        <f>IF(OR(Table5[[#This Row],[Raw Return]]&lt;-20,Table5[[#This Row],[Raw Return]]&gt;20),"Outlier",Table5[[#This Row],[Raw Return]])</f>
        <v>-2.2164227088770343E-2</v>
      </c>
      <c r="O197" s="8">
        <f>(Table5[[#This Row],[Return]]-$S$3)^2</f>
        <v>6.1562379660738719E-4</v>
      </c>
      <c r="P197" s="8">
        <f>(Table5[[#This Row],[Return]]-$S$3)^3</f>
        <v>-1.5274714386485033E-5</v>
      </c>
    </row>
    <row r="198" spans="1:16" x14ac:dyDescent="0.3">
      <c r="A198" s="1" t="s">
        <v>12</v>
      </c>
      <c r="B198" s="1" t="s">
        <v>13</v>
      </c>
      <c r="C198" s="2">
        <v>42026</v>
      </c>
      <c r="D198" s="1">
        <v>1292.6500000000001</v>
      </c>
      <c r="E198" s="1">
        <v>1288.5</v>
      </c>
      <c r="F198" s="1">
        <v>1318</v>
      </c>
      <c r="G198" s="1">
        <v>1280.5999999999999</v>
      </c>
      <c r="H198" s="1">
        <v>1299</v>
      </c>
      <c r="I198" s="1">
        <v>1298.2</v>
      </c>
      <c r="J198" s="1">
        <v>1299.95</v>
      </c>
      <c r="K198" s="1">
        <v>37831</v>
      </c>
      <c r="L198" s="1">
        <v>49178288.149999999</v>
      </c>
      <c r="M198" s="3">
        <f>IF(ISERROR((Table5[[#This Row],[Close Price]]-I197)/I197),0,(Table5[[#This Row],[Close Price]]-I197)/I197)</f>
        <v>4.2935055892932769E-3</v>
      </c>
      <c r="N198" s="3">
        <f>IF(OR(Table5[[#This Row],[Raw Return]]&lt;-20,Table5[[#This Row],[Raw Return]]&gt;20),"Outlier",Table5[[#This Row],[Raw Return]])</f>
        <v>4.2935055892932769E-3</v>
      </c>
      <c r="O198" s="8">
        <f>(Table5[[#This Row],[Return]]-$S$3)^2</f>
        <v>2.7092020219339989E-6</v>
      </c>
      <c r="P198" s="8">
        <f>(Table5[[#This Row],[Return]]-$S$3)^3</f>
        <v>4.4592527271147389E-9</v>
      </c>
    </row>
    <row r="199" spans="1:16" x14ac:dyDescent="0.3">
      <c r="A199" s="1" t="s">
        <v>12</v>
      </c>
      <c r="B199" s="1" t="s">
        <v>13</v>
      </c>
      <c r="C199" s="2">
        <v>42027</v>
      </c>
      <c r="D199" s="1">
        <v>1298.2</v>
      </c>
      <c r="E199" s="1">
        <v>1302.4000000000001</v>
      </c>
      <c r="F199" s="1">
        <v>1329</v>
      </c>
      <c r="G199" s="1">
        <v>1295.8</v>
      </c>
      <c r="H199" s="1">
        <v>1322</v>
      </c>
      <c r="I199" s="1">
        <v>1312.2</v>
      </c>
      <c r="J199" s="1">
        <v>1312.18</v>
      </c>
      <c r="K199" s="1">
        <v>25502</v>
      </c>
      <c r="L199" s="1">
        <v>33463279.5</v>
      </c>
      <c r="M199" s="3">
        <f>IF(ISERROR((Table5[[#This Row],[Close Price]]-I198)/I198),0,(Table5[[#This Row],[Close Price]]-I198)/I198)</f>
        <v>1.0784162686797103E-2</v>
      </c>
      <c r="N199" s="3">
        <f>IF(OR(Table5[[#This Row],[Raw Return]]&lt;-20,Table5[[#This Row],[Raw Return]]&gt;20),"Outlier",Table5[[#This Row],[Raw Return]])</f>
        <v>1.0784162686797103E-2</v>
      </c>
      <c r="O199" s="8">
        <f>(Table5[[#This Row],[Return]]-$S$3)^2</f>
        <v>6.6204625290876767E-5</v>
      </c>
      <c r="P199" s="8">
        <f>(Table5[[#This Row],[Return]]-$S$3)^3</f>
        <v>5.3868204205083849E-7</v>
      </c>
    </row>
    <row r="200" spans="1:16" x14ac:dyDescent="0.3">
      <c r="A200" s="1" t="s">
        <v>12</v>
      </c>
      <c r="B200" s="1" t="s">
        <v>13</v>
      </c>
      <c r="C200" s="2">
        <v>42031</v>
      </c>
      <c r="D200" s="1">
        <v>1312.2</v>
      </c>
      <c r="E200" s="1">
        <v>1317</v>
      </c>
      <c r="F200" s="1">
        <v>1397</v>
      </c>
      <c r="G200" s="1">
        <v>1308</v>
      </c>
      <c r="H200" s="1">
        <v>1396</v>
      </c>
      <c r="I200" s="1">
        <v>1375.4</v>
      </c>
      <c r="J200" s="1">
        <v>1358.38</v>
      </c>
      <c r="K200" s="1">
        <v>105522</v>
      </c>
      <c r="L200" s="1">
        <v>143338824.65000001</v>
      </c>
      <c r="M200" s="3">
        <f>IF(ISERROR((Table5[[#This Row],[Close Price]]-I199)/I199),0,(Table5[[#This Row],[Close Price]]-I199)/I199)</f>
        <v>4.8163389727175765E-2</v>
      </c>
      <c r="N200" s="3">
        <f>IF(OR(Table5[[#This Row],[Raw Return]]&lt;-20,Table5[[#This Row],[Raw Return]]&gt;20),"Outlier",Table5[[#This Row],[Raw Return]])</f>
        <v>4.8163389727175765E-2</v>
      </c>
      <c r="O200" s="8">
        <f>(Table5[[#This Row],[Return]]-$S$3)^2</f>
        <v>2.0716925570517845E-3</v>
      </c>
      <c r="P200" s="8">
        <f>(Table5[[#This Row],[Return]]-$S$3)^3</f>
        <v>9.429484666765164E-5</v>
      </c>
    </row>
    <row r="201" spans="1:16" x14ac:dyDescent="0.3">
      <c r="A201" s="1" t="s">
        <v>12</v>
      </c>
      <c r="B201" s="1" t="s">
        <v>13</v>
      </c>
      <c r="C201" s="2">
        <v>42032</v>
      </c>
      <c r="D201" s="1">
        <v>1375.4</v>
      </c>
      <c r="E201" s="1">
        <v>1380.7</v>
      </c>
      <c r="F201" s="1">
        <v>1499</v>
      </c>
      <c r="G201" s="1">
        <v>1380.05</v>
      </c>
      <c r="H201" s="1">
        <v>1450</v>
      </c>
      <c r="I201" s="1">
        <v>1450.4</v>
      </c>
      <c r="J201" s="1">
        <v>1450.19</v>
      </c>
      <c r="K201" s="1">
        <v>274486</v>
      </c>
      <c r="L201" s="1">
        <v>398057423.14999998</v>
      </c>
      <c r="M201" s="3">
        <f>IF(ISERROR((Table5[[#This Row],[Close Price]]-I200)/I200),0,(Table5[[#This Row],[Close Price]]-I200)/I200)</f>
        <v>5.4529591391595168E-2</v>
      </c>
      <c r="N201" s="3">
        <f>IF(OR(Table5[[#This Row],[Raw Return]]&lt;-20,Table5[[#This Row],[Raw Return]]&gt;20),"Outlier",Table5[[#This Row],[Raw Return]])</f>
        <v>5.4529591391595168E-2</v>
      </c>
      <c r="O201" s="8">
        <f>(Table5[[#This Row],[Return]]-$S$3)^2</f>
        <v>2.6917472345607076E-3</v>
      </c>
      <c r="P201" s="8">
        <f>(Table5[[#This Row],[Return]]-$S$3)^3</f>
        <v>1.3965336778493779E-4</v>
      </c>
    </row>
    <row r="202" spans="1:16" x14ac:dyDescent="0.3">
      <c r="A202" s="1" t="s">
        <v>12</v>
      </c>
      <c r="B202" s="1" t="s">
        <v>13</v>
      </c>
      <c r="C202" s="2">
        <v>42033</v>
      </c>
      <c r="D202" s="1">
        <v>1450.4</v>
      </c>
      <c r="E202" s="1">
        <v>1453.3</v>
      </c>
      <c r="F202" s="1">
        <v>1470.05</v>
      </c>
      <c r="G202" s="1">
        <v>1425</v>
      </c>
      <c r="H202" s="1">
        <v>1463</v>
      </c>
      <c r="I202" s="1">
        <v>1460.25</v>
      </c>
      <c r="J202" s="1">
        <v>1455.62</v>
      </c>
      <c r="K202" s="1">
        <v>105965</v>
      </c>
      <c r="L202" s="1">
        <v>154245115.34999999</v>
      </c>
      <c r="M202" s="3">
        <f>IF(ISERROR((Table5[[#This Row],[Close Price]]-I201)/I201),0,(Table5[[#This Row],[Close Price]]-I201)/I201)</f>
        <v>6.791230005515657E-3</v>
      </c>
      <c r="N202" s="3">
        <f>IF(OR(Table5[[#This Row],[Raw Return]]&lt;-20,Table5[[#This Row],[Raw Return]]&gt;20),"Outlier",Table5[[#This Row],[Raw Return]])</f>
        <v>6.791230005515657E-3</v>
      </c>
      <c r="O202" s="8">
        <f>(Table5[[#This Row],[Return]]-$S$3)^2</f>
        <v>1.7170165101577348E-5</v>
      </c>
      <c r="P202" s="8">
        <f>(Table5[[#This Row],[Return]]-$S$3)^3</f>
        <v>7.1147837877530118E-8</v>
      </c>
    </row>
    <row r="203" spans="1:16" x14ac:dyDescent="0.3">
      <c r="A203" s="1" t="s">
        <v>12</v>
      </c>
      <c r="B203" s="1" t="s">
        <v>13</v>
      </c>
      <c r="C203" s="2">
        <v>42034</v>
      </c>
      <c r="D203" s="1">
        <v>1460.25</v>
      </c>
      <c r="E203" s="1">
        <v>1458</v>
      </c>
      <c r="F203" s="1">
        <v>1479.95</v>
      </c>
      <c r="G203" s="1">
        <v>1398</v>
      </c>
      <c r="H203" s="1">
        <v>1450</v>
      </c>
      <c r="I203" s="1">
        <v>1447.55</v>
      </c>
      <c r="J203" s="1">
        <v>1455.55</v>
      </c>
      <c r="K203" s="1">
        <v>72613</v>
      </c>
      <c r="L203" s="1">
        <v>105691736.65000001</v>
      </c>
      <c r="M203" s="3">
        <f>IF(ISERROR((Table5[[#This Row],[Close Price]]-I202)/I202),0,(Table5[[#This Row],[Close Price]]-I202)/I202)</f>
        <v>-8.6971409005307618E-3</v>
      </c>
      <c r="N203" s="3">
        <f>IF(OR(Table5[[#This Row],[Raw Return]]&lt;-20,Table5[[#This Row],[Raw Return]]&gt;20),"Outlier",Table5[[#This Row],[Raw Return]])</f>
        <v>-8.6971409005307618E-3</v>
      </c>
      <c r="O203" s="8">
        <f>(Table5[[#This Row],[Return]]-$S$3)^2</f>
        <v>1.2870178955407021E-4</v>
      </c>
      <c r="P203" s="8">
        <f>(Table5[[#This Row],[Return]]-$S$3)^3</f>
        <v>-1.4600807611543493E-6</v>
      </c>
    </row>
    <row r="204" spans="1:16" x14ac:dyDescent="0.3">
      <c r="A204" s="1" t="s">
        <v>12</v>
      </c>
      <c r="B204" s="1" t="s">
        <v>13</v>
      </c>
      <c r="C204" s="2">
        <v>42037</v>
      </c>
      <c r="D204" s="1">
        <v>1447.55</v>
      </c>
      <c r="E204" s="1">
        <v>1443</v>
      </c>
      <c r="F204" s="1">
        <v>1522.6</v>
      </c>
      <c r="G204" s="1">
        <v>1428.9</v>
      </c>
      <c r="H204" s="1">
        <v>1509</v>
      </c>
      <c r="I204" s="1">
        <v>1509.3</v>
      </c>
      <c r="J204" s="1">
        <v>1469.88</v>
      </c>
      <c r="K204" s="1">
        <v>271402</v>
      </c>
      <c r="L204" s="1">
        <v>398928511.05000001</v>
      </c>
      <c r="M204" s="3">
        <f>IF(ISERROR((Table5[[#This Row],[Close Price]]-I203)/I203),0,(Table5[[#This Row],[Close Price]]-I203)/I203)</f>
        <v>4.2658284687920968E-2</v>
      </c>
      <c r="N204" s="3">
        <f>IF(OR(Table5[[#This Row],[Raw Return]]&lt;-20,Table5[[#This Row],[Raw Return]]&gt;20),"Outlier",Table5[[#This Row],[Raw Return]])</f>
        <v>4.2658284687920968E-2</v>
      </c>
      <c r="O204" s="8">
        <f>(Table5[[#This Row],[Return]]-$S$3)^2</f>
        <v>1.600859673485494E-3</v>
      </c>
      <c r="P204" s="8">
        <f>(Table5[[#This Row],[Return]]-$S$3)^3</f>
        <v>6.4051587336995283E-5</v>
      </c>
    </row>
    <row r="205" spans="1:16" x14ac:dyDescent="0.3">
      <c r="A205" s="1" t="s">
        <v>12</v>
      </c>
      <c r="B205" s="1" t="s">
        <v>13</v>
      </c>
      <c r="C205" s="2">
        <v>42038</v>
      </c>
      <c r="D205" s="1">
        <v>1509.3</v>
      </c>
      <c r="E205" s="1">
        <v>1509</v>
      </c>
      <c r="F205" s="1">
        <v>1531.7</v>
      </c>
      <c r="G205" s="1">
        <v>1455.5</v>
      </c>
      <c r="H205" s="1">
        <v>1478</v>
      </c>
      <c r="I205" s="1">
        <v>1468.45</v>
      </c>
      <c r="J205" s="1">
        <v>1487.39</v>
      </c>
      <c r="K205" s="1">
        <v>66736</v>
      </c>
      <c r="L205" s="1">
        <v>99262213.349999994</v>
      </c>
      <c r="M205" s="3">
        <f>IF(ISERROR((Table5[[#This Row],[Close Price]]-I204)/I204),0,(Table5[[#This Row],[Close Price]]-I204)/I204)</f>
        <v>-2.7065527065527006E-2</v>
      </c>
      <c r="N205" s="3">
        <f>IF(OR(Table5[[#This Row],[Raw Return]]&lt;-20,Table5[[#This Row],[Raw Return]]&gt;20),"Outlier",Table5[[#This Row],[Raw Return]])</f>
        <v>-2.7065527065527006E-2</v>
      </c>
      <c r="O205" s="8">
        <f>(Table5[[#This Row],[Return]]-$S$3)^2</f>
        <v>8.8286636706257028E-4</v>
      </c>
      <c r="P205" s="8">
        <f>(Table5[[#This Row],[Return]]-$S$3)^3</f>
        <v>-2.6232667761948461E-5</v>
      </c>
    </row>
    <row r="206" spans="1:16" x14ac:dyDescent="0.3">
      <c r="A206" s="1" t="s">
        <v>12</v>
      </c>
      <c r="B206" s="1" t="s">
        <v>13</v>
      </c>
      <c r="C206" s="2">
        <v>42039</v>
      </c>
      <c r="D206" s="1">
        <v>1468.45</v>
      </c>
      <c r="E206" s="1">
        <v>1473</v>
      </c>
      <c r="F206" s="1">
        <v>1510</v>
      </c>
      <c r="G206" s="1">
        <v>1452.5</v>
      </c>
      <c r="H206" s="1">
        <v>1490</v>
      </c>
      <c r="I206" s="1">
        <v>1471.35</v>
      </c>
      <c r="J206" s="1">
        <v>1486.94</v>
      </c>
      <c r="K206" s="1">
        <v>50162</v>
      </c>
      <c r="L206" s="1">
        <v>74587925.450000003</v>
      </c>
      <c r="M206" s="3">
        <f>IF(ISERROR((Table5[[#This Row],[Close Price]]-I205)/I205),0,(Table5[[#This Row],[Close Price]]-I205)/I205)</f>
        <v>1.9748714631072652E-3</v>
      </c>
      <c r="N206" s="3">
        <f>IF(OR(Table5[[#This Row],[Raw Return]]&lt;-20,Table5[[#This Row],[Raw Return]]&gt;20),"Outlier",Table5[[#This Row],[Raw Return]])</f>
        <v>1.9748714631072652E-3</v>
      </c>
      <c r="O206" s="8">
        <f>(Table5[[#This Row],[Return]]-$S$3)^2</f>
        <v>4.5248324627400103E-7</v>
      </c>
      <c r="P206" s="8">
        <f>(Table5[[#This Row],[Return]]-$S$3)^3</f>
        <v>-3.0437133934669526E-10</v>
      </c>
    </row>
    <row r="207" spans="1:16" x14ac:dyDescent="0.3">
      <c r="A207" s="1" t="s">
        <v>12</v>
      </c>
      <c r="B207" s="1" t="s">
        <v>13</v>
      </c>
      <c r="C207" s="2">
        <v>42040</v>
      </c>
      <c r="D207" s="1">
        <v>1471.35</v>
      </c>
      <c r="E207" s="1">
        <v>1472.1</v>
      </c>
      <c r="F207" s="1">
        <v>1508.9</v>
      </c>
      <c r="G207" s="1">
        <v>1460.3</v>
      </c>
      <c r="H207" s="1">
        <v>1473</v>
      </c>
      <c r="I207" s="1">
        <v>1476.2</v>
      </c>
      <c r="J207" s="1">
        <v>1483.45</v>
      </c>
      <c r="K207" s="1">
        <v>21629</v>
      </c>
      <c r="L207" s="1">
        <v>32085596.800000001</v>
      </c>
      <c r="M207" s="3">
        <f>IF(ISERROR((Table5[[#This Row],[Close Price]]-I206)/I206),0,(Table5[[#This Row],[Close Price]]-I206)/I206)</f>
        <v>3.296292520474487E-3</v>
      </c>
      <c r="N207" s="3">
        <f>IF(OR(Table5[[#This Row],[Raw Return]]&lt;-20,Table5[[#This Row],[Raw Return]]&gt;20),"Outlier",Table5[[#This Row],[Raw Return]])</f>
        <v>3.296292520474487E-3</v>
      </c>
      <c r="O207" s="8">
        <f>(Table5[[#This Row],[Return]]-$S$3)^2</f>
        <v>4.2087955723298777E-7</v>
      </c>
      <c r="P207" s="8">
        <f>(Table5[[#This Row],[Return]]-$S$3)^3</f>
        <v>2.7304658417659778E-10</v>
      </c>
    </row>
    <row r="208" spans="1:16" x14ac:dyDescent="0.3">
      <c r="A208" s="1" t="s">
        <v>12</v>
      </c>
      <c r="B208" s="1" t="s">
        <v>13</v>
      </c>
      <c r="C208" s="2">
        <v>42041</v>
      </c>
      <c r="D208" s="1">
        <v>1476.2</v>
      </c>
      <c r="E208" s="1">
        <v>1477</v>
      </c>
      <c r="F208" s="1">
        <v>1508.7</v>
      </c>
      <c r="G208" s="1">
        <v>1462.5</v>
      </c>
      <c r="H208" s="1">
        <v>1465.1</v>
      </c>
      <c r="I208" s="1">
        <v>1469</v>
      </c>
      <c r="J208" s="1">
        <v>1479.65</v>
      </c>
      <c r="K208" s="1">
        <v>30818</v>
      </c>
      <c r="L208" s="1">
        <v>45599828.649999999</v>
      </c>
      <c r="M208" s="3">
        <f>IF(ISERROR((Table5[[#This Row],[Close Price]]-I207)/I207),0,(Table5[[#This Row],[Close Price]]-I207)/I207)</f>
        <v>-4.8773878878201095E-3</v>
      </c>
      <c r="N208" s="3">
        <f>IF(OR(Table5[[#This Row],[Raw Return]]&lt;-20,Table5[[#This Row],[Raw Return]]&gt;20),"Outlier",Table5[[#This Row],[Raw Return]])</f>
        <v>-4.8773878878201095E-3</v>
      </c>
      <c r="O208" s="8">
        <f>(Table5[[#This Row],[Return]]-$S$3)^2</f>
        <v>5.6624542913470459E-5</v>
      </c>
      <c r="P208" s="8">
        <f>(Table5[[#This Row],[Return]]-$S$3)^3</f>
        <v>-4.2609561413164905E-7</v>
      </c>
    </row>
    <row r="209" spans="1:16" x14ac:dyDescent="0.3">
      <c r="A209" s="1" t="s">
        <v>12</v>
      </c>
      <c r="B209" s="1" t="s">
        <v>13</v>
      </c>
      <c r="C209" s="2">
        <v>42044</v>
      </c>
      <c r="D209" s="1">
        <v>1469</v>
      </c>
      <c r="E209" s="1">
        <v>1454</v>
      </c>
      <c r="F209" s="1">
        <v>1474</v>
      </c>
      <c r="G209" s="1">
        <v>1433.55</v>
      </c>
      <c r="H209" s="1">
        <v>1440.15</v>
      </c>
      <c r="I209" s="1">
        <v>1449.55</v>
      </c>
      <c r="J209" s="1">
        <v>1456</v>
      </c>
      <c r="K209" s="1">
        <v>18120</v>
      </c>
      <c r="L209" s="1">
        <v>26382646.949999999</v>
      </c>
      <c r="M209" s="3">
        <f>IF(ISERROR((Table5[[#This Row],[Close Price]]-I208)/I208),0,(Table5[[#This Row],[Close Price]]-I208)/I208)</f>
        <v>-1.3240299523485394E-2</v>
      </c>
      <c r="N209" s="3">
        <f>IF(OR(Table5[[#This Row],[Raw Return]]&lt;-20,Table5[[#This Row],[Raw Return]]&gt;20),"Outlier",Table5[[#This Row],[Raw Return]])</f>
        <v>-1.3240299523485394E-2</v>
      </c>
      <c r="O209" s="8">
        <f>(Table5[[#This Row],[Return]]-$S$3)^2</f>
        <v>2.524234514731541E-4</v>
      </c>
      <c r="P209" s="8">
        <f>(Table5[[#This Row],[Return]]-$S$3)^3</f>
        <v>-4.0104633425843191E-6</v>
      </c>
    </row>
    <row r="210" spans="1:16" x14ac:dyDescent="0.3">
      <c r="A210" s="1" t="s">
        <v>12</v>
      </c>
      <c r="B210" s="1" t="s">
        <v>13</v>
      </c>
      <c r="C210" s="2">
        <v>42045</v>
      </c>
      <c r="D210" s="1">
        <v>1449.55</v>
      </c>
      <c r="E210" s="1">
        <v>1440.1</v>
      </c>
      <c r="F210" s="1">
        <v>1470.95</v>
      </c>
      <c r="G210" s="1">
        <v>1402.55</v>
      </c>
      <c r="H210" s="1">
        <v>1425.6</v>
      </c>
      <c r="I210" s="1">
        <v>1436.5</v>
      </c>
      <c r="J210" s="1">
        <v>1437.19</v>
      </c>
      <c r="K210" s="1">
        <v>33001</v>
      </c>
      <c r="L210" s="1">
        <v>47428775.799999997</v>
      </c>
      <c r="M210" s="3">
        <f>IF(ISERROR((Table5[[#This Row],[Close Price]]-I209)/I209),0,(Table5[[#This Row],[Close Price]]-I209)/I209)</f>
        <v>-9.0027939705425511E-3</v>
      </c>
      <c r="N210" s="3">
        <f>IF(OR(Table5[[#This Row],[Raw Return]]&lt;-20,Table5[[#This Row],[Raw Return]]&gt;20),"Outlier",Table5[[#This Row],[Raw Return]])</f>
        <v>-9.0027939705425511E-3</v>
      </c>
      <c r="O210" s="8">
        <f>(Table5[[#This Row],[Return]]-$S$3)^2</f>
        <v>1.3573028657422147E-4</v>
      </c>
      <c r="P210" s="8">
        <f>(Table5[[#This Row],[Return]]-$S$3)^3</f>
        <v>-1.5813031973361347E-6</v>
      </c>
    </row>
    <row r="211" spans="1:16" x14ac:dyDescent="0.3">
      <c r="A211" s="1" t="s">
        <v>12</v>
      </c>
      <c r="B211" s="1" t="s">
        <v>13</v>
      </c>
      <c r="C211" s="2">
        <v>42046</v>
      </c>
      <c r="D211" s="1">
        <v>1436.5</v>
      </c>
      <c r="E211" s="1">
        <v>1441.05</v>
      </c>
      <c r="F211" s="1">
        <v>1450</v>
      </c>
      <c r="G211" s="1">
        <v>1408</v>
      </c>
      <c r="H211" s="1">
        <v>1410</v>
      </c>
      <c r="I211" s="1">
        <v>1410.3</v>
      </c>
      <c r="J211" s="1">
        <v>1423.56</v>
      </c>
      <c r="K211" s="1">
        <v>18282</v>
      </c>
      <c r="L211" s="1">
        <v>26025487.550000001</v>
      </c>
      <c r="M211" s="3">
        <f>IF(ISERROR((Table5[[#This Row],[Close Price]]-I210)/I210),0,(Table5[[#This Row],[Close Price]]-I210)/I210)</f>
        <v>-1.8238774799860805E-2</v>
      </c>
      <c r="N211" s="3">
        <f>IF(OR(Table5[[#This Row],[Raw Return]]&lt;-20,Table5[[#This Row],[Raw Return]]&gt;20),"Outlier",Table5[[#This Row],[Raw Return]])</f>
        <v>-1.8238774799860805E-2</v>
      </c>
      <c r="O211" s="8">
        <f>(Table5[[#This Row],[Return]]-$S$3)^2</f>
        <v>4.3623815479135853E-4</v>
      </c>
      <c r="P211" s="8">
        <f>(Table5[[#This Row],[Return]]-$S$3)^3</f>
        <v>-9.1114075213393648E-6</v>
      </c>
    </row>
    <row r="212" spans="1:16" x14ac:dyDescent="0.3">
      <c r="A212" s="1" t="s">
        <v>12</v>
      </c>
      <c r="B212" s="1" t="s">
        <v>13</v>
      </c>
      <c r="C212" s="2">
        <v>42047</v>
      </c>
      <c r="D212" s="1">
        <v>1410.3</v>
      </c>
      <c r="E212" s="1">
        <v>1415</v>
      </c>
      <c r="F212" s="1">
        <v>1511</v>
      </c>
      <c r="G212" s="1">
        <v>1414.95</v>
      </c>
      <c r="H212" s="1">
        <v>1505</v>
      </c>
      <c r="I212" s="1">
        <v>1499.05</v>
      </c>
      <c r="J212" s="1">
        <v>1476.27</v>
      </c>
      <c r="K212" s="1">
        <v>65346</v>
      </c>
      <c r="L212" s="1">
        <v>96468578.599999994</v>
      </c>
      <c r="M212" s="3">
        <f>IF(ISERROR((Table5[[#This Row],[Close Price]]-I211)/I211),0,(Table5[[#This Row],[Close Price]]-I211)/I211)</f>
        <v>6.2929873076650364E-2</v>
      </c>
      <c r="N212" s="3">
        <f>IF(OR(Table5[[#This Row],[Raw Return]]&lt;-20,Table5[[#This Row],[Raw Return]]&gt;20),"Outlier",Table5[[#This Row],[Raw Return]])</f>
        <v>6.2929873076650364E-2</v>
      </c>
      <c r="O212" s="8">
        <f>(Table5[[#This Row],[Return]]-$S$3)^2</f>
        <v>3.6339596555563735E-3</v>
      </c>
      <c r="P212" s="8">
        <f>(Table5[[#This Row],[Return]]-$S$3)^3</f>
        <v>2.1906356557150873E-4</v>
      </c>
    </row>
    <row r="213" spans="1:16" x14ac:dyDescent="0.3">
      <c r="A213" s="1" t="s">
        <v>12</v>
      </c>
      <c r="B213" s="1" t="s">
        <v>13</v>
      </c>
      <c r="C213" s="2">
        <v>42048</v>
      </c>
      <c r="D213" s="1">
        <v>1499.05</v>
      </c>
      <c r="E213" s="1">
        <v>1499.05</v>
      </c>
      <c r="F213" s="1">
        <v>1540</v>
      </c>
      <c r="G213" s="1">
        <v>1499.05</v>
      </c>
      <c r="H213" s="1">
        <v>1510</v>
      </c>
      <c r="I213" s="1">
        <v>1510.85</v>
      </c>
      <c r="J213" s="1">
        <v>1517.13</v>
      </c>
      <c r="K213" s="1">
        <v>72853</v>
      </c>
      <c r="L213" s="1">
        <v>110527771.5</v>
      </c>
      <c r="M213" s="3">
        <f>IF(ISERROR((Table5[[#This Row],[Close Price]]-I212)/I212),0,(Table5[[#This Row],[Close Price]]-I212)/I212)</f>
        <v>7.8716520462959582E-3</v>
      </c>
      <c r="N213" s="3">
        <f>IF(OR(Table5[[#This Row],[Raw Return]]&lt;-20,Table5[[#This Row],[Raw Return]]&gt;20),"Outlier",Table5[[#This Row],[Raw Return]])</f>
        <v>7.8716520462959582E-3</v>
      </c>
      <c r="O213" s="8">
        <f>(Table5[[#This Row],[Return]]-$S$3)^2</f>
        <v>2.7291344453059957E-5</v>
      </c>
      <c r="P213" s="8">
        <f>(Table5[[#This Row],[Return]]-$S$3)^3</f>
        <v>1.4257303552018266E-7</v>
      </c>
    </row>
    <row r="214" spans="1:16" x14ac:dyDescent="0.3">
      <c r="A214" s="1" t="s">
        <v>12</v>
      </c>
      <c r="B214" s="1" t="s">
        <v>13</v>
      </c>
      <c r="C214" s="2">
        <v>42051</v>
      </c>
      <c r="D214" s="1">
        <v>1510.85</v>
      </c>
      <c r="E214" s="1">
        <v>1510.15</v>
      </c>
      <c r="F214" s="1">
        <v>1546.05</v>
      </c>
      <c r="G214" s="1">
        <v>1455</v>
      </c>
      <c r="H214" s="1">
        <v>1490</v>
      </c>
      <c r="I214" s="1">
        <v>1483.5</v>
      </c>
      <c r="J214" s="1">
        <v>1503.29</v>
      </c>
      <c r="K214" s="1">
        <v>97454</v>
      </c>
      <c r="L214" s="1">
        <v>146501965.75</v>
      </c>
      <c r="M214" s="3">
        <f>IF(ISERROR((Table5[[#This Row],[Close Price]]-I213)/I213),0,(Table5[[#This Row],[Close Price]]-I213)/I213)</f>
        <v>-1.8102392692854956E-2</v>
      </c>
      <c r="N214" s="3">
        <f>IF(OR(Table5[[#This Row],[Raw Return]]&lt;-20,Table5[[#This Row],[Raw Return]]&gt;20),"Outlier",Table5[[#This Row],[Raw Return]])</f>
        <v>-1.8102392692854956E-2</v>
      </c>
      <c r="O214" s="8">
        <f>(Table5[[#This Row],[Return]]-$S$3)^2</f>
        <v>4.3055971557255001E-4</v>
      </c>
      <c r="P214" s="8">
        <f>(Table5[[#This Row],[Return]]-$S$3)^3</f>
        <v>-8.934085209835735E-6</v>
      </c>
    </row>
    <row r="215" spans="1:16" x14ac:dyDescent="0.3">
      <c r="A215" s="1" t="s">
        <v>12</v>
      </c>
      <c r="B215" s="1" t="s">
        <v>13</v>
      </c>
      <c r="C215" s="2">
        <v>42053</v>
      </c>
      <c r="D215" s="1">
        <v>1483.5</v>
      </c>
      <c r="E215" s="1">
        <v>1469</v>
      </c>
      <c r="F215" s="1">
        <v>1505</v>
      </c>
      <c r="G215" s="1">
        <v>1455</v>
      </c>
      <c r="H215" s="1">
        <v>1486</v>
      </c>
      <c r="I215" s="1">
        <v>1484.1</v>
      </c>
      <c r="J215" s="1">
        <v>1492.04</v>
      </c>
      <c r="K215" s="1">
        <v>48505</v>
      </c>
      <c r="L215" s="1">
        <v>72371553.049999997</v>
      </c>
      <c r="M215" s="3">
        <f>IF(ISERROR((Table5[[#This Row],[Close Price]]-I214)/I214),0,(Table5[[#This Row],[Close Price]]-I214)/I214)</f>
        <v>4.044489383214756E-4</v>
      </c>
      <c r="N215" s="3">
        <f>IF(OR(Table5[[#This Row],[Raw Return]]&lt;-20,Table5[[#This Row],[Raw Return]]&gt;20),"Outlier",Table5[[#This Row],[Raw Return]])</f>
        <v>4.044489383214756E-4</v>
      </c>
      <c r="O215" s="8">
        <f>(Table5[[#This Row],[Return]]-$S$3)^2</f>
        <v>5.0314584638437132E-6</v>
      </c>
      <c r="P215" s="8">
        <f>(Table5[[#This Row],[Return]]-$S$3)^3</f>
        <v>-1.1286020576132439E-8</v>
      </c>
    </row>
    <row r="216" spans="1:16" x14ac:dyDescent="0.3">
      <c r="A216" s="1" t="s">
        <v>12</v>
      </c>
      <c r="B216" s="1" t="s">
        <v>13</v>
      </c>
      <c r="C216" s="2">
        <v>42054</v>
      </c>
      <c r="D216" s="1">
        <v>1484.1</v>
      </c>
      <c r="E216" s="1">
        <v>1489</v>
      </c>
      <c r="F216" s="1">
        <v>1497</v>
      </c>
      <c r="G216" s="1">
        <v>1419.6</v>
      </c>
      <c r="H216" s="1">
        <v>1476</v>
      </c>
      <c r="I216" s="1">
        <v>1467.25</v>
      </c>
      <c r="J216" s="1">
        <v>1457.29</v>
      </c>
      <c r="K216" s="1">
        <v>23660</v>
      </c>
      <c r="L216" s="1">
        <v>34479472.700000003</v>
      </c>
      <c r="M216" s="3">
        <f>IF(ISERROR((Table5[[#This Row],[Close Price]]-I215)/I215),0,(Table5[[#This Row],[Close Price]]-I215)/I215)</f>
        <v>-1.1353682366417296E-2</v>
      </c>
      <c r="N216" s="3">
        <f>IF(OR(Table5[[#This Row],[Raw Return]]&lt;-20,Table5[[#This Row],[Raw Return]]&gt;20),"Outlier",Table5[[#This Row],[Raw Return]])</f>
        <v>-1.1353682366417296E-2</v>
      </c>
      <c r="O216" s="8">
        <f>(Table5[[#This Row],[Return]]-$S$3)^2</f>
        <v>1.9603423370156137E-4</v>
      </c>
      <c r="P216" s="8">
        <f>(Table5[[#This Row],[Return]]-$S$3)^3</f>
        <v>-2.7447189391232945E-6</v>
      </c>
    </row>
    <row r="217" spans="1:16" x14ac:dyDescent="0.3">
      <c r="A217" s="1" t="s">
        <v>12</v>
      </c>
      <c r="B217" s="1" t="s">
        <v>13</v>
      </c>
      <c r="C217" s="2">
        <v>42055</v>
      </c>
      <c r="D217" s="1">
        <v>1467.25</v>
      </c>
      <c r="E217" s="1">
        <v>1472</v>
      </c>
      <c r="F217" s="1">
        <v>1485.95</v>
      </c>
      <c r="G217" s="1">
        <v>1462</v>
      </c>
      <c r="H217" s="1">
        <v>1467.15</v>
      </c>
      <c r="I217" s="1">
        <v>1471.35</v>
      </c>
      <c r="J217" s="1">
        <v>1476.02</v>
      </c>
      <c r="K217" s="1">
        <v>13830</v>
      </c>
      <c r="L217" s="1">
        <v>20413292.5</v>
      </c>
      <c r="M217" s="3">
        <f>IF(ISERROR((Table5[[#This Row],[Close Price]]-I216)/I216),0,(Table5[[#This Row],[Close Price]]-I216)/I216)</f>
        <v>2.7943431589708017E-3</v>
      </c>
      <c r="N217" s="3">
        <f>IF(OR(Table5[[#This Row],[Raw Return]]&lt;-20,Table5[[#This Row],[Raw Return]]&gt;20),"Outlier",Table5[[#This Row],[Raw Return]])</f>
        <v>2.7943431589708017E-3</v>
      </c>
      <c r="O217" s="8">
        <f>(Table5[[#This Row],[Return]]-$S$3)^2</f>
        <v>2.1551105122099044E-8</v>
      </c>
      <c r="P217" s="8">
        <f>(Table5[[#This Row],[Return]]-$S$3)^3</f>
        <v>3.1637657337980739E-12</v>
      </c>
    </row>
    <row r="218" spans="1:16" x14ac:dyDescent="0.3">
      <c r="A218" s="1" t="s">
        <v>12</v>
      </c>
      <c r="B218" s="1" t="s">
        <v>13</v>
      </c>
      <c r="C218" s="2">
        <v>42058</v>
      </c>
      <c r="D218" s="1">
        <v>1471.35</v>
      </c>
      <c r="E218" s="1">
        <v>1476</v>
      </c>
      <c r="F218" s="1">
        <v>1500</v>
      </c>
      <c r="G218" s="1">
        <v>1417</v>
      </c>
      <c r="H218" s="1">
        <v>1435</v>
      </c>
      <c r="I218" s="1">
        <v>1435.65</v>
      </c>
      <c r="J218" s="1">
        <v>1479.29</v>
      </c>
      <c r="K218" s="1">
        <v>421395</v>
      </c>
      <c r="L218" s="1">
        <v>623366571.54999995</v>
      </c>
      <c r="M218" s="3">
        <f>IF(ISERROR((Table5[[#This Row],[Close Price]]-I217)/I217),0,(Table5[[#This Row],[Close Price]]-I217)/I217)</f>
        <v>-2.4263431542460884E-2</v>
      </c>
      <c r="N218" s="3">
        <f>IF(OR(Table5[[#This Row],[Raw Return]]&lt;-20,Table5[[#This Row],[Raw Return]]&gt;20),"Outlier",Table5[[#This Row],[Raw Return]])</f>
        <v>-2.4263431542460884E-2</v>
      </c>
      <c r="O218" s="8">
        <f>(Table5[[#This Row],[Return]]-$S$3)^2</f>
        <v>7.2420040079087828E-4</v>
      </c>
      <c r="P218" s="8">
        <f>(Table5[[#This Row],[Return]]-$S$3)^3</f>
        <v>-1.9488936530541693E-5</v>
      </c>
    </row>
    <row r="219" spans="1:16" x14ac:dyDescent="0.3">
      <c r="A219" s="1" t="s">
        <v>12</v>
      </c>
      <c r="B219" s="1" t="s">
        <v>13</v>
      </c>
      <c r="C219" s="2">
        <v>42059</v>
      </c>
      <c r="D219" s="1">
        <v>1435.65</v>
      </c>
      <c r="E219" s="1">
        <v>1447.9</v>
      </c>
      <c r="F219" s="1">
        <v>1468</v>
      </c>
      <c r="G219" s="1">
        <v>1413</v>
      </c>
      <c r="H219" s="1">
        <v>1435</v>
      </c>
      <c r="I219" s="1">
        <v>1429.85</v>
      </c>
      <c r="J219" s="1">
        <v>1438.15</v>
      </c>
      <c r="K219" s="1">
        <v>31062</v>
      </c>
      <c r="L219" s="1">
        <v>44671689.299999997</v>
      </c>
      <c r="M219" s="3">
        <f>IF(ISERROR((Table5[[#This Row],[Close Price]]-I218)/I218),0,(Table5[[#This Row],[Close Price]]-I218)/I218)</f>
        <v>-4.0399818897364831E-3</v>
      </c>
      <c r="N219" s="3">
        <f>IF(OR(Table5[[#This Row],[Raw Return]]&lt;-20,Table5[[#This Row],[Raw Return]]&gt;20),"Outlier",Table5[[#This Row],[Raw Return]])</f>
        <v>-4.0399818897364831E-3</v>
      </c>
      <c r="O219" s="8">
        <f>(Table5[[#This Row],[Return]]-$S$3)^2</f>
        <v>4.4722951866553524E-5</v>
      </c>
      <c r="P219" s="8">
        <f>(Table5[[#This Row],[Return]]-$S$3)^3</f>
        <v>-2.9908572908032787E-7</v>
      </c>
    </row>
    <row r="220" spans="1:16" x14ac:dyDescent="0.3">
      <c r="A220" s="1" t="s">
        <v>12</v>
      </c>
      <c r="B220" s="1" t="s">
        <v>13</v>
      </c>
      <c r="C220" s="2">
        <v>42060</v>
      </c>
      <c r="D220" s="1">
        <v>1429.85</v>
      </c>
      <c r="E220" s="1">
        <v>1434.95</v>
      </c>
      <c r="F220" s="1">
        <v>1458</v>
      </c>
      <c r="G220" s="1">
        <v>1426.15</v>
      </c>
      <c r="H220" s="1">
        <v>1426.15</v>
      </c>
      <c r="I220" s="1">
        <v>1431.25</v>
      </c>
      <c r="J220" s="1">
        <v>1443.33</v>
      </c>
      <c r="K220" s="1">
        <v>22035</v>
      </c>
      <c r="L220" s="1">
        <v>31803875.199999999</v>
      </c>
      <c r="M220" s="3">
        <f>IF(ISERROR((Table5[[#This Row],[Close Price]]-I219)/I219),0,(Table5[[#This Row],[Close Price]]-I219)/I219)</f>
        <v>9.7912368430261298E-4</v>
      </c>
      <c r="N220" s="3">
        <f>IF(OR(Table5[[#This Row],[Raw Return]]&lt;-20,Table5[[#This Row],[Raw Return]]&gt;20),"Outlier",Table5[[#This Row],[Raw Return]])</f>
        <v>9.7912368430261298E-4</v>
      </c>
      <c r="O220" s="8">
        <f>(Table5[[#This Row],[Return]]-$S$3)^2</f>
        <v>2.7836137112259323E-6</v>
      </c>
      <c r="P220" s="8">
        <f>(Table5[[#This Row],[Return]]-$S$3)^3</f>
        <v>-4.644227123645678E-9</v>
      </c>
    </row>
    <row r="221" spans="1:16" x14ac:dyDescent="0.3">
      <c r="A221" s="1" t="s">
        <v>12</v>
      </c>
      <c r="B221" s="1" t="s">
        <v>13</v>
      </c>
      <c r="C221" s="2">
        <v>42061</v>
      </c>
      <c r="D221" s="1">
        <v>1431.25</v>
      </c>
      <c r="E221" s="1">
        <v>1436.15</v>
      </c>
      <c r="F221" s="1">
        <v>1447.6</v>
      </c>
      <c r="G221" s="1">
        <v>1391</v>
      </c>
      <c r="H221" s="1">
        <v>1400</v>
      </c>
      <c r="I221" s="1">
        <v>1399.65</v>
      </c>
      <c r="J221" s="1">
        <v>1409.76</v>
      </c>
      <c r="K221" s="1">
        <v>39249</v>
      </c>
      <c r="L221" s="1">
        <v>55331595.549999997</v>
      </c>
      <c r="M221" s="3">
        <f>IF(ISERROR((Table5[[#This Row],[Close Price]]-I220)/I220),0,(Table5[[#This Row],[Close Price]]-I220)/I220)</f>
        <v>-2.2078602620087272E-2</v>
      </c>
      <c r="N221" s="3">
        <f>IF(OR(Table5[[#This Row],[Raw Return]]&lt;-20,Table5[[#This Row],[Raw Return]]&gt;20),"Outlier",Table5[[#This Row],[Raw Return]])</f>
        <v>-2.2078602620087272E-2</v>
      </c>
      <c r="O221" s="8">
        <f>(Table5[[#This Row],[Return]]-$S$3)^2</f>
        <v>6.1138213937252312E-4</v>
      </c>
      <c r="P221" s="8">
        <f>(Table5[[#This Row],[Return]]-$S$3)^3</f>
        <v>-1.511712210335617E-5</v>
      </c>
    </row>
    <row r="222" spans="1:16" x14ac:dyDescent="0.3">
      <c r="A222" s="1" t="s">
        <v>12</v>
      </c>
      <c r="B222" s="1" t="s">
        <v>13</v>
      </c>
      <c r="C222" s="2">
        <v>42062</v>
      </c>
      <c r="D222" s="1">
        <v>1399.65</v>
      </c>
      <c r="E222" s="1">
        <v>1403.95</v>
      </c>
      <c r="F222" s="1">
        <v>1429.9</v>
      </c>
      <c r="G222" s="1">
        <v>1403.25</v>
      </c>
      <c r="H222" s="1">
        <v>1421</v>
      </c>
      <c r="I222" s="1">
        <v>1422.15</v>
      </c>
      <c r="J222" s="1">
        <v>1421.86</v>
      </c>
      <c r="K222" s="1">
        <v>51885</v>
      </c>
      <c r="L222" s="1">
        <v>73773100.349999994</v>
      </c>
      <c r="M222" s="3">
        <f>IF(ISERROR((Table5[[#This Row],[Close Price]]-I221)/I221),0,(Table5[[#This Row],[Close Price]]-I221)/I221)</f>
        <v>1.6075447433286892E-2</v>
      </c>
      <c r="N222" s="3">
        <f>IF(OR(Table5[[#This Row],[Raw Return]]&lt;-20,Table5[[#This Row],[Raw Return]]&gt;20),"Outlier",Table5[[#This Row],[Raw Return]])</f>
        <v>1.6075447433286892E-2</v>
      </c>
      <c r="O222" s="8">
        <f>(Table5[[#This Row],[Return]]-$S$3)^2</f>
        <v>1.8030869233276732E-4</v>
      </c>
      <c r="P222" s="8">
        <f>(Table5[[#This Row],[Return]]-$S$3)^3</f>
        <v>2.4211683917639801E-6</v>
      </c>
    </row>
    <row r="223" spans="1:16" x14ac:dyDescent="0.3">
      <c r="A223" s="1" t="s">
        <v>12</v>
      </c>
      <c r="B223" s="1" t="s">
        <v>13</v>
      </c>
      <c r="C223" s="2">
        <v>42063</v>
      </c>
      <c r="D223" s="1">
        <v>1422.15</v>
      </c>
      <c r="E223" s="1">
        <v>1428.15</v>
      </c>
      <c r="F223" s="1">
        <v>1459.9</v>
      </c>
      <c r="G223" s="1">
        <v>1400.35</v>
      </c>
      <c r="H223" s="1">
        <v>1405.45</v>
      </c>
      <c r="I223" s="1">
        <v>1407.4</v>
      </c>
      <c r="J223" s="1">
        <v>1420.51</v>
      </c>
      <c r="K223" s="1">
        <v>67805</v>
      </c>
      <c r="L223" s="1">
        <v>96317466.25</v>
      </c>
      <c r="M223" s="3">
        <f>IF(ISERROR((Table5[[#This Row],[Close Price]]-I222)/I222),0,(Table5[[#This Row],[Close Price]]-I222)/I222)</f>
        <v>-1.0371620433850155E-2</v>
      </c>
      <c r="N223" s="3">
        <f>IF(OR(Table5[[#This Row],[Raw Return]]&lt;-20,Table5[[#This Row],[Raw Return]]&gt;20),"Outlier",Table5[[#This Row],[Raw Return]])</f>
        <v>-1.0371620433850155E-2</v>
      </c>
      <c r="O223" s="8">
        <f>(Table5[[#This Row],[Return]]-$S$3)^2</f>
        <v>1.6949854393284841E-4</v>
      </c>
      <c r="P223" s="8">
        <f>(Table5[[#This Row],[Return]]-$S$3)^3</f>
        <v>-2.2067287727671105E-6</v>
      </c>
    </row>
    <row r="224" spans="1:16" x14ac:dyDescent="0.3">
      <c r="A224" s="1" t="s">
        <v>12</v>
      </c>
      <c r="B224" s="1" t="s">
        <v>13</v>
      </c>
      <c r="C224" s="2">
        <v>42065</v>
      </c>
      <c r="D224" s="1">
        <v>1407.4</v>
      </c>
      <c r="E224" s="1">
        <v>1412</v>
      </c>
      <c r="F224" s="1">
        <v>1476</v>
      </c>
      <c r="G224" s="1">
        <v>1411.5</v>
      </c>
      <c r="H224" s="1">
        <v>1458</v>
      </c>
      <c r="I224" s="1">
        <v>1451.4</v>
      </c>
      <c r="J224" s="1">
        <v>1455.19</v>
      </c>
      <c r="K224" s="1">
        <v>70583</v>
      </c>
      <c r="L224" s="1">
        <v>102711678.34999999</v>
      </c>
      <c r="M224" s="3">
        <f>IF(ISERROR((Table5[[#This Row],[Close Price]]-I223)/I223),0,(Table5[[#This Row],[Close Price]]-I223)/I223)</f>
        <v>3.1263322438539146E-2</v>
      </c>
      <c r="N224" s="3">
        <f>IF(OR(Table5[[#This Row],[Raw Return]]&lt;-20,Table5[[#This Row],[Raw Return]]&gt;20),"Outlier",Table5[[#This Row],[Raw Return]])</f>
        <v>3.1263322438539146E-2</v>
      </c>
      <c r="O224" s="8">
        <f>(Table5[[#This Row],[Return]]-$S$3)^2</f>
        <v>8.1886299241386567E-4</v>
      </c>
      <c r="P224" s="8">
        <f>(Table5[[#This Row],[Return]]-$S$3)^3</f>
        <v>2.343240506396045E-5</v>
      </c>
    </row>
    <row r="225" spans="1:16" x14ac:dyDescent="0.3">
      <c r="A225" s="1" t="s">
        <v>12</v>
      </c>
      <c r="B225" s="1" t="s">
        <v>13</v>
      </c>
      <c r="C225" s="2">
        <v>42066</v>
      </c>
      <c r="D225" s="1">
        <v>1451.4</v>
      </c>
      <c r="E225" s="1">
        <v>1456</v>
      </c>
      <c r="F225" s="1">
        <v>1509.8</v>
      </c>
      <c r="G225" s="1">
        <v>1450</v>
      </c>
      <c r="H225" s="1">
        <v>1485</v>
      </c>
      <c r="I225" s="1">
        <v>1485.05</v>
      </c>
      <c r="J225" s="1">
        <v>1481.87</v>
      </c>
      <c r="K225" s="1">
        <v>247264</v>
      </c>
      <c r="L225" s="1">
        <v>366414246.55000001</v>
      </c>
      <c r="M225" s="3">
        <f>IF(ISERROR((Table5[[#This Row],[Close Price]]-I224)/I224),0,(Table5[[#This Row],[Close Price]]-I224)/I224)</f>
        <v>2.3184511506131916E-2</v>
      </c>
      <c r="N225" s="3">
        <f>IF(OR(Table5[[#This Row],[Raw Return]]&lt;-20,Table5[[#This Row],[Raw Return]]&gt;20),"Outlier",Table5[[#This Row],[Raw Return]])</f>
        <v>2.3184511506131916E-2</v>
      </c>
      <c r="O225" s="8">
        <f>(Table5[[#This Row],[Return]]-$S$3)^2</f>
        <v>4.217671899196008E-4</v>
      </c>
      <c r="P225" s="8">
        <f>(Table5[[#This Row],[Return]]-$S$3)^3</f>
        <v>8.6618206720171467E-6</v>
      </c>
    </row>
    <row r="226" spans="1:16" x14ac:dyDescent="0.3">
      <c r="A226" s="1" t="s">
        <v>12</v>
      </c>
      <c r="B226" s="1" t="s">
        <v>13</v>
      </c>
      <c r="C226" s="2">
        <v>42067</v>
      </c>
      <c r="D226" s="1">
        <v>1485.05</v>
      </c>
      <c r="E226" s="1">
        <v>1495</v>
      </c>
      <c r="F226" s="1">
        <v>1513.3</v>
      </c>
      <c r="G226" s="1">
        <v>1458.2</v>
      </c>
      <c r="H226" s="1">
        <v>1474.7</v>
      </c>
      <c r="I226" s="1">
        <v>1470.2</v>
      </c>
      <c r="J226" s="1">
        <v>1495.24</v>
      </c>
      <c r="K226" s="1">
        <v>93339</v>
      </c>
      <c r="L226" s="1">
        <v>139564611.84999999</v>
      </c>
      <c r="M226" s="3">
        <f>IF(ISERROR((Table5[[#This Row],[Close Price]]-I225)/I225),0,(Table5[[#This Row],[Close Price]]-I225)/I225)</f>
        <v>-9.9996633109995688E-3</v>
      </c>
      <c r="N226" s="3">
        <f>IF(OR(Table5[[#This Row],[Raw Return]]&lt;-20,Table5[[#This Row],[Raw Return]]&gt;20),"Outlier",Table5[[#This Row],[Raw Return]])</f>
        <v>-9.9996633109995688E-3</v>
      </c>
      <c r="O226" s="8">
        <f>(Table5[[#This Row],[Return]]-$S$3)^2</f>
        <v>1.599517569622707E-4</v>
      </c>
      <c r="P226" s="8">
        <f>(Table5[[#This Row],[Return]]-$S$3)^3</f>
        <v>-2.0229424242270564E-6</v>
      </c>
    </row>
    <row r="227" spans="1:16" x14ac:dyDescent="0.3">
      <c r="A227" s="1" t="s">
        <v>12</v>
      </c>
      <c r="B227" s="1" t="s">
        <v>13</v>
      </c>
      <c r="C227" s="2">
        <v>42068</v>
      </c>
      <c r="D227" s="1">
        <v>1470.2</v>
      </c>
      <c r="E227" s="1">
        <v>1474.9</v>
      </c>
      <c r="F227" s="1">
        <v>1573.95</v>
      </c>
      <c r="G227" s="1">
        <v>1472.8</v>
      </c>
      <c r="H227" s="1">
        <v>1528</v>
      </c>
      <c r="I227" s="1">
        <v>1529.1</v>
      </c>
      <c r="J227" s="1">
        <v>1535.09</v>
      </c>
      <c r="K227" s="1">
        <v>307530</v>
      </c>
      <c r="L227" s="1">
        <v>472085769.85000002</v>
      </c>
      <c r="M227" s="3">
        <f>IF(ISERROR((Table5[[#This Row],[Close Price]]-I226)/I226),0,(Table5[[#This Row],[Close Price]]-I226)/I226)</f>
        <v>4.0062576520201239E-2</v>
      </c>
      <c r="N227" s="3">
        <f>IF(OR(Table5[[#This Row],[Raw Return]]&lt;-20,Table5[[#This Row],[Raw Return]]&gt;20),"Outlier",Table5[[#This Row],[Raw Return]])</f>
        <v>4.0062576520201239E-2</v>
      </c>
      <c r="O227" s="8">
        <f>(Table5[[#This Row],[Return]]-$S$3)^2</f>
        <v>1.3998849419141434E-3</v>
      </c>
      <c r="P227" s="8">
        <f>(Table5[[#This Row],[Return]]-$S$3)^3</f>
        <v>5.2376745928462994E-5</v>
      </c>
    </row>
    <row r="228" spans="1:16" x14ac:dyDescent="0.3">
      <c r="A228" s="1" t="s">
        <v>12</v>
      </c>
      <c r="B228" s="1" t="s">
        <v>13</v>
      </c>
      <c r="C228" s="2">
        <v>42072</v>
      </c>
      <c r="D228" s="1">
        <v>1529.1</v>
      </c>
      <c r="E228" s="1">
        <v>1527</v>
      </c>
      <c r="F228" s="1">
        <v>1528.95</v>
      </c>
      <c r="G228" s="1">
        <v>1462.25</v>
      </c>
      <c r="H228" s="1">
        <v>1463.1</v>
      </c>
      <c r="I228" s="1">
        <v>1470.7</v>
      </c>
      <c r="J228" s="1">
        <v>1477.49</v>
      </c>
      <c r="K228" s="1">
        <v>159967</v>
      </c>
      <c r="L228" s="1">
        <v>236350347.44999999</v>
      </c>
      <c r="M228" s="3">
        <f>IF(ISERROR((Table5[[#This Row],[Close Price]]-I227)/I227),0,(Table5[[#This Row],[Close Price]]-I227)/I227)</f>
        <v>-3.8192400758616095E-2</v>
      </c>
      <c r="N228" s="3">
        <f>IF(OR(Table5[[#This Row],[Raw Return]]&lt;-20,Table5[[#This Row],[Raw Return]]&gt;20),"Outlier",Table5[[#This Row],[Raw Return]])</f>
        <v>-3.8192400758616095E-2</v>
      </c>
      <c r="O228" s="8">
        <f>(Table5[[#This Row],[Return]]-$S$3)^2</f>
        <v>1.6679007785160153E-3</v>
      </c>
      <c r="P228" s="8">
        <f>(Table5[[#This Row],[Return]]-$S$3)^3</f>
        <v>-6.8116969340104545E-5</v>
      </c>
    </row>
    <row r="229" spans="1:16" x14ac:dyDescent="0.3">
      <c r="A229" s="1" t="s">
        <v>12</v>
      </c>
      <c r="B229" s="1" t="s">
        <v>13</v>
      </c>
      <c r="C229" s="2">
        <v>42073</v>
      </c>
      <c r="D229" s="1">
        <v>1470.7</v>
      </c>
      <c r="E229" s="1">
        <v>1475</v>
      </c>
      <c r="F229" s="1">
        <v>1476</v>
      </c>
      <c r="G229" s="1">
        <v>1441.15</v>
      </c>
      <c r="H229" s="1">
        <v>1460</v>
      </c>
      <c r="I229" s="1">
        <v>1457.1</v>
      </c>
      <c r="J229" s="1">
        <v>1453.84</v>
      </c>
      <c r="K229" s="1">
        <v>92278</v>
      </c>
      <c r="L229" s="1">
        <v>134157772.95</v>
      </c>
      <c r="M229" s="3">
        <f>IF(ISERROR((Table5[[#This Row],[Close Price]]-I228)/I228),0,(Table5[[#This Row],[Close Price]]-I228)/I228)</f>
        <v>-9.247297205412482E-3</v>
      </c>
      <c r="N229" s="3">
        <f>IF(OR(Table5[[#This Row],[Raw Return]]&lt;-20,Table5[[#This Row],[Raw Return]]&gt;20),"Outlier",Table5[[#This Row],[Raw Return]])</f>
        <v>-9.247297205412482E-3</v>
      </c>
      <c r="O229" s="8">
        <f>(Table5[[#This Row],[Return]]-$S$3)^2</f>
        <v>1.4148715719617332E-4</v>
      </c>
      <c r="P229" s="8">
        <f>(Table5[[#This Row],[Return]]-$S$3)^3</f>
        <v>-1.6829667315568485E-6</v>
      </c>
    </row>
    <row r="230" spans="1:16" x14ac:dyDescent="0.3">
      <c r="A230" s="1" t="s">
        <v>12</v>
      </c>
      <c r="B230" s="1" t="s">
        <v>13</v>
      </c>
      <c r="C230" s="2">
        <v>42074</v>
      </c>
      <c r="D230" s="1">
        <v>1457.1</v>
      </c>
      <c r="E230" s="1">
        <v>1458</v>
      </c>
      <c r="F230" s="1">
        <v>1500</v>
      </c>
      <c r="G230" s="1">
        <v>1450</v>
      </c>
      <c r="H230" s="1">
        <v>1454.95</v>
      </c>
      <c r="I230" s="1">
        <v>1458.35</v>
      </c>
      <c r="J230" s="1">
        <v>1474.99</v>
      </c>
      <c r="K230" s="1">
        <v>39846</v>
      </c>
      <c r="L230" s="1">
        <v>58772458.149999999</v>
      </c>
      <c r="M230" s="3">
        <f>IF(ISERROR((Table5[[#This Row],[Close Price]]-I229)/I229),0,(Table5[[#This Row],[Close Price]]-I229)/I229)</f>
        <v>8.578683686775102E-4</v>
      </c>
      <c r="N230" s="3">
        <f>IF(OR(Table5[[#This Row],[Raw Return]]&lt;-20,Table5[[#This Row],[Raw Return]]&gt;20),"Outlier",Table5[[#This Row],[Raw Return]])</f>
        <v>8.578683686775102E-4</v>
      </c>
      <c r="O230" s="8">
        <f>(Table5[[#This Row],[Return]]-$S$3)^2</f>
        <v>3.2029253082102592E-6</v>
      </c>
      <c r="P230" s="8">
        <f>(Table5[[#This Row],[Return]]-$S$3)^3</f>
        <v>-5.732185241647576E-9</v>
      </c>
    </row>
    <row r="231" spans="1:16" x14ac:dyDescent="0.3">
      <c r="A231" s="1" t="s">
        <v>12</v>
      </c>
      <c r="B231" s="1" t="s">
        <v>13</v>
      </c>
      <c r="C231" s="2">
        <v>42075</v>
      </c>
      <c r="D231" s="1">
        <v>1458.35</v>
      </c>
      <c r="E231" s="1">
        <v>1473</v>
      </c>
      <c r="F231" s="1">
        <v>1491.75</v>
      </c>
      <c r="G231" s="1">
        <v>1473</v>
      </c>
      <c r="H231" s="1">
        <v>1479</v>
      </c>
      <c r="I231" s="1">
        <v>1479.6</v>
      </c>
      <c r="J231" s="1">
        <v>1479.72</v>
      </c>
      <c r="K231" s="1">
        <v>204844</v>
      </c>
      <c r="L231" s="1">
        <v>303111981.75</v>
      </c>
      <c r="M231" s="3">
        <f>IF(ISERROR((Table5[[#This Row],[Close Price]]-I230)/I230),0,(Table5[[#This Row],[Close Price]]-I230)/I230)</f>
        <v>1.4571262042719513E-2</v>
      </c>
      <c r="N231" s="3">
        <f>IF(OR(Table5[[#This Row],[Raw Return]]&lt;-20,Table5[[#This Row],[Raw Return]]&gt;20),"Outlier",Table5[[#This Row],[Raw Return]])</f>
        <v>1.4571262042719513E-2</v>
      </c>
      <c r="O231" s="8">
        <f>(Table5[[#This Row],[Return]]-$S$3)^2</f>
        <v>1.4217514228685678E-4</v>
      </c>
      <c r="P231" s="8">
        <f>(Table5[[#This Row],[Return]]-$S$3)^3</f>
        <v>1.6952568478146883E-6</v>
      </c>
    </row>
    <row r="232" spans="1:16" x14ac:dyDescent="0.3">
      <c r="A232" s="1" t="s">
        <v>12</v>
      </c>
      <c r="B232" s="1" t="s">
        <v>13</v>
      </c>
      <c r="C232" s="2">
        <v>42076</v>
      </c>
      <c r="D232" s="1">
        <v>1479.6</v>
      </c>
      <c r="E232" s="1">
        <v>1525</v>
      </c>
      <c r="F232" s="1">
        <v>1564</v>
      </c>
      <c r="G232" s="1">
        <v>1465.9</v>
      </c>
      <c r="H232" s="1">
        <v>1500</v>
      </c>
      <c r="I232" s="1">
        <v>1500.95</v>
      </c>
      <c r="J232" s="1">
        <v>1518.74</v>
      </c>
      <c r="K232" s="1">
        <v>258550</v>
      </c>
      <c r="L232" s="1">
        <v>392671120.55000001</v>
      </c>
      <c r="M232" s="3">
        <f>IF(ISERROR((Table5[[#This Row],[Close Price]]-I231)/I231),0,(Table5[[#This Row],[Close Price]]-I231)/I231)</f>
        <v>1.4429575560962516E-2</v>
      </c>
      <c r="N232" s="3">
        <f>IF(OR(Table5[[#This Row],[Raw Return]]&lt;-20,Table5[[#This Row],[Raw Return]]&gt;20),"Outlier",Table5[[#This Row],[Raw Return]])</f>
        <v>1.4429575560962516E-2</v>
      </c>
      <c r="O232" s="8">
        <f>(Table5[[#This Row],[Return]]-$S$3)^2</f>
        <v>1.3881635695479506E-4</v>
      </c>
      <c r="P232" s="8">
        <f>(Table5[[#This Row],[Return]]-$S$3)^3</f>
        <v>1.635539224600176E-6</v>
      </c>
    </row>
    <row r="233" spans="1:16" x14ac:dyDescent="0.3">
      <c r="A233" s="1" t="s">
        <v>12</v>
      </c>
      <c r="B233" s="1" t="s">
        <v>13</v>
      </c>
      <c r="C233" s="2">
        <v>42079</v>
      </c>
      <c r="D233" s="1">
        <v>1500.95</v>
      </c>
      <c r="E233" s="1">
        <v>1504.7</v>
      </c>
      <c r="F233" s="1">
        <v>1504.7</v>
      </c>
      <c r="G233" s="1">
        <v>1431.2</v>
      </c>
      <c r="H233" s="1">
        <v>1440.5</v>
      </c>
      <c r="I233" s="1">
        <v>1452.15</v>
      </c>
      <c r="J233" s="1">
        <v>1456.3</v>
      </c>
      <c r="K233" s="1">
        <v>102798</v>
      </c>
      <c r="L233" s="1">
        <v>149704676.80000001</v>
      </c>
      <c r="M233" s="3">
        <f>IF(ISERROR((Table5[[#This Row],[Close Price]]-I232)/I232),0,(Table5[[#This Row],[Close Price]]-I232)/I232)</f>
        <v>-3.2512741930110896E-2</v>
      </c>
      <c r="N233" s="3">
        <f>IF(OR(Table5[[#This Row],[Raw Return]]&lt;-20,Table5[[#This Row],[Raw Return]]&gt;20),"Outlier",Table5[[#This Row],[Raw Return]])</f>
        <v>-3.2512741930110896E-2</v>
      </c>
      <c r="O233" s="8">
        <f>(Table5[[#This Row],[Return]]-$S$3)^2</f>
        <v>1.2362454403409158E-3</v>
      </c>
      <c r="P233" s="8">
        <f>(Table5[[#This Row],[Return]]-$S$3)^3</f>
        <v>-4.3466738479778258E-5</v>
      </c>
    </row>
    <row r="234" spans="1:16" x14ac:dyDescent="0.3">
      <c r="A234" s="1" t="s">
        <v>12</v>
      </c>
      <c r="B234" s="1" t="s">
        <v>13</v>
      </c>
      <c r="C234" s="2">
        <v>42080</v>
      </c>
      <c r="D234" s="1">
        <v>1452.15</v>
      </c>
      <c r="E234" s="1">
        <v>1457.4</v>
      </c>
      <c r="F234" s="1">
        <v>1495</v>
      </c>
      <c r="G234" s="1">
        <v>1452</v>
      </c>
      <c r="H234" s="1">
        <v>1464</v>
      </c>
      <c r="I234" s="1">
        <v>1469.7</v>
      </c>
      <c r="J234" s="1">
        <v>1474</v>
      </c>
      <c r="K234" s="1">
        <v>113419</v>
      </c>
      <c r="L234" s="1">
        <v>167179377.55000001</v>
      </c>
      <c r="M234" s="3">
        <f>IF(ISERROR((Table5[[#This Row],[Close Price]]-I233)/I233),0,(Table5[[#This Row],[Close Price]]-I233)/I233)</f>
        <v>1.2085528354508799E-2</v>
      </c>
      <c r="N234" s="3">
        <f>IF(OR(Table5[[#This Row],[Raw Return]]&lt;-20,Table5[[#This Row],[Raw Return]]&gt;20),"Outlier",Table5[[#This Row],[Raw Return]])</f>
        <v>1.2085528354508799E-2</v>
      </c>
      <c r="O234" s="8">
        <f>(Table5[[#This Row],[Return]]-$S$3)^2</f>
        <v>8.9075620170601054E-5</v>
      </c>
      <c r="P234" s="8">
        <f>(Table5[[#This Row],[Return]]-$S$3)^3</f>
        <v>8.4069464692118974E-7</v>
      </c>
    </row>
    <row r="235" spans="1:16" x14ac:dyDescent="0.3">
      <c r="A235" s="1" t="s">
        <v>12</v>
      </c>
      <c r="B235" s="1" t="s">
        <v>13</v>
      </c>
      <c r="C235" s="2">
        <v>42081</v>
      </c>
      <c r="D235" s="1">
        <v>1469.7</v>
      </c>
      <c r="E235" s="1">
        <v>1474.4</v>
      </c>
      <c r="F235" s="1">
        <v>1474.4</v>
      </c>
      <c r="G235" s="1">
        <v>1416</v>
      </c>
      <c r="H235" s="1">
        <v>1434</v>
      </c>
      <c r="I235" s="1">
        <v>1434.75</v>
      </c>
      <c r="J235" s="1">
        <v>1444.33</v>
      </c>
      <c r="K235" s="1">
        <v>122702</v>
      </c>
      <c r="L235" s="1">
        <v>177222177.75</v>
      </c>
      <c r="M235" s="3">
        <f>IF(ISERROR((Table5[[#This Row],[Close Price]]-I234)/I234),0,(Table5[[#This Row],[Close Price]]-I234)/I234)</f>
        <v>-2.3780363339457062E-2</v>
      </c>
      <c r="N235" s="3">
        <f>IF(OR(Table5[[#This Row],[Raw Return]]&lt;-20,Table5[[#This Row],[Raw Return]]&gt;20),"Outlier",Table5[[#This Row],[Raw Return]])</f>
        <v>-2.3780363339457062E-2</v>
      </c>
      <c r="O235" s="8">
        <f>(Table5[[#This Row],[Return]]-$S$3)^2</f>
        <v>6.9843408614621793E-4</v>
      </c>
      <c r="P235" s="8">
        <f>(Table5[[#This Row],[Return]]-$S$3)^3</f>
        <v>-1.8458148666001129E-5</v>
      </c>
    </row>
    <row r="236" spans="1:16" x14ac:dyDescent="0.3">
      <c r="A236" s="1" t="s">
        <v>12</v>
      </c>
      <c r="B236" s="1" t="s">
        <v>13</v>
      </c>
      <c r="C236" s="2">
        <v>42082</v>
      </c>
      <c r="D236" s="1">
        <v>1434.75</v>
      </c>
      <c r="E236" s="1">
        <v>1440</v>
      </c>
      <c r="F236" s="1">
        <v>1458</v>
      </c>
      <c r="G236" s="1">
        <v>1400.15</v>
      </c>
      <c r="H236" s="1">
        <v>1412.1</v>
      </c>
      <c r="I236" s="1">
        <v>1409.75</v>
      </c>
      <c r="J236" s="1">
        <v>1435.55</v>
      </c>
      <c r="K236" s="1">
        <v>105970</v>
      </c>
      <c r="L236" s="1">
        <v>152124771.69999999</v>
      </c>
      <c r="M236" s="3">
        <f>IF(ISERROR((Table5[[#This Row],[Close Price]]-I235)/I235),0,(Table5[[#This Row],[Close Price]]-I235)/I235)</f>
        <v>-1.7424638438752395E-2</v>
      </c>
      <c r="N236" s="3">
        <f>IF(OR(Table5[[#This Row],[Raw Return]]&lt;-20,Table5[[#This Row],[Raw Return]]&gt;20),"Outlier",Table5[[#This Row],[Raw Return]])</f>
        <v>-1.7424638438752395E-2</v>
      </c>
      <c r="O236" s="8">
        <f>(Table5[[#This Row],[Return]]-$S$3)^2</f>
        <v>4.0289235580374667E-4</v>
      </c>
      <c r="P236" s="8">
        <f>(Table5[[#This Row],[Return]]-$S$3)^3</f>
        <v>-8.0869273428761445E-6</v>
      </c>
    </row>
    <row r="237" spans="1:16" x14ac:dyDescent="0.3">
      <c r="A237" s="1" t="s">
        <v>12</v>
      </c>
      <c r="B237" s="1" t="s">
        <v>13</v>
      </c>
      <c r="C237" s="2">
        <v>42083</v>
      </c>
      <c r="D237" s="1">
        <v>1409.75</v>
      </c>
      <c r="E237" s="1">
        <v>1417.5</v>
      </c>
      <c r="F237" s="1">
        <v>1466.6</v>
      </c>
      <c r="G237" s="1">
        <v>1340</v>
      </c>
      <c r="H237" s="1">
        <v>1391.75</v>
      </c>
      <c r="I237" s="1">
        <v>1379.8</v>
      </c>
      <c r="J237" s="1">
        <v>1395.37</v>
      </c>
      <c r="K237" s="1">
        <v>785973</v>
      </c>
      <c r="L237" s="1">
        <v>1096720069.8499999</v>
      </c>
      <c r="M237" s="3">
        <f>IF(ISERROR((Table5[[#This Row],[Close Price]]-I236)/I236),0,(Table5[[#This Row],[Close Price]]-I236)/I236)</f>
        <v>-2.1244901578294055E-2</v>
      </c>
      <c r="N237" s="3">
        <f>IF(OR(Table5[[#This Row],[Raw Return]]&lt;-20,Table5[[#This Row],[Raw Return]]&gt;20),"Outlier",Table5[[#This Row],[Raw Return]])</f>
        <v>-2.1244901578294055E-2</v>
      </c>
      <c r="O237" s="8">
        <f>(Table5[[#This Row],[Return]]-$S$3)^2</f>
        <v>5.7084877472166648E-4</v>
      </c>
      <c r="P237" s="8">
        <f>(Table5[[#This Row],[Return]]-$S$3)^3</f>
        <v>-1.3638971121325996E-5</v>
      </c>
    </row>
    <row r="238" spans="1:16" x14ac:dyDescent="0.3">
      <c r="A238" s="1" t="s">
        <v>12</v>
      </c>
      <c r="B238" s="1" t="s">
        <v>13</v>
      </c>
      <c r="C238" s="2">
        <v>42086</v>
      </c>
      <c r="D238" s="1">
        <v>1379.8</v>
      </c>
      <c r="E238" s="1">
        <v>1385</v>
      </c>
      <c r="F238" s="1">
        <v>1404.2</v>
      </c>
      <c r="G238" s="1">
        <v>1313.65</v>
      </c>
      <c r="H238" s="1">
        <v>1335</v>
      </c>
      <c r="I238" s="1">
        <v>1335.3</v>
      </c>
      <c r="J238" s="1">
        <v>1337.32</v>
      </c>
      <c r="K238" s="1">
        <v>55362</v>
      </c>
      <c r="L238" s="1">
        <v>74036537.650000006</v>
      </c>
      <c r="M238" s="3">
        <f>IF(ISERROR((Table5[[#This Row],[Close Price]]-I237)/I237),0,(Table5[[#This Row],[Close Price]]-I237)/I237)</f>
        <v>-3.2251050876938685E-2</v>
      </c>
      <c r="N238" s="3">
        <f>IF(OR(Table5[[#This Row],[Raw Return]]&lt;-20,Table5[[#This Row],[Raw Return]]&gt;20),"Outlier",Table5[[#This Row],[Raw Return]])</f>
        <v>-3.2251050876938685E-2</v>
      </c>
      <c r="O238" s="8">
        <f>(Table5[[#This Row],[Return]]-$S$3)^2</f>
        <v>1.217911660020815E-3</v>
      </c>
      <c r="P238" s="8">
        <f>(Table5[[#This Row],[Return]]-$S$3)^3</f>
        <v>-4.2503401006003153E-5</v>
      </c>
    </row>
    <row r="239" spans="1:16" x14ac:dyDescent="0.3">
      <c r="A239" s="1" t="s">
        <v>12</v>
      </c>
      <c r="B239" s="1" t="s">
        <v>13</v>
      </c>
      <c r="C239" s="2">
        <v>42087</v>
      </c>
      <c r="D239" s="1">
        <v>1335.3</v>
      </c>
      <c r="E239" s="1">
        <v>1340</v>
      </c>
      <c r="F239" s="1">
        <v>1372.5</v>
      </c>
      <c r="G239" s="1">
        <v>1311.35</v>
      </c>
      <c r="H239" s="1">
        <v>1369.75</v>
      </c>
      <c r="I239" s="1">
        <v>1341.35</v>
      </c>
      <c r="J239" s="1">
        <v>1327.2</v>
      </c>
      <c r="K239" s="1">
        <v>60042</v>
      </c>
      <c r="L239" s="1">
        <v>79687875.200000003</v>
      </c>
      <c r="M239" s="3">
        <f>IF(ISERROR((Table5[[#This Row],[Close Price]]-I238)/I238),0,(Table5[[#This Row],[Close Price]]-I238)/I238)</f>
        <v>4.5308170448587993E-3</v>
      </c>
      <c r="N239" s="3">
        <f>IF(OR(Table5[[#This Row],[Raw Return]]&lt;-20,Table5[[#This Row],[Raw Return]]&gt;20),"Outlier",Table5[[#This Row],[Raw Return]])</f>
        <v>4.5308170448587993E-3</v>
      </c>
      <c r="O239" s="8">
        <f>(Table5[[#This Row],[Return]]-$S$3)^2</f>
        <v>3.5467316276789913E-6</v>
      </c>
      <c r="P239" s="8">
        <f>(Table5[[#This Row],[Return]]-$S$3)^3</f>
        <v>6.6794775053595032E-9</v>
      </c>
    </row>
    <row r="240" spans="1:16" x14ac:dyDescent="0.3">
      <c r="A240" s="1" t="s">
        <v>12</v>
      </c>
      <c r="B240" s="1" t="s">
        <v>13</v>
      </c>
      <c r="C240" s="2">
        <v>42088</v>
      </c>
      <c r="D240" s="1">
        <v>1341.35</v>
      </c>
      <c r="E240" s="1">
        <v>1357</v>
      </c>
      <c r="F240" s="1">
        <v>1388.15</v>
      </c>
      <c r="G240" s="1">
        <v>1342</v>
      </c>
      <c r="H240" s="1">
        <v>1369.9</v>
      </c>
      <c r="I240" s="1">
        <v>1374.85</v>
      </c>
      <c r="J240" s="1">
        <v>1371.63</v>
      </c>
      <c r="K240" s="1">
        <v>152832</v>
      </c>
      <c r="L240" s="1">
        <v>209629365.94999999</v>
      </c>
      <c r="M240" s="3">
        <f>IF(ISERROR((Table5[[#This Row],[Close Price]]-I239)/I239),0,(Table5[[#This Row],[Close Price]]-I239)/I239)</f>
        <v>2.4974838781824282E-2</v>
      </c>
      <c r="N240" s="3">
        <f>IF(OR(Table5[[#This Row],[Raw Return]]&lt;-20,Table5[[#This Row],[Raw Return]]&gt;20),"Outlier",Table5[[#This Row],[Raw Return]])</f>
        <v>2.4974838781824282E-2</v>
      </c>
      <c r="O240" s="8">
        <f>(Table5[[#This Row],[Return]]-$S$3)^2</f>
        <v>4.9850826140825045E-4</v>
      </c>
      <c r="P240" s="8">
        <f>(Table5[[#This Row],[Return]]-$S$3)^3</f>
        <v>1.1130342791787004E-5</v>
      </c>
    </row>
    <row r="241" spans="1:16" x14ac:dyDescent="0.3">
      <c r="A241" s="1" t="s">
        <v>12</v>
      </c>
      <c r="B241" s="1" t="s">
        <v>13</v>
      </c>
      <c r="C241" s="2">
        <v>42089</v>
      </c>
      <c r="D241" s="1">
        <v>1374.85</v>
      </c>
      <c r="E241" s="1">
        <v>1380</v>
      </c>
      <c r="F241" s="1">
        <v>1410.05</v>
      </c>
      <c r="G241" s="1">
        <v>1375.05</v>
      </c>
      <c r="H241" s="1">
        <v>1376</v>
      </c>
      <c r="I241" s="1">
        <v>1379.2</v>
      </c>
      <c r="J241" s="1">
        <v>1388.1</v>
      </c>
      <c r="K241" s="1">
        <v>64692</v>
      </c>
      <c r="L241" s="1">
        <v>89798900.799999997</v>
      </c>
      <c r="M241" s="3">
        <f>IF(ISERROR((Table5[[#This Row],[Close Price]]-I240)/I240),0,(Table5[[#This Row],[Close Price]]-I240)/I240)</f>
        <v>3.1639815252574002E-3</v>
      </c>
      <c r="N241" s="3">
        <f>IF(OR(Table5[[#This Row],[Raw Return]]&lt;-20,Table5[[#This Row],[Raw Return]]&gt;20),"Outlier",Table5[[#This Row],[Raw Return]])</f>
        <v>3.1639815252574002E-3</v>
      </c>
      <c r="O241" s="8">
        <f>(Table5[[#This Row],[Return]]-$S$3)^2</f>
        <v>2.6671162962668211E-7</v>
      </c>
      <c r="P241" s="8">
        <f>(Table5[[#This Row],[Return]]-$S$3)^3</f>
        <v>1.3774090415894876E-10</v>
      </c>
    </row>
    <row r="242" spans="1:16" x14ac:dyDescent="0.3">
      <c r="A242" s="1" t="s">
        <v>12</v>
      </c>
      <c r="B242" s="1" t="s">
        <v>13</v>
      </c>
      <c r="C242" s="2">
        <v>42090</v>
      </c>
      <c r="D242" s="1">
        <v>1379.2</v>
      </c>
      <c r="E242" s="1">
        <v>1388.9</v>
      </c>
      <c r="F242" s="1">
        <v>1395.2</v>
      </c>
      <c r="G242" s="1">
        <v>1349.95</v>
      </c>
      <c r="H242" s="1">
        <v>1362.75</v>
      </c>
      <c r="I242" s="1">
        <v>1356.35</v>
      </c>
      <c r="J242" s="1">
        <v>1360.32</v>
      </c>
      <c r="K242" s="1">
        <v>69755</v>
      </c>
      <c r="L242" s="1">
        <v>94888996.299999997</v>
      </c>
      <c r="M242" s="3">
        <f>IF(ISERROR((Table5[[#This Row],[Close Price]]-I241)/I241),0,(Table5[[#This Row],[Close Price]]-I241)/I241)</f>
        <v>-1.656757540603258E-2</v>
      </c>
      <c r="N242" s="3">
        <f>IF(OR(Table5[[#This Row],[Raw Return]]&lt;-20,Table5[[#This Row],[Raw Return]]&gt;20),"Outlier",Table5[[#This Row],[Raw Return]])</f>
        <v>-1.656757540603258E-2</v>
      </c>
      <c r="O242" s="8">
        <f>(Table5[[#This Row],[Return]]-$S$3)^2</f>
        <v>3.6922066822970168E-4</v>
      </c>
      <c r="P242" s="8">
        <f>(Table5[[#This Row],[Return]]-$S$3)^3</f>
        <v>-7.0946178287483668E-6</v>
      </c>
    </row>
    <row r="243" spans="1:16" x14ac:dyDescent="0.3">
      <c r="A243" s="1" t="s">
        <v>12</v>
      </c>
      <c r="B243" s="1" t="s">
        <v>13</v>
      </c>
      <c r="C243" s="2">
        <v>42093</v>
      </c>
      <c r="D243" s="1">
        <v>1356.35</v>
      </c>
      <c r="E243" s="1">
        <v>1365.9</v>
      </c>
      <c r="F243" s="1">
        <v>1410</v>
      </c>
      <c r="G243" s="1">
        <v>1361</v>
      </c>
      <c r="H243" s="1">
        <v>1401</v>
      </c>
      <c r="I243" s="1">
        <v>1399.45</v>
      </c>
      <c r="J243" s="1">
        <v>1386.52</v>
      </c>
      <c r="K243" s="1">
        <v>52910</v>
      </c>
      <c r="L243" s="1">
        <v>73360609.849999994</v>
      </c>
      <c r="M243" s="3">
        <f>IF(ISERROR((Table5[[#This Row],[Close Price]]-I242)/I242),0,(Table5[[#This Row],[Close Price]]-I242)/I242)</f>
        <v>3.1776458878608131E-2</v>
      </c>
      <c r="N243" s="3">
        <f>IF(OR(Table5[[#This Row],[Raw Return]]&lt;-20,Table5[[#This Row],[Raw Return]]&gt;20),"Outlier",Table5[[#This Row],[Raw Return]])</f>
        <v>3.1776458878608131E-2</v>
      </c>
      <c r="O243" s="8">
        <f>(Table5[[#This Row],[Return]]-$S$3)^2</f>
        <v>8.4849390266261389E-4</v>
      </c>
      <c r="P243" s="8">
        <f>(Table5[[#This Row],[Return]]-$S$3)^3</f>
        <v>2.4715709879433461E-5</v>
      </c>
    </row>
    <row r="244" spans="1:16" x14ac:dyDescent="0.3">
      <c r="A244" s="1" t="s">
        <v>12</v>
      </c>
      <c r="B244" s="1" t="s">
        <v>13</v>
      </c>
      <c r="C244" s="2">
        <v>42094</v>
      </c>
      <c r="D244" s="1">
        <v>1399.45</v>
      </c>
      <c r="E244" s="1">
        <v>1407.4</v>
      </c>
      <c r="F244" s="1">
        <v>1449</v>
      </c>
      <c r="G244" s="1">
        <v>1395.05</v>
      </c>
      <c r="H244" s="1">
        <v>1414</v>
      </c>
      <c r="I244" s="1">
        <v>1414.55</v>
      </c>
      <c r="J244" s="1">
        <v>1421.69</v>
      </c>
      <c r="K244" s="1">
        <v>98529</v>
      </c>
      <c r="L244" s="1">
        <v>140077996.25</v>
      </c>
      <c r="M244" s="3">
        <f>IF(ISERROR((Table5[[#This Row],[Close Price]]-I243)/I243),0,(Table5[[#This Row],[Close Price]]-I243)/I243)</f>
        <v>1.0789953195898323E-2</v>
      </c>
      <c r="N244" s="3">
        <f>IF(OR(Table5[[#This Row],[Raw Return]]&lt;-20,Table5[[#This Row],[Raw Return]]&gt;20),"Outlier",Table5[[#This Row],[Raw Return]])</f>
        <v>1.0789953195898323E-2</v>
      </c>
      <c r="O244" s="8">
        <f>(Table5[[#This Row],[Return]]-$S$3)^2</f>
        <v>6.6298889193854799E-5</v>
      </c>
      <c r="P244" s="8">
        <f>(Table5[[#This Row],[Return]]-$S$3)^3</f>
        <v>5.3983293616361187E-7</v>
      </c>
    </row>
  </sheetData>
  <pageMargins left="0.75" right="0.75" top="1" bottom="1" header="0.5" footer="0.5"/>
  <ignoredErrors>
    <ignoredError sqref="M2:N2" calculatedColumn="1"/>
  </ignoredErrors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21553-C9AD-9B4C-8926-049209A08D69}">
  <dimension ref="A1:S248"/>
  <sheetViews>
    <sheetView showGridLines="0" topLeftCell="F1" workbookViewId="0">
      <selection activeCell="R2" sqref="R2"/>
    </sheetView>
  </sheetViews>
  <sheetFormatPr defaultColWidth="11.19921875" defaultRowHeight="15.6" x14ac:dyDescent="0.3"/>
  <cols>
    <col min="4" max="4" width="12" customWidth="1"/>
    <col min="5" max="5" width="12.296875" customWidth="1"/>
    <col min="6" max="6" width="11.796875" customWidth="1"/>
    <col min="7" max="8" width="11.296875" customWidth="1"/>
    <col min="9" max="9" width="12.296875" customWidth="1"/>
    <col min="10" max="10" width="14.796875" customWidth="1"/>
    <col min="11" max="11" width="21.5" customWidth="1"/>
    <col min="13" max="14" width="12.3984375" style="4" bestFit="1" customWidth="1"/>
    <col min="15" max="15" width="10.3984375" style="7" bestFit="1" customWidth="1"/>
    <col min="16" max="16" width="11" style="7" bestFit="1" customWidth="1"/>
    <col min="18" max="18" width="20.69921875" bestFit="1" customWidth="1"/>
    <col min="19" max="19" width="11.796875" bestFit="1" customWidth="1"/>
  </cols>
  <sheetData>
    <row r="1" spans="1:19" ht="16.2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3" t="s">
        <v>15</v>
      </c>
      <c r="N1" s="3" t="s">
        <v>14</v>
      </c>
      <c r="O1" s="8" t="s">
        <v>20</v>
      </c>
      <c r="P1" s="8" t="s">
        <v>21</v>
      </c>
    </row>
    <row r="2" spans="1:19" ht="16.2" thickBot="1" x14ac:dyDescent="0.35">
      <c r="A2" s="1" t="s">
        <v>12</v>
      </c>
      <c r="B2" s="1" t="s">
        <v>13</v>
      </c>
      <c r="C2" s="2">
        <v>42095</v>
      </c>
      <c r="D2" s="1">
        <v>1414.55</v>
      </c>
      <c r="E2" s="1">
        <v>1412</v>
      </c>
      <c r="F2" s="1">
        <v>1447.5</v>
      </c>
      <c r="G2" s="1">
        <v>1396</v>
      </c>
      <c r="H2" s="1">
        <v>1425.15</v>
      </c>
      <c r="I2" s="1">
        <v>1427.55</v>
      </c>
      <c r="J2" s="1">
        <v>1410.97</v>
      </c>
      <c r="K2" s="1">
        <v>44811</v>
      </c>
      <c r="L2" s="1">
        <v>63226802.049999997</v>
      </c>
      <c r="M2" s="3" t="s">
        <v>16</v>
      </c>
      <c r="N2" s="3" t="s">
        <v>16</v>
      </c>
      <c r="O2" s="8" t="s">
        <v>16</v>
      </c>
      <c r="P2" s="8" t="s">
        <v>16</v>
      </c>
      <c r="R2" s="21" t="s">
        <v>22</v>
      </c>
      <c r="S2" s="26">
        <f>COUNT(N3:N248)</f>
        <v>246</v>
      </c>
    </row>
    <row r="3" spans="1:19" ht="16.2" thickBot="1" x14ac:dyDescent="0.35">
      <c r="A3" s="1" t="s">
        <v>12</v>
      </c>
      <c r="B3" s="1" t="s">
        <v>13</v>
      </c>
      <c r="C3" s="2">
        <v>42100</v>
      </c>
      <c r="D3" s="1">
        <v>1427.55</v>
      </c>
      <c r="E3" s="1">
        <v>1445.9</v>
      </c>
      <c r="F3" s="1">
        <v>1445.9</v>
      </c>
      <c r="G3" s="1">
        <v>1410.1</v>
      </c>
      <c r="H3" s="1">
        <v>1423.05</v>
      </c>
      <c r="I3" s="1">
        <v>1426.6</v>
      </c>
      <c r="J3" s="1">
        <v>1428.07</v>
      </c>
      <c r="K3" s="1">
        <v>29528</v>
      </c>
      <c r="L3" s="1">
        <v>42168081.450000003</v>
      </c>
      <c r="M3" s="3">
        <f>IF(ISERROR((Table6[[#This Row],[Close Price]]-I2)/I2),0,(Table6[[#This Row],[Close Price]]-I2)/I2)</f>
        <v>-6.6547581520790553E-4</v>
      </c>
      <c r="N3" s="3">
        <f>IF(OR(Table6[[#This Row],[Raw Return]]&lt;-20,Table6[[#This Row],[Raw Return]]&gt;20),"Outlier",Table6[[#This Row],[Raw Return]])</f>
        <v>-6.6547581520790553E-4</v>
      </c>
      <c r="O3" s="8">
        <f>(Table6[[#This Row],[Return]]-$S$3)^2</f>
        <v>2.5341135431339643E-6</v>
      </c>
      <c r="P3" s="8">
        <f>(Table6[[#This Row],[Return]]-$S$3)^3</f>
        <v>-4.0340298259351673E-9</v>
      </c>
      <c r="R3" s="21" t="s">
        <v>24</v>
      </c>
      <c r="S3" s="26">
        <f>AVERAGE(N3:N248)</f>
        <v>9.2641411287568034E-4</v>
      </c>
    </row>
    <row r="4" spans="1:19" ht="16.2" thickBot="1" x14ac:dyDescent="0.35">
      <c r="A4" s="1" t="s">
        <v>12</v>
      </c>
      <c r="B4" s="1" t="s">
        <v>13</v>
      </c>
      <c r="C4" s="2">
        <v>42101</v>
      </c>
      <c r="D4" s="1">
        <v>1426.6</v>
      </c>
      <c r="E4" s="1">
        <v>1434</v>
      </c>
      <c r="F4" s="1">
        <v>1465</v>
      </c>
      <c r="G4" s="1">
        <v>1420.15</v>
      </c>
      <c r="H4" s="1">
        <v>1428.05</v>
      </c>
      <c r="I4" s="1">
        <v>1431.2</v>
      </c>
      <c r="J4" s="1">
        <v>1437.3</v>
      </c>
      <c r="K4" s="1">
        <v>42060</v>
      </c>
      <c r="L4" s="1">
        <v>60452651.299999997</v>
      </c>
      <c r="M4" s="3">
        <f>IF(ISERROR((Table6[[#This Row],[Close Price]]-I3)/I3),0,(Table6[[#This Row],[Close Price]]-I3)/I3)</f>
        <v>3.224449740642182E-3</v>
      </c>
      <c r="N4" s="3">
        <f>IF(OR(Table6[[#This Row],[Raw Return]]&lt;-20,Table6[[#This Row],[Raw Return]]&gt;20),"Outlier",Table6[[#This Row],[Raw Return]])</f>
        <v>3.224449740642182E-3</v>
      </c>
      <c r="O4" s="8">
        <f>(Table6[[#This Row],[Return]]-$S$3)^2</f>
        <v>5.2809677464841789E-6</v>
      </c>
      <c r="P4" s="8">
        <f>(Table6[[#This Row],[Return]]-$S$3)^3</f>
        <v>1.2135852030506417E-8</v>
      </c>
      <c r="R4" s="21" t="s">
        <v>18</v>
      </c>
      <c r="S4" s="26">
        <f>SUM(O3:O248)/S2</f>
        <v>3.7910500745223357E-4</v>
      </c>
    </row>
    <row r="5" spans="1:19" ht="16.2" thickBot="1" x14ac:dyDescent="0.35">
      <c r="A5" s="1" t="s">
        <v>12</v>
      </c>
      <c r="B5" s="1" t="s">
        <v>13</v>
      </c>
      <c r="C5" s="2">
        <v>42102</v>
      </c>
      <c r="D5" s="1">
        <v>1431.2</v>
      </c>
      <c r="E5" s="1">
        <v>1439.4</v>
      </c>
      <c r="F5" s="1">
        <v>1460</v>
      </c>
      <c r="G5" s="1">
        <v>1419</v>
      </c>
      <c r="H5" s="1">
        <v>1453.1</v>
      </c>
      <c r="I5" s="1">
        <v>1455.6</v>
      </c>
      <c r="J5" s="1">
        <v>1445.09</v>
      </c>
      <c r="K5" s="1">
        <v>44559</v>
      </c>
      <c r="L5" s="1">
        <v>64391770.299999997</v>
      </c>
      <c r="M5" s="3">
        <f>IF(ISERROR((Table6[[#This Row],[Close Price]]-I4)/I4),0,(Table6[[#This Row],[Close Price]]-I4)/I4)</f>
        <v>1.7048630519843393E-2</v>
      </c>
      <c r="N5" s="3">
        <f>IF(OR(Table6[[#This Row],[Raw Return]]&lt;-20,Table6[[#This Row],[Raw Return]]&gt;20),"Outlier",Table6[[#This Row],[Raw Return]])</f>
        <v>1.7048630519843393E-2</v>
      </c>
      <c r="O5" s="8">
        <f>(Table6[[#This Row],[Return]]-$S$3)^2</f>
        <v>2.5992586187309887E-4</v>
      </c>
      <c r="P5" s="8">
        <f>(Table6[[#This Row],[Return]]-$S$3)^3</f>
        <v>4.1905809948856979E-6</v>
      </c>
      <c r="R5" s="21" t="s">
        <v>19</v>
      </c>
      <c r="S5" s="26">
        <f>SUM(P3:P248)/S2</f>
        <v>-3.2040051640445596E-7</v>
      </c>
    </row>
    <row r="6" spans="1:19" ht="16.2" thickBot="1" x14ac:dyDescent="0.35">
      <c r="A6" s="1" t="s">
        <v>12</v>
      </c>
      <c r="B6" s="1" t="s">
        <v>13</v>
      </c>
      <c r="C6" s="2">
        <v>42103</v>
      </c>
      <c r="D6" s="1">
        <v>1455.6</v>
      </c>
      <c r="E6" s="1">
        <v>1458</v>
      </c>
      <c r="F6" s="1">
        <v>1469.95</v>
      </c>
      <c r="G6" s="1">
        <v>1445.35</v>
      </c>
      <c r="H6" s="1">
        <v>1464.95</v>
      </c>
      <c r="I6" s="1">
        <v>1464.65</v>
      </c>
      <c r="J6" s="1">
        <v>1459.8</v>
      </c>
      <c r="K6" s="1">
        <v>44377</v>
      </c>
      <c r="L6" s="1">
        <v>64781435.399999999</v>
      </c>
      <c r="M6" s="3">
        <f>IF(ISERROR((Table6[[#This Row],[Close Price]]-I5)/I5),0,(Table6[[#This Row],[Close Price]]-I5)/I5)</f>
        <v>6.2173674086288691E-3</v>
      </c>
      <c r="N6" s="3">
        <f>IF(OR(Table6[[#This Row],[Raw Return]]&lt;-20,Table6[[#This Row],[Raw Return]]&gt;20),"Outlier",Table6[[#This Row],[Raw Return]])</f>
        <v>6.2173674086288691E-3</v>
      </c>
      <c r="O6" s="8">
        <f>(Table6[[#This Row],[Return]]-$S$3)^2</f>
        <v>2.7994186777841528E-5</v>
      </c>
      <c r="P6" s="8">
        <f>(Table6[[#This Row],[Return]]-$S$3)^3</f>
        <v>1.4811593479415096E-7</v>
      </c>
      <c r="R6" s="21" t="s">
        <v>23</v>
      </c>
      <c r="S6" s="26">
        <f>SQRT(S4)</f>
        <v>1.9470619082408078E-2</v>
      </c>
    </row>
    <row r="7" spans="1:19" ht="16.2" thickBot="1" x14ac:dyDescent="0.35">
      <c r="A7" s="1" t="s">
        <v>12</v>
      </c>
      <c r="B7" s="1" t="s">
        <v>13</v>
      </c>
      <c r="C7" s="2">
        <v>42104</v>
      </c>
      <c r="D7" s="1">
        <v>1464.65</v>
      </c>
      <c r="E7" s="1">
        <v>1466.7</v>
      </c>
      <c r="F7" s="1">
        <v>1466.7</v>
      </c>
      <c r="G7" s="1">
        <v>1430</v>
      </c>
      <c r="H7" s="1">
        <v>1450.25</v>
      </c>
      <c r="I7" s="1">
        <v>1454.85</v>
      </c>
      <c r="J7" s="1">
        <v>1449.47</v>
      </c>
      <c r="K7" s="1">
        <v>24306</v>
      </c>
      <c r="L7" s="1">
        <v>35230767.850000001</v>
      </c>
      <c r="M7" s="3">
        <f>IF(ISERROR((Table6[[#This Row],[Close Price]]-I6)/I6),0,(Table6[[#This Row],[Close Price]]-I6)/I6)</f>
        <v>-6.6910183320248399E-3</v>
      </c>
      <c r="N7" s="3">
        <f>IF(OR(Table6[[#This Row],[Raw Return]]&lt;-20,Table6[[#This Row],[Raw Return]]&gt;20),"Outlier",Table6[[#This Row],[Raw Return]])</f>
        <v>-6.6910183320248399E-3</v>
      </c>
      <c r="O7" s="8">
        <f>(Table6[[#This Row],[Return]]-$S$3)^2</f>
        <v>5.802527705262312E-5</v>
      </c>
      <c r="P7" s="8">
        <f>(Table6[[#This Row],[Return]]-$S$3)^3</f>
        <v>-4.4200362804499301E-7</v>
      </c>
      <c r="R7" s="21" t="s">
        <v>25</v>
      </c>
      <c r="S7" s="26">
        <f>S5/(S6^3)</f>
        <v>-4.3406415774528029E-2</v>
      </c>
    </row>
    <row r="8" spans="1:19" x14ac:dyDescent="0.3">
      <c r="A8" s="1" t="s">
        <v>12</v>
      </c>
      <c r="B8" s="1" t="s">
        <v>13</v>
      </c>
      <c r="C8" s="2">
        <v>42107</v>
      </c>
      <c r="D8" s="1">
        <v>1454.85</v>
      </c>
      <c r="E8" s="1">
        <v>1464.6</v>
      </c>
      <c r="F8" s="1">
        <v>1464.6</v>
      </c>
      <c r="G8" s="1">
        <v>1430</v>
      </c>
      <c r="H8" s="1">
        <v>1431.95</v>
      </c>
      <c r="I8" s="1">
        <v>1438.4</v>
      </c>
      <c r="J8" s="1">
        <v>1448.75</v>
      </c>
      <c r="K8" s="1">
        <v>16832</v>
      </c>
      <c r="L8" s="1">
        <v>24385414.600000001</v>
      </c>
      <c r="M8" s="3">
        <f>IF(ISERROR((Table6[[#This Row],[Close Price]]-I7)/I7),0,(Table6[[#This Row],[Close Price]]-I7)/I7)</f>
        <v>-1.1307007595284612E-2</v>
      </c>
      <c r="N8" s="3">
        <f>IF(OR(Table6[[#This Row],[Raw Return]]&lt;-20,Table6[[#This Row],[Raw Return]]&gt;20),"Outlier",Table6[[#This Row],[Raw Return]])</f>
        <v>-1.1307007595284612E-2</v>
      </c>
      <c r="O8" s="8">
        <f>(Table6[[#This Row],[Return]]-$S$3)^2</f>
        <v>1.4965660668968747E-4</v>
      </c>
      <c r="P8" s="8">
        <f>(Table6[[#This Row],[Return]]-$S$3)^3</f>
        <v>-1.8308123810472295E-6</v>
      </c>
    </row>
    <row r="9" spans="1:19" x14ac:dyDescent="0.3">
      <c r="A9" s="1" t="s">
        <v>12</v>
      </c>
      <c r="B9" s="1" t="s">
        <v>13</v>
      </c>
      <c r="C9" s="2">
        <v>42109</v>
      </c>
      <c r="D9" s="1">
        <v>1438.4</v>
      </c>
      <c r="E9" s="1">
        <v>1439</v>
      </c>
      <c r="F9" s="1">
        <v>1462.15</v>
      </c>
      <c r="G9" s="1">
        <v>1411.05</v>
      </c>
      <c r="H9" s="1">
        <v>1419.9</v>
      </c>
      <c r="I9" s="1">
        <v>1421.7</v>
      </c>
      <c r="J9" s="1">
        <v>1438.9</v>
      </c>
      <c r="K9" s="1">
        <v>23320</v>
      </c>
      <c r="L9" s="1">
        <v>33555074.350000001</v>
      </c>
      <c r="M9" s="3">
        <f>IF(ISERROR((Table6[[#This Row],[Close Price]]-I8)/I8),0,(Table6[[#This Row],[Close Price]]-I8)/I8)</f>
        <v>-1.1610122358175781E-2</v>
      </c>
      <c r="N9" s="3">
        <f>IF(OR(Table6[[#This Row],[Raw Return]]&lt;-20,Table6[[#This Row],[Raw Return]]&gt;20),"Outlier",Table6[[#This Row],[Raw Return]])</f>
        <v>-1.1610122358175781E-2</v>
      </c>
      <c r="O9" s="8">
        <f>(Table6[[#This Row],[Return]]-$S$3)^2</f>
        <v>1.5716474669000342E-4</v>
      </c>
      <c r="P9" s="8">
        <f>(Table6[[#This Row],[Return]]-$S$3)^3</f>
        <v>-1.9703015788427923E-6</v>
      </c>
    </row>
    <row r="10" spans="1:19" x14ac:dyDescent="0.3">
      <c r="A10" s="1" t="s">
        <v>12</v>
      </c>
      <c r="B10" s="1" t="s">
        <v>13</v>
      </c>
      <c r="C10" s="2">
        <v>42110</v>
      </c>
      <c r="D10" s="1">
        <v>1421.7</v>
      </c>
      <c r="E10" s="1">
        <v>1421</v>
      </c>
      <c r="F10" s="1">
        <v>1445</v>
      </c>
      <c r="G10" s="1">
        <v>1390</v>
      </c>
      <c r="H10" s="1">
        <v>1440</v>
      </c>
      <c r="I10" s="1">
        <v>1434.6</v>
      </c>
      <c r="J10" s="1">
        <v>1415.6</v>
      </c>
      <c r="K10" s="1">
        <v>24264</v>
      </c>
      <c r="L10" s="1">
        <v>34348109.200000003</v>
      </c>
      <c r="M10" s="3">
        <f>IF(ISERROR((Table6[[#This Row],[Close Price]]-I9)/I9),0,(Table6[[#This Row],[Close Price]]-I9)/I9)</f>
        <v>9.0736442287401436E-3</v>
      </c>
      <c r="N10" s="3">
        <f>IF(OR(Table6[[#This Row],[Raw Return]]&lt;-20,Table6[[#This Row],[Raw Return]]&gt;20),"Outlier",Table6[[#This Row],[Raw Return]])</f>
        <v>9.0736442287401436E-3</v>
      </c>
      <c r="O10" s="8">
        <f>(Table6[[#This Row],[Return]]-$S$3)^2</f>
        <v>6.6377358560848891E-5</v>
      </c>
      <c r="P10" s="8">
        <f>(Table6[[#This Row],[Return]]-$S$3)^3</f>
        <v>5.4079161467848201E-7</v>
      </c>
    </row>
    <row r="11" spans="1:19" x14ac:dyDescent="0.3">
      <c r="A11" s="1" t="s">
        <v>12</v>
      </c>
      <c r="B11" s="1" t="s">
        <v>13</v>
      </c>
      <c r="C11" s="2">
        <v>42111</v>
      </c>
      <c r="D11" s="1">
        <v>1434.6</v>
      </c>
      <c r="E11" s="1">
        <v>1437.5</v>
      </c>
      <c r="F11" s="1">
        <v>1440.3</v>
      </c>
      <c r="G11" s="1">
        <v>1411</v>
      </c>
      <c r="H11" s="1">
        <v>1429</v>
      </c>
      <c r="I11" s="1">
        <v>1422.15</v>
      </c>
      <c r="J11" s="1">
        <v>1427.31</v>
      </c>
      <c r="K11" s="1">
        <v>21005</v>
      </c>
      <c r="L11" s="1">
        <v>29980588.199999999</v>
      </c>
      <c r="M11" s="3">
        <f>IF(ISERROR((Table6[[#This Row],[Close Price]]-I10)/I10),0,(Table6[[#This Row],[Close Price]]-I10)/I10)</f>
        <v>-8.6783772480132568E-3</v>
      </c>
      <c r="N11" s="3">
        <f>IF(OR(Table6[[#This Row],[Raw Return]]&lt;-20,Table6[[#This Row],[Raw Return]]&gt;20),"Outlier",Table6[[#This Row],[Raw Return]])</f>
        <v>-8.6783772480132568E-3</v>
      </c>
      <c r="O11" s="8">
        <f>(Table6[[#This Row],[Return]]-$S$3)^2</f>
        <v>9.2252017086206755E-5</v>
      </c>
      <c r="P11" s="8">
        <f>(Table6[[#This Row],[Return]]-$S$3)^3</f>
        <v>-8.8606137673417719E-7</v>
      </c>
    </row>
    <row r="12" spans="1:19" x14ac:dyDescent="0.3">
      <c r="A12" s="1" t="s">
        <v>12</v>
      </c>
      <c r="B12" s="1" t="s">
        <v>13</v>
      </c>
      <c r="C12" s="2">
        <v>42114</v>
      </c>
      <c r="D12" s="1">
        <v>1422.15</v>
      </c>
      <c r="E12" s="1">
        <v>1426</v>
      </c>
      <c r="F12" s="1">
        <v>1426</v>
      </c>
      <c r="G12" s="1">
        <v>1258.55</v>
      </c>
      <c r="H12" s="1">
        <v>1404</v>
      </c>
      <c r="I12" s="1">
        <v>1338.9</v>
      </c>
      <c r="J12" s="1">
        <v>1363.22</v>
      </c>
      <c r="K12" s="1">
        <v>53508</v>
      </c>
      <c r="L12" s="1">
        <v>72943264.5</v>
      </c>
      <c r="M12" s="3">
        <f>IF(ISERROR((Table6[[#This Row],[Close Price]]-I11)/I11),0,(Table6[[#This Row],[Close Price]]-I11)/I11)</f>
        <v>-5.8538128889357659E-2</v>
      </c>
      <c r="N12" s="3">
        <f>IF(OR(Table6[[#This Row],[Raw Return]]&lt;-20,Table6[[#This Row],[Raw Return]]&gt;20),"Outlier",Table6[[#This Row],[Raw Return]])</f>
        <v>-5.8538128889357659E-2</v>
      </c>
      <c r="O12" s="8">
        <f>(Table6[[#This Row],[Return]]-$S$3)^2</f>
        <v>3.5360318744644581E-3</v>
      </c>
      <c r="P12" s="8">
        <f>(Table6[[#This Row],[Return]]-$S$3)^3</f>
        <v>-2.1026851945635955E-4</v>
      </c>
    </row>
    <row r="13" spans="1:19" x14ac:dyDescent="0.3">
      <c r="A13" s="1" t="s">
        <v>12</v>
      </c>
      <c r="B13" s="1" t="s">
        <v>13</v>
      </c>
      <c r="C13" s="2">
        <v>42115</v>
      </c>
      <c r="D13" s="1">
        <v>1338.9</v>
      </c>
      <c r="E13" s="1">
        <v>1350</v>
      </c>
      <c r="F13" s="1">
        <v>1398</v>
      </c>
      <c r="G13" s="1">
        <v>1332</v>
      </c>
      <c r="H13" s="1">
        <v>1345.55</v>
      </c>
      <c r="I13" s="1">
        <v>1345.55</v>
      </c>
      <c r="J13" s="1">
        <v>1363.14</v>
      </c>
      <c r="K13" s="1">
        <v>42084</v>
      </c>
      <c r="L13" s="1">
        <v>57366590.100000001</v>
      </c>
      <c r="M13" s="3">
        <f>IF(ISERROR((Table6[[#This Row],[Close Price]]-I12)/I12),0,(Table6[[#This Row],[Close Price]]-I12)/I12)</f>
        <v>4.9667637612964841E-3</v>
      </c>
      <c r="N13" s="3">
        <f>IF(OR(Table6[[#This Row],[Raw Return]]&lt;-20,Table6[[#This Row],[Raw Return]]&gt;20),"Outlier",Table6[[#This Row],[Raw Return]])</f>
        <v>4.9667637612964841E-3</v>
      </c>
      <c r="O13" s="8">
        <f>(Table6[[#This Row],[Return]]-$S$3)^2</f>
        <v>1.6324425281494111E-5</v>
      </c>
      <c r="P13" s="8">
        <f>(Table6[[#This Row],[Return]]-$S$3)^3</f>
        <v>6.5956385946756405E-8</v>
      </c>
    </row>
    <row r="14" spans="1:19" x14ac:dyDescent="0.3">
      <c r="A14" s="1" t="s">
        <v>12</v>
      </c>
      <c r="B14" s="1" t="s">
        <v>13</v>
      </c>
      <c r="C14" s="2">
        <v>42116</v>
      </c>
      <c r="D14" s="1">
        <v>1345.55</v>
      </c>
      <c r="E14" s="1">
        <v>1350</v>
      </c>
      <c r="F14" s="1">
        <v>1364.65</v>
      </c>
      <c r="G14" s="1">
        <v>1310.5</v>
      </c>
      <c r="H14" s="1">
        <v>1328</v>
      </c>
      <c r="I14" s="1">
        <v>1324.6</v>
      </c>
      <c r="J14" s="1">
        <v>1341.12</v>
      </c>
      <c r="K14" s="1">
        <v>28409</v>
      </c>
      <c r="L14" s="1">
        <v>38099971.950000003</v>
      </c>
      <c r="M14" s="3">
        <f>IF(ISERROR((Table6[[#This Row],[Close Price]]-I13)/I13),0,(Table6[[#This Row],[Close Price]]-I13)/I13)</f>
        <v>-1.5569841328824678E-2</v>
      </c>
      <c r="N14" s="3">
        <f>IF(OR(Table6[[#This Row],[Raw Return]]&lt;-20,Table6[[#This Row],[Raw Return]]&gt;20),"Outlier",Table6[[#This Row],[Raw Return]])</f>
        <v>-1.5569841328824678E-2</v>
      </c>
      <c r="O14" s="8">
        <f>(Table6[[#This Row],[Return]]-$S$3)^2</f>
        <v>2.7212644359782869E-4</v>
      </c>
      <c r="P14" s="8">
        <f>(Table6[[#This Row],[Return]]-$S$3)^3</f>
        <v>-4.4890673260312472E-6</v>
      </c>
    </row>
    <row r="15" spans="1:19" x14ac:dyDescent="0.3">
      <c r="A15" s="1" t="s">
        <v>12</v>
      </c>
      <c r="B15" s="1" t="s">
        <v>13</v>
      </c>
      <c r="C15" s="2">
        <v>42117</v>
      </c>
      <c r="D15" s="1">
        <v>1324.6</v>
      </c>
      <c r="E15" s="1">
        <v>1334</v>
      </c>
      <c r="F15" s="1">
        <v>1365</v>
      </c>
      <c r="G15" s="1">
        <v>1325</v>
      </c>
      <c r="H15" s="1">
        <v>1361.75</v>
      </c>
      <c r="I15" s="1">
        <v>1361.6</v>
      </c>
      <c r="J15" s="1">
        <v>1353.85</v>
      </c>
      <c r="K15" s="1">
        <v>18612</v>
      </c>
      <c r="L15" s="1">
        <v>25197812.350000001</v>
      </c>
      <c r="M15" s="3">
        <f>IF(ISERROR((Table6[[#This Row],[Close Price]]-I14)/I14),0,(Table6[[#This Row],[Close Price]]-I14)/I14)</f>
        <v>2.793296089385475E-2</v>
      </c>
      <c r="N15" s="3">
        <f>IF(OR(Table6[[#This Row],[Raw Return]]&lt;-20,Table6[[#This Row],[Raw Return]]&gt;20),"Outlier",Table6[[#This Row],[Raw Return]])</f>
        <v>2.793296089385475E-2</v>
      </c>
      <c r="O15" s="8">
        <f>(Table6[[#This Row],[Return]]-$S$3)^2</f>
        <v>7.2935356903321093E-4</v>
      </c>
      <c r="P15" s="8">
        <f>(Table6[[#This Row],[Return]]-$S$3)^3</f>
        <v>1.9697321281969458E-5</v>
      </c>
    </row>
    <row r="16" spans="1:19" x14ac:dyDescent="0.3">
      <c r="A16" s="1" t="s">
        <v>12</v>
      </c>
      <c r="B16" s="1" t="s">
        <v>13</v>
      </c>
      <c r="C16" s="2">
        <v>42118</v>
      </c>
      <c r="D16" s="1">
        <v>1361.6</v>
      </c>
      <c r="E16" s="1">
        <v>1351.5</v>
      </c>
      <c r="F16" s="1">
        <v>1378.5</v>
      </c>
      <c r="G16" s="1">
        <v>1315</v>
      </c>
      <c r="H16" s="1">
        <v>1360</v>
      </c>
      <c r="I16" s="1">
        <v>1360.25</v>
      </c>
      <c r="J16" s="1">
        <v>1347.06</v>
      </c>
      <c r="K16" s="1">
        <v>20855</v>
      </c>
      <c r="L16" s="1">
        <v>28092896.600000001</v>
      </c>
      <c r="M16" s="3">
        <f>IF(ISERROR((Table6[[#This Row],[Close Price]]-I15)/I15),0,(Table6[[#This Row],[Close Price]]-I15)/I15)</f>
        <v>-9.9148061104576161E-4</v>
      </c>
      <c r="N16" s="3">
        <f>IF(OR(Table6[[#This Row],[Raw Return]]&lt;-20,Table6[[#This Row],[Raw Return]]&gt;20),"Outlier",Table6[[#This Row],[Raw Return]])</f>
        <v>-9.9148061104576161E-4</v>
      </c>
      <c r="O16" s="8">
        <f>(Table6[[#This Row],[Return]]-$S$3)^2</f>
        <v>3.6783201720457041E-6</v>
      </c>
      <c r="P16" s="8">
        <f>(Table6[[#This Row],[Return]]-$S$3)^3</f>
        <v>-7.0546308508602669E-9</v>
      </c>
    </row>
    <row r="17" spans="1:16" x14ac:dyDescent="0.3">
      <c r="A17" s="1" t="s">
        <v>12</v>
      </c>
      <c r="B17" s="1" t="s">
        <v>13</v>
      </c>
      <c r="C17" s="2">
        <v>42121</v>
      </c>
      <c r="D17" s="1">
        <v>1360.25</v>
      </c>
      <c r="E17" s="1">
        <v>1354</v>
      </c>
      <c r="F17" s="1">
        <v>1373.4</v>
      </c>
      <c r="G17" s="1">
        <v>1313</v>
      </c>
      <c r="H17" s="1">
        <v>1321.95</v>
      </c>
      <c r="I17" s="1">
        <v>1326.05</v>
      </c>
      <c r="J17" s="1">
        <v>1338.3</v>
      </c>
      <c r="K17" s="1">
        <v>14405</v>
      </c>
      <c r="L17" s="1">
        <v>19278177.800000001</v>
      </c>
      <c r="M17" s="3">
        <f>IF(ISERROR((Table6[[#This Row],[Close Price]]-I16)/I16),0,(Table6[[#This Row],[Close Price]]-I16)/I16)</f>
        <v>-2.514243705201253E-2</v>
      </c>
      <c r="N17" s="3">
        <f>IF(OR(Table6[[#This Row],[Raw Return]]&lt;-20,Table6[[#This Row],[Raw Return]]&gt;20),"Outlier",Table6[[#This Row],[Raw Return]])</f>
        <v>-2.514243705201253E-2</v>
      </c>
      <c r="O17" s="8">
        <f>(Table6[[#This Row],[Return]]-$S$3)^2</f>
        <v>6.7958500105709345E-4</v>
      </c>
      <c r="P17" s="8">
        <f>(Table6[[#This Row],[Return]]-$S$3)^3</f>
        <v>-1.7716000246447768E-5</v>
      </c>
    </row>
    <row r="18" spans="1:16" x14ac:dyDescent="0.3">
      <c r="A18" s="1" t="s">
        <v>12</v>
      </c>
      <c r="B18" s="1" t="s">
        <v>13</v>
      </c>
      <c r="C18" s="2">
        <v>42122</v>
      </c>
      <c r="D18" s="1">
        <v>1326.05</v>
      </c>
      <c r="E18" s="1">
        <v>1328.9</v>
      </c>
      <c r="F18" s="1">
        <v>1332.8</v>
      </c>
      <c r="G18" s="1">
        <v>1293.0999999999999</v>
      </c>
      <c r="H18" s="1">
        <v>1330</v>
      </c>
      <c r="I18" s="1">
        <v>1325.45</v>
      </c>
      <c r="J18" s="1">
        <v>1310.04</v>
      </c>
      <c r="K18" s="1">
        <v>34819</v>
      </c>
      <c r="L18" s="1">
        <v>45614395.549999997</v>
      </c>
      <c r="M18" s="3">
        <f>IF(ISERROR((Table6[[#This Row],[Close Price]]-I17)/I17),0,(Table6[[#This Row],[Close Price]]-I17)/I17)</f>
        <v>-4.5247162625836816E-4</v>
      </c>
      <c r="N18" s="3">
        <f>IF(OR(Table6[[#This Row],[Raw Return]]&lt;-20,Table6[[#This Row],[Raw Return]]&gt;20),"Outlier",Table6[[#This Row],[Raw Return]])</f>
        <v>-4.5247162625836816E-4</v>
      </c>
      <c r="O18" s="8">
        <f>(Table6[[#This Row],[Return]]-$S$3)^2</f>
        <v>1.9013258815872512E-6</v>
      </c>
      <c r="P18" s="8">
        <f>(Table6[[#This Row],[Return]]-$S$3)^3</f>
        <v>-2.6217111435671334E-9</v>
      </c>
    </row>
    <row r="19" spans="1:16" x14ac:dyDescent="0.3">
      <c r="A19" s="1" t="s">
        <v>12</v>
      </c>
      <c r="B19" s="1" t="s">
        <v>13</v>
      </c>
      <c r="C19" s="2">
        <v>42123</v>
      </c>
      <c r="D19" s="1">
        <v>1325.45</v>
      </c>
      <c r="E19" s="1">
        <v>1330.1</v>
      </c>
      <c r="F19" s="1">
        <v>1410</v>
      </c>
      <c r="G19" s="1">
        <v>1321.3</v>
      </c>
      <c r="H19" s="1">
        <v>1385.05</v>
      </c>
      <c r="I19" s="1">
        <v>1389.2</v>
      </c>
      <c r="J19" s="1">
        <v>1363.23</v>
      </c>
      <c r="K19" s="1">
        <v>31023</v>
      </c>
      <c r="L19" s="1">
        <v>42291331.649999999</v>
      </c>
      <c r="M19" s="3">
        <f>IF(ISERROR((Table6[[#This Row],[Close Price]]-I18)/I18),0,(Table6[[#This Row],[Close Price]]-I18)/I18)</f>
        <v>4.8096872760194649E-2</v>
      </c>
      <c r="N19" s="3">
        <f>IF(OR(Table6[[#This Row],[Raw Return]]&lt;-20,Table6[[#This Row],[Raw Return]]&gt;20),"Outlier",Table6[[#This Row],[Raw Return]])</f>
        <v>4.8096872760194649E-2</v>
      </c>
      <c r="O19" s="8">
        <f>(Table6[[#This Row],[Return]]-$S$3)^2</f>
        <v>2.2250521689984289E-3</v>
      </c>
      <c r="P19" s="8">
        <f>(Table6[[#This Row],[Return]]-$S$3)^3</f>
        <v>1.0495673132586776E-4</v>
      </c>
    </row>
    <row r="20" spans="1:16" x14ac:dyDescent="0.3">
      <c r="A20" s="1" t="s">
        <v>12</v>
      </c>
      <c r="B20" s="1" t="s">
        <v>13</v>
      </c>
      <c r="C20" s="2">
        <v>42124</v>
      </c>
      <c r="D20" s="1">
        <v>1389.2</v>
      </c>
      <c r="E20" s="1">
        <v>1387</v>
      </c>
      <c r="F20" s="1">
        <v>1460</v>
      </c>
      <c r="G20" s="1">
        <v>1375</v>
      </c>
      <c r="H20" s="1">
        <v>1422.1</v>
      </c>
      <c r="I20" s="1">
        <v>1434.9</v>
      </c>
      <c r="J20" s="1">
        <v>1420.98</v>
      </c>
      <c r="K20" s="1">
        <v>114668</v>
      </c>
      <c r="L20" s="1">
        <v>162940696.09999999</v>
      </c>
      <c r="M20" s="3">
        <f>IF(ISERROR((Table6[[#This Row],[Close Price]]-I19)/I19),0,(Table6[[#This Row],[Close Price]]-I19)/I19)</f>
        <v>3.2896631154621395E-2</v>
      </c>
      <c r="N20" s="3">
        <f>IF(OR(Table6[[#This Row],[Raw Return]]&lt;-20,Table6[[#This Row],[Raw Return]]&gt;20),"Outlier",Table6[[#This Row],[Raw Return]])</f>
        <v>3.2896631154621395E-2</v>
      </c>
      <c r="O20" s="8">
        <f>(Table6[[#This Row],[Return]]-$S$3)^2</f>
        <v>1.022094777696328E-3</v>
      </c>
      <c r="P20" s="8">
        <f>(Table6[[#This Row],[Return]]-$S$3)^3</f>
        <v>3.267659188018644E-5</v>
      </c>
    </row>
    <row r="21" spans="1:16" x14ac:dyDescent="0.3">
      <c r="A21" s="1" t="s">
        <v>12</v>
      </c>
      <c r="B21" s="1" t="s">
        <v>13</v>
      </c>
      <c r="C21" s="2">
        <v>42128</v>
      </c>
      <c r="D21" s="1">
        <v>1434.9</v>
      </c>
      <c r="E21" s="1">
        <v>1430.15</v>
      </c>
      <c r="F21" s="1">
        <v>1466.85</v>
      </c>
      <c r="G21" s="1">
        <v>1420</v>
      </c>
      <c r="H21" s="1">
        <v>1466.85</v>
      </c>
      <c r="I21" s="1">
        <v>1451.1</v>
      </c>
      <c r="J21" s="1">
        <v>1452.81</v>
      </c>
      <c r="K21" s="1">
        <v>53020</v>
      </c>
      <c r="L21" s="1">
        <v>77028248.200000003</v>
      </c>
      <c r="M21" s="3">
        <f>IF(ISERROR((Table6[[#This Row],[Close Price]]-I20)/I20),0,(Table6[[#This Row],[Close Price]]-I20)/I20)</f>
        <v>1.1289985364833659E-2</v>
      </c>
      <c r="N21" s="3">
        <f>IF(OR(Table6[[#This Row],[Raw Return]]&lt;-20,Table6[[#This Row],[Raw Return]]&gt;20),"Outlier",Table6[[#This Row],[Raw Return]])</f>
        <v>1.1289985364833659E-2</v>
      </c>
      <c r="O21" s="8">
        <f>(Table6[[#This Row],[Return]]-$S$3)^2</f>
        <v>1.0740360909440987E-4</v>
      </c>
      <c r="P21" s="8">
        <f>(Table6[[#This Row],[Return]]-$S$3)^3</f>
        <v>1.1130849555673587E-6</v>
      </c>
    </row>
    <row r="22" spans="1:16" x14ac:dyDescent="0.3">
      <c r="A22" s="1" t="s">
        <v>12</v>
      </c>
      <c r="B22" s="1" t="s">
        <v>13</v>
      </c>
      <c r="C22" s="2">
        <v>42129</v>
      </c>
      <c r="D22" s="1">
        <v>1451.1</v>
      </c>
      <c r="E22" s="1">
        <v>1468</v>
      </c>
      <c r="F22" s="1">
        <v>1481</v>
      </c>
      <c r="G22" s="1">
        <v>1435.25</v>
      </c>
      <c r="H22" s="1">
        <v>1450</v>
      </c>
      <c r="I22" s="1">
        <v>1443.7</v>
      </c>
      <c r="J22" s="1">
        <v>1448.84</v>
      </c>
      <c r="K22" s="1">
        <v>38641</v>
      </c>
      <c r="L22" s="1">
        <v>55984473.5</v>
      </c>
      <c r="M22" s="3">
        <f>IF(ISERROR((Table6[[#This Row],[Close Price]]-I21)/I21),0,(Table6[[#This Row],[Close Price]]-I21)/I21)</f>
        <v>-5.0995796292466842E-3</v>
      </c>
      <c r="N22" s="3">
        <f>IF(OR(Table6[[#This Row],[Raw Return]]&lt;-20,Table6[[#This Row],[Raw Return]]&gt;20),"Outlier",Table6[[#This Row],[Raw Return]])</f>
        <v>-5.0995796292466842E-3</v>
      </c>
      <c r="O22" s="8">
        <f>(Table6[[#This Row],[Return]]-$S$3)^2</f>
        <v>3.6312600580097902E-5</v>
      </c>
      <c r="P22" s="8">
        <f>(Table6[[#This Row],[Return]]-$S$3)^3</f>
        <v>-2.1881950385585892E-7</v>
      </c>
    </row>
    <row r="23" spans="1:16" x14ac:dyDescent="0.3">
      <c r="A23" s="1" t="s">
        <v>12</v>
      </c>
      <c r="B23" s="1" t="s">
        <v>13</v>
      </c>
      <c r="C23" s="2">
        <v>42130</v>
      </c>
      <c r="D23" s="1">
        <v>1443.7</v>
      </c>
      <c r="E23" s="1">
        <v>1444</v>
      </c>
      <c r="F23" s="1">
        <v>1457.25</v>
      </c>
      <c r="G23" s="1">
        <v>1405</v>
      </c>
      <c r="H23" s="1">
        <v>1445</v>
      </c>
      <c r="I23" s="1">
        <v>1438.85</v>
      </c>
      <c r="J23" s="1">
        <v>1432.16</v>
      </c>
      <c r="K23" s="1">
        <v>29814</v>
      </c>
      <c r="L23" s="1">
        <v>42698456.100000001</v>
      </c>
      <c r="M23" s="3">
        <f>IF(ISERROR((Table6[[#This Row],[Close Price]]-I22)/I22),0,(Table6[[#This Row],[Close Price]]-I22)/I22)</f>
        <v>-3.3594237029854791E-3</v>
      </c>
      <c r="N23" s="3">
        <f>IF(OR(Table6[[#This Row],[Raw Return]]&lt;-20,Table6[[#This Row],[Raw Return]]&gt;20),"Outlier",Table6[[#This Row],[Raw Return]])</f>
        <v>-3.3594237029854791E-3</v>
      </c>
      <c r="O23" s="8">
        <f>(Table6[[#This Row],[Return]]-$S$3)^2</f>
        <v>1.8368405783865556E-5</v>
      </c>
      <c r="P23" s="8">
        <f>(Table6[[#This Row],[Return]]-$S$3)^3</f>
        <v>-7.8724008125573839E-8</v>
      </c>
    </row>
    <row r="24" spans="1:16" x14ac:dyDescent="0.3">
      <c r="A24" s="1" t="s">
        <v>12</v>
      </c>
      <c r="B24" s="1" t="s">
        <v>13</v>
      </c>
      <c r="C24" s="2">
        <v>42131</v>
      </c>
      <c r="D24" s="1">
        <v>1438.85</v>
      </c>
      <c r="E24" s="1">
        <v>1445.95</v>
      </c>
      <c r="F24" s="1">
        <v>1445.95</v>
      </c>
      <c r="G24" s="1">
        <v>1356.75</v>
      </c>
      <c r="H24" s="1">
        <v>1383.45</v>
      </c>
      <c r="I24" s="1">
        <v>1379.75</v>
      </c>
      <c r="J24" s="1">
        <v>1394.07</v>
      </c>
      <c r="K24" s="1">
        <v>25311</v>
      </c>
      <c r="L24" s="1">
        <v>35285312</v>
      </c>
      <c r="M24" s="3">
        <f>IF(ISERROR((Table6[[#This Row],[Close Price]]-I23)/I23),0,(Table6[[#This Row],[Close Price]]-I23)/I23)</f>
        <v>-4.1074469194148047E-2</v>
      </c>
      <c r="N24" s="3">
        <f>IF(OR(Table6[[#This Row],[Raw Return]]&lt;-20,Table6[[#This Row],[Raw Return]]&gt;20),"Outlier",Table6[[#This Row],[Raw Return]])</f>
        <v>-4.1074469194148047E-2</v>
      </c>
      <c r="O24" s="8">
        <f>(Table6[[#This Row],[Return]]-$S$3)^2</f>
        <v>1.7640741985702245E-3</v>
      </c>
      <c r="P24" s="8">
        <f>(Table6[[#This Row],[Return]]-$S$3)^3</f>
        <v>-7.4092674559079406E-5</v>
      </c>
    </row>
    <row r="25" spans="1:16" x14ac:dyDescent="0.3">
      <c r="A25" s="1" t="s">
        <v>12</v>
      </c>
      <c r="B25" s="1" t="s">
        <v>13</v>
      </c>
      <c r="C25" s="2">
        <v>42132</v>
      </c>
      <c r="D25" s="1">
        <v>1379.75</v>
      </c>
      <c r="E25" s="1">
        <v>1381</v>
      </c>
      <c r="F25" s="1">
        <v>1444.4</v>
      </c>
      <c r="G25" s="1">
        <v>1381</v>
      </c>
      <c r="H25" s="1">
        <v>1423.6</v>
      </c>
      <c r="I25" s="1">
        <v>1425.05</v>
      </c>
      <c r="J25" s="1">
        <v>1425.61</v>
      </c>
      <c r="K25" s="1">
        <v>19207</v>
      </c>
      <c r="L25" s="1">
        <v>27381772.949999999</v>
      </c>
      <c r="M25" s="3">
        <f>IF(ISERROR((Table6[[#This Row],[Close Price]]-I24)/I24),0,(Table6[[#This Row],[Close Price]]-I24)/I24)</f>
        <v>3.2832034788911002E-2</v>
      </c>
      <c r="N25" s="3">
        <f>IF(OR(Table6[[#This Row],[Raw Return]]&lt;-20,Table6[[#This Row],[Raw Return]]&gt;20),"Outlier",Table6[[#This Row],[Raw Return]])</f>
        <v>3.2832034788911002E-2</v>
      </c>
      <c r="O25" s="8">
        <f>(Table6[[#This Row],[Return]]-$S$3)^2</f>
        <v>1.0179686307230525E-3</v>
      </c>
      <c r="P25" s="8">
        <f>(Table6[[#This Row],[Return]]-$S$3)^3</f>
        <v>3.247892099195279E-5</v>
      </c>
    </row>
    <row r="26" spans="1:16" x14ac:dyDescent="0.3">
      <c r="A26" s="1" t="s">
        <v>12</v>
      </c>
      <c r="B26" s="1" t="s">
        <v>13</v>
      </c>
      <c r="C26" s="2">
        <v>42135</v>
      </c>
      <c r="D26" s="1">
        <v>1425.05</v>
      </c>
      <c r="E26" s="1">
        <v>1426.1</v>
      </c>
      <c r="F26" s="1">
        <v>1463</v>
      </c>
      <c r="G26" s="1">
        <v>1426.1</v>
      </c>
      <c r="H26" s="1">
        <v>1430.1</v>
      </c>
      <c r="I26" s="1">
        <v>1442.15</v>
      </c>
      <c r="J26" s="1">
        <v>1448.37</v>
      </c>
      <c r="K26" s="1">
        <v>41095</v>
      </c>
      <c r="L26" s="1">
        <v>59520705.399999999</v>
      </c>
      <c r="M26" s="3">
        <f>IF(ISERROR((Table6[[#This Row],[Close Price]]-I25)/I25),0,(Table6[[#This Row],[Close Price]]-I25)/I25)</f>
        <v>1.1999578962141775E-2</v>
      </c>
      <c r="N26" s="3">
        <f>IF(OR(Table6[[#This Row],[Raw Return]]&lt;-20,Table6[[#This Row],[Raw Return]]&gt;20),"Outlier",Table6[[#This Row],[Raw Return]])</f>
        <v>1.1999578962141775E-2</v>
      </c>
      <c r="O26" s="8">
        <f>(Table6[[#This Row],[Return]]-$S$3)^2</f>
        <v>1.2261497977902221E-4</v>
      </c>
      <c r="P26" s="8">
        <f>(Table6[[#This Row],[Return]]-$S$3)^3</f>
        <v>1.3577358840825418E-6</v>
      </c>
    </row>
    <row r="27" spans="1:16" x14ac:dyDescent="0.3">
      <c r="A27" s="1" t="s">
        <v>12</v>
      </c>
      <c r="B27" s="1" t="s">
        <v>13</v>
      </c>
      <c r="C27" s="2">
        <v>42136</v>
      </c>
      <c r="D27" s="1">
        <v>1442.15</v>
      </c>
      <c r="E27" s="1">
        <v>1424.9</v>
      </c>
      <c r="F27" s="1">
        <v>1449.65</v>
      </c>
      <c r="G27" s="1">
        <v>1406.95</v>
      </c>
      <c r="H27" s="1">
        <v>1425.2</v>
      </c>
      <c r="I27" s="1">
        <v>1427.05</v>
      </c>
      <c r="J27" s="1">
        <v>1427.97</v>
      </c>
      <c r="K27" s="1">
        <v>24330</v>
      </c>
      <c r="L27" s="1">
        <v>34742440.100000001</v>
      </c>
      <c r="M27" s="3">
        <f>IF(ISERROR((Table6[[#This Row],[Close Price]]-I26)/I26),0,(Table6[[#This Row],[Close Price]]-I26)/I26)</f>
        <v>-1.0470478105606307E-2</v>
      </c>
      <c r="N27" s="3">
        <f>IF(OR(Table6[[#This Row],[Raw Return]]&lt;-20,Table6[[#This Row],[Raw Return]]&gt;20),"Outlier",Table6[[#This Row],[Raw Return]])</f>
        <v>-1.0470478105606307E-2</v>
      </c>
      <c r="O27" s="8">
        <f>(Table6[[#This Row],[Return]]-$S$3)^2</f>
        <v>1.2988915223969525E-4</v>
      </c>
      <c r="P27" s="8">
        <f>(Table6[[#This Row],[Return]]-$S$3)^3</f>
        <v>-1.4803326684258049E-6</v>
      </c>
    </row>
    <row r="28" spans="1:16" x14ac:dyDescent="0.3">
      <c r="A28" s="1" t="s">
        <v>12</v>
      </c>
      <c r="B28" s="1" t="s">
        <v>13</v>
      </c>
      <c r="C28" s="2">
        <v>42137</v>
      </c>
      <c r="D28" s="1">
        <v>1427.05</v>
      </c>
      <c r="E28" s="1">
        <v>1439</v>
      </c>
      <c r="F28" s="1">
        <v>1444.4</v>
      </c>
      <c r="G28" s="1">
        <v>1421</v>
      </c>
      <c r="H28" s="1">
        <v>1437</v>
      </c>
      <c r="I28" s="1">
        <v>1433.05</v>
      </c>
      <c r="J28" s="1">
        <v>1435.48</v>
      </c>
      <c r="K28" s="1">
        <v>11085</v>
      </c>
      <c r="L28" s="1">
        <v>15912264.6</v>
      </c>
      <c r="M28" s="3">
        <f>IF(ISERROR((Table6[[#This Row],[Close Price]]-I27)/I27),0,(Table6[[#This Row],[Close Price]]-I27)/I27)</f>
        <v>4.2044777688237979E-3</v>
      </c>
      <c r="N28" s="3">
        <f>IF(OR(Table6[[#This Row],[Raw Return]]&lt;-20,Table6[[#This Row],[Raw Return]]&gt;20),"Outlier",Table6[[#This Row],[Raw Return]])</f>
        <v>4.2044777688237979E-3</v>
      </c>
      <c r="O28" s="8">
        <f>(Table6[[#This Row],[Return]]-$S$3)^2</f>
        <v>1.0745701332447937E-5</v>
      </c>
      <c r="P28" s="8">
        <f>(Table6[[#This Row],[Return]]-$S$3)^3</f>
        <v>3.5225092995570838E-8</v>
      </c>
    </row>
    <row r="29" spans="1:16" x14ac:dyDescent="0.3">
      <c r="A29" s="1" t="s">
        <v>12</v>
      </c>
      <c r="B29" s="1" t="s">
        <v>13</v>
      </c>
      <c r="C29" s="2">
        <v>42138</v>
      </c>
      <c r="D29" s="1">
        <v>1433.05</v>
      </c>
      <c r="E29" s="1">
        <v>1434.1</v>
      </c>
      <c r="F29" s="1">
        <v>1459</v>
      </c>
      <c r="G29" s="1">
        <v>1410</v>
      </c>
      <c r="H29" s="1">
        <v>1445</v>
      </c>
      <c r="I29" s="1">
        <v>1442.15</v>
      </c>
      <c r="J29" s="1">
        <v>1443.22</v>
      </c>
      <c r="K29" s="1">
        <v>82944</v>
      </c>
      <c r="L29" s="1">
        <v>119706434</v>
      </c>
      <c r="M29" s="3">
        <f>IF(ISERROR((Table6[[#This Row],[Close Price]]-I28)/I28),0,(Table6[[#This Row],[Close Price]]-I28)/I28)</f>
        <v>6.3500924601375642E-3</v>
      </c>
      <c r="N29" s="3">
        <f>IF(OR(Table6[[#This Row],[Raw Return]]&lt;-20,Table6[[#This Row],[Raw Return]]&gt;20),"Outlier",Table6[[#This Row],[Raw Return]])</f>
        <v>6.3500924601375642E-3</v>
      </c>
      <c r="O29" s="8">
        <f>(Table6[[#This Row],[Return]]-$S$3)^2</f>
        <v>2.9416286814557399E-5</v>
      </c>
      <c r="P29" s="8">
        <f>(Table6[[#This Row],[Return]]-$S$3)^3</f>
        <v>1.5954447785296022E-7</v>
      </c>
    </row>
    <row r="30" spans="1:16" x14ac:dyDescent="0.3">
      <c r="A30" s="1" t="s">
        <v>12</v>
      </c>
      <c r="B30" s="1" t="s">
        <v>13</v>
      </c>
      <c r="C30" s="2">
        <v>42139</v>
      </c>
      <c r="D30" s="1">
        <v>1442.15</v>
      </c>
      <c r="E30" s="1">
        <v>1430</v>
      </c>
      <c r="F30" s="1">
        <v>1454</v>
      </c>
      <c r="G30" s="1">
        <v>1423.45</v>
      </c>
      <c r="H30" s="1">
        <v>1443</v>
      </c>
      <c r="I30" s="1">
        <v>1444.25</v>
      </c>
      <c r="J30" s="1">
        <v>1443.12</v>
      </c>
      <c r="K30" s="1">
        <v>25467</v>
      </c>
      <c r="L30" s="1">
        <v>36751861.299999997</v>
      </c>
      <c r="M30" s="3">
        <f>IF(ISERROR((Table6[[#This Row],[Close Price]]-I29)/I29),0,(Table6[[#This Row],[Close Price]]-I29)/I29)</f>
        <v>1.4561592067398738E-3</v>
      </c>
      <c r="N30" s="3">
        <f>IF(OR(Table6[[#This Row],[Raw Return]]&lt;-20,Table6[[#This Row],[Raw Return]]&gt;20),"Outlier",Table6[[#This Row],[Raw Return]])</f>
        <v>1.4561592067398738E-3</v>
      </c>
      <c r="O30" s="8">
        <f>(Table6[[#This Row],[Return]]-$S$3)^2</f>
        <v>2.8062986447318307E-7</v>
      </c>
      <c r="P30" s="8">
        <f>(Table6[[#This Row],[Return]]-$S$3)^3</f>
        <v>1.4866229389644223E-10</v>
      </c>
    </row>
    <row r="31" spans="1:16" x14ac:dyDescent="0.3">
      <c r="A31" s="1" t="s">
        <v>12</v>
      </c>
      <c r="B31" s="1" t="s">
        <v>13</v>
      </c>
      <c r="C31" s="2">
        <v>42142</v>
      </c>
      <c r="D31" s="1">
        <v>1444.25</v>
      </c>
      <c r="E31" s="1">
        <v>1450</v>
      </c>
      <c r="F31" s="1">
        <v>1463.8</v>
      </c>
      <c r="G31" s="1">
        <v>1440.6</v>
      </c>
      <c r="H31" s="1">
        <v>1455.85</v>
      </c>
      <c r="I31" s="1">
        <v>1459.55</v>
      </c>
      <c r="J31" s="1">
        <v>1455.47</v>
      </c>
      <c r="K31" s="1">
        <v>26362</v>
      </c>
      <c r="L31" s="1">
        <v>38369071.399999999</v>
      </c>
      <c r="M31" s="3">
        <f>IF(ISERROR((Table6[[#This Row],[Close Price]]-I30)/I30),0,(Table6[[#This Row],[Close Price]]-I30)/I30)</f>
        <v>1.0593733771853872E-2</v>
      </c>
      <c r="N31" s="3">
        <f>IF(OR(Table6[[#This Row],[Raw Return]]&lt;-20,Table6[[#This Row],[Raw Return]]&gt;20),"Outlier",Table6[[#This Row],[Raw Return]])</f>
        <v>1.0593733771853872E-2</v>
      </c>
      <c r="O31" s="8">
        <f>(Table6[[#This Row],[Return]]-$S$3)^2</f>
        <v>9.3457069388866231E-5</v>
      </c>
      <c r="P31" s="8">
        <f>(Table6[[#This Row],[Return]]-$S$3)^3</f>
        <v>9.0347936417347553E-7</v>
      </c>
    </row>
    <row r="32" spans="1:16" x14ac:dyDescent="0.3">
      <c r="A32" s="1" t="s">
        <v>12</v>
      </c>
      <c r="B32" s="1" t="s">
        <v>13</v>
      </c>
      <c r="C32" s="2">
        <v>42143</v>
      </c>
      <c r="D32" s="1">
        <v>1459.55</v>
      </c>
      <c r="E32" s="1">
        <v>1461.95</v>
      </c>
      <c r="F32" s="1">
        <v>1473.05</v>
      </c>
      <c r="G32" s="1">
        <v>1445</v>
      </c>
      <c r="H32" s="1">
        <v>1469.85</v>
      </c>
      <c r="I32" s="1">
        <v>1466.25</v>
      </c>
      <c r="J32" s="1">
        <v>1465.64</v>
      </c>
      <c r="K32" s="1">
        <v>17324</v>
      </c>
      <c r="L32" s="1">
        <v>25390792.649999999</v>
      </c>
      <c r="M32" s="3">
        <f>IF(ISERROR((Table6[[#This Row],[Close Price]]-I31)/I31),0,(Table6[[#This Row],[Close Price]]-I31)/I31)</f>
        <v>4.590455962454212E-3</v>
      </c>
      <c r="N32" s="3">
        <f>IF(OR(Table6[[#This Row],[Raw Return]]&lt;-20,Table6[[#This Row],[Raw Return]]&gt;20),"Outlier",Table6[[#This Row],[Raw Return]])</f>
        <v>4.590455962454212E-3</v>
      </c>
      <c r="O32" s="8">
        <f>(Table6[[#This Row],[Return]]-$S$3)^2</f>
        <v>1.3425202675462867E-5</v>
      </c>
      <c r="P32" s="8">
        <f>(Table6[[#This Row],[Return]]-$S$3)^3</f>
        <v>4.919050444196961E-8</v>
      </c>
    </row>
    <row r="33" spans="1:16" x14ac:dyDescent="0.3">
      <c r="A33" s="1" t="s">
        <v>12</v>
      </c>
      <c r="B33" s="1" t="s">
        <v>13</v>
      </c>
      <c r="C33" s="2">
        <v>42144</v>
      </c>
      <c r="D33" s="1">
        <v>1466.25</v>
      </c>
      <c r="E33" s="1">
        <v>1478.25</v>
      </c>
      <c r="F33" s="1">
        <v>1484.95</v>
      </c>
      <c r="G33" s="1">
        <v>1422.8</v>
      </c>
      <c r="H33" s="1">
        <v>1450</v>
      </c>
      <c r="I33" s="1">
        <v>1450.35</v>
      </c>
      <c r="J33" s="1">
        <v>1457.98</v>
      </c>
      <c r="K33" s="1">
        <v>57779</v>
      </c>
      <c r="L33" s="1">
        <v>84240741.200000003</v>
      </c>
      <c r="M33" s="3">
        <f>IF(ISERROR((Table6[[#This Row],[Close Price]]-I32)/I32),0,(Table6[[#This Row],[Close Price]]-I32)/I32)</f>
        <v>-1.0843989769821033E-2</v>
      </c>
      <c r="N33" s="3">
        <f>IF(OR(Table6[[#This Row],[Raw Return]]&lt;-20,Table6[[#This Row],[Raw Return]]&gt;20),"Outlier",Table6[[#This Row],[Raw Return]])</f>
        <v>-1.0843989769821033E-2</v>
      </c>
      <c r="O33" s="8">
        <f>(Table6[[#This Row],[Return]]-$S$3)^2</f>
        <v>1.3854240756180187E-4</v>
      </c>
      <c r="P33" s="8">
        <f>(Table6[[#This Row],[Return]]-$S$3)^3</f>
        <v>-1.6307000918835832E-6</v>
      </c>
    </row>
    <row r="34" spans="1:16" x14ac:dyDescent="0.3">
      <c r="A34" s="1" t="s">
        <v>12</v>
      </c>
      <c r="B34" s="1" t="s">
        <v>13</v>
      </c>
      <c r="C34" s="2">
        <v>42145</v>
      </c>
      <c r="D34" s="1">
        <v>1450.35</v>
      </c>
      <c r="E34" s="1">
        <v>1454</v>
      </c>
      <c r="F34" s="1">
        <v>1466</v>
      </c>
      <c r="G34" s="1">
        <v>1440</v>
      </c>
      <c r="H34" s="1">
        <v>1457.75</v>
      </c>
      <c r="I34" s="1">
        <v>1460.55</v>
      </c>
      <c r="J34" s="1">
        <v>1455.96</v>
      </c>
      <c r="K34" s="1">
        <v>47255</v>
      </c>
      <c r="L34" s="1">
        <v>68801382.549999997</v>
      </c>
      <c r="M34" s="3">
        <f>IF(ISERROR((Table6[[#This Row],[Close Price]]-I33)/I33),0,(Table6[[#This Row],[Close Price]]-I33)/I33)</f>
        <v>7.0327851897818089E-3</v>
      </c>
      <c r="N34" s="3">
        <f>IF(OR(Table6[[#This Row],[Raw Return]]&lt;-20,Table6[[#This Row],[Raw Return]]&gt;20),"Outlier",Table6[[#This Row],[Raw Return]])</f>
        <v>7.0327851897818089E-3</v>
      </c>
      <c r="O34" s="8">
        <f>(Table6[[#This Row],[Return]]-$S$3)^2</f>
        <v>3.7287767728875709E-5</v>
      </c>
      <c r="P34" s="8">
        <f>(Table6[[#This Row],[Return]]-$S$3)^3</f>
        <v>2.2769294638200033E-7</v>
      </c>
    </row>
    <row r="35" spans="1:16" x14ac:dyDescent="0.3">
      <c r="A35" s="1" t="s">
        <v>12</v>
      </c>
      <c r="B35" s="1" t="s">
        <v>13</v>
      </c>
      <c r="C35" s="2">
        <v>42146</v>
      </c>
      <c r="D35" s="1">
        <v>1460.55</v>
      </c>
      <c r="E35" s="1">
        <v>1467.4</v>
      </c>
      <c r="F35" s="1">
        <v>1481</v>
      </c>
      <c r="G35" s="1">
        <v>1465.15</v>
      </c>
      <c r="H35" s="1">
        <v>1473</v>
      </c>
      <c r="I35" s="1">
        <v>1471.25</v>
      </c>
      <c r="J35" s="1">
        <v>1472.2</v>
      </c>
      <c r="K35" s="1">
        <v>15989</v>
      </c>
      <c r="L35" s="1">
        <v>23539054.550000001</v>
      </c>
      <c r="M35" s="3">
        <f>IF(ISERROR((Table6[[#This Row],[Close Price]]-I34)/I34),0,(Table6[[#This Row],[Close Price]]-I34)/I34)</f>
        <v>7.3260073260073572E-3</v>
      </c>
      <c r="N35" s="3">
        <f>IF(OR(Table6[[#This Row],[Raw Return]]&lt;-20,Table6[[#This Row],[Raw Return]]&gt;20),"Outlier",Table6[[#This Row],[Raw Return]])</f>
        <v>7.3260073260073572E-3</v>
      </c>
      <c r="O35" s="8">
        <f>(Table6[[#This Row],[Return]]-$S$3)^2</f>
        <v>4.0954793293561017E-5</v>
      </c>
      <c r="P35" s="8">
        <f>(Table6[[#This Row],[Return]]-$S$3)^3</f>
        <v>2.6209401720668377E-7</v>
      </c>
    </row>
    <row r="36" spans="1:16" x14ac:dyDescent="0.3">
      <c r="A36" s="1" t="s">
        <v>12</v>
      </c>
      <c r="B36" s="1" t="s">
        <v>13</v>
      </c>
      <c r="C36" s="2">
        <v>42149</v>
      </c>
      <c r="D36" s="1">
        <v>1471.25</v>
      </c>
      <c r="E36" s="1">
        <v>1455</v>
      </c>
      <c r="F36" s="1">
        <v>1493</v>
      </c>
      <c r="G36" s="1">
        <v>1455</v>
      </c>
      <c r="H36" s="1">
        <v>1476</v>
      </c>
      <c r="I36" s="1">
        <v>1481.5</v>
      </c>
      <c r="J36" s="1">
        <v>1481.24</v>
      </c>
      <c r="K36" s="1">
        <v>19768</v>
      </c>
      <c r="L36" s="1">
        <v>29281086.949999999</v>
      </c>
      <c r="M36" s="3">
        <f>IF(ISERROR((Table6[[#This Row],[Close Price]]-I35)/I35),0,(Table6[[#This Row],[Close Price]]-I35)/I35)</f>
        <v>6.9668649107901444E-3</v>
      </c>
      <c r="N36" s="3">
        <f>IF(OR(Table6[[#This Row],[Raw Return]]&lt;-20,Table6[[#This Row],[Raw Return]]&gt;20),"Outlier",Table6[[#This Row],[Raw Return]])</f>
        <v>6.9668649107901444E-3</v>
      </c>
      <c r="O36" s="8">
        <f>(Table6[[#This Row],[Return]]-$S$3)^2</f>
        <v>3.6487045842025479E-5</v>
      </c>
      <c r="P36" s="8">
        <f>(Table6[[#This Row],[Return]]-$S$3)^3</f>
        <v>2.2039820517000442E-7</v>
      </c>
    </row>
    <row r="37" spans="1:16" x14ac:dyDescent="0.3">
      <c r="A37" s="1" t="s">
        <v>12</v>
      </c>
      <c r="B37" s="1" t="s">
        <v>13</v>
      </c>
      <c r="C37" s="2">
        <v>42150</v>
      </c>
      <c r="D37" s="1">
        <v>1481.5</v>
      </c>
      <c r="E37" s="1">
        <v>1472</v>
      </c>
      <c r="F37" s="1">
        <v>1492</v>
      </c>
      <c r="G37" s="1">
        <v>1471</v>
      </c>
      <c r="H37" s="1">
        <v>1482</v>
      </c>
      <c r="I37" s="1">
        <v>1482</v>
      </c>
      <c r="J37" s="1">
        <v>1481.7</v>
      </c>
      <c r="K37" s="1">
        <v>22930</v>
      </c>
      <c r="L37" s="1">
        <v>33975433.700000003</v>
      </c>
      <c r="M37" s="3">
        <f>IF(ISERROR((Table6[[#This Row],[Close Price]]-I36)/I36),0,(Table6[[#This Row],[Close Price]]-I36)/I36)</f>
        <v>3.3749578130273371E-4</v>
      </c>
      <c r="N37" s="3">
        <f>IF(OR(Table6[[#This Row],[Raw Return]]&lt;-20,Table6[[#This Row],[Raw Return]]&gt;20),"Outlier",Table6[[#This Row],[Raw Return]])</f>
        <v>3.3749578130273371E-4</v>
      </c>
      <c r="O37" s="8">
        <f>(Table6[[#This Row],[Return]]-$S$3)^2</f>
        <v>3.4682480126266309E-7</v>
      </c>
      <c r="P37" s="8">
        <f>(Table6[[#This Row],[Return]]-$S$3)^3</f>
        <v>-2.0425148330772634E-10</v>
      </c>
    </row>
    <row r="38" spans="1:16" x14ac:dyDescent="0.3">
      <c r="A38" s="1" t="s">
        <v>12</v>
      </c>
      <c r="B38" s="1" t="s">
        <v>13</v>
      </c>
      <c r="C38" s="2">
        <v>42151</v>
      </c>
      <c r="D38" s="1">
        <v>1482</v>
      </c>
      <c r="E38" s="1">
        <v>1469</v>
      </c>
      <c r="F38" s="1">
        <v>1550</v>
      </c>
      <c r="G38" s="1">
        <v>1467</v>
      </c>
      <c r="H38" s="1">
        <v>1540</v>
      </c>
      <c r="I38" s="1">
        <v>1532.85</v>
      </c>
      <c r="J38" s="1">
        <v>1515.47</v>
      </c>
      <c r="K38" s="1">
        <v>51794</v>
      </c>
      <c r="L38" s="1">
        <v>78492367</v>
      </c>
      <c r="M38" s="3">
        <f>IF(ISERROR((Table6[[#This Row],[Close Price]]-I37)/I37),0,(Table6[[#This Row],[Close Price]]-I37)/I37)</f>
        <v>3.4311740890688197E-2</v>
      </c>
      <c r="N38" s="3">
        <f>IF(OR(Table6[[#This Row],[Raw Return]]&lt;-20,Table6[[#This Row],[Raw Return]]&gt;20),"Outlier",Table6[[#This Row],[Raw Return]])</f>
        <v>3.4311740890688197E-2</v>
      </c>
      <c r="O38" s="8">
        <f>(Table6[[#This Row],[Return]]-$S$3)^2</f>
        <v>1.1145800440613253E-3</v>
      </c>
      <c r="P38" s="8">
        <f>(Table6[[#This Row],[Return]]-$S$3)^3</f>
        <v>3.7210618991016021E-5</v>
      </c>
    </row>
    <row r="39" spans="1:16" x14ac:dyDescent="0.3">
      <c r="A39" s="1" t="s">
        <v>12</v>
      </c>
      <c r="B39" s="1" t="s">
        <v>13</v>
      </c>
      <c r="C39" s="2">
        <v>42152</v>
      </c>
      <c r="D39" s="1">
        <v>1532.85</v>
      </c>
      <c r="E39" s="1">
        <v>1542.25</v>
      </c>
      <c r="F39" s="1">
        <v>1575</v>
      </c>
      <c r="G39" s="1">
        <v>1525</v>
      </c>
      <c r="H39" s="1">
        <v>1528.1</v>
      </c>
      <c r="I39" s="1">
        <v>1529.85</v>
      </c>
      <c r="J39" s="1">
        <v>1544.38</v>
      </c>
      <c r="K39" s="1">
        <v>57713</v>
      </c>
      <c r="L39" s="1">
        <v>89130567.25</v>
      </c>
      <c r="M39" s="3">
        <f>IF(ISERROR((Table6[[#This Row],[Close Price]]-I38)/I38),0,(Table6[[#This Row],[Close Price]]-I38)/I38)</f>
        <v>-1.9571386632742929E-3</v>
      </c>
      <c r="N39" s="3">
        <f>IF(OR(Table6[[#This Row],[Raw Return]]&lt;-20,Table6[[#This Row],[Raw Return]]&gt;20),"Outlier",Table6[[#This Row],[Raw Return]])</f>
        <v>-1.9571386632742929E-3</v>
      </c>
      <c r="O39" s="8">
        <f>(Table6[[#This Row],[Return]]-$S$3)^2</f>
        <v>8.3148766128422185E-6</v>
      </c>
      <c r="P39" s="8">
        <f>(Table6[[#This Row],[Return]]-$S$3)^3</f>
        <v>-2.3976385540305667E-8</v>
      </c>
    </row>
    <row r="40" spans="1:16" x14ac:dyDescent="0.3">
      <c r="A40" s="1" t="s">
        <v>12</v>
      </c>
      <c r="B40" s="1" t="s">
        <v>13</v>
      </c>
      <c r="C40" s="2">
        <v>42153</v>
      </c>
      <c r="D40" s="1">
        <v>1529.85</v>
      </c>
      <c r="E40" s="1">
        <v>1528</v>
      </c>
      <c r="F40" s="1">
        <v>1530.05</v>
      </c>
      <c r="G40" s="1">
        <v>1513.6</v>
      </c>
      <c r="H40" s="1">
        <v>1519.05</v>
      </c>
      <c r="I40" s="1">
        <v>1527.1</v>
      </c>
      <c r="J40" s="1">
        <v>1527.89</v>
      </c>
      <c r="K40" s="1">
        <v>35195</v>
      </c>
      <c r="L40" s="1">
        <v>53774239.399999999</v>
      </c>
      <c r="M40" s="3">
        <f>IF(ISERROR((Table6[[#This Row],[Close Price]]-I39)/I39),0,(Table6[[#This Row],[Close Price]]-I39)/I39)</f>
        <v>-1.7975618524691964E-3</v>
      </c>
      <c r="N40" s="3">
        <f>IF(OR(Table6[[#This Row],[Raw Return]]&lt;-20,Table6[[#This Row],[Raw Return]]&gt;20),"Outlier",Table6[[#This Row],[Raw Return]])</f>
        <v>-1.7975618524691964E-3</v>
      </c>
      <c r="O40" s="8">
        <f>(Table6[[#This Row],[Return]]-$S$3)^2</f>
        <v>7.4200450597765541E-6</v>
      </c>
      <c r="P40" s="8">
        <f>(Table6[[#This Row],[Return]]-$S$3)^3</f>
        <v>-2.0212024404607324E-8</v>
      </c>
    </row>
    <row r="41" spans="1:16" x14ac:dyDescent="0.3">
      <c r="A41" s="1" t="s">
        <v>12</v>
      </c>
      <c r="B41" s="1" t="s">
        <v>13</v>
      </c>
      <c r="C41" s="2">
        <v>42156</v>
      </c>
      <c r="D41" s="1">
        <v>1527.1</v>
      </c>
      <c r="E41" s="1">
        <v>1540</v>
      </c>
      <c r="F41" s="1">
        <v>1540.2</v>
      </c>
      <c r="G41" s="1">
        <v>1481.6</v>
      </c>
      <c r="H41" s="1">
        <v>1504.95</v>
      </c>
      <c r="I41" s="1">
        <v>1504.8</v>
      </c>
      <c r="J41" s="1">
        <v>1515.7</v>
      </c>
      <c r="K41" s="1">
        <v>17029</v>
      </c>
      <c r="L41" s="1">
        <v>25810924.800000001</v>
      </c>
      <c r="M41" s="3">
        <f>IF(ISERROR((Table6[[#This Row],[Close Price]]-I40)/I40),0,(Table6[[#This Row],[Close Price]]-I40)/I40)</f>
        <v>-1.4602841988081957E-2</v>
      </c>
      <c r="N41" s="3">
        <f>IF(OR(Table6[[#This Row],[Raw Return]]&lt;-20,Table6[[#This Row],[Raw Return]]&gt;20),"Outlier",Table6[[#This Row],[Raw Return]])</f>
        <v>-1.4602841988081957E-2</v>
      </c>
      <c r="O41" s="8">
        <f>(Table6[[#This Row],[Return]]-$S$3)^2</f>
        <v>2.4115779504912997E-4</v>
      </c>
      <c r="P41" s="8">
        <f>(Table6[[#This Row],[Return]]-$S$3)^3</f>
        <v>-3.7450011600601928E-6</v>
      </c>
    </row>
    <row r="42" spans="1:16" x14ac:dyDescent="0.3">
      <c r="A42" s="1" t="s">
        <v>12</v>
      </c>
      <c r="B42" s="1" t="s">
        <v>13</v>
      </c>
      <c r="C42" s="2">
        <v>42157</v>
      </c>
      <c r="D42" s="1">
        <v>1504.8</v>
      </c>
      <c r="E42" s="1">
        <v>1501.5</v>
      </c>
      <c r="F42" s="1">
        <v>1525</v>
      </c>
      <c r="G42" s="1">
        <v>1448.9</v>
      </c>
      <c r="H42" s="1">
        <v>1505</v>
      </c>
      <c r="I42" s="1">
        <v>1505.3</v>
      </c>
      <c r="J42" s="1">
        <v>1506.83</v>
      </c>
      <c r="K42" s="1">
        <v>249153</v>
      </c>
      <c r="L42" s="1">
        <v>375431880</v>
      </c>
      <c r="M42" s="3">
        <f>IF(ISERROR((Table6[[#This Row],[Close Price]]-I41)/I41),0,(Table6[[#This Row],[Close Price]]-I41)/I41)</f>
        <v>3.3227006911217439E-4</v>
      </c>
      <c r="N42" s="3">
        <f>IF(OR(Table6[[#This Row],[Raw Return]]&lt;-20,Table6[[#This Row],[Raw Return]]&gt;20),"Outlier",Table6[[#This Row],[Raw Return]])</f>
        <v>3.3227006911217439E-4</v>
      </c>
      <c r="O42" s="8">
        <f>(Table6[[#This Row],[Return]]-$S$3)^2</f>
        <v>3.530071447396509E-7</v>
      </c>
      <c r="P42" s="8">
        <f>(Table6[[#This Row],[Return]]-$S$3)^3</f>
        <v>-2.0973709245302544E-10</v>
      </c>
    </row>
    <row r="43" spans="1:16" x14ac:dyDescent="0.3">
      <c r="A43" s="1" t="s">
        <v>12</v>
      </c>
      <c r="B43" s="1" t="s">
        <v>13</v>
      </c>
      <c r="C43" s="2">
        <v>42158</v>
      </c>
      <c r="D43" s="1">
        <v>1505.3</v>
      </c>
      <c r="E43" s="1">
        <v>1484</v>
      </c>
      <c r="F43" s="1">
        <v>1534.4</v>
      </c>
      <c r="G43" s="1">
        <v>1444</v>
      </c>
      <c r="H43" s="1">
        <v>1525.5</v>
      </c>
      <c r="I43" s="1">
        <v>1516.6</v>
      </c>
      <c r="J43" s="1">
        <v>1508.91</v>
      </c>
      <c r="K43" s="1">
        <v>531267</v>
      </c>
      <c r="L43" s="1">
        <v>801633758.95000005</v>
      </c>
      <c r="M43" s="3">
        <f>IF(ISERROR((Table6[[#This Row],[Close Price]]-I42)/I42),0,(Table6[[#This Row],[Close Price]]-I42)/I42)</f>
        <v>7.5068092738988608E-3</v>
      </c>
      <c r="N43" s="3">
        <f>IF(OR(Table6[[#This Row],[Raw Return]]&lt;-20,Table6[[#This Row],[Raw Return]]&gt;20),"Outlier",Table6[[#This Row],[Raw Return]])</f>
        <v>7.5068092738988608E-3</v>
      </c>
      <c r="O43" s="8">
        <f>(Table6[[#This Row],[Return]]-$S$3)^2</f>
        <v>4.3301600475217283E-5</v>
      </c>
      <c r="P43" s="8">
        <f>(Table6[[#This Row],[Return]]-$S$3)^3</f>
        <v>2.8494164223167885E-7</v>
      </c>
    </row>
    <row r="44" spans="1:16" x14ac:dyDescent="0.3">
      <c r="A44" s="1" t="s">
        <v>12</v>
      </c>
      <c r="B44" s="1" t="s">
        <v>13</v>
      </c>
      <c r="C44" s="2">
        <v>42159</v>
      </c>
      <c r="D44" s="1">
        <v>1516.6</v>
      </c>
      <c r="E44" s="1">
        <v>1525</v>
      </c>
      <c r="F44" s="1">
        <v>1549</v>
      </c>
      <c r="G44" s="1">
        <v>1505.15</v>
      </c>
      <c r="H44" s="1">
        <v>1532.45</v>
      </c>
      <c r="I44" s="1">
        <v>1530.2</v>
      </c>
      <c r="J44" s="1">
        <v>1528.98</v>
      </c>
      <c r="K44" s="1">
        <v>95455</v>
      </c>
      <c r="L44" s="1">
        <v>145949060.44999999</v>
      </c>
      <c r="M44" s="3">
        <f>IF(ISERROR((Table6[[#This Row],[Close Price]]-I43)/I43),0,(Table6[[#This Row],[Close Price]]-I43)/I43)</f>
        <v>8.9674271396545813E-3</v>
      </c>
      <c r="N44" s="3">
        <f>IF(OR(Table6[[#This Row],[Raw Return]]&lt;-20,Table6[[#This Row],[Raw Return]]&gt;20),"Outlier",Table6[[#This Row],[Raw Return]])</f>
        <v>8.9674271396545813E-3</v>
      </c>
      <c r="O44" s="8">
        <f>(Table6[[#This Row],[Return]]-$S$3)^2</f>
        <v>6.4657890496827998E-5</v>
      </c>
      <c r="P44" s="8">
        <f>(Table6[[#This Row],[Return]]-$S$3)^3</f>
        <v>5.199149397690377E-7</v>
      </c>
    </row>
    <row r="45" spans="1:16" x14ac:dyDescent="0.3">
      <c r="A45" s="1" t="s">
        <v>12</v>
      </c>
      <c r="B45" s="1" t="s">
        <v>13</v>
      </c>
      <c r="C45" s="2">
        <v>42160</v>
      </c>
      <c r="D45" s="1">
        <v>1530.2</v>
      </c>
      <c r="E45" s="1">
        <v>1516.35</v>
      </c>
      <c r="F45" s="1">
        <v>1540</v>
      </c>
      <c r="G45" s="1">
        <v>1498.95</v>
      </c>
      <c r="H45" s="1">
        <v>1514</v>
      </c>
      <c r="I45" s="1">
        <v>1515.15</v>
      </c>
      <c r="J45" s="1">
        <v>1512.96</v>
      </c>
      <c r="K45" s="1">
        <v>71969</v>
      </c>
      <c r="L45" s="1">
        <v>108886077.09999999</v>
      </c>
      <c r="M45" s="3">
        <f>IF(ISERROR((Table6[[#This Row],[Close Price]]-I44)/I44),0,(Table6[[#This Row],[Close Price]]-I44)/I44)</f>
        <v>-9.8353156450136942E-3</v>
      </c>
      <c r="N45" s="3">
        <f>IF(OR(Table6[[#This Row],[Raw Return]]&lt;-20,Table6[[#This Row],[Raw Return]]&gt;20),"Outlier",Table6[[#This Row],[Raw Return]])</f>
        <v>-9.8353156450136942E-3</v>
      </c>
      <c r="O45" s="8">
        <f>(Table6[[#This Row],[Return]]-$S$3)^2</f>
        <v>1.1581482738184168E-4</v>
      </c>
      <c r="P45" s="8">
        <f>(Table6[[#This Row],[Return]]-$S$3)^3</f>
        <v>-1.2463678742399866E-6</v>
      </c>
    </row>
    <row r="46" spans="1:16" x14ac:dyDescent="0.3">
      <c r="A46" s="1" t="s">
        <v>12</v>
      </c>
      <c r="B46" s="1" t="s">
        <v>13</v>
      </c>
      <c r="C46" s="2">
        <v>42163</v>
      </c>
      <c r="D46" s="1">
        <v>1515.15</v>
      </c>
      <c r="E46" s="1">
        <v>1516</v>
      </c>
      <c r="F46" s="1">
        <v>1516</v>
      </c>
      <c r="G46" s="1">
        <v>1480</v>
      </c>
      <c r="H46" s="1">
        <v>1502</v>
      </c>
      <c r="I46" s="1">
        <v>1501.75</v>
      </c>
      <c r="J46" s="1">
        <v>1499.99</v>
      </c>
      <c r="K46" s="1">
        <v>55377</v>
      </c>
      <c r="L46" s="1">
        <v>83065105.349999994</v>
      </c>
      <c r="M46" s="3">
        <f>IF(ISERROR((Table6[[#This Row],[Close Price]]-I45)/I45),0,(Table6[[#This Row],[Close Price]]-I45)/I45)</f>
        <v>-8.8440088440089031E-3</v>
      </c>
      <c r="N46" s="3">
        <f>IF(OR(Table6[[#This Row],[Raw Return]]&lt;-20,Table6[[#This Row],[Raw Return]]&gt;20),"Outlier",Table6[[#This Row],[Raw Return]])</f>
        <v>-8.8440088440089031E-3</v>
      </c>
      <c r="O46" s="8">
        <f>(Table6[[#This Row],[Return]]-$S$3)^2</f>
        <v>9.5461164756417276E-5</v>
      </c>
      <c r="P46" s="8">
        <f>(Table6[[#This Row],[Return]]-$S$3)^3</f>
        <v>-9.3269595562704083E-7</v>
      </c>
    </row>
    <row r="47" spans="1:16" x14ac:dyDescent="0.3">
      <c r="A47" s="1" t="s">
        <v>12</v>
      </c>
      <c r="B47" s="1" t="s">
        <v>13</v>
      </c>
      <c r="C47" s="2">
        <v>42164</v>
      </c>
      <c r="D47" s="1">
        <v>1501.75</v>
      </c>
      <c r="E47" s="1">
        <v>1518.35</v>
      </c>
      <c r="F47" s="1">
        <v>1606.65</v>
      </c>
      <c r="G47" s="1">
        <v>1463.5</v>
      </c>
      <c r="H47" s="1">
        <v>1540</v>
      </c>
      <c r="I47" s="1">
        <v>1563.1</v>
      </c>
      <c r="J47" s="1">
        <v>1528.94</v>
      </c>
      <c r="K47" s="1">
        <v>37137</v>
      </c>
      <c r="L47" s="1">
        <v>56780269.100000001</v>
      </c>
      <c r="M47" s="3">
        <f>IF(ISERROR((Table6[[#This Row],[Close Price]]-I46)/I46),0,(Table6[[#This Row],[Close Price]]-I46)/I46)</f>
        <v>4.0852338937905713E-2</v>
      </c>
      <c r="N47" s="3">
        <f>IF(OR(Table6[[#This Row],[Raw Return]]&lt;-20,Table6[[#This Row],[Raw Return]]&gt;20),"Outlier",Table6[[#This Row],[Raw Return]])</f>
        <v>4.0852338937905713E-2</v>
      </c>
      <c r="O47" s="8">
        <f>(Table6[[#This Row],[Return]]-$S$3)^2</f>
        <v>1.5940794731339493E-3</v>
      </c>
      <c r="P47" s="8">
        <f>(Table6[[#This Row],[Return]]-$S$3)^3</f>
        <v>6.3645097209469537E-5</v>
      </c>
    </row>
    <row r="48" spans="1:16" x14ac:dyDescent="0.3">
      <c r="A48" s="1" t="s">
        <v>12</v>
      </c>
      <c r="B48" s="1" t="s">
        <v>13</v>
      </c>
      <c r="C48" s="2">
        <v>42165</v>
      </c>
      <c r="D48" s="1">
        <v>1563.1</v>
      </c>
      <c r="E48" s="1">
        <v>1570</v>
      </c>
      <c r="F48" s="1">
        <v>1577.5</v>
      </c>
      <c r="G48" s="1">
        <v>1540</v>
      </c>
      <c r="H48" s="1">
        <v>1553</v>
      </c>
      <c r="I48" s="1">
        <v>1551.2</v>
      </c>
      <c r="J48" s="1">
        <v>1552.8</v>
      </c>
      <c r="K48" s="1">
        <v>55562</v>
      </c>
      <c r="L48" s="1">
        <v>86276624.450000003</v>
      </c>
      <c r="M48" s="3">
        <f>IF(ISERROR((Table6[[#This Row],[Close Price]]-I47)/I47),0,(Table6[[#This Row],[Close Price]]-I47)/I47)</f>
        <v>-7.6130765785937336E-3</v>
      </c>
      <c r="N48" s="3">
        <f>IF(OR(Table6[[#This Row],[Raw Return]]&lt;-20,Table6[[#This Row],[Raw Return]]&gt;20),"Outlier",Table6[[#This Row],[Raw Return]])</f>
        <v>-7.6130765785937336E-3</v>
      </c>
      <c r="O48" s="8">
        <f>(Table6[[#This Row],[Return]]-$S$3)^2</f>
        <v>7.2922901269692751E-5</v>
      </c>
      <c r="P48" s="8">
        <f>(Table6[[#This Row],[Return]]-$S$3)^3</f>
        <v>-6.2272443658748427E-7</v>
      </c>
    </row>
    <row r="49" spans="1:16" x14ac:dyDescent="0.3">
      <c r="A49" s="1" t="s">
        <v>12</v>
      </c>
      <c r="B49" s="1" t="s">
        <v>13</v>
      </c>
      <c r="C49" s="2">
        <v>42166</v>
      </c>
      <c r="D49" s="1">
        <v>1551.2</v>
      </c>
      <c r="E49" s="1">
        <v>1564.95</v>
      </c>
      <c r="F49" s="1">
        <v>1564.95</v>
      </c>
      <c r="G49" s="1">
        <v>1530.1</v>
      </c>
      <c r="H49" s="1">
        <v>1543</v>
      </c>
      <c r="I49" s="1">
        <v>1539.85</v>
      </c>
      <c r="J49" s="1">
        <v>1540.31</v>
      </c>
      <c r="K49" s="1">
        <v>65930</v>
      </c>
      <c r="L49" s="1">
        <v>101552451.34999999</v>
      </c>
      <c r="M49" s="3">
        <f>IF(ISERROR((Table6[[#This Row],[Close Price]]-I48)/I48),0,(Table6[[#This Row],[Close Price]]-I48)/I48)</f>
        <v>-7.3169159360495974E-3</v>
      </c>
      <c r="N49" s="3">
        <f>IF(OR(Table6[[#This Row],[Raw Return]]&lt;-20,Table6[[#This Row],[Raw Return]]&gt;20),"Outlier",Table6[[#This Row],[Raw Return]])</f>
        <v>-7.3169159360495974E-3</v>
      </c>
      <c r="O49" s="8">
        <f>(Table6[[#This Row],[Return]]-$S$3)^2</f>
        <v>6.7952490295514409E-5</v>
      </c>
      <c r="P49" s="8">
        <f>(Table6[[#This Row],[Return]]-$S$3)^3</f>
        <v>-5.6015480515231718E-7</v>
      </c>
    </row>
    <row r="50" spans="1:16" x14ac:dyDescent="0.3">
      <c r="A50" s="1" t="s">
        <v>12</v>
      </c>
      <c r="B50" s="1" t="s">
        <v>13</v>
      </c>
      <c r="C50" s="2">
        <v>42167</v>
      </c>
      <c r="D50" s="1">
        <v>1539.85</v>
      </c>
      <c r="E50" s="1">
        <v>1501.1</v>
      </c>
      <c r="F50" s="1">
        <v>1530.05</v>
      </c>
      <c r="G50" s="1">
        <v>1491</v>
      </c>
      <c r="H50" s="1">
        <v>1501</v>
      </c>
      <c r="I50" s="1">
        <v>1501.2</v>
      </c>
      <c r="J50" s="1">
        <v>1509.82</v>
      </c>
      <c r="K50" s="1">
        <v>32053</v>
      </c>
      <c r="L50" s="1">
        <v>48394359</v>
      </c>
      <c r="M50" s="3">
        <f>IF(ISERROR((Table6[[#This Row],[Close Price]]-I49)/I49),0,(Table6[[#This Row],[Close Price]]-I49)/I49)</f>
        <v>-2.5099847387732483E-2</v>
      </c>
      <c r="N50" s="3">
        <f>IF(OR(Table6[[#This Row],[Raw Return]]&lt;-20,Table6[[#This Row],[Raw Return]]&gt;20),"Outlier",Table6[[#This Row],[Raw Return]])</f>
        <v>-2.5099847387732483E-2</v>
      </c>
      <c r="O50" s="8">
        <f>(Table6[[#This Row],[Return]]-$S$3)^2</f>
        <v>6.7736628769803878E-4</v>
      </c>
      <c r="P50" s="8">
        <f>(Table6[[#This Row],[Return]]-$S$3)^3</f>
        <v>-1.7629312135325342E-5</v>
      </c>
    </row>
    <row r="51" spans="1:16" x14ac:dyDescent="0.3">
      <c r="A51" s="1" t="s">
        <v>12</v>
      </c>
      <c r="B51" s="1" t="s">
        <v>13</v>
      </c>
      <c r="C51" s="2">
        <v>42170</v>
      </c>
      <c r="D51" s="1">
        <v>1501.2</v>
      </c>
      <c r="E51" s="1">
        <v>1502.05</v>
      </c>
      <c r="F51" s="1">
        <v>1524.95</v>
      </c>
      <c r="G51" s="1">
        <v>1478.9</v>
      </c>
      <c r="H51" s="1">
        <v>1500</v>
      </c>
      <c r="I51" s="1">
        <v>1499.25</v>
      </c>
      <c r="J51" s="1">
        <v>1500</v>
      </c>
      <c r="K51" s="1">
        <v>10161</v>
      </c>
      <c r="L51" s="1">
        <v>15241490.800000001</v>
      </c>
      <c r="M51" s="3">
        <f>IF(ISERROR((Table6[[#This Row],[Close Price]]-I50)/I50),0,(Table6[[#This Row],[Close Price]]-I50)/I50)</f>
        <v>-1.2989608313349623E-3</v>
      </c>
      <c r="N51" s="3">
        <f>IF(OR(Table6[[#This Row],[Raw Return]]&lt;-20,Table6[[#This Row],[Raw Return]]&gt;20),"Outlier",Table6[[#This Row],[Raw Return]])</f>
        <v>-1.2989608313349623E-3</v>
      </c>
      <c r="O51" s="8">
        <f>(Table6[[#This Row],[Return]]-$S$3)^2</f>
        <v>4.9522936423205203E-6</v>
      </c>
      <c r="P51" s="8">
        <f>(Table6[[#This Row],[Return]]-$S$3)^3</f>
        <v>-1.1020710187993747E-8</v>
      </c>
    </row>
    <row r="52" spans="1:16" x14ac:dyDescent="0.3">
      <c r="A52" s="1" t="s">
        <v>12</v>
      </c>
      <c r="B52" s="1" t="s">
        <v>13</v>
      </c>
      <c r="C52" s="2">
        <v>42171</v>
      </c>
      <c r="D52" s="1">
        <v>1499.25</v>
      </c>
      <c r="E52" s="1">
        <v>1500.05</v>
      </c>
      <c r="F52" s="1">
        <v>1514.8</v>
      </c>
      <c r="G52" s="1">
        <v>1474.95</v>
      </c>
      <c r="H52" s="1">
        <v>1500</v>
      </c>
      <c r="I52" s="1">
        <v>1495</v>
      </c>
      <c r="J52" s="1">
        <v>1486.48</v>
      </c>
      <c r="K52" s="1">
        <v>14396</v>
      </c>
      <c r="L52" s="1">
        <v>21399390.949999999</v>
      </c>
      <c r="M52" s="3">
        <f>IF(ISERROR((Table6[[#This Row],[Close Price]]-I51)/I51),0,(Table6[[#This Row],[Close Price]]-I51)/I51)</f>
        <v>-2.8347507086876771E-3</v>
      </c>
      <c r="N52" s="3">
        <f>IF(OR(Table6[[#This Row],[Raw Return]]&lt;-20,Table6[[#This Row],[Raw Return]]&gt;20),"Outlier",Table6[[#This Row],[Raw Return]])</f>
        <v>-2.8347507086876771E-3</v>
      </c>
      <c r="O52" s="8">
        <f>(Table6[[#This Row],[Return]]-$S$3)^2</f>
        <v>1.4146360814965721E-5</v>
      </c>
      <c r="P52" s="8">
        <f>(Table6[[#This Row],[Return]]-$S$3)^3</f>
        <v>-5.3206794650391418E-8</v>
      </c>
    </row>
    <row r="53" spans="1:16" x14ac:dyDescent="0.3">
      <c r="A53" s="1" t="s">
        <v>12</v>
      </c>
      <c r="B53" s="1" t="s">
        <v>13</v>
      </c>
      <c r="C53" s="2">
        <v>42172</v>
      </c>
      <c r="D53" s="1">
        <v>1495</v>
      </c>
      <c r="E53" s="1">
        <v>1510</v>
      </c>
      <c r="F53" s="1">
        <v>1516.75</v>
      </c>
      <c r="G53" s="1">
        <v>1485.6</v>
      </c>
      <c r="H53" s="1">
        <v>1500</v>
      </c>
      <c r="I53" s="1">
        <v>1500.3</v>
      </c>
      <c r="J53" s="1">
        <v>1500.09</v>
      </c>
      <c r="K53" s="1">
        <v>399073</v>
      </c>
      <c r="L53" s="1">
        <v>598644451.39999998</v>
      </c>
      <c r="M53" s="3">
        <f>IF(ISERROR((Table6[[#This Row],[Close Price]]-I52)/I52),0,(Table6[[#This Row],[Close Price]]-I52)/I52)</f>
        <v>3.5451505016722102E-3</v>
      </c>
      <c r="N53" s="3">
        <f>IF(OR(Table6[[#This Row],[Raw Return]]&lt;-20,Table6[[#This Row],[Raw Return]]&gt;20),"Outlier",Table6[[#This Row],[Raw Return]])</f>
        <v>3.5451505016722102E-3</v>
      </c>
      <c r="O53" s="8">
        <f>(Table6[[#This Row],[Return]]-$S$3)^2</f>
        <v>6.8577802740070888E-6</v>
      </c>
      <c r="P53" s="8">
        <f>(Table6[[#This Row],[Return]]-$S$3)^3</f>
        <v>1.7958718749913399E-8</v>
      </c>
    </row>
    <row r="54" spans="1:16" x14ac:dyDescent="0.3">
      <c r="A54" s="1" t="s">
        <v>12</v>
      </c>
      <c r="B54" s="1" t="s">
        <v>13</v>
      </c>
      <c r="C54" s="2">
        <v>42173</v>
      </c>
      <c r="D54" s="1">
        <v>1500.3</v>
      </c>
      <c r="E54" s="1">
        <v>1510</v>
      </c>
      <c r="F54" s="1">
        <v>1545</v>
      </c>
      <c r="G54" s="1">
        <v>1500</v>
      </c>
      <c r="H54" s="1">
        <v>1513.5</v>
      </c>
      <c r="I54" s="1">
        <v>1517.45</v>
      </c>
      <c r="J54" s="1">
        <v>1521.2</v>
      </c>
      <c r="K54" s="1">
        <v>15750</v>
      </c>
      <c r="L54" s="1">
        <v>23958825.699999999</v>
      </c>
      <c r="M54" s="3">
        <f>IF(ISERROR((Table6[[#This Row],[Close Price]]-I53)/I53),0,(Table6[[#This Row],[Close Price]]-I53)/I53)</f>
        <v>1.1431047123908612E-2</v>
      </c>
      <c r="N54" s="3">
        <f>IF(OR(Table6[[#This Row],[Raw Return]]&lt;-20,Table6[[#This Row],[Raw Return]]&gt;20),"Outlier",Table6[[#This Row],[Raw Return]])</f>
        <v>1.1431047123908612E-2</v>
      </c>
      <c r="O54" s="8">
        <f>(Table6[[#This Row],[Return]]-$S$3)^2</f>
        <v>1.1034731469648281E-4</v>
      </c>
      <c r="P54" s="8">
        <f>(Table6[[#This Row],[Return]]-$S$3)^3</f>
        <v>1.1591580446395127E-6</v>
      </c>
    </row>
    <row r="55" spans="1:16" x14ac:dyDescent="0.3">
      <c r="A55" s="1" t="s">
        <v>12</v>
      </c>
      <c r="B55" s="1" t="s">
        <v>13</v>
      </c>
      <c r="C55" s="2">
        <v>42174</v>
      </c>
      <c r="D55" s="1">
        <v>1517.45</v>
      </c>
      <c r="E55" s="1">
        <v>1524.35</v>
      </c>
      <c r="F55" s="1">
        <v>1527.9</v>
      </c>
      <c r="G55" s="1">
        <v>1508</v>
      </c>
      <c r="H55" s="1">
        <v>1518.95</v>
      </c>
      <c r="I55" s="1">
        <v>1517.65</v>
      </c>
      <c r="J55" s="1">
        <v>1516.82</v>
      </c>
      <c r="K55" s="1">
        <v>16405</v>
      </c>
      <c r="L55" s="1">
        <v>24883366.25</v>
      </c>
      <c r="M55" s="3">
        <f>IF(ISERROR((Table6[[#This Row],[Close Price]]-I54)/I54),0,(Table6[[#This Row],[Close Price]]-I54)/I54)</f>
        <v>1.3180005931005665E-4</v>
      </c>
      <c r="N55" s="3">
        <f>IF(OR(Table6[[#This Row],[Raw Return]]&lt;-20,Table6[[#This Row],[Raw Return]]&gt;20),"Outlier",Table6[[#This Row],[Raw Return]])</f>
        <v>1.3180005931005665E-4</v>
      </c>
      <c r="O55" s="8">
        <f>(Table6[[#This Row],[Return]]-$S$3)^2</f>
        <v>6.3141149412399184E-7</v>
      </c>
      <c r="P55" s="8">
        <f>(Table6[[#This Row],[Return]]-$S$3)^3</f>
        <v>-5.017284468137921E-10</v>
      </c>
    </row>
    <row r="56" spans="1:16" x14ac:dyDescent="0.3">
      <c r="A56" s="1" t="s">
        <v>12</v>
      </c>
      <c r="B56" s="1" t="s">
        <v>13</v>
      </c>
      <c r="C56" s="2">
        <v>42177</v>
      </c>
      <c r="D56" s="1">
        <v>1517.65</v>
      </c>
      <c r="E56" s="1">
        <v>1527</v>
      </c>
      <c r="F56" s="1">
        <v>1527</v>
      </c>
      <c r="G56" s="1">
        <v>1510</v>
      </c>
      <c r="H56" s="1">
        <v>1519</v>
      </c>
      <c r="I56" s="1">
        <v>1517</v>
      </c>
      <c r="J56" s="1">
        <v>1517.59</v>
      </c>
      <c r="K56" s="1">
        <v>223991</v>
      </c>
      <c r="L56" s="1">
        <v>339925415.19999999</v>
      </c>
      <c r="M56" s="3">
        <f>IF(ISERROR((Table6[[#This Row],[Close Price]]-I55)/I55),0,(Table6[[#This Row],[Close Price]]-I55)/I55)</f>
        <v>-4.2829374361683586E-4</v>
      </c>
      <c r="N56" s="3">
        <f>IF(OR(Table6[[#This Row],[Raw Return]]&lt;-20,Table6[[#This Row],[Raw Return]]&gt;20),"Outlier",Table6[[#This Row],[Raw Return]])</f>
        <v>-4.2829374361683586E-4</v>
      </c>
      <c r="O56" s="8">
        <f>(Table6[[#This Row],[Return]]-$S$3)^2</f>
        <v>1.8352333764425478E-6</v>
      </c>
      <c r="P56" s="8">
        <f>(Table6[[#This Row],[Return]]-$S$3)^3</f>
        <v>-2.4862050735640069E-9</v>
      </c>
    </row>
    <row r="57" spans="1:16" x14ac:dyDescent="0.3">
      <c r="A57" s="1" t="s">
        <v>12</v>
      </c>
      <c r="B57" s="1" t="s">
        <v>13</v>
      </c>
      <c r="C57" s="2">
        <v>42178</v>
      </c>
      <c r="D57" s="1">
        <v>1517</v>
      </c>
      <c r="E57" s="1">
        <v>1518</v>
      </c>
      <c r="F57" s="1">
        <v>1548.75</v>
      </c>
      <c r="G57" s="1">
        <v>1516</v>
      </c>
      <c r="H57" s="1">
        <v>1524</v>
      </c>
      <c r="I57" s="1">
        <v>1525.6</v>
      </c>
      <c r="J57" s="1">
        <v>1528.12</v>
      </c>
      <c r="K57" s="1">
        <v>105378</v>
      </c>
      <c r="L57" s="1">
        <v>161030608.25</v>
      </c>
      <c r="M57" s="3">
        <f>IF(ISERROR((Table6[[#This Row],[Close Price]]-I56)/I56),0,(Table6[[#This Row],[Close Price]]-I56)/I56)</f>
        <v>5.6690837178641458E-3</v>
      </c>
      <c r="N57" s="3">
        <f>IF(OR(Table6[[#This Row],[Raw Return]]&lt;-20,Table6[[#This Row],[Raw Return]]&gt;20),"Outlier",Table6[[#This Row],[Raw Return]])</f>
        <v>5.6690837178641458E-3</v>
      </c>
      <c r="O57" s="8">
        <f>(Table6[[#This Row],[Return]]-$S$3)^2</f>
        <v>2.2492914982081445E-5</v>
      </c>
      <c r="P57" s="8">
        <f>(Table6[[#This Row],[Return]]-$S$3)^3</f>
        <v>1.0667646421310735E-7</v>
      </c>
    </row>
    <row r="58" spans="1:16" x14ac:dyDescent="0.3">
      <c r="A58" s="1" t="s">
        <v>12</v>
      </c>
      <c r="B58" s="1" t="s">
        <v>13</v>
      </c>
      <c r="C58" s="2">
        <v>42179</v>
      </c>
      <c r="D58" s="1">
        <v>1525.6</v>
      </c>
      <c r="E58" s="1">
        <v>1544.9</v>
      </c>
      <c r="F58" s="1">
        <v>1550</v>
      </c>
      <c r="G58" s="1">
        <v>1499</v>
      </c>
      <c r="H58" s="1">
        <v>1505</v>
      </c>
      <c r="I58" s="1">
        <v>1501.9</v>
      </c>
      <c r="J58" s="1">
        <v>1513.46</v>
      </c>
      <c r="K58" s="1">
        <v>21099</v>
      </c>
      <c r="L58" s="1">
        <v>31932493.800000001</v>
      </c>
      <c r="M58" s="3">
        <f>IF(ISERROR((Table6[[#This Row],[Close Price]]-I57)/I57),0,(Table6[[#This Row],[Close Price]]-I57)/I57)</f>
        <v>-1.5534871525956883E-2</v>
      </c>
      <c r="N58" s="3">
        <f>IF(OR(Table6[[#This Row],[Raw Return]]&lt;-20,Table6[[#This Row],[Raw Return]]&gt;20),"Outlier",Table6[[#This Row],[Raw Return]])</f>
        <v>-1.5534871525956883E-2</v>
      </c>
      <c r="O58" s="8">
        <f>(Table6[[#This Row],[Return]]-$S$3)^2</f>
        <v>2.7097392488323514E-4</v>
      </c>
      <c r="P58" s="8">
        <f>(Table6[[#This Row],[Return]]-$S$3)^3</f>
        <v>-4.4605791781784925E-6</v>
      </c>
    </row>
    <row r="59" spans="1:16" x14ac:dyDescent="0.3">
      <c r="A59" s="1" t="s">
        <v>12</v>
      </c>
      <c r="B59" s="1" t="s">
        <v>13</v>
      </c>
      <c r="C59" s="2">
        <v>42180</v>
      </c>
      <c r="D59" s="1">
        <v>1501.9</v>
      </c>
      <c r="E59" s="1">
        <v>1496.65</v>
      </c>
      <c r="F59" s="1">
        <v>1517</v>
      </c>
      <c r="G59" s="1">
        <v>1484</v>
      </c>
      <c r="H59" s="1">
        <v>1510</v>
      </c>
      <c r="I59" s="1">
        <v>1511.2</v>
      </c>
      <c r="J59" s="1">
        <v>1500.11</v>
      </c>
      <c r="K59" s="1">
        <v>56305</v>
      </c>
      <c r="L59" s="1">
        <v>84463829.599999994</v>
      </c>
      <c r="M59" s="3">
        <f>IF(ISERROR((Table6[[#This Row],[Close Price]]-I58)/I58),0,(Table6[[#This Row],[Close Price]]-I58)/I58)</f>
        <v>6.1921566016378948E-3</v>
      </c>
      <c r="N59" s="3">
        <f>IF(OR(Table6[[#This Row],[Raw Return]]&lt;-20,Table6[[#This Row],[Raw Return]]&gt;20),"Outlier",Table6[[#This Row],[Raw Return]])</f>
        <v>6.1921566016378948E-3</v>
      </c>
      <c r="O59" s="8">
        <f>(Table6[[#This Row],[Return]]-$S$3)^2</f>
        <v>2.7728043957955676E-5</v>
      </c>
      <c r="P59" s="8">
        <f>(Table6[[#This Row],[Return]]-$S$3)^3</f>
        <v>1.4600873919967359E-7</v>
      </c>
    </row>
    <row r="60" spans="1:16" x14ac:dyDescent="0.3">
      <c r="A60" s="1" t="s">
        <v>12</v>
      </c>
      <c r="B60" s="1" t="s">
        <v>13</v>
      </c>
      <c r="C60" s="2">
        <v>42181</v>
      </c>
      <c r="D60" s="1">
        <v>1511.2</v>
      </c>
      <c r="E60" s="1">
        <v>1501.15</v>
      </c>
      <c r="F60" s="1">
        <v>1523.2</v>
      </c>
      <c r="G60" s="1">
        <v>1487.7</v>
      </c>
      <c r="H60" s="1">
        <v>1500</v>
      </c>
      <c r="I60" s="1">
        <v>1500.6</v>
      </c>
      <c r="J60" s="1">
        <v>1500.98</v>
      </c>
      <c r="K60" s="1">
        <v>139871</v>
      </c>
      <c r="L60" s="1">
        <v>209942879.90000001</v>
      </c>
      <c r="M60" s="3">
        <f>IF(ISERROR((Table6[[#This Row],[Close Price]]-I59)/I59),0,(Table6[[#This Row],[Close Price]]-I59)/I59)</f>
        <v>-7.0142932768661572E-3</v>
      </c>
      <c r="N60" s="3">
        <f>IF(OR(Table6[[#This Row],[Raw Return]]&lt;-20,Table6[[#This Row],[Raw Return]]&gt;20),"Outlier",Table6[[#This Row],[Raw Return]])</f>
        <v>-7.0142932768661572E-3</v>
      </c>
      <c r="O60" s="8">
        <f>(Table6[[#This Row],[Return]]-$S$3)^2</f>
        <v>6.3054833849500634E-5</v>
      </c>
      <c r="P60" s="8">
        <f>(Table6[[#This Row],[Return]]-$S$3)^3</f>
        <v>-5.0069998510767343E-7</v>
      </c>
    </row>
    <row r="61" spans="1:16" x14ac:dyDescent="0.3">
      <c r="A61" s="1" t="s">
        <v>12</v>
      </c>
      <c r="B61" s="1" t="s">
        <v>13</v>
      </c>
      <c r="C61" s="2">
        <v>42184</v>
      </c>
      <c r="D61" s="1">
        <v>1500.6</v>
      </c>
      <c r="E61" s="1">
        <v>1435.15</v>
      </c>
      <c r="F61" s="1">
        <v>1549.9</v>
      </c>
      <c r="G61" s="1">
        <v>1435.15</v>
      </c>
      <c r="H61" s="1">
        <v>1504</v>
      </c>
      <c r="I61" s="1">
        <v>1514.55</v>
      </c>
      <c r="J61" s="1">
        <v>1511.33</v>
      </c>
      <c r="K61" s="1">
        <v>66320</v>
      </c>
      <c r="L61" s="1">
        <v>100231076.25</v>
      </c>
      <c r="M61" s="3">
        <f>IF(ISERROR((Table6[[#This Row],[Close Price]]-I60)/I60),0,(Table6[[#This Row],[Close Price]]-I60)/I60)</f>
        <v>9.2962814874050694E-3</v>
      </c>
      <c r="N61" s="3">
        <f>IF(OR(Table6[[#This Row],[Raw Return]]&lt;-20,Table6[[#This Row],[Raw Return]]&gt;20),"Outlier",Table6[[#This Row],[Raw Return]])</f>
        <v>9.2962814874050694E-3</v>
      </c>
      <c r="O61" s="8">
        <f>(Table6[[#This Row],[Return]]-$S$3)^2</f>
        <v>7.0054679867211496E-5</v>
      </c>
      <c r="P61" s="8">
        <f>(Table6[[#This Row],[Return]]-$S$3)^3</f>
        <v>5.863483794536744E-7</v>
      </c>
    </row>
    <row r="62" spans="1:16" x14ac:dyDescent="0.3">
      <c r="A62" s="1" t="s">
        <v>12</v>
      </c>
      <c r="B62" s="1" t="s">
        <v>13</v>
      </c>
      <c r="C62" s="2">
        <v>42185</v>
      </c>
      <c r="D62" s="1">
        <v>1514.55</v>
      </c>
      <c r="E62" s="1">
        <v>1501.05</v>
      </c>
      <c r="F62" s="1">
        <v>1540</v>
      </c>
      <c r="G62" s="1">
        <v>1501.05</v>
      </c>
      <c r="H62" s="1">
        <v>1525</v>
      </c>
      <c r="I62" s="1">
        <v>1532.1</v>
      </c>
      <c r="J62" s="1">
        <v>1526.02</v>
      </c>
      <c r="K62" s="1">
        <v>15791</v>
      </c>
      <c r="L62" s="1">
        <v>24097346.850000001</v>
      </c>
      <c r="M62" s="3">
        <f>IF(ISERROR((Table6[[#This Row],[Close Price]]-I61)/I61),0,(Table6[[#This Row],[Close Price]]-I61)/I61)</f>
        <v>1.1587600277310062E-2</v>
      </c>
      <c r="N62" s="3">
        <f>IF(OR(Table6[[#This Row],[Raw Return]]&lt;-20,Table6[[#This Row],[Raw Return]]&gt;20),"Outlier",Table6[[#This Row],[Raw Return]])</f>
        <v>1.1587600277310062E-2</v>
      </c>
      <c r="O62" s="8">
        <f>(Table6[[#This Row],[Return]]-$S$3)^2</f>
        <v>1.136608904327271E-4</v>
      </c>
      <c r="P62" s="8">
        <f>(Table6[[#This Row],[Return]]-$S$3)^3</f>
        <v>1.2117599125186824E-6</v>
      </c>
    </row>
    <row r="63" spans="1:16" x14ac:dyDescent="0.3">
      <c r="A63" s="1" t="s">
        <v>12</v>
      </c>
      <c r="B63" s="1" t="s">
        <v>13</v>
      </c>
      <c r="C63" s="2">
        <v>42186</v>
      </c>
      <c r="D63" s="1">
        <v>1532.1</v>
      </c>
      <c r="E63" s="1">
        <v>1527.65</v>
      </c>
      <c r="F63" s="1">
        <v>1560</v>
      </c>
      <c r="G63" s="1">
        <v>1527.65</v>
      </c>
      <c r="H63" s="1">
        <v>1559</v>
      </c>
      <c r="I63" s="1">
        <v>1557.6</v>
      </c>
      <c r="J63" s="1">
        <v>1551</v>
      </c>
      <c r="K63" s="1">
        <v>27578</v>
      </c>
      <c r="L63" s="1">
        <v>42773405.600000001</v>
      </c>
      <c r="M63" s="3">
        <f>IF(ISERROR((Table6[[#This Row],[Close Price]]-I62)/I62),0,(Table6[[#This Row],[Close Price]]-I62)/I62)</f>
        <v>1.6643822204816919E-2</v>
      </c>
      <c r="N63" s="3">
        <f>IF(OR(Table6[[#This Row],[Raw Return]]&lt;-20,Table6[[#This Row],[Raw Return]]&gt;20),"Outlier",Table6[[#This Row],[Raw Return]])</f>
        <v>1.6643822204816919E-2</v>
      </c>
      <c r="O63" s="8">
        <f>(Table6[[#This Row],[Return]]-$S$3)^2</f>
        <v>2.4703691712861991E-4</v>
      </c>
      <c r="P63" s="8">
        <f>(Table6[[#This Row],[Return]]-$S$3)^3</f>
        <v>3.8827800402855872E-6</v>
      </c>
    </row>
    <row r="64" spans="1:16" x14ac:dyDescent="0.3">
      <c r="A64" s="1" t="s">
        <v>12</v>
      </c>
      <c r="B64" s="1" t="s">
        <v>13</v>
      </c>
      <c r="C64" s="2">
        <v>42187</v>
      </c>
      <c r="D64" s="1">
        <v>1557.6</v>
      </c>
      <c r="E64" s="1">
        <v>1560</v>
      </c>
      <c r="F64" s="1">
        <v>1624</v>
      </c>
      <c r="G64" s="1">
        <v>1560</v>
      </c>
      <c r="H64" s="1">
        <v>1598</v>
      </c>
      <c r="I64" s="1">
        <v>1602.3</v>
      </c>
      <c r="J64" s="1">
        <v>1604.04</v>
      </c>
      <c r="K64" s="1">
        <v>74155</v>
      </c>
      <c r="L64" s="1">
        <v>118947232.09999999</v>
      </c>
      <c r="M64" s="3">
        <f>IF(ISERROR((Table6[[#This Row],[Close Price]]-I63)/I63),0,(Table6[[#This Row],[Close Price]]-I63)/I63)</f>
        <v>2.8697996918335932E-2</v>
      </c>
      <c r="N64" s="3">
        <f>IF(OR(Table6[[#This Row],[Raw Return]]&lt;-20,Table6[[#This Row],[Raw Return]]&gt;20),"Outlier",Table6[[#This Row],[Raw Return]])</f>
        <v>2.8697996918335932E-2</v>
      </c>
      <c r="O64" s="8">
        <f>(Table6[[#This Row],[Return]]-$S$3)^2</f>
        <v>7.7126081152053541E-4</v>
      </c>
      <c r="P64" s="8">
        <f>(Table6[[#This Row],[Return]]-$S$3)^3</f>
        <v>2.1419133491749019E-5</v>
      </c>
    </row>
    <row r="65" spans="1:16" x14ac:dyDescent="0.3">
      <c r="A65" s="1" t="s">
        <v>12</v>
      </c>
      <c r="B65" s="1" t="s">
        <v>13</v>
      </c>
      <c r="C65" s="2">
        <v>42188</v>
      </c>
      <c r="D65" s="1">
        <v>1602.3</v>
      </c>
      <c r="E65" s="1">
        <v>1605</v>
      </c>
      <c r="F65" s="1">
        <v>1710</v>
      </c>
      <c r="G65" s="1">
        <v>1605</v>
      </c>
      <c r="H65" s="1">
        <v>1705</v>
      </c>
      <c r="I65" s="1">
        <v>1682</v>
      </c>
      <c r="J65" s="1">
        <v>1655.5</v>
      </c>
      <c r="K65" s="1">
        <v>69680</v>
      </c>
      <c r="L65" s="1">
        <v>115354968.34999999</v>
      </c>
      <c r="M65" s="3">
        <f>IF(ISERROR((Table6[[#This Row],[Close Price]]-I64)/I64),0,(Table6[[#This Row],[Close Price]]-I64)/I64)</f>
        <v>4.9740997316357768E-2</v>
      </c>
      <c r="N65" s="3">
        <f>IF(OR(Table6[[#This Row],[Raw Return]]&lt;-20,Table6[[#This Row],[Raw Return]]&gt;20),"Outlier",Table6[[#This Row],[Raw Return]])</f>
        <v>4.9740997316357768E-2</v>
      </c>
      <c r="O65" s="8">
        <f>(Table6[[#This Row],[Return]]-$S$3)^2</f>
        <v>2.3828635333296754E-3</v>
      </c>
      <c r="P65" s="8">
        <f>(Table6[[#This Row],[Return]]-$S$3)^3</f>
        <v>1.1631849021026475E-4</v>
      </c>
    </row>
    <row r="66" spans="1:16" x14ac:dyDescent="0.3">
      <c r="A66" s="1" t="s">
        <v>12</v>
      </c>
      <c r="B66" s="1" t="s">
        <v>13</v>
      </c>
      <c r="C66" s="2">
        <v>42191</v>
      </c>
      <c r="D66" s="1">
        <v>1682</v>
      </c>
      <c r="E66" s="1">
        <v>1675</v>
      </c>
      <c r="F66" s="1">
        <v>1787.2</v>
      </c>
      <c r="G66" s="1">
        <v>1656</v>
      </c>
      <c r="H66" s="1">
        <v>1723</v>
      </c>
      <c r="I66" s="1">
        <v>1719.25</v>
      </c>
      <c r="J66" s="1">
        <v>1725.86</v>
      </c>
      <c r="K66" s="1">
        <v>87565</v>
      </c>
      <c r="L66" s="1">
        <v>151125112.40000001</v>
      </c>
      <c r="M66" s="3">
        <f>IF(ISERROR((Table6[[#This Row],[Close Price]]-I65)/I65),0,(Table6[[#This Row],[Close Price]]-I65)/I65)</f>
        <v>2.2146254458977409E-2</v>
      </c>
      <c r="N66" s="3">
        <f>IF(OR(Table6[[#This Row],[Raw Return]]&lt;-20,Table6[[#This Row],[Raw Return]]&gt;20),"Outlier",Table6[[#This Row],[Raw Return]])</f>
        <v>2.2146254458977409E-2</v>
      </c>
      <c r="O66" s="8">
        <f>(Table6[[#This Row],[Return]]-$S$3)^2</f>
        <v>4.5028162431404666E-4</v>
      </c>
      <c r="P66" s="8">
        <f>(Table6[[#This Row],[Return]]-$S$3)^3</f>
        <v>9.554904178727428E-6</v>
      </c>
    </row>
    <row r="67" spans="1:16" x14ac:dyDescent="0.3">
      <c r="A67" s="1" t="s">
        <v>12</v>
      </c>
      <c r="B67" s="1" t="s">
        <v>13</v>
      </c>
      <c r="C67" s="2">
        <v>42192</v>
      </c>
      <c r="D67" s="1">
        <v>1719.25</v>
      </c>
      <c r="E67" s="1">
        <v>1725.2</v>
      </c>
      <c r="F67" s="1">
        <v>1785</v>
      </c>
      <c r="G67" s="1">
        <v>1720</v>
      </c>
      <c r="H67" s="1">
        <v>1774</v>
      </c>
      <c r="I67" s="1">
        <v>1766</v>
      </c>
      <c r="J67" s="1">
        <v>1765.71</v>
      </c>
      <c r="K67" s="1">
        <v>84481</v>
      </c>
      <c r="L67" s="1">
        <v>149169060.09999999</v>
      </c>
      <c r="M67" s="3">
        <f>IF(ISERROR((Table6[[#This Row],[Close Price]]-I66)/I66),0,(Table6[[#This Row],[Close Price]]-I66)/I66)</f>
        <v>2.7192089573942126E-2</v>
      </c>
      <c r="N67" s="3">
        <f>IF(OR(Table6[[#This Row],[Raw Return]]&lt;-20,Table6[[#This Row],[Raw Return]]&gt;20),"Outlier",Table6[[#This Row],[Raw Return]])</f>
        <v>2.7192089573942126E-2</v>
      </c>
      <c r="O67" s="8">
        <f>(Table6[[#This Row],[Return]]-$S$3)^2</f>
        <v>6.8988570742606792E-4</v>
      </c>
      <c r="P67" s="8">
        <f>(Table6[[#This Row],[Return]]-$S$3)^3</f>
        <v>1.8120314096481337E-5</v>
      </c>
    </row>
    <row r="68" spans="1:16" x14ac:dyDescent="0.3">
      <c r="A68" s="1" t="s">
        <v>12</v>
      </c>
      <c r="B68" s="1" t="s">
        <v>13</v>
      </c>
      <c r="C68" s="2">
        <v>42193</v>
      </c>
      <c r="D68" s="1">
        <v>1766</v>
      </c>
      <c r="E68" s="1">
        <v>1758</v>
      </c>
      <c r="F68" s="1">
        <v>1783.9</v>
      </c>
      <c r="G68" s="1">
        <v>1735</v>
      </c>
      <c r="H68" s="1">
        <v>1757.7</v>
      </c>
      <c r="I68" s="1">
        <v>1759.15</v>
      </c>
      <c r="J68" s="1">
        <v>1762.39</v>
      </c>
      <c r="K68" s="1">
        <v>39600</v>
      </c>
      <c r="L68" s="1">
        <v>69790623.549999997</v>
      </c>
      <c r="M68" s="3">
        <f>IF(ISERROR((Table6[[#This Row],[Close Price]]-I67)/I67),0,(Table6[[#This Row],[Close Price]]-I67)/I67)</f>
        <v>-3.8788221970554411E-3</v>
      </c>
      <c r="N68" s="3">
        <f>IF(OR(Table6[[#This Row],[Raw Return]]&lt;-20,Table6[[#This Row],[Raw Return]]&gt;20),"Outlier",Table6[[#This Row],[Raw Return]])</f>
        <v>-3.8788221970554411E-3</v>
      </c>
      <c r="O68" s="8">
        <f>(Table6[[#This Row],[Return]]-$S$3)^2</f>
        <v>2.3090295994280461E-5</v>
      </c>
      <c r="P68" s="8">
        <f>(Table6[[#This Row],[Return]]-$S$3)^3</f>
        <v>-1.109543287187736E-7</v>
      </c>
    </row>
    <row r="69" spans="1:16" x14ac:dyDescent="0.3">
      <c r="A69" s="1" t="s">
        <v>12</v>
      </c>
      <c r="B69" s="1" t="s">
        <v>13</v>
      </c>
      <c r="C69" s="2">
        <v>42194</v>
      </c>
      <c r="D69" s="1">
        <v>1759.15</v>
      </c>
      <c r="E69" s="1">
        <v>1757</v>
      </c>
      <c r="F69" s="1">
        <v>1779.9</v>
      </c>
      <c r="G69" s="1">
        <v>1700.25</v>
      </c>
      <c r="H69" s="1">
        <v>1706.2</v>
      </c>
      <c r="I69" s="1">
        <v>1708.75</v>
      </c>
      <c r="J69" s="1">
        <v>1732.88</v>
      </c>
      <c r="K69" s="1">
        <v>25564</v>
      </c>
      <c r="L69" s="1">
        <v>44299446.549999997</v>
      </c>
      <c r="M69" s="3">
        <f>IF(ISERROR((Table6[[#This Row],[Close Price]]-I68)/I68),0,(Table6[[#This Row],[Close Price]]-I68)/I68)</f>
        <v>-2.8650200380865808E-2</v>
      </c>
      <c r="N69" s="3">
        <f>IF(OR(Table6[[#This Row],[Raw Return]]&lt;-20,Table6[[#This Row],[Raw Return]]&gt;20),"Outlier",Table6[[#This Row],[Raw Return]])</f>
        <v>-2.8650200380865808E-2</v>
      </c>
      <c r="O69" s="8">
        <f>(Table6[[#This Row],[Return]]-$S$3)^2</f>
        <v>8.7477612491139911E-4</v>
      </c>
      <c r="P69" s="8">
        <f>(Table6[[#This Row],[Return]]-$S$3)^3</f>
        <v>-2.5872916214833503E-5</v>
      </c>
    </row>
    <row r="70" spans="1:16" x14ac:dyDescent="0.3">
      <c r="A70" s="1" t="s">
        <v>12</v>
      </c>
      <c r="B70" s="1" t="s">
        <v>13</v>
      </c>
      <c r="C70" s="2">
        <v>42195</v>
      </c>
      <c r="D70" s="1">
        <v>1708.75</v>
      </c>
      <c r="E70" s="1">
        <v>1703</v>
      </c>
      <c r="F70" s="1">
        <v>1738.8</v>
      </c>
      <c r="G70" s="1">
        <v>1690.95</v>
      </c>
      <c r="H70" s="1">
        <v>1720</v>
      </c>
      <c r="I70" s="1">
        <v>1725.2</v>
      </c>
      <c r="J70" s="1">
        <v>1721.96</v>
      </c>
      <c r="K70" s="1">
        <v>40691</v>
      </c>
      <c r="L70" s="1">
        <v>70068104.349999994</v>
      </c>
      <c r="M70" s="3">
        <f>IF(ISERROR((Table6[[#This Row],[Close Price]]-I69)/I69),0,(Table6[[#This Row],[Close Price]]-I69)/I69)</f>
        <v>9.6269202633504289E-3</v>
      </c>
      <c r="N70" s="3">
        <f>IF(OR(Table6[[#This Row],[Raw Return]]&lt;-20,Table6[[#This Row],[Raw Return]]&gt;20),"Outlier",Table6[[#This Row],[Raw Return]])</f>
        <v>9.6269202633504289E-3</v>
      </c>
      <c r="O70" s="8">
        <f>(Table6[[#This Row],[Return]]-$S$3)^2</f>
        <v>7.5698807274448941E-5</v>
      </c>
      <c r="P70" s="8">
        <f>(Table6[[#This Row],[Return]]-$S$3)^3</f>
        <v>6.5861793827494572E-7</v>
      </c>
    </row>
    <row r="71" spans="1:16" x14ac:dyDescent="0.3">
      <c r="A71" s="1" t="s">
        <v>12</v>
      </c>
      <c r="B71" s="1" t="s">
        <v>13</v>
      </c>
      <c r="C71" s="2">
        <v>42198</v>
      </c>
      <c r="D71" s="1">
        <v>1725.2</v>
      </c>
      <c r="E71" s="1">
        <v>1715.1</v>
      </c>
      <c r="F71" s="1">
        <v>1738.8</v>
      </c>
      <c r="G71" s="1">
        <v>1715.1</v>
      </c>
      <c r="H71" s="1">
        <v>1730</v>
      </c>
      <c r="I71" s="1">
        <v>1728.65</v>
      </c>
      <c r="J71" s="1">
        <v>1731.22</v>
      </c>
      <c r="K71" s="1">
        <v>14487</v>
      </c>
      <c r="L71" s="1">
        <v>25080207.800000001</v>
      </c>
      <c r="M71" s="3">
        <f>IF(ISERROR((Table6[[#This Row],[Close Price]]-I70)/I70),0,(Table6[[#This Row],[Close Price]]-I70)/I70)</f>
        <v>1.9997681428240467E-3</v>
      </c>
      <c r="N71" s="3">
        <f>IF(OR(Table6[[#This Row],[Raw Return]]&lt;-20,Table6[[#This Row],[Raw Return]]&gt;20),"Outlier",Table6[[#This Row],[Raw Return]])</f>
        <v>1.9997681428240467E-3</v>
      </c>
      <c r="O71" s="8">
        <f>(Table6[[#This Row],[Return]]-$S$3)^2</f>
        <v>1.1520888736063986E-6</v>
      </c>
      <c r="P71" s="8">
        <f>(Table6[[#This Row],[Return]]-$S$3)^3</f>
        <v>1.236599235344102E-9</v>
      </c>
    </row>
    <row r="72" spans="1:16" x14ac:dyDescent="0.3">
      <c r="A72" s="1" t="s">
        <v>12</v>
      </c>
      <c r="B72" s="1" t="s">
        <v>13</v>
      </c>
      <c r="C72" s="2">
        <v>42199</v>
      </c>
      <c r="D72" s="1">
        <v>1728.65</v>
      </c>
      <c r="E72" s="1">
        <v>1725</v>
      </c>
      <c r="F72" s="1">
        <v>1760</v>
      </c>
      <c r="G72" s="1">
        <v>1721.6</v>
      </c>
      <c r="H72" s="1">
        <v>1740.25</v>
      </c>
      <c r="I72" s="1">
        <v>1738.45</v>
      </c>
      <c r="J72" s="1">
        <v>1743.2</v>
      </c>
      <c r="K72" s="1">
        <v>16382</v>
      </c>
      <c r="L72" s="1">
        <v>28557174.300000001</v>
      </c>
      <c r="M72" s="3">
        <f>IF(ISERROR((Table6[[#This Row],[Close Price]]-I71)/I71),0,(Table6[[#This Row],[Close Price]]-I71)/I71)</f>
        <v>5.6691637983397186E-3</v>
      </c>
      <c r="N72" s="3">
        <f>IF(OR(Table6[[#This Row],[Raw Return]]&lt;-20,Table6[[#This Row],[Raw Return]]&gt;20),"Outlier",Table6[[#This Row],[Raw Return]])</f>
        <v>5.6691637983397186E-3</v>
      </c>
      <c r="O72" s="8">
        <f>(Table6[[#This Row],[Return]]-$S$3)^2</f>
        <v>2.2493674578969232E-5</v>
      </c>
      <c r="P72" s="8">
        <f>(Table6[[#This Row],[Return]]-$S$3)^3</f>
        <v>1.0668186803433676E-7</v>
      </c>
    </row>
    <row r="73" spans="1:16" x14ac:dyDescent="0.3">
      <c r="A73" s="1" t="s">
        <v>12</v>
      </c>
      <c r="B73" s="1" t="s">
        <v>13</v>
      </c>
      <c r="C73" s="2">
        <v>42200</v>
      </c>
      <c r="D73" s="1">
        <v>1738.45</v>
      </c>
      <c r="E73" s="1">
        <v>1755</v>
      </c>
      <c r="F73" s="1">
        <v>1781.5</v>
      </c>
      <c r="G73" s="1">
        <v>1745.25</v>
      </c>
      <c r="H73" s="1">
        <v>1766</v>
      </c>
      <c r="I73" s="1">
        <v>1767.9</v>
      </c>
      <c r="J73" s="1">
        <v>1768.47</v>
      </c>
      <c r="K73" s="1">
        <v>31351</v>
      </c>
      <c r="L73" s="1">
        <v>55443261.450000003</v>
      </c>
      <c r="M73" s="3">
        <f>IF(ISERROR((Table6[[#This Row],[Close Price]]-I72)/I72),0,(Table6[[#This Row],[Close Price]]-I72)/I72)</f>
        <v>1.6940377922862345E-2</v>
      </c>
      <c r="N73" s="3">
        <f>IF(OR(Table6[[#This Row],[Raw Return]]&lt;-20,Table6[[#This Row],[Raw Return]]&gt;20),"Outlier",Table6[[#This Row],[Raw Return]])</f>
        <v>1.6940377922862345E-2</v>
      </c>
      <c r="O73" s="8">
        <f>(Table6[[#This Row],[Return]]-$S$3)^2</f>
        <v>2.564470369075626E-4</v>
      </c>
      <c r="P73" s="8">
        <f>(Table6[[#This Row],[Return]]-$S$3)^3</f>
        <v>4.106733568216022E-6</v>
      </c>
    </row>
    <row r="74" spans="1:16" x14ac:dyDescent="0.3">
      <c r="A74" s="1" t="s">
        <v>12</v>
      </c>
      <c r="B74" s="1" t="s">
        <v>13</v>
      </c>
      <c r="C74" s="2">
        <v>42201</v>
      </c>
      <c r="D74" s="1">
        <v>1767.9</v>
      </c>
      <c r="E74" s="1">
        <v>1778.9</v>
      </c>
      <c r="F74" s="1">
        <v>1783</v>
      </c>
      <c r="G74" s="1">
        <v>1730</v>
      </c>
      <c r="H74" s="1">
        <v>1739.8</v>
      </c>
      <c r="I74" s="1">
        <v>1740.8</v>
      </c>
      <c r="J74" s="1">
        <v>1760.6</v>
      </c>
      <c r="K74" s="1">
        <v>16759</v>
      </c>
      <c r="L74" s="1">
        <v>29505952.800000001</v>
      </c>
      <c r="M74" s="3">
        <f>IF(ISERROR((Table6[[#This Row],[Close Price]]-I73)/I73),0,(Table6[[#This Row],[Close Price]]-I73)/I73)</f>
        <v>-1.532892131907921E-2</v>
      </c>
      <c r="N74" s="3">
        <f>IF(OR(Table6[[#This Row],[Raw Return]]&lt;-20,Table6[[#This Row],[Raw Return]]&gt;20),"Outlier",Table6[[#This Row],[Raw Return]])</f>
        <v>-1.532892131907921E-2</v>
      </c>
      <c r="O74" s="8">
        <f>(Table6[[#This Row],[Return]]-$S$3)^2</f>
        <v>2.6423593000536811E-4</v>
      </c>
      <c r="P74" s="8">
        <f>(Table6[[#This Row],[Return]]-$S$3)^3</f>
        <v>-4.2952436754118131E-6</v>
      </c>
    </row>
    <row r="75" spans="1:16" x14ac:dyDescent="0.3">
      <c r="A75" s="1" t="s">
        <v>12</v>
      </c>
      <c r="B75" s="1" t="s">
        <v>13</v>
      </c>
      <c r="C75" s="2">
        <v>42202</v>
      </c>
      <c r="D75" s="1">
        <v>1740.8</v>
      </c>
      <c r="E75" s="1">
        <v>1740.05</v>
      </c>
      <c r="F75" s="1">
        <v>1745.8</v>
      </c>
      <c r="G75" s="1">
        <v>1705.2</v>
      </c>
      <c r="H75" s="1">
        <v>1720</v>
      </c>
      <c r="I75" s="1">
        <v>1719.85</v>
      </c>
      <c r="J75" s="1">
        <v>1720.64</v>
      </c>
      <c r="K75" s="1">
        <v>20290</v>
      </c>
      <c r="L75" s="1">
        <v>34911813.700000003</v>
      </c>
      <c r="M75" s="3">
        <f>IF(ISERROR((Table6[[#This Row],[Close Price]]-I74)/I74),0,(Table6[[#This Row],[Close Price]]-I74)/I74)</f>
        <v>-1.2034696691176497E-2</v>
      </c>
      <c r="N75" s="3">
        <f>IF(OR(Table6[[#This Row],[Raw Return]]&lt;-20,Table6[[#This Row],[Raw Return]]&gt;20),"Outlier",Table6[[#This Row],[Raw Return]])</f>
        <v>-1.2034696691176497E-2</v>
      </c>
      <c r="O75" s="8">
        <f>(Table6[[#This Row],[Return]]-$S$3)^2</f>
        <v>1.6799039327491808E-4</v>
      </c>
      <c r="P75" s="8">
        <f>(Table6[[#This Row],[Return]]-$S$3)^3</f>
        <v>-2.177342101252515E-6</v>
      </c>
    </row>
    <row r="76" spans="1:16" x14ac:dyDescent="0.3">
      <c r="A76" s="1" t="s">
        <v>12</v>
      </c>
      <c r="B76" s="1" t="s">
        <v>13</v>
      </c>
      <c r="C76" s="2">
        <v>42205</v>
      </c>
      <c r="D76" s="1">
        <v>1719.85</v>
      </c>
      <c r="E76" s="1">
        <v>1723</v>
      </c>
      <c r="F76" s="1">
        <v>1747.25</v>
      </c>
      <c r="G76" s="1">
        <v>1663.85</v>
      </c>
      <c r="H76" s="1">
        <v>1710</v>
      </c>
      <c r="I76" s="1">
        <v>1703.3</v>
      </c>
      <c r="J76" s="1">
        <v>1716.96</v>
      </c>
      <c r="K76" s="1">
        <v>49296</v>
      </c>
      <c r="L76" s="1">
        <v>84639269.75</v>
      </c>
      <c r="M76" s="3">
        <f>IF(ISERROR((Table6[[#This Row],[Close Price]]-I75)/I75),0,(Table6[[#This Row],[Close Price]]-I75)/I75)</f>
        <v>-9.6229322324621076E-3</v>
      </c>
      <c r="N76" s="3">
        <f>IF(OR(Table6[[#This Row],[Raw Return]]&lt;-20,Table6[[#This Row],[Raw Return]]&gt;20),"Outlier",Table6[[#This Row],[Raw Return]])</f>
        <v>-9.6229322324621076E-3</v>
      </c>
      <c r="O76" s="8">
        <f>(Table6[[#This Row],[Return]]-$S$3)^2</f>
        <v>1.1128870831389173E-4</v>
      </c>
      <c r="P76" s="8">
        <f>(Table6[[#This Row],[Return]]-$S$3)^3</f>
        <v>-1.1740231283285168E-6</v>
      </c>
    </row>
    <row r="77" spans="1:16" x14ac:dyDescent="0.3">
      <c r="A77" s="1" t="s">
        <v>12</v>
      </c>
      <c r="B77" s="1" t="s">
        <v>13</v>
      </c>
      <c r="C77" s="2">
        <v>42206</v>
      </c>
      <c r="D77" s="1">
        <v>1703.3</v>
      </c>
      <c r="E77" s="1">
        <v>1715.6</v>
      </c>
      <c r="F77" s="1">
        <v>1725</v>
      </c>
      <c r="G77" s="1">
        <v>1672.2</v>
      </c>
      <c r="H77" s="1">
        <v>1704.95</v>
      </c>
      <c r="I77" s="1">
        <v>1686.2</v>
      </c>
      <c r="J77" s="1">
        <v>1699.92</v>
      </c>
      <c r="K77" s="1">
        <v>12983</v>
      </c>
      <c r="L77" s="1">
        <v>22070067.600000001</v>
      </c>
      <c r="M77" s="3">
        <f>IF(ISERROR((Table6[[#This Row],[Close Price]]-I76)/I76),0,(Table6[[#This Row],[Close Price]]-I76)/I76)</f>
        <v>-1.0039335407737868E-2</v>
      </c>
      <c r="N77" s="3">
        <f>IF(OR(Table6[[#This Row],[Raw Return]]&lt;-20,Table6[[#This Row],[Raw Return]]&gt;20),"Outlier",Table6[[#This Row],[Raw Return]])</f>
        <v>-1.0039335407737868E-2</v>
      </c>
      <c r="O77" s="8">
        <f>(Table6[[#This Row],[Return]]-$S$3)^2</f>
        <v>1.2024766254883625E-4</v>
      </c>
      <c r="P77" s="8">
        <f>(Table6[[#This Row],[Return]]-$S$3)^3</f>
        <v>-1.3186057479498007E-6</v>
      </c>
    </row>
    <row r="78" spans="1:16" x14ac:dyDescent="0.3">
      <c r="A78" s="1" t="s">
        <v>12</v>
      </c>
      <c r="B78" s="1" t="s">
        <v>13</v>
      </c>
      <c r="C78" s="2">
        <v>42207</v>
      </c>
      <c r="D78" s="1">
        <v>1686.2</v>
      </c>
      <c r="E78" s="1">
        <v>1691</v>
      </c>
      <c r="F78" s="1">
        <v>1724</v>
      </c>
      <c r="G78" s="1">
        <v>1665.25</v>
      </c>
      <c r="H78" s="1">
        <v>1675</v>
      </c>
      <c r="I78" s="1">
        <v>1677</v>
      </c>
      <c r="J78" s="1">
        <v>1696.02</v>
      </c>
      <c r="K78" s="1">
        <v>39046</v>
      </c>
      <c r="L78" s="1">
        <v>66222855.600000001</v>
      </c>
      <c r="M78" s="3">
        <f>IF(ISERROR((Table6[[#This Row],[Close Price]]-I77)/I77),0,(Table6[[#This Row],[Close Price]]-I77)/I77)</f>
        <v>-5.4560550349899446E-3</v>
      </c>
      <c r="N78" s="3">
        <f>IF(OR(Table6[[#This Row],[Raw Return]]&lt;-20,Table6[[#This Row],[Raw Return]]&gt;20),"Outlier",Table6[[#This Row],[Raw Return]])</f>
        <v>-5.4560550349899446E-3</v>
      </c>
      <c r="O78" s="8">
        <f>(Table6[[#This Row],[Return]]-$S$3)^2</f>
        <v>4.0735912423456562E-5</v>
      </c>
      <c r="P78" s="8">
        <f>(Table6[[#This Row],[Return]]-$S$3)^3</f>
        <v>-2.5999570425286753E-7</v>
      </c>
    </row>
    <row r="79" spans="1:16" x14ac:dyDescent="0.3">
      <c r="A79" s="1" t="s">
        <v>12</v>
      </c>
      <c r="B79" s="1" t="s">
        <v>13</v>
      </c>
      <c r="C79" s="2">
        <v>42208</v>
      </c>
      <c r="D79" s="1">
        <v>1677</v>
      </c>
      <c r="E79" s="1">
        <v>1730</v>
      </c>
      <c r="F79" s="1">
        <v>1760</v>
      </c>
      <c r="G79" s="1">
        <v>1715</v>
      </c>
      <c r="H79" s="1">
        <v>1726.35</v>
      </c>
      <c r="I79" s="1">
        <v>1729.6</v>
      </c>
      <c r="J79" s="1">
        <v>1736.63</v>
      </c>
      <c r="K79" s="1">
        <v>178823</v>
      </c>
      <c r="L79" s="1">
        <v>310550211.44999999</v>
      </c>
      <c r="M79" s="3">
        <f>IF(ISERROR((Table6[[#This Row],[Close Price]]-I78)/I78),0,(Table6[[#This Row],[Close Price]]-I78)/I78)</f>
        <v>3.1365533691115034E-2</v>
      </c>
      <c r="N79" s="3">
        <f>IF(OR(Table6[[#This Row],[Raw Return]]&lt;-20,Table6[[#This Row],[Raw Return]]&gt;20),"Outlier",Table6[[#This Row],[Raw Return]])</f>
        <v>3.1365533691115034E-2</v>
      </c>
      <c r="O79" s="8">
        <f>(Table6[[#This Row],[Return]]-$S$3)^2</f>
        <v>9.2654000069835425E-4</v>
      </c>
      <c r="P79" s="8">
        <f>(Table6[[#This Row],[Return]]-$S$3)^3</f>
        <v>2.820306187527918E-5</v>
      </c>
    </row>
    <row r="80" spans="1:16" x14ac:dyDescent="0.3">
      <c r="A80" s="1" t="s">
        <v>12</v>
      </c>
      <c r="B80" s="1" t="s">
        <v>13</v>
      </c>
      <c r="C80" s="2">
        <v>42209</v>
      </c>
      <c r="D80" s="1">
        <v>1729.6</v>
      </c>
      <c r="E80" s="1">
        <v>1745</v>
      </c>
      <c r="F80" s="1">
        <v>1790</v>
      </c>
      <c r="G80" s="1">
        <v>1719</v>
      </c>
      <c r="H80" s="1">
        <v>1722</v>
      </c>
      <c r="I80" s="1">
        <v>1726.9</v>
      </c>
      <c r="J80" s="1">
        <v>1756.66</v>
      </c>
      <c r="K80" s="1">
        <v>77428</v>
      </c>
      <c r="L80" s="1">
        <v>136014291.75</v>
      </c>
      <c r="M80" s="3">
        <f>IF(ISERROR((Table6[[#This Row],[Close Price]]-I79)/I79),0,(Table6[[#This Row],[Close Price]]-I79)/I79)</f>
        <v>-1.561054579093327E-3</v>
      </c>
      <c r="N80" s="3">
        <f>IF(OR(Table6[[#This Row],[Raw Return]]&lt;-20,Table6[[#This Row],[Raw Return]]&gt;20),"Outlier",Table6[[#This Row],[Raw Return]])</f>
        <v>-1.561054579093327E-3</v>
      </c>
      <c r="O80" s="8">
        <f>(Table6[[#This Row],[Return]]-$S$3)^2</f>
        <v>6.1875004935260045E-6</v>
      </c>
      <c r="P80" s="8">
        <f>(Table6[[#This Row],[Return]]-$S$3)^3</f>
        <v>-1.5391213759188719E-8</v>
      </c>
    </row>
    <row r="81" spans="1:16" x14ac:dyDescent="0.3">
      <c r="A81" s="1" t="s">
        <v>12</v>
      </c>
      <c r="B81" s="1" t="s">
        <v>13</v>
      </c>
      <c r="C81" s="2">
        <v>42212</v>
      </c>
      <c r="D81" s="1">
        <v>1726.9</v>
      </c>
      <c r="E81" s="1">
        <v>1720</v>
      </c>
      <c r="F81" s="1">
        <v>1739</v>
      </c>
      <c r="G81" s="1">
        <v>1705.85</v>
      </c>
      <c r="H81" s="1">
        <v>1717</v>
      </c>
      <c r="I81" s="1">
        <v>1716.55</v>
      </c>
      <c r="J81" s="1">
        <v>1720.56</v>
      </c>
      <c r="K81" s="1">
        <v>31180</v>
      </c>
      <c r="L81" s="1">
        <v>53646941.200000003</v>
      </c>
      <c r="M81" s="3">
        <f>IF(ISERROR((Table6[[#This Row],[Close Price]]-I80)/I80),0,(Table6[[#This Row],[Close Price]]-I80)/I80)</f>
        <v>-5.9933985754821563E-3</v>
      </c>
      <c r="N81" s="3">
        <f>IF(OR(Table6[[#This Row],[Raw Return]]&lt;-20,Table6[[#This Row],[Raw Return]]&gt;20),"Outlier",Table6[[#This Row],[Raw Return]])</f>
        <v>-5.9933985754821563E-3</v>
      </c>
      <c r="O81" s="8">
        <f>(Table6[[#This Row],[Return]]-$S$3)^2</f>
        <v>4.7883807641958115E-5</v>
      </c>
      <c r="P81" s="8">
        <f>(Table6[[#This Row],[Return]]-$S$3)^3</f>
        <v>-3.313469796877077E-7</v>
      </c>
    </row>
    <row r="82" spans="1:16" x14ac:dyDescent="0.3">
      <c r="A82" s="1" t="s">
        <v>12</v>
      </c>
      <c r="B82" s="1" t="s">
        <v>13</v>
      </c>
      <c r="C82" s="2">
        <v>42213</v>
      </c>
      <c r="D82" s="1">
        <v>1716.55</v>
      </c>
      <c r="E82" s="1">
        <v>1720.15</v>
      </c>
      <c r="F82" s="1">
        <v>1744</v>
      </c>
      <c r="G82" s="1">
        <v>1716</v>
      </c>
      <c r="H82" s="1">
        <v>1722.05</v>
      </c>
      <c r="I82" s="1">
        <v>1730.25</v>
      </c>
      <c r="J82" s="1">
        <v>1734.72</v>
      </c>
      <c r="K82" s="1">
        <v>44953</v>
      </c>
      <c r="L82" s="1">
        <v>77981009.099999994</v>
      </c>
      <c r="M82" s="3">
        <f>IF(ISERROR((Table6[[#This Row],[Close Price]]-I81)/I81),0,(Table6[[#This Row],[Close Price]]-I81)/I81)</f>
        <v>7.9811249308205674E-3</v>
      </c>
      <c r="N82" s="3">
        <f>IF(OR(Table6[[#This Row],[Raw Return]]&lt;-20,Table6[[#This Row],[Raw Return]]&gt;20),"Outlier",Table6[[#This Row],[Raw Return]])</f>
        <v>7.9811249308205674E-3</v>
      </c>
      <c r="O82" s="8">
        <f>(Table6[[#This Row],[Return]]-$S$3)^2</f>
        <v>4.9768944724828615E-5</v>
      </c>
      <c r="P82" s="8">
        <f>(Table6[[#This Row],[Return]]-$S$3)^3</f>
        <v>3.5110551274794952E-7</v>
      </c>
    </row>
    <row r="83" spans="1:16" x14ac:dyDescent="0.3">
      <c r="A83" s="1" t="s">
        <v>12</v>
      </c>
      <c r="B83" s="1" t="s">
        <v>13</v>
      </c>
      <c r="C83" s="2">
        <v>42214</v>
      </c>
      <c r="D83" s="1">
        <v>1730.25</v>
      </c>
      <c r="E83" s="1">
        <v>1730.4</v>
      </c>
      <c r="F83" s="1">
        <v>1835</v>
      </c>
      <c r="G83" s="1">
        <v>1730.4</v>
      </c>
      <c r="H83" s="1">
        <v>1810.95</v>
      </c>
      <c r="I83" s="1">
        <v>1813.65</v>
      </c>
      <c r="J83" s="1">
        <v>1797.84</v>
      </c>
      <c r="K83" s="1">
        <v>167630</v>
      </c>
      <c r="L83" s="1">
        <v>301372710.60000002</v>
      </c>
      <c r="M83" s="3">
        <f>IF(ISERROR((Table6[[#This Row],[Close Price]]-I82)/I82),0,(Table6[[#This Row],[Close Price]]-I82)/I82)</f>
        <v>4.8201127004768148E-2</v>
      </c>
      <c r="N83" s="3">
        <f>IF(OR(Table6[[#This Row],[Raw Return]]&lt;-20,Table6[[#This Row],[Raw Return]]&gt;20),"Outlier",Table6[[#This Row],[Raw Return]])</f>
        <v>4.8201127004768148E-2</v>
      </c>
      <c r="O83" s="8">
        <f>(Table6[[#This Row],[Return]]-$S$3)^2</f>
        <v>2.2348984790108639E-3</v>
      </c>
      <c r="P83" s="8">
        <f>(Table6[[#This Row],[Return]]-$S$3)^3</f>
        <v>1.0565418393776575E-4</v>
      </c>
    </row>
    <row r="84" spans="1:16" x14ac:dyDescent="0.3">
      <c r="A84" s="1" t="s">
        <v>12</v>
      </c>
      <c r="B84" s="1" t="s">
        <v>13</v>
      </c>
      <c r="C84" s="2">
        <v>42215</v>
      </c>
      <c r="D84" s="1">
        <v>1813.65</v>
      </c>
      <c r="E84" s="1">
        <v>1829.85</v>
      </c>
      <c r="F84" s="1">
        <v>1857.7</v>
      </c>
      <c r="G84" s="1">
        <v>1815</v>
      </c>
      <c r="H84" s="1">
        <v>1831</v>
      </c>
      <c r="I84" s="1">
        <v>1833.15</v>
      </c>
      <c r="J84" s="1">
        <v>1844.14</v>
      </c>
      <c r="K84" s="1">
        <v>91745</v>
      </c>
      <c r="L84" s="1">
        <v>169190720.05000001</v>
      </c>
      <c r="M84" s="3">
        <f>IF(ISERROR((Table6[[#This Row],[Close Price]]-I83)/I83),0,(Table6[[#This Row],[Close Price]]-I83)/I83)</f>
        <v>1.0751798858655197E-2</v>
      </c>
      <c r="N84" s="3">
        <f>IF(OR(Table6[[#This Row],[Raw Return]]&lt;-20,Table6[[#This Row],[Raw Return]]&gt;20),"Outlier",Table6[[#This Row],[Raw Return]])</f>
        <v>1.0751798858655197E-2</v>
      </c>
      <c r="O84" s="8">
        <f>(Table6[[#This Row],[Return]]-$S$3)^2</f>
        <v>9.6538185402596829E-5</v>
      </c>
      <c r="P84" s="8">
        <f>(Table6[[#This Row],[Return]]-$S$3)^3</f>
        <v>9.4852481423990982E-7</v>
      </c>
    </row>
    <row r="85" spans="1:16" x14ac:dyDescent="0.3">
      <c r="A85" s="1" t="s">
        <v>12</v>
      </c>
      <c r="B85" s="1" t="s">
        <v>13</v>
      </c>
      <c r="C85" s="2">
        <v>42216</v>
      </c>
      <c r="D85" s="1">
        <v>1833.15</v>
      </c>
      <c r="E85" s="1">
        <v>1845</v>
      </c>
      <c r="F85" s="1">
        <v>1870</v>
      </c>
      <c r="G85" s="1">
        <v>1833</v>
      </c>
      <c r="H85" s="1">
        <v>1846</v>
      </c>
      <c r="I85" s="1">
        <v>1845.7</v>
      </c>
      <c r="J85" s="1">
        <v>1856.39</v>
      </c>
      <c r="K85" s="1">
        <v>79009</v>
      </c>
      <c r="L85" s="1">
        <v>146671692.5</v>
      </c>
      <c r="M85" s="3">
        <f>IF(ISERROR((Table6[[#This Row],[Close Price]]-I84)/I84),0,(Table6[[#This Row],[Close Price]]-I84)/I84)</f>
        <v>6.8461391593704572E-3</v>
      </c>
      <c r="N85" s="3">
        <f>IF(OR(Table6[[#This Row],[Raw Return]]&lt;-20,Table6[[#This Row],[Raw Return]]&gt;20),"Outlier",Table6[[#This Row],[Raw Return]])</f>
        <v>6.8461391593704572E-3</v>
      </c>
      <c r="O85" s="8">
        <f>(Table6[[#This Row],[Return]]-$S$3)^2</f>
        <v>3.5043144626097587E-5</v>
      </c>
      <c r="P85" s="8">
        <f>(Table6[[#This Row],[Return]]-$S$3)^3</f>
        <v>2.0744578095104871E-7</v>
      </c>
    </row>
    <row r="86" spans="1:16" x14ac:dyDescent="0.3">
      <c r="A86" s="1" t="s">
        <v>12</v>
      </c>
      <c r="B86" s="1" t="s">
        <v>13</v>
      </c>
      <c r="C86" s="2">
        <v>42219</v>
      </c>
      <c r="D86" s="1">
        <v>1845.7</v>
      </c>
      <c r="E86" s="1">
        <v>1859</v>
      </c>
      <c r="F86" s="1">
        <v>1922.7</v>
      </c>
      <c r="G86" s="1">
        <v>1846.05</v>
      </c>
      <c r="H86" s="1">
        <v>1893.55</v>
      </c>
      <c r="I86" s="1">
        <v>1905.05</v>
      </c>
      <c r="J86" s="1">
        <v>1893.49</v>
      </c>
      <c r="K86" s="1">
        <v>94503</v>
      </c>
      <c r="L86" s="1">
        <v>178940869.30000001</v>
      </c>
      <c r="M86" s="3">
        <f>IF(ISERROR((Table6[[#This Row],[Close Price]]-I85)/I85),0,(Table6[[#This Row],[Close Price]]-I85)/I85)</f>
        <v>3.2155821639486326E-2</v>
      </c>
      <c r="N86" s="3">
        <f>IF(OR(Table6[[#This Row],[Raw Return]]&lt;-20,Table6[[#This Row],[Raw Return]]&gt;20),"Outlier",Table6[[#This Row],[Raw Return]])</f>
        <v>3.2155821639486326E-2</v>
      </c>
      <c r="O86" s="8">
        <f>(Table6[[#This Row],[Return]]-$S$3)^2</f>
        <v>9.7527589446312559E-4</v>
      </c>
      <c r="P86" s="8">
        <f>(Table6[[#This Row],[Return]]-$S$3)^3</f>
        <v>3.0457288359068662E-5</v>
      </c>
    </row>
    <row r="87" spans="1:16" x14ac:dyDescent="0.3">
      <c r="A87" s="1" t="s">
        <v>12</v>
      </c>
      <c r="B87" s="1" t="s">
        <v>13</v>
      </c>
      <c r="C87" s="2">
        <v>42220</v>
      </c>
      <c r="D87" s="1">
        <v>1905.05</v>
      </c>
      <c r="E87" s="1">
        <v>1922</v>
      </c>
      <c r="F87" s="1">
        <v>2160</v>
      </c>
      <c r="G87" s="1">
        <v>1909</v>
      </c>
      <c r="H87" s="1">
        <v>2018</v>
      </c>
      <c r="I87" s="1">
        <v>2026.65</v>
      </c>
      <c r="J87" s="1">
        <v>2035.87</v>
      </c>
      <c r="K87" s="1">
        <v>256964</v>
      </c>
      <c r="L87" s="1">
        <v>523145227.10000002</v>
      </c>
      <c r="M87" s="3">
        <f>IF(ISERROR((Table6[[#This Row],[Close Price]]-I86)/I86),0,(Table6[[#This Row],[Close Price]]-I86)/I86)</f>
        <v>6.383034566021896E-2</v>
      </c>
      <c r="N87" s="3">
        <f>IF(OR(Table6[[#This Row],[Raw Return]]&lt;-20,Table6[[#This Row],[Raw Return]]&gt;20),"Outlier",Table6[[#This Row],[Raw Return]])</f>
        <v>6.383034566021896E-2</v>
      </c>
      <c r="O87" s="8">
        <f>(Table6[[#This Row],[Return]]-$S$3)^2</f>
        <v>3.956904604112849E-3</v>
      </c>
      <c r="P87" s="8">
        <f>(Table6[[#This Row],[Return]]-$S$3)^3</f>
        <v>2.4890485635648208E-4</v>
      </c>
    </row>
    <row r="88" spans="1:16" x14ac:dyDescent="0.3">
      <c r="A88" s="1" t="s">
        <v>12</v>
      </c>
      <c r="B88" s="1" t="s">
        <v>13</v>
      </c>
      <c r="C88" s="2">
        <v>42221</v>
      </c>
      <c r="D88" s="1">
        <v>2026.65</v>
      </c>
      <c r="E88" s="1">
        <v>2047</v>
      </c>
      <c r="F88" s="1">
        <v>2050</v>
      </c>
      <c r="G88" s="1">
        <v>1969.9</v>
      </c>
      <c r="H88" s="1">
        <v>1987.15</v>
      </c>
      <c r="I88" s="1">
        <v>1991.05</v>
      </c>
      <c r="J88" s="1">
        <v>2021.77</v>
      </c>
      <c r="K88" s="1">
        <v>82037</v>
      </c>
      <c r="L88" s="1">
        <v>165860237.84999999</v>
      </c>
      <c r="M88" s="3">
        <f>IF(ISERROR((Table6[[#This Row],[Close Price]]-I87)/I87),0,(Table6[[#This Row],[Close Price]]-I87)/I87)</f>
        <v>-1.7565933930377784E-2</v>
      </c>
      <c r="N88" s="3">
        <f>IF(OR(Table6[[#This Row],[Raw Return]]&lt;-20,Table6[[#This Row],[Raw Return]]&gt;20),"Outlier",Table6[[#This Row],[Raw Return]])</f>
        <v>-1.7565933930377784E-2</v>
      </c>
      <c r="O88" s="8">
        <f>(Table6[[#This Row],[Return]]-$S$3)^2</f>
        <v>3.4196693615282027E-4</v>
      </c>
      <c r="P88" s="8">
        <f>(Table6[[#This Row],[Return]]-$S$3)^3</f>
        <v>-6.3237716026229889E-6</v>
      </c>
    </row>
    <row r="89" spans="1:16" x14ac:dyDescent="0.3">
      <c r="A89" s="1" t="s">
        <v>12</v>
      </c>
      <c r="B89" s="1" t="s">
        <v>13</v>
      </c>
      <c r="C89" s="2">
        <v>42222</v>
      </c>
      <c r="D89" s="1">
        <v>1991.05</v>
      </c>
      <c r="E89" s="1">
        <v>1992.1</v>
      </c>
      <c r="F89" s="1">
        <v>2007.95</v>
      </c>
      <c r="G89" s="1">
        <v>1905.5</v>
      </c>
      <c r="H89" s="1">
        <v>1927.9</v>
      </c>
      <c r="I89" s="1">
        <v>1925.9</v>
      </c>
      <c r="J89" s="1">
        <v>1950.94</v>
      </c>
      <c r="K89" s="1">
        <v>65897</v>
      </c>
      <c r="L89" s="1">
        <v>128561323.3</v>
      </c>
      <c r="M89" s="3">
        <f>IF(ISERROR((Table6[[#This Row],[Close Price]]-I88)/I88),0,(Table6[[#This Row],[Close Price]]-I88)/I88)</f>
        <v>-3.2721428392054379E-2</v>
      </c>
      <c r="N89" s="3">
        <f>IF(OR(Table6[[#This Row],[Raw Return]]&lt;-20,Table6[[#This Row],[Raw Return]]&gt;20),"Outlier",Table6[[#This Row],[Raw Return]])</f>
        <v>-3.2721428392054379E-2</v>
      </c>
      <c r="O89" s="8">
        <f>(Table6[[#This Row],[Return]]-$S$3)^2</f>
        <v>1.132177305236578E-3</v>
      </c>
      <c r="P89" s="8">
        <f>(Table6[[#This Row],[Return]]-$S$3)^3</f>
        <v>-3.8095323654256506E-5</v>
      </c>
    </row>
    <row r="90" spans="1:16" x14ac:dyDescent="0.3">
      <c r="A90" s="1" t="s">
        <v>12</v>
      </c>
      <c r="B90" s="1" t="s">
        <v>13</v>
      </c>
      <c r="C90" s="2">
        <v>42223</v>
      </c>
      <c r="D90" s="1">
        <v>1925.9</v>
      </c>
      <c r="E90" s="1">
        <v>1944.9</v>
      </c>
      <c r="F90" s="1">
        <v>2036</v>
      </c>
      <c r="G90" s="1">
        <v>1940</v>
      </c>
      <c r="H90" s="1">
        <v>2014</v>
      </c>
      <c r="I90" s="1">
        <v>2010.05</v>
      </c>
      <c r="J90" s="1">
        <v>2012.05</v>
      </c>
      <c r="K90" s="1">
        <v>144193</v>
      </c>
      <c r="L90" s="1">
        <v>290124176.64999998</v>
      </c>
      <c r="M90" s="3">
        <f>IF(ISERROR((Table6[[#This Row],[Close Price]]-I89)/I89),0,(Table6[[#This Row],[Close Price]]-I89)/I89)</f>
        <v>4.3693857417311313E-2</v>
      </c>
      <c r="N90" s="3">
        <f>IF(OR(Table6[[#This Row],[Raw Return]]&lt;-20,Table6[[#This Row],[Raw Return]]&gt;20),"Outlier",Table6[[#This Row],[Raw Return]])</f>
        <v>4.3693857417311313E-2</v>
      </c>
      <c r="O90" s="8">
        <f>(Table6[[#This Row],[Return]]-$S$3)^2</f>
        <v>1.8290542067981161E-3</v>
      </c>
      <c r="P90" s="8">
        <f>(Table6[[#This Row],[Return]]-$S$3)^3</f>
        <v>7.8223972089977917E-5</v>
      </c>
    </row>
    <row r="91" spans="1:16" x14ac:dyDescent="0.3">
      <c r="A91" s="1" t="s">
        <v>12</v>
      </c>
      <c r="B91" s="1" t="s">
        <v>13</v>
      </c>
      <c r="C91" s="2">
        <v>42226</v>
      </c>
      <c r="D91" s="1">
        <v>2010.05</v>
      </c>
      <c r="E91" s="1">
        <v>2011</v>
      </c>
      <c r="F91" s="1">
        <v>2025.05</v>
      </c>
      <c r="G91" s="1">
        <v>1992.25</v>
      </c>
      <c r="H91" s="1">
        <v>2005</v>
      </c>
      <c r="I91" s="1">
        <v>2003.35</v>
      </c>
      <c r="J91" s="1">
        <v>2011.04</v>
      </c>
      <c r="K91" s="1">
        <v>49589</v>
      </c>
      <c r="L91" s="1">
        <v>99725642.349999994</v>
      </c>
      <c r="M91" s="3">
        <f>IF(ISERROR((Table6[[#This Row],[Close Price]]-I90)/I90),0,(Table6[[#This Row],[Close Price]]-I90)/I90)</f>
        <v>-3.3332504166563247E-3</v>
      </c>
      <c r="N91" s="3">
        <f>IF(OR(Table6[[#This Row],[Raw Return]]&lt;-20,Table6[[#This Row],[Raw Return]]&gt;20),"Outlier",Table6[[#This Row],[Raw Return]])</f>
        <v>-3.3332504166563247E-3</v>
      </c>
      <c r="O91" s="8">
        <f>(Table6[[#This Row],[Return]]-$S$3)^2</f>
        <v>1.8144741904153117E-5</v>
      </c>
      <c r="P91" s="8">
        <f>(Table6[[#This Row],[Return]]-$S$3)^3</f>
        <v>-7.7290513486634041E-8</v>
      </c>
    </row>
    <row r="92" spans="1:16" x14ac:dyDescent="0.3">
      <c r="A92" s="1" t="s">
        <v>12</v>
      </c>
      <c r="B92" s="1" t="s">
        <v>13</v>
      </c>
      <c r="C92" s="2">
        <v>42227</v>
      </c>
      <c r="D92" s="1">
        <v>2003.35</v>
      </c>
      <c r="E92" s="1">
        <v>2003</v>
      </c>
      <c r="F92" s="1">
        <v>2039</v>
      </c>
      <c r="G92" s="1">
        <v>1968.9</v>
      </c>
      <c r="H92" s="1">
        <v>2012</v>
      </c>
      <c r="I92" s="1">
        <v>2005.85</v>
      </c>
      <c r="J92" s="1">
        <v>1996.97</v>
      </c>
      <c r="K92" s="1">
        <v>46782</v>
      </c>
      <c r="L92" s="1">
        <v>93422222.200000003</v>
      </c>
      <c r="M92" s="3">
        <f>IF(ISERROR((Table6[[#This Row],[Close Price]]-I91)/I91),0,(Table6[[#This Row],[Close Price]]-I91)/I91)</f>
        <v>1.2479097511667956E-3</v>
      </c>
      <c r="N92" s="3">
        <f>IF(OR(Table6[[#This Row],[Raw Return]]&lt;-20,Table6[[#This Row],[Raw Return]]&gt;20),"Outlier",Table6[[#This Row],[Raw Return]])</f>
        <v>1.2479097511667956E-3</v>
      </c>
      <c r="O92" s="8">
        <f>(Table6[[#This Row],[Return]]-$S$3)^2</f>
        <v>1.0335944544021162E-7</v>
      </c>
      <c r="P92" s="8">
        <f>(Table6[[#This Row],[Return]]-$S$3)^3</f>
        <v>3.3229610885216534E-11</v>
      </c>
    </row>
    <row r="93" spans="1:16" x14ac:dyDescent="0.3">
      <c r="A93" s="1" t="s">
        <v>12</v>
      </c>
      <c r="B93" s="1" t="s">
        <v>13</v>
      </c>
      <c r="C93" s="2">
        <v>42228</v>
      </c>
      <c r="D93" s="1">
        <v>2005.85</v>
      </c>
      <c r="E93" s="1">
        <v>2005</v>
      </c>
      <c r="F93" s="1">
        <v>2014</v>
      </c>
      <c r="G93" s="1">
        <v>1963.6</v>
      </c>
      <c r="H93" s="1">
        <v>1964</v>
      </c>
      <c r="I93" s="1">
        <v>1986.85</v>
      </c>
      <c r="J93" s="1">
        <v>1991.14</v>
      </c>
      <c r="K93" s="1">
        <v>61326</v>
      </c>
      <c r="L93" s="1">
        <v>122108784.75</v>
      </c>
      <c r="M93" s="3">
        <f>IF(ISERROR((Table6[[#This Row],[Close Price]]-I92)/I92),0,(Table6[[#This Row],[Close Price]]-I92)/I92)</f>
        <v>-9.4722935413914296E-3</v>
      </c>
      <c r="N93" s="3">
        <f>IF(OR(Table6[[#This Row],[Raw Return]]&lt;-20,Table6[[#This Row],[Raw Return]]&gt;20),"Outlier",Table6[[#This Row],[Raw Return]])</f>
        <v>-9.4722935413914296E-3</v>
      </c>
      <c r="O93" s="8">
        <f>(Table6[[#This Row],[Return]]-$S$3)^2</f>
        <v>1.0813312087891337E-4</v>
      </c>
      <c r="P93" s="8">
        <f>(Table6[[#This Row],[Return]]-$S$3)^3</f>
        <v>-1.124444711763347E-6</v>
      </c>
    </row>
    <row r="94" spans="1:16" x14ac:dyDescent="0.3">
      <c r="A94" s="1" t="s">
        <v>12</v>
      </c>
      <c r="B94" s="1" t="s">
        <v>13</v>
      </c>
      <c r="C94" s="2">
        <v>42229</v>
      </c>
      <c r="D94" s="1">
        <v>1986.85</v>
      </c>
      <c r="E94" s="1">
        <v>1986</v>
      </c>
      <c r="F94" s="1">
        <v>2052.85</v>
      </c>
      <c r="G94" s="1">
        <v>1920</v>
      </c>
      <c r="H94" s="1">
        <v>1935</v>
      </c>
      <c r="I94" s="1">
        <v>1935.35</v>
      </c>
      <c r="J94" s="1">
        <v>1970.53</v>
      </c>
      <c r="K94" s="1">
        <v>191726</v>
      </c>
      <c r="L94" s="1">
        <v>377801812.85000002</v>
      </c>
      <c r="M94" s="3">
        <f>IF(ISERROR((Table6[[#This Row],[Close Price]]-I93)/I93),0,(Table6[[#This Row],[Close Price]]-I93)/I93)</f>
        <v>-2.59204268062511E-2</v>
      </c>
      <c r="N94" s="3">
        <f>IF(OR(Table6[[#This Row],[Raw Return]]&lt;-20,Table6[[#This Row],[Raw Return]]&gt;20),"Outlier",Table6[[#This Row],[Raw Return]])</f>
        <v>-2.59204268062511E-2</v>
      </c>
      <c r="O94" s="8">
        <f>(Table6[[#This Row],[Return]]-$S$3)^2</f>
        <v>7.2075286733690018E-4</v>
      </c>
      <c r="P94" s="8">
        <f>(Table6[[#This Row],[Return]]-$S$3)^3</f>
        <v>-1.9349937571398249E-5</v>
      </c>
    </row>
    <row r="95" spans="1:16" x14ac:dyDescent="0.3">
      <c r="A95" s="1" t="s">
        <v>12</v>
      </c>
      <c r="B95" s="1" t="s">
        <v>13</v>
      </c>
      <c r="C95" s="2">
        <v>42230</v>
      </c>
      <c r="D95" s="1">
        <v>1935.35</v>
      </c>
      <c r="E95" s="1">
        <v>1969.95</v>
      </c>
      <c r="F95" s="1">
        <v>1990</v>
      </c>
      <c r="G95" s="1">
        <v>1938</v>
      </c>
      <c r="H95" s="1">
        <v>1971.95</v>
      </c>
      <c r="I95" s="1">
        <v>1972.35</v>
      </c>
      <c r="J95" s="1">
        <v>1965.67</v>
      </c>
      <c r="K95" s="1">
        <v>25047</v>
      </c>
      <c r="L95" s="1">
        <v>49234166.950000003</v>
      </c>
      <c r="M95" s="3">
        <f>IF(ISERROR((Table6[[#This Row],[Close Price]]-I94)/I94),0,(Table6[[#This Row],[Close Price]]-I94)/I94)</f>
        <v>1.911798899423877E-2</v>
      </c>
      <c r="N95" s="3">
        <f>IF(OR(Table6[[#This Row],[Raw Return]]&lt;-20,Table6[[#This Row],[Raw Return]]&gt;20),"Outlier",Table6[[#This Row],[Raw Return]])</f>
        <v>1.911798899423877E-2</v>
      </c>
      <c r="O95" s="8">
        <f>(Table6[[#This Row],[Return]]-$S$3)^2</f>
        <v>3.3093339666424046E-4</v>
      </c>
      <c r="P95" s="8">
        <f>(Table6[[#This Row],[Return]]-$S$3)^3</f>
        <v>6.0201996661613638E-6</v>
      </c>
    </row>
    <row r="96" spans="1:16" x14ac:dyDescent="0.3">
      <c r="A96" s="1" t="s">
        <v>12</v>
      </c>
      <c r="B96" s="1" t="s">
        <v>13</v>
      </c>
      <c r="C96" s="2">
        <v>42233</v>
      </c>
      <c r="D96" s="1">
        <v>1972.35</v>
      </c>
      <c r="E96" s="1">
        <v>1956.85</v>
      </c>
      <c r="F96" s="1">
        <v>1990</v>
      </c>
      <c r="G96" s="1">
        <v>1930</v>
      </c>
      <c r="H96" s="1">
        <v>1935</v>
      </c>
      <c r="I96" s="1">
        <v>1942.8</v>
      </c>
      <c r="J96" s="1">
        <v>1956.08</v>
      </c>
      <c r="K96" s="1">
        <v>31682</v>
      </c>
      <c r="L96" s="1">
        <v>61972628.700000003</v>
      </c>
      <c r="M96" s="3">
        <f>IF(ISERROR((Table6[[#This Row],[Close Price]]-I95)/I95),0,(Table6[[#This Row],[Close Price]]-I95)/I95)</f>
        <v>-1.4982127918472865E-2</v>
      </c>
      <c r="N96" s="3">
        <f>IF(OR(Table6[[#This Row],[Raw Return]]&lt;-20,Table6[[#This Row],[Raw Return]]&gt;20),"Outlier",Table6[[#This Row],[Raw Return]])</f>
        <v>-1.4982127918472865E-2</v>
      </c>
      <c r="O96" s="8">
        <f>(Table6[[#This Row],[Return]]-$S$3)^2</f>
        <v>2.5308170956318333E-4</v>
      </c>
      <c r="P96" s="8">
        <f>(Table6[[#This Row],[Return]]-$S$3)^3</f>
        <v>-4.0261610139514471E-6</v>
      </c>
    </row>
    <row r="97" spans="1:16" x14ac:dyDescent="0.3">
      <c r="A97" s="1" t="s">
        <v>12</v>
      </c>
      <c r="B97" s="1" t="s">
        <v>13</v>
      </c>
      <c r="C97" s="2">
        <v>42234</v>
      </c>
      <c r="D97" s="1">
        <v>1942.8</v>
      </c>
      <c r="E97" s="1">
        <v>1949.8</v>
      </c>
      <c r="F97" s="1">
        <v>1951</v>
      </c>
      <c r="G97" s="1">
        <v>1915</v>
      </c>
      <c r="H97" s="1">
        <v>1918.8</v>
      </c>
      <c r="I97" s="1">
        <v>1920.6</v>
      </c>
      <c r="J97" s="1">
        <v>1932.46</v>
      </c>
      <c r="K97" s="1">
        <v>19794</v>
      </c>
      <c r="L97" s="1">
        <v>38251156.350000001</v>
      </c>
      <c r="M97" s="3">
        <f>IF(ISERROR((Table6[[#This Row],[Close Price]]-I96)/I96),0,(Table6[[#This Row],[Close Price]]-I96)/I96)</f>
        <v>-1.1426806670784459E-2</v>
      </c>
      <c r="N97" s="3">
        <f>IF(OR(Table6[[#This Row],[Raw Return]]&lt;-20,Table6[[#This Row],[Raw Return]]&gt;20),"Outlier",Table6[[#This Row],[Raw Return]])</f>
        <v>-1.1426806670784459E-2</v>
      </c>
      <c r="O97" s="8">
        <f>(Table6[[#This Row],[Return]]-$S$3)^2</f>
        <v>1.526020637298528E-4</v>
      </c>
      <c r="P97" s="8">
        <f>(Table6[[#This Row],[Return]]-$S$3)^3</f>
        <v>-1.8851269852970465E-6</v>
      </c>
    </row>
    <row r="98" spans="1:16" x14ac:dyDescent="0.3">
      <c r="A98" s="1" t="s">
        <v>12</v>
      </c>
      <c r="B98" s="1" t="s">
        <v>13</v>
      </c>
      <c r="C98" s="2">
        <v>42235</v>
      </c>
      <c r="D98" s="1">
        <v>1920.6</v>
      </c>
      <c r="E98" s="1">
        <v>1924</v>
      </c>
      <c r="F98" s="1">
        <v>1933</v>
      </c>
      <c r="G98" s="1">
        <v>1875</v>
      </c>
      <c r="H98" s="1">
        <v>1890</v>
      </c>
      <c r="I98" s="1">
        <v>1883.95</v>
      </c>
      <c r="J98" s="1">
        <v>1893.52</v>
      </c>
      <c r="K98" s="1">
        <v>30928</v>
      </c>
      <c r="L98" s="1">
        <v>58562744.5</v>
      </c>
      <c r="M98" s="3">
        <f>IF(ISERROR((Table6[[#This Row],[Close Price]]-I97)/I97),0,(Table6[[#This Row],[Close Price]]-I97)/I97)</f>
        <v>-1.9082578360928807E-2</v>
      </c>
      <c r="N98" s="3">
        <f>IF(OR(Table6[[#This Row],[Raw Return]]&lt;-20,Table6[[#This Row],[Raw Return]]&gt;20),"Outlier",Table6[[#This Row],[Raw Return]])</f>
        <v>-1.9082578360928807E-2</v>
      </c>
      <c r="O98" s="8">
        <f>(Table6[[#This Row],[Return]]-$S$3)^2</f>
        <v>4.0035977981676464E-4</v>
      </c>
      <c r="P98" s="8">
        <f>(Table6[[#This Row],[Return]]-$S$3)^3</f>
        <v>-8.0107958211676655E-6</v>
      </c>
    </row>
    <row r="99" spans="1:16" x14ac:dyDescent="0.3">
      <c r="A99" s="1" t="s">
        <v>12</v>
      </c>
      <c r="B99" s="1" t="s">
        <v>13</v>
      </c>
      <c r="C99" s="2">
        <v>42236</v>
      </c>
      <c r="D99" s="1">
        <v>1883.95</v>
      </c>
      <c r="E99" s="1">
        <v>1880.05</v>
      </c>
      <c r="F99" s="1">
        <v>1927</v>
      </c>
      <c r="G99" s="1">
        <v>1861</v>
      </c>
      <c r="H99" s="1">
        <v>1865</v>
      </c>
      <c r="I99" s="1">
        <v>1879.35</v>
      </c>
      <c r="J99" s="1">
        <v>1900.02</v>
      </c>
      <c r="K99" s="1">
        <v>231540</v>
      </c>
      <c r="L99" s="1">
        <v>439930455</v>
      </c>
      <c r="M99" s="3">
        <f>IF(ISERROR((Table6[[#This Row],[Close Price]]-I98)/I98),0,(Table6[[#This Row],[Close Price]]-I98)/I98)</f>
        <v>-2.441678388492336E-3</v>
      </c>
      <c r="N99" s="3">
        <f>IF(OR(Table6[[#This Row],[Raw Return]]&lt;-20,Table6[[#This Row],[Raw Return]]&gt;20),"Outlier",Table6[[#This Row],[Raw Return]])</f>
        <v>-2.441678388492336E-3</v>
      </c>
      <c r="O99" s="8">
        <f>(Table6[[#This Row],[Return]]-$S$3)^2</f>
        <v>1.134404709777146E-5</v>
      </c>
      <c r="P99" s="8">
        <f>(Table6[[#This Row],[Return]]-$S$3)^3</f>
        <v>-3.8207799965169664E-8</v>
      </c>
    </row>
    <row r="100" spans="1:16" x14ac:dyDescent="0.3">
      <c r="A100" s="1" t="s">
        <v>12</v>
      </c>
      <c r="B100" s="1" t="s">
        <v>13</v>
      </c>
      <c r="C100" s="2">
        <v>42237</v>
      </c>
      <c r="D100" s="1">
        <v>1879.35</v>
      </c>
      <c r="E100" s="1">
        <v>1861.9</v>
      </c>
      <c r="F100" s="1">
        <v>1895</v>
      </c>
      <c r="G100" s="1">
        <v>1825</v>
      </c>
      <c r="H100" s="1">
        <v>1872</v>
      </c>
      <c r="I100" s="1">
        <v>1878</v>
      </c>
      <c r="J100" s="1">
        <v>1872.29</v>
      </c>
      <c r="K100" s="1">
        <v>34214</v>
      </c>
      <c r="L100" s="1">
        <v>64058580.399999999</v>
      </c>
      <c r="M100" s="3">
        <f>IF(ISERROR((Table6[[#This Row],[Close Price]]-I99)/I99),0,(Table6[[#This Row],[Close Price]]-I99)/I99)</f>
        <v>-7.1833346635800097E-4</v>
      </c>
      <c r="N100" s="3">
        <f>IF(OR(Table6[[#This Row],[Raw Return]]&lt;-20,Table6[[#This Row],[Raw Return]]&gt;20),"Outlier",Table6[[#This Row],[Raw Return]])</f>
        <v>-7.1833346635800097E-4</v>
      </c>
      <c r="O100" s="8">
        <f>(Table6[[#This Row],[Return]]-$S$3)^2</f>
        <v>2.7051945993950544E-6</v>
      </c>
      <c r="P100" s="8">
        <f>(Table6[[#This Row],[Return]]-$S$3)^3</f>
        <v>-4.4493622687110442E-9</v>
      </c>
    </row>
    <row r="101" spans="1:16" x14ac:dyDescent="0.3">
      <c r="A101" s="1" t="s">
        <v>12</v>
      </c>
      <c r="B101" s="1" t="s">
        <v>13</v>
      </c>
      <c r="C101" s="2">
        <v>42240</v>
      </c>
      <c r="D101" s="1">
        <v>1878</v>
      </c>
      <c r="E101" s="1">
        <v>1849.95</v>
      </c>
      <c r="F101" s="1">
        <v>1849.95</v>
      </c>
      <c r="G101" s="1">
        <v>1680.65</v>
      </c>
      <c r="H101" s="1">
        <v>1744.8</v>
      </c>
      <c r="I101" s="1">
        <v>1714.7</v>
      </c>
      <c r="J101" s="1">
        <v>1768.54</v>
      </c>
      <c r="K101" s="1">
        <v>103171</v>
      </c>
      <c r="L101" s="1">
        <v>182461972.40000001</v>
      </c>
      <c r="M101" s="3">
        <f>IF(ISERROR((Table6[[#This Row],[Close Price]]-I100)/I100),0,(Table6[[#This Row],[Close Price]]-I100)/I100)</f>
        <v>-8.6954206602768883E-2</v>
      </c>
      <c r="N101" s="3">
        <f>IF(OR(Table6[[#This Row],[Raw Return]]&lt;-20,Table6[[#This Row],[Raw Return]]&gt;20),"Outlier",Table6[[#This Row],[Raw Return]])</f>
        <v>-8.6954206602768883E-2</v>
      </c>
      <c r="O101" s="8">
        <f>(Table6[[#This Row],[Return]]-$S$3)^2</f>
        <v>7.7230034973669766E-3</v>
      </c>
      <c r="P101" s="8">
        <f>(Table6[[#This Row],[Return]]-$S$3)^3</f>
        <v>-6.7870234113770369E-4</v>
      </c>
    </row>
    <row r="102" spans="1:16" x14ac:dyDescent="0.3">
      <c r="A102" s="1" t="s">
        <v>12</v>
      </c>
      <c r="B102" s="1" t="s">
        <v>13</v>
      </c>
      <c r="C102" s="2">
        <v>42241</v>
      </c>
      <c r="D102" s="1">
        <v>1714.7</v>
      </c>
      <c r="E102" s="1">
        <v>1718</v>
      </c>
      <c r="F102" s="1">
        <v>1749.85</v>
      </c>
      <c r="G102" s="1">
        <v>1662</v>
      </c>
      <c r="H102" s="1">
        <v>1724.9</v>
      </c>
      <c r="I102" s="1">
        <v>1708.25</v>
      </c>
      <c r="J102" s="1">
        <v>1696.08</v>
      </c>
      <c r="K102" s="1">
        <v>84903</v>
      </c>
      <c r="L102" s="1">
        <v>144002447.25</v>
      </c>
      <c r="M102" s="3">
        <f>IF(ISERROR((Table6[[#This Row],[Close Price]]-I101)/I101),0,(Table6[[#This Row],[Close Price]]-I101)/I101)</f>
        <v>-3.7615909488540535E-3</v>
      </c>
      <c r="N102" s="3">
        <f>IF(OR(Table6[[#This Row],[Raw Return]]&lt;-20,Table6[[#This Row],[Raw Return]]&gt;20),"Outlier",Table6[[#This Row],[Raw Return]])</f>
        <v>-3.7615909488540535E-3</v>
      </c>
      <c r="O102" s="8">
        <f>(Table6[[#This Row],[Return]]-$S$3)^2</f>
        <v>2.1977391458803605E-5</v>
      </c>
      <c r="P102" s="8">
        <f>(Table6[[#This Row],[Return]]-$S$3)^3</f>
        <v>-1.0303012240248712E-7</v>
      </c>
    </row>
    <row r="103" spans="1:16" x14ac:dyDescent="0.3">
      <c r="A103" s="1" t="s">
        <v>12</v>
      </c>
      <c r="B103" s="1" t="s">
        <v>13</v>
      </c>
      <c r="C103" s="2">
        <v>42242</v>
      </c>
      <c r="D103" s="1">
        <v>1708.25</v>
      </c>
      <c r="E103" s="1">
        <v>1702</v>
      </c>
      <c r="F103" s="1">
        <v>1784</v>
      </c>
      <c r="G103" s="1">
        <v>1702</v>
      </c>
      <c r="H103" s="1">
        <v>1707.9</v>
      </c>
      <c r="I103" s="1">
        <v>1714</v>
      </c>
      <c r="J103" s="1">
        <v>1742.05</v>
      </c>
      <c r="K103" s="1">
        <v>38691</v>
      </c>
      <c r="L103" s="1">
        <v>67401502.349999994</v>
      </c>
      <c r="M103" s="3">
        <f>IF(ISERROR((Table6[[#This Row],[Close Price]]-I102)/I102),0,(Table6[[#This Row],[Close Price]]-I102)/I102)</f>
        <v>3.3660178545294891E-3</v>
      </c>
      <c r="N103" s="3">
        <f>IF(OR(Table6[[#This Row],[Raw Return]]&lt;-20,Table6[[#This Row],[Raw Return]]&gt;20),"Outlier",Table6[[#This Row],[Raw Return]])</f>
        <v>3.3660178545294891E-3</v>
      </c>
      <c r="O103" s="8">
        <f>(Table6[[#This Row],[Return]]-$S$3)^2</f>
        <v>5.9516664162912644E-6</v>
      </c>
      <c r="P103" s="8">
        <f>(Table6[[#This Row],[Return]]-$S$3)^3</f>
        <v>1.4519707658259485E-8</v>
      </c>
    </row>
    <row r="104" spans="1:16" x14ac:dyDescent="0.3">
      <c r="A104" s="1" t="s">
        <v>12</v>
      </c>
      <c r="B104" s="1" t="s">
        <v>13</v>
      </c>
      <c r="C104" s="2">
        <v>42243</v>
      </c>
      <c r="D104" s="1">
        <v>1714</v>
      </c>
      <c r="E104" s="1">
        <v>1725.1</v>
      </c>
      <c r="F104" s="1">
        <v>1795</v>
      </c>
      <c r="G104" s="1">
        <v>1724.95</v>
      </c>
      <c r="H104" s="1">
        <v>1736</v>
      </c>
      <c r="I104" s="1">
        <v>1744.65</v>
      </c>
      <c r="J104" s="1">
        <v>1753.76</v>
      </c>
      <c r="K104" s="1">
        <v>33103</v>
      </c>
      <c r="L104" s="1">
        <v>58054877.25</v>
      </c>
      <c r="M104" s="3">
        <f>IF(ISERROR((Table6[[#This Row],[Close Price]]-I103)/I103),0,(Table6[[#This Row],[Close Price]]-I103)/I103)</f>
        <v>1.7882147024504136E-2</v>
      </c>
      <c r="N104" s="3">
        <f>IF(OR(Table6[[#This Row],[Raw Return]]&lt;-20,Table6[[#This Row],[Raw Return]]&gt;20),"Outlier",Table6[[#This Row],[Raw Return]])</f>
        <v>1.7882147024504136E-2</v>
      </c>
      <c r="O104" s="8">
        <f>(Table6[[#This Row],[Return]]-$S$3)^2</f>
        <v>2.8749687857048035E-4</v>
      </c>
      <c r="P104" s="8">
        <f>(Table6[[#This Row],[Return]]-$S$3)^3</f>
        <v>4.8747202859679434E-6</v>
      </c>
    </row>
    <row r="105" spans="1:16" x14ac:dyDescent="0.3">
      <c r="A105" s="1" t="s">
        <v>12</v>
      </c>
      <c r="B105" s="1" t="s">
        <v>13</v>
      </c>
      <c r="C105" s="2">
        <v>42244</v>
      </c>
      <c r="D105" s="1">
        <v>1744.65</v>
      </c>
      <c r="E105" s="1">
        <v>1755</v>
      </c>
      <c r="F105" s="1">
        <v>1846.95</v>
      </c>
      <c r="G105" s="1">
        <v>1755</v>
      </c>
      <c r="H105" s="1">
        <v>1832</v>
      </c>
      <c r="I105" s="1">
        <v>1815.05</v>
      </c>
      <c r="J105" s="1">
        <v>1783.68</v>
      </c>
      <c r="K105" s="1">
        <v>99814</v>
      </c>
      <c r="L105" s="1">
        <v>178036174.44999999</v>
      </c>
      <c r="M105" s="3">
        <f>IF(ISERROR((Table6[[#This Row],[Close Price]]-I104)/I104),0,(Table6[[#This Row],[Close Price]]-I104)/I104)</f>
        <v>4.0351933052474628E-2</v>
      </c>
      <c r="N105" s="3">
        <f>IF(OR(Table6[[#This Row],[Raw Return]]&lt;-20,Table6[[#This Row],[Raw Return]]&gt;20),"Outlier",Table6[[#This Row],[Raw Return]])</f>
        <v>4.0351933052474628E-2</v>
      </c>
      <c r="O105" s="8">
        <f>(Table6[[#This Row],[Return]]-$S$3)^2</f>
        <v>1.5543715436566754E-3</v>
      </c>
      <c r="P105" s="8">
        <f>(Table6[[#This Row],[Return]]-$S$3)^3</f>
        <v>6.12819047336099E-5</v>
      </c>
    </row>
    <row r="106" spans="1:16" x14ac:dyDescent="0.3">
      <c r="A106" s="1" t="s">
        <v>12</v>
      </c>
      <c r="B106" s="1" t="s">
        <v>13</v>
      </c>
      <c r="C106" s="2">
        <v>42247</v>
      </c>
      <c r="D106" s="1">
        <v>1815.05</v>
      </c>
      <c r="E106" s="1">
        <v>1805</v>
      </c>
      <c r="F106" s="1">
        <v>1878</v>
      </c>
      <c r="G106" s="1">
        <v>1770</v>
      </c>
      <c r="H106" s="1">
        <v>1802.7</v>
      </c>
      <c r="I106" s="1">
        <v>1809.8</v>
      </c>
      <c r="J106" s="1">
        <v>1833.5</v>
      </c>
      <c r="K106" s="1">
        <v>29319</v>
      </c>
      <c r="L106" s="1">
        <v>53756299.25</v>
      </c>
      <c r="M106" s="3">
        <f>IF(ISERROR((Table6[[#This Row],[Close Price]]-I105)/I105),0,(Table6[[#This Row],[Close Price]]-I105)/I105)</f>
        <v>-2.8924823007630647E-3</v>
      </c>
      <c r="N106" s="3">
        <f>IF(OR(Table6[[#This Row],[Raw Return]]&lt;-20,Table6[[#This Row],[Raw Return]]&gt;20),"Outlier",Table6[[#This Row],[Raw Return]])</f>
        <v>-2.8924823007630647E-3</v>
      </c>
      <c r="O106" s="8">
        <f>(Table6[[#This Row],[Return]]-$S$3)^2</f>
        <v>1.458396981810287E-5</v>
      </c>
      <c r="P106" s="8">
        <f>(Table6[[#This Row],[Return]]-$S$3)^3</f>
        <v>-5.5694670034968753E-8</v>
      </c>
    </row>
    <row r="107" spans="1:16" x14ac:dyDescent="0.3">
      <c r="A107" s="1" t="s">
        <v>12</v>
      </c>
      <c r="B107" s="1" t="s">
        <v>13</v>
      </c>
      <c r="C107" s="2">
        <v>42248</v>
      </c>
      <c r="D107" s="1">
        <v>1809.8</v>
      </c>
      <c r="E107" s="1">
        <v>1800</v>
      </c>
      <c r="F107" s="1">
        <v>1846</v>
      </c>
      <c r="G107" s="1">
        <v>1764.05</v>
      </c>
      <c r="H107" s="1">
        <v>1771.15</v>
      </c>
      <c r="I107" s="1">
        <v>1772.6</v>
      </c>
      <c r="J107" s="1">
        <v>1805.16</v>
      </c>
      <c r="K107" s="1">
        <v>52979</v>
      </c>
      <c r="L107" s="1">
        <v>95635380.799999997</v>
      </c>
      <c r="M107" s="3">
        <f>IF(ISERROR((Table6[[#This Row],[Close Price]]-I106)/I106),0,(Table6[[#This Row],[Close Price]]-I106)/I106)</f>
        <v>-2.055475743176044E-2</v>
      </c>
      <c r="N107" s="3">
        <f>IF(OR(Table6[[#This Row],[Raw Return]]&lt;-20,Table6[[#This Row],[Raw Return]]&gt;20),"Outlier",Table6[[#This Row],[Raw Return]])</f>
        <v>-2.055475743176044E-2</v>
      </c>
      <c r="O107" s="8">
        <f>(Table6[[#This Row],[Return]]-$S$3)^2</f>
        <v>4.6144073093008461E-4</v>
      </c>
      <c r="P107" s="8">
        <f>(Table6[[#This Row],[Return]]-$S$3)^3</f>
        <v>-9.9122874987914271E-6</v>
      </c>
    </row>
    <row r="108" spans="1:16" x14ac:dyDescent="0.3">
      <c r="A108" s="1" t="s">
        <v>12</v>
      </c>
      <c r="B108" s="1" t="s">
        <v>13</v>
      </c>
      <c r="C108" s="2">
        <v>42249</v>
      </c>
      <c r="D108" s="1">
        <v>1772.6</v>
      </c>
      <c r="E108" s="1">
        <v>1783</v>
      </c>
      <c r="F108" s="1">
        <v>1819.8</v>
      </c>
      <c r="G108" s="1">
        <v>1762.05</v>
      </c>
      <c r="H108" s="1">
        <v>1795</v>
      </c>
      <c r="I108" s="1">
        <v>1785.25</v>
      </c>
      <c r="J108" s="1">
        <v>1776.62</v>
      </c>
      <c r="K108" s="1">
        <v>62082</v>
      </c>
      <c r="L108" s="1">
        <v>110295928.95</v>
      </c>
      <c r="M108" s="3">
        <f>IF(ISERROR((Table6[[#This Row],[Close Price]]-I107)/I107),0,(Table6[[#This Row],[Close Price]]-I107)/I107)</f>
        <v>7.1364097935236893E-3</v>
      </c>
      <c r="N108" s="3">
        <f>IF(OR(Table6[[#This Row],[Raw Return]]&lt;-20,Table6[[#This Row],[Raw Return]]&gt;20),"Outlier",Table6[[#This Row],[Raw Return]])</f>
        <v>7.1364097935236893E-3</v>
      </c>
      <c r="O108" s="8">
        <f>(Table6[[#This Row],[Return]]-$S$3)^2</f>
        <v>3.8564046353666923E-5</v>
      </c>
      <c r="P108" s="8">
        <f>(Table6[[#This Row],[Return]]-$S$3)^3</f>
        <v>2.394825612845812E-7</v>
      </c>
    </row>
    <row r="109" spans="1:16" x14ac:dyDescent="0.3">
      <c r="A109" s="1" t="s">
        <v>12</v>
      </c>
      <c r="B109" s="1" t="s">
        <v>13</v>
      </c>
      <c r="C109" s="2">
        <v>42250</v>
      </c>
      <c r="D109" s="1">
        <v>1785.25</v>
      </c>
      <c r="E109" s="1">
        <v>1795.2</v>
      </c>
      <c r="F109" s="1">
        <v>1871</v>
      </c>
      <c r="G109" s="1">
        <v>1789.95</v>
      </c>
      <c r="H109" s="1">
        <v>1842</v>
      </c>
      <c r="I109" s="1">
        <v>1850.2</v>
      </c>
      <c r="J109" s="1">
        <v>1837.68</v>
      </c>
      <c r="K109" s="1">
        <v>43243</v>
      </c>
      <c r="L109" s="1">
        <v>79466702.099999994</v>
      </c>
      <c r="M109" s="3">
        <f>IF(ISERROR((Table6[[#This Row],[Close Price]]-I108)/I108),0,(Table6[[#This Row],[Close Price]]-I108)/I108)</f>
        <v>3.6381459179386663E-2</v>
      </c>
      <c r="N109" s="3">
        <f>IF(OR(Table6[[#This Row],[Raw Return]]&lt;-20,Table6[[#This Row],[Raw Return]]&gt;20),"Outlier",Table6[[#This Row],[Raw Return]])</f>
        <v>3.6381459179386663E-2</v>
      </c>
      <c r="O109" s="8">
        <f>(Table6[[#This Row],[Return]]-$S$3)^2</f>
        <v>1.2570602206683247E-3</v>
      </c>
      <c r="P109" s="8">
        <f>(Table6[[#This Row],[Return]]-$S$3)^3</f>
        <v>4.4569126775113695E-5</v>
      </c>
    </row>
    <row r="110" spans="1:16" x14ac:dyDescent="0.3">
      <c r="A110" s="1" t="s">
        <v>12</v>
      </c>
      <c r="B110" s="1" t="s">
        <v>13</v>
      </c>
      <c r="C110" s="2">
        <v>42251</v>
      </c>
      <c r="D110" s="1">
        <v>1850.2</v>
      </c>
      <c r="E110" s="1">
        <v>1855.75</v>
      </c>
      <c r="F110" s="1">
        <v>1910</v>
      </c>
      <c r="G110" s="1">
        <v>1821.15</v>
      </c>
      <c r="H110" s="1">
        <v>1831.1</v>
      </c>
      <c r="I110" s="1">
        <v>1828.75</v>
      </c>
      <c r="J110" s="1">
        <v>1843.1</v>
      </c>
      <c r="K110" s="1">
        <v>51729</v>
      </c>
      <c r="L110" s="1">
        <v>95341825.150000006</v>
      </c>
      <c r="M110" s="3">
        <f>IF(ISERROR((Table6[[#This Row],[Close Price]]-I109)/I109),0,(Table6[[#This Row],[Close Price]]-I109)/I109)</f>
        <v>-1.1593341260404304E-2</v>
      </c>
      <c r="N110" s="3">
        <f>IF(OR(Table6[[#This Row],[Raw Return]]&lt;-20,Table6[[#This Row],[Raw Return]]&gt;20),"Outlier",Table6[[#This Row],[Raw Return]])</f>
        <v>-1.1593341260404304E-2</v>
      </c>
      <c r="O110" s="8">
        <f>(Table6[[#This Row],[Return]]-$S$3)^2</f>
        <v>1.5674427460677303E-4</v>
      </c>
      <c r="P110" s="8">
        <f>(Table6[[#This Row],[Return]]-$S$3)^3</f>
        <v>-1.9623999742390202E-6</v>
      </c>
    </row>
    <row r="111" spans="1:16" x14ac:dyDescent="0.3">
      <c r="A111" s="1" t="s">
        <v>12</v>
      </c>
      <c r="B111" s="1" t="s">
        <v>13</v>
      </c>
      <c r="C111" s="2">
        <v>42254</v>
      </c>
      <c r="D111" s="1">
        <v>1828.75</v>
      </c>
      <c r="E111" s="1">
        <v>1830</v>
      </c>
      <c r="F111" s="1">
        <v>1844.8</v>
      </c>
      <c r="G111" s="1">
        <v>1733</v>
      </c>
      <c r="H111" s="1">
        <v>1750</v>
      </c>
      <c r="I111" s="1">
        <v>1750.5</v>
      </c>
      <c r="J111" s="1">
        <v>1773.32</v>
      </c>
      <c r="K111" s="1">
        <v>66150</v>
      </c>
      <c r="L111" s="1">
        <v>117305393.75</v>
      </c>
      <c r="M111" s="3">
        <f>IF(ISERROR((Table6[[#This Row],[Close Price]]-I110)/I110),0,(Table6[[#This Row],[Close Price]]-I110)/I110)</f>
        <v>-4.2788790157211209E-2</v>
      </c>
      <c r="N111" s="3">
        <f>IF(OR(Table6[[#This Row],[Raw Return]]&lt;-20,Table6[[#This Row],[Raw Return]]&gt;20),"Outlier",Table6[[#This Row],[Raw Return]])</f>
        <v>-4.2788790157211209E-2</v>
      </c>
      <c r="O111" s="8">
        <f>(Table6[[#This Row],[Return]]-$S$3)^2</f>
        <v>1.9110190843754232E-3</v>
      </c>
      <c r="P111" s="8">
        <f>(Table6[[#This Row],[Return]]-$S$3)^3</f>
        <v>-8.3540589637506047E-5</v>
      </c>
    </row>
    <row r="112" spans="1:16" x14ac:dyDescent="0.3">
      <c r="A112" s="1" t="s">
        <v>12</v>
      </c>
      <c r="B112" s="1" t="s">
        <v>13</v>
      </c>
      <c r="C112" s="2">
        <v>42255</v>
      </c>
      <c r="D112" s="1">
        <v>1750.5</v>
      </c>
      <c r="E112" s="1">
        <v>1754.6</v>
      </c>
      <c r="F112" s="1">
        <v>1764.95</v>
      </c>
      <c r="G112" s="1">
        <v>1677.05</v>
      </c>
      <c r="H112" s="1">
        <v>1748</v>
      </c>
      <c r="I112" s="1">
        <v>1750</v>
      </c>
      <c r="J112" s="1">
        <v>1733.36</v>
      </c>
      <c r="K112" s="1">
        <v>91688</v>
      </c>
      <c r="L112" s="1">
        <v>158928101.84999999</v>
      </c>
      <c r="M112" s="3">
        <f>IF(ISERROR((Table6[[#This Row],[Close Price]]-I111)/I111),0,(Table6[[#This Row],[Close Price]]-I111)/I111)</f>
        <v>-2.8563267637817766E-4</v>
      </c>
      <c r="N112" s="3">
        <f>IF(OR(Table6[[#This Row],[Raw Return]]&lt;-20,Table6[[#This Row],[Raw Return]]&gt;20),"Outlier",Table6[[#This Row],[Raw Return]])</f>
        <v>-2.8563267637817766E-4</v>
      </c>
      <c r="O112" s="8">
        <f>(Table6[[#This Row],[Return]]-$S$3)^2</f>
        <v>1.4690574193405863E-6</v>
      </c>
      <c r="P112" s="8">
        <f>(Table6[[#This Row],[Return]]-$S$3)^3</f>
        <v>-1.7805663283413161E-9</v>
      </c>
    </row>
    <row r="113" spans="1:16" x14ac:dyDescent="0.3">
      <c r="A113" s="1" t="s">
        <v>12</v>
      </c>
      <c r="B113" s="1" t="s">
        <v>13</v>
      </c>
      <c r="C113" s="2">
        <v>42256</v>
      </c>
      <c r="D113" s="1">
        <v>1750</v>
      </c>
      <c r="E113" s="1">
        <v>1780</v>
      </c>
      <c r="F113" s="1">
        <v>1839.9</v>
      </c>
      <c r="G113" s="1">
        <v>1780</v>
      </c>
      <c r="H113" s="1">
        <v>1805.5</v>
      </c>
      <c r="I113" s="1">
        <v>1811.15</v>
      </c>
      <c r="J113" s="1">
        <v>1807.88</v>
      </c>
      <c r="K113" s="1">
        <v>28598</v>
      </c>
      <c r="L113" s="1">
        <v>51701818.799999997</v>
      </c>
      <c r="M113" s="3">
        <f>IF(ISERROR((Table6[[#This Row],[Close Price]]-I112)/I112),0,(Table6[[#This Row],[Close Price]]-I112)/I112)</f>
        <v>3.4942857142857192E-2</v>
      </c>
      <c r="N113" s="3">
        <f>IF(OR(Table6[[#This Row],[Raw Return]]&lt;-20,Table6[[#This Row],[Raw Return]]&gt;20),"Outlier",Table6[[#This Row],[Raw Return]])</f>
        <v>3.4942857142857192E-2</v>
      </c>
      <c r="O113" s="8">
        <f>(Table6[[#This Row],[Return]]-$S$3)^2</f>
        <v>1.1571183964119776E-3</v>
      </c>
      <c r="P113" s="8">
        <f>(Table6[[#This Row],[Return]]-$S$3)^3</f>
        <v>3.9361052010491601E-5</v>
      </c>
    </row>
    <row r="114" spans="1:16" x14ac:dyDescent="0.3">
      <c r="A114" s="1" t="s">
        <v>12</v>
      </c>
      <c r="B114" s="1" t="s">
        <v>13</v>
      </c>
      <c r="C114" s="2">
        <v>42257</v>
      </c>
      <c r="D114" s="1">
        <v>1811.15</v>
      </c>
      <c r="E114" s="1">
        <v>1755.05</v>
      </c>
      <c r="F114" s="1">
        <v>1815</v>
      </c>
      <c r="G114" s="1">
        <v>1724</v>
      </c>
      <c r="H114" s="1">
        <v>1803.05</v>
      </c>
      <c r="I114" s="1">
        <v>1805.25</v>
      </c>
      <c r="J114" s="1">
        <v>1759.2</v>
      </c>
      <c r="K114" s="1">
        <v>55623</v>
      </c>
      <c r="L114" s="1">
        <v>97851721.400000006</v>
      </c>
      <c r="M114" s="3">
        <f>IF(ISERROR((Table6[[#This Row],[Close Price]]-I113)/I113),0,(Table6[[#This Row],[Close Price]]-I113)/I113)</f>
        <v>-3.257598763216791E-3</v>
      </c>
      <c r="N114" s="3">
        <f>IF(OR(Table6[[#This Row],[Raw Return]]&lt;-20,Table6[[#This Row],[Raw Return]]&gt;20),"Outlier",Table6[[#This Row],[Raw Return]])</f>
        <v>-3.257598763216791E-3</v>
      </c>
      <c r="O114" s="8">
        <f>(Table6[[#This Row],[Return]]-$S$3)^2</f>
        <v>1.7505963747307591E-5</v>
      </c>
      <c r="P114" s="8">
        <f>(Table6[[#This Row],[Return]]-$S$3)^3</f>
        <v>-7.3245177727142963E-8</v>
      </c>
    </row>
    <row r="115" spans="1:16" x14ac:dyDescent="0.3">
      <c r="A115" s="1" t="s">
        <v>12</v>
      </c>
      <c r="B115" s="1" t="s">
        <v>13</v>
      </c>
      <c r="C115" s="2">
        <v>42258</v>
      </c>
      <c r="D115" s="1">
        <v>1805.25</v>
      </c>
      <c r="E115" s="1">
        <v>1813.1</v>
      </c>
      <c r="F115" s="1">
        <v>1834.15</v>
      </c>
      <c r="G115" s="1">
        <v>1783</v>
      </c>
      <c r="H115" s="1">
        <v>1810</v>
      </c>
      <c r="I115" s="1">
        <v>1790.25</v>
      </c>
      <c r="J115" s="1">
        <v>1807.52</v>
      </c>
      <c r="K115" s="1">
        <v>14574</v>
      </c>
      <c r="L115" s="1">
        <v>26342792.949999999</v>
      </c>
      <c r="M115" s="3">
        <f>IF(ISERROR((Table6[[#This Row],[Close Price]]-I114)/I114),0,(Table6[[#This Row],[Close Price]]-I114)/I114)</f>
        <v>-8.309098462816784E-3</v>
      </c>
      <c r="N115" s="3">
        <f>IF(OR(Table6[[#This Row],[Raw Return]]&lt;-20,Table6[[#This Row],[Raw Return]]&gt;20),"Outlier",Table6[[#This Row],[Raw Return]])</f>
        <v>-8.309098462816784E-3</v>
      </c>
      <c r="O115" s="8">
        <f>(Table6[[#This Row],[Return]]-$S$3)^2</f>
        <v>8.5294692535773642E-5</v>
      </c>
      <c r="P115" s="8">
        <f>(Table6[[#This Row],[Return]]-$S$3)^3</f>
        <v>-7.8774020555395959E-7</v>
      </c>
    </row>
    <row r="116" spans="1:16" x14ac:dyDescent="0.3">
      <c r="A116" s="1" t="s">
        <v>12</v>
      </c>
      <c r="B116" s="1" t="s">
        <v>13</v>
      </c>
      <c r="C116" s="2">
        <v>42261</v>
      </c>
      <c r="D116" s="1">
        <v>1790.25</v>
      </c>
      <c r="E116" s="1">
        <v>1795</v>
      </c>
      <c r="F116" s="1">
        <v>1893</v>
      </c>
      <c r="G116" s="1">
        <v>1795</v>
      </c>
      <c r="H116" s="1">
        <v>1868</v>
      </c>
      <c r="I116" s="1">
        <v>1881.55</v>
      </c>
      <c r="J116" s="1">
        <v>1863.78</v>
      </c>
      <c r="K116" s="1">
        <v>76721</v>
      </c>
      <c r="L116" s="1">
        <v>142990947.15000001</v>
      </c>
      <c r="M116" s="3">
        <f>IF(ISERROR((Table6[[#This Row],[Close Price]]-I115)/I115),0,(Table6[[#This Row],[Close Price]]-I115)/I115)</f>
        <v>5.0998463901689682E-2</v>
      </c>
      <c r="N116" s="3">
        <f>IF(OR(Table6[[#This Row],[Raw Return]]&lt;-20,Table6[[#This Row],[Raw Return]]&gt;20),"Outlier",Table6[[#This Row],[Raw Return]])</f>
        <v>5.0998463901689682E-2</v>
      </c>
      <c r="O116" s="8">
        <f>(Table6[[#This Row],[Return]]-$S$3)^2</f>
        <v>2.507210170053468E-3</v>
      </c>
      <c r="P116" s="8">
        <f>(Table6[[#This Row],[Return]]-$S$3)^3</f>
        <v>1.2554115246593808E-4</v>
      </c>
    </row>
    <row r="117" spans="1:16" x14ac:dyDescent="0.3">
      <c r="A117" s="1" t="s">
        <v>12</v>
      </c>
      <c r="B117" s="1" t="s">
        <v>13</v>
      </c>
      <c r="C117" s="2">
        <v>42262</v>
      </c>
      <c r="D117" s="1">
        <v>1881.55</v>
      </c>
      <c r="E117" s="1">
        <v>1898.45</v>
      </c>
      <c r="F117" s="1">
        <v>1898.45</v>
      </c>
      <c r="G117" s="1">
        <v>1860</v>
      </c>
      <c r="H117" s="1">
        <v>1862.3</v>
      </c>
      <c r="I117" s="1">
        <v>1874.35</v>
      </c>
      <c r="J117" s="1">
        <v>1879.38</v>
      </c>
      <c r="K117" s="1">
        <v>30597</v>
      </c>
      <c r="L117" s="1">
        <v>57503344.600000001</v>
      </c>
      <c r="M117" s="3">
        <f>IF(ISERROR((Table6[[#This Row],[Close Price]]-I116)/I116),0,(Table6[[#This Row],[Close Price]]-I116)/I116)</f>
        <v>-3.8266322978395715E-3</v>
      </c>
      <c r="N117" s="3">
        <f>IF(OR(Table6[[#This Row],[Raw Return]]&lt;-20,Table6[[#This Row],[Raw Return]]&gt;20),"Outlier",Table6[[#This Row],[Raw Return]])</f>
        <v>-3.8266322978395715E-3</v>
      </c>
      <c r="O117" s="8">
        <f>(Table6[[#This Row],[Return]]-$S$3)^2</f>
        <v>2.2591450182413142E-5</v>
      </c>
      <c r="P117" s="8">
        <f>(Table6[[#This Row],[Return]]-$S$3)^3</f>
        <v>-1.0737821120237121E-7</v>
      </c>
    </row>
    <row r="118" spans="1:16" x14ac:dyDescent="0.3">
      <c r="A118" s="1" t="s">
        <v>12</v>
      </c>
      <c r="B118" s="1" t="s">
        <v>13</v>
      </c>
      <c r="C118" s="2">
        <v>42263</v>
      </c>
      <c r="D118" s="1">
        <v>1874.35</v>
      </c>
      <c r="E118" s="1">
        <v>1899.95</v>
      </c>
      <c r="F118" s="1">
        <v>1915.1</v>
      </c>
      <c r="G118" s="1">
        <v>1831</v>
      </c>
      <c r="H118" s="1">
        <v>1845</v>
      </c>
      <c r="I118" s="1">
        <v>1842.45</v>
      </c>
      <c r="J118" s="1">
        <v>1876.91</v>
      </c>
      <c r="K118" s="1">
        <v>27918</v>
      </c>
      <c r="L118" s="1">
        <v>52399461.700000003</v>
      </c>
      <c r="M118" s="3">
        <f>IF(ISERROR((Table6[[#This Row],[Close Price]]-I117)/I117),0,(Table6[[#This Row],[Close Price]]-I117)/I117)</f>
        <v>-1.7019233334222457E-2</v>
      </c>
      <c r="N118" s="3">
        <f>IF(OR(Table6[[#This Row],[Raw Return]]&lt;-20,Table6[[#This Row],[Raw Return]]&gt;20),"Outlier",Table6[[#This Row],[Raw Return]])</f>
        <v>-1.7019233334222457E-2</v>
      </c>
      <c r="O118" s="8">
        <f>(Table6[[#This Row],[Return]]-$S$3)^2</f>
        <v>3.2204626229553993E-4</v>
      </c>
      <c r="P118" s="8">
        <f>(Table6[[#This Row],[Return]]-$S$3)^3</f>
        <v>-5.7793286848114535E-6</v>
      </c>
    </row>
    <row r="119" spans="1:16" x14ac:dyDescent="0.3">
      <c r="A119" s="1" t="s">
        <v>12</v>
      </c>
      <c r="B119" s="1" t="s">
        <v>13</v>
      </c>
      <c r="C119" s="2">
        <v>42265</v>
      </c>
      <c r="D119" s="1">
        <v>1842.45</v>
      </c>
      <c r="E119" s="1">
        <v>1874.95</v>
      </c>
      <c r="F119" s="1">
        <v>1881</v>
      </c>
      <c r="G119" s="1">
        <v>1786</v>
      </c>
      <c r="H119" s="1">
        <v>1859</v>
      </c>
      <c r="I119" s="1">
        <v>1834.5</v>
      </c>
      <c r="J119" s="1">
        <v>1845.25</v>
      </c>
      <c r="K119" s="1">
        <v>184944</v>
      </c>
      <c r="L119" s="1">
        <v>341268731.80000001</v>
      </c>
      <c r="M119" s="3">
        <f>IF(ISERROR((Table6[[#This Row],[Close Price]]-I118)/I118),0,(Table6[[#This Row],[Close Price]]-I118)/I118)</f>
        <v>-4.3149067817308722E-3</v>
      </c>
      <c r="N119" s="3">
        <f>IF(OR(Table6[[#This Row],[Raw Return]]&lt;-20,Table6[[#This Row],[Raw Return]]&gt;20),"Outlier",Table6[[#This Row],[Raw Return]])</f>
        <v>-4.3149067817308722E-3</v>
      </c>
      <c r="O119" s="8">
        <f>(Table6[[#This Row],[Return]]-$S$3)^2</f>
        <v>2.7471444720239233E-5</v>
      </c>
      <c r="P119" s="8">
        <f>(Table6[[#This Row],[Return]]-$S$3)^3</f>
        <v>-1.4398665721721874E-7</v>
      </c>
    </row>
    <row r="120" spans="1:16" x14ac:dyDescent="0.3">
      <c r="A120" s="1" t="s">
        <v>12</v>
      </c>
      <c r="B120" s="1" t="s">
        <v>13</v>
      </c>
      <c r="C120" s="2">
        <v>42268</v>
      </c>
      <c r="D120" s="1">
        <v>1834.5</v>
      </c>
      <c r="E120" s="1">
        <v>1850</v>
      </c>
      <c r="F120" s="1">
        <v>1854.5</v>
      </c>
      <c r="G120" s="1">
        <v>1758.9</v>
      </c>
      <c r="H120" s="1">
        <v>1795</v>
      </c>
      <c r="I120" s="1">
        <v>1785.95</v>
      </c>
      <c r="J120" s="1">
        <v>1809.72</v>
      </c>
      <c r="K120" s="1">
        <v>103215</v>
      </c>
      <c r="L120" s="1">
        <v>186789900.40000001</v>
      </c>
      <c r="M120" s="3">
        <f>IF(ISERROR((Table6[[#This Row],[Close Price]]-I119)/I119),0,(Table6[[#This Row],[Close Price]]-I119)/I119)</f>
        <v>-2.6464976832924477E-2</v>
      </c>
      <c r="N120" s="3">
        <f>IF(OR(Table6[[#This Row],[Raw Return]]&lt;-20,Table6[[#This Row],[Raw Return]]&gt;20),"Outlier",Table6[[#This Row],[Raw Return]])</f>
        <v>-2.6464976832924477E-2</v>
      </c>
      <c r="O120" s="8">
        <f>(Table6[[#This Row],[Return]]-$S$3)^2</f>
        <v>7.5028829794566293E-4</v>
      </c>
      <c r="P120" s="8">
        <f>(Table6[[#This Row],[Return]]-$S$3)^3</f>
        <v>-2.0551440091088643E-5</v>
      </c>
    </row>
    <row r="121" spans="1:16" x14ac:dyDescent="0.3">
      <c r="A121" s="1" t="s">
        <v>12</v>
      </c>
      <c r="B121" s="1" t="s">
        <v>13</v>
      </c>
      <c r="C121" s="2">
        <v>42269</v>
      </c>
      <c r="D121" s="1">
        <v>1785.95</v>
      </c>
      <c r="E121" s="1">
        <v>1799.95</v>
      </c>
      <c r="F121" s="1">
        <v>1830</v>
      </c>
      <c r="G121" s="1">
        <v>1775.3</v>
      </c>
      <c r="H121" s="1">
        <v>1793.6</v>
      </c>
      <c r="I121" s="1">
        <v>1784.75</v>
      </c>
      <c r="J121" s="1">
        <v>1809.66</v>
      </c>
      <c r="K121" s="1">
        <v>55333</v>
      </c>
      <c r="L121" s="1">
        <v>100134077.55</v>
      </c>
      <c r="M121" s="3">
        <f>IF(ISERROR((Table6[[#This Row],[Close Price]]-I120)/I120),0,(Table6[[#This Row],[Close Price]]-I120)/I120)</f>
        <v>-6.7191130770740803E-4</v>
      </c>
      <c r="N121" s="3">
        <f>IF(OR(Table6[[#This Row],[Raw Return]]&lt;-20,Table6[[#This Row],[Raw Return]]&gt;20),"Outlier",Table6[[#This Row],[Raw Return]])</f>
        <v>-6.7191130770740803E-4</v>
      </c>
      <c r="O121" s="8">
        <f>(Table6[[#This Row],[Return]]-$S$3)^2</f>
        <v>2.5546441500821062E-6</v>
      </c>
      <c r="P121" s="8">
        <f>(Table6[[#This Row],[Return]]-$S$3)^3</f>
        <v>-4.0831526856201085E-9</v>
      </c>
    </row>
    <row r="122" spans="1:16" x14ac:dyDescent="0.3">
      <c r="A122" s="1" t="s">
        <v>12</v>
      </c>
      <c r="B122" s="1" t="s">
        <v>13</v>
      </c>
      <c r="C122" s="2">
        <v>42270</v>
      </c>
      <c r="D122" s="1">
        <v>1784.75</v>
      </c>
      <c r="E122" s="1">
        <v>1766.05</v>
      </c>
      <c r="F122" s="1">
        <v>1795.8</v>
      </c>
      <c r="G122" s="1">
        <v>1744.05</v>
      </c>
      <c r="H122" s="1">
        <v>1765</v>
      </c>
      <c r="I122" s="1">
        <v>1763.65</v>
      </c>
      <c r="J122" s="1">
        <v>1767.4</v>
      </c>
      <c r="K122" s="1">
        <v>33116</v>
      </c>
      <c r="L122" s="1">
        <v>58529302.549999997</v>
      </c>
      <c r="M122" s="3">
        <f>IF(ISERROR((Table6[[#This Row],[Close Price]]-I121)/I121),0,(Table6[[#This Row],[Close Price]]-I121)/I121)</f>
        <v>-1.1822384087407149E-2</v>
      </c>
      <c r="N122" s="3">
        <f>IF(OR(Table6[[#This Row],[Raw Return]]&lt;-20,Table6[[#This Row],[Raw Return]]&gt;20),"Outlier",Table6[[#This Row],[Raw Return]])</f>
        <v>-1.1822384087407149E-2</v>
      </c>
      <c r="O122" s="8">
        <f>(Table6[[#This Row],[Return]]-$S$3)^2</f>
        <v>1.6253185555153469E-4</v>
      </c>
      <c r="P122" s="8">
        <f>(Table6[[#This Row],[Return]]-$S$3)^3</f>
        <v>-2.0720858275440344E-6</v>
      </c>
    </row>
    <row r="123" spans="1:16" x14ac:dyDescent="0.3">
      <c r="A123" s="1" t="s">
        <v>12</v>
      </c>
      <c r="B123" s="1" t="s">
        <v>13</v>
      </c>
      <c r="C123" s="2">
        <v>42271</v>
      </c>
      <c r="D123" s="1">
        <v>1763.65</v>
      </c>
      <c r="E123" s="1">
        <v>1761</v>
      </c>
      <c r="F123" s="1">
        <v>1788</v>
      </c>
      <c r="G123" s="1">
        <v>1740</v>
      </c>
      <c r="H123" s="1">
        <v>1751</v>
      </c>
      <c r="I123" s="1">
        <v>1744.9</v>
      </c>
      <c r="J123" s="1">
        <v>1757.49</v>
      </c>
      <c r="K123" s="1">
        <v>31610</v>
      </c>
      <c r="L123" s="1">
        <v>55554103.350000001</v>
      </c>
      <c r="M123" s="3">
        <f>IF(ISERROR((Table6[[#This Row],[Close Price]]-I122)/I122),0,(Table6[[#This Row],[Close Price]]-I122)/I122)</f>
        <v>-1.0631361097723471E-2</v>
      </c>
      <c r="N123" s="3">
        <f>IF(OR(Table6[[#This Row],[Raw Return]]&lt;-20,Table6[[#This Row],[Raw Return]]&gt;20),"Outlier",Table6[[#This Row],[Raw Return]])</f>
        <v>-1.0631361097723471E-2</v>
      </c>
      <c r="O123" s="8">
        <f>(Table6[[#This Row],[Return]]-$S$3)^2</f>
        <v>1.3358216781874022E-4</v>
      </c>
      <c r="P123" s="8">
        <f>(Table6[[#This Row],[Return]]-$S$3)^3</f>
        <v>-1.5439126677935312E-6</v>
      </c>
    </row>
    <row r="124" spans="1:16" x14ac:dyDescent="0.3">
      <c r="A124" s="1" t="s">
        <v>12</v>
      </c>
      <c r="B124" s="1" t="s">
        <v>13</v>
      </c>
      <c r="C124" s="2">
        <v>42275</v>
      </c>
      <c r="D124" s="1">
        <v>1744.9</v>
      </c>
      <c r="E124" s="1">
        <v>1750</v>
      </c>
      <c r="F124" s="1">
        <v>1760</v>
      </c>
      <c r="G124" s="1">
        <v>1727</v>
      </c>
      <c r="H124" s="1">
        <v>1730</v>
      </c>
      <c r="I124" s="1">
        <v>1730.8</v>
      </c>
      <c r="J124" s="1">
        <v>1738.09</v>
      </c>
      <c r="K124" s="1">
        <v>24964</v>
      </c>
      <c r="L124" s="1">
        <v>43389572.649999999</v>
      </c>
      <c r="M124" s="3">
        <f>IF(ISERROR((Table6[[#This Row],[Close Price]]-I123)/I123),0,(Table6[[#This Row],[Close Price]]-I123)/I123)</f>
        <v>-8.0806923032839331E-3</v>
      </c>
      <c r="N124" s="3">
        <f>IF(OR(Table6[[#This Row],[Raw Return]]&lt;-20,Table6[[#This Row],[Raw Return]]&gt;20),"Outlier",Table6[[#This Row],[Raw Return]])</f>
        <v>-8.0806923032839331E-3</v>
      </c>
      <c r="O124" s="8">
        <f>(Table6[[#This Row],[Return]]-$S$3)^2</f>
        <v>8.112796599202366E-5</v>
      </c>
      <c r="P124" s="8">
        <f>(Table6[[#This Row],[Return]]-$S$3)^3</f>
        <v>-7.3072822301673519E-7</v>
      </c>
    </row>
    <row r="125" spans="1:16" x14ac:dyDescent="0.3">
      <c r="A125" s="1" t="s">
        <v>12</v>
      </c>
      <c r="B125" s="1" t="s">
        <v>13</v>
      </c>
      <c r="C125" s="2">
        <v>42276</v>
      </c>
      <c r="D125" s="1">
        <v>1730.8</v>
      </c>
      <c r="E125" s="1">
        <v>1721.9</v>
      </c>
      <c r="F125" s="1">
        <v>1755</v>
      </c>
      <c r="G125" s="1">
        <v>1693.75</v>
      </c>
      <c r="H125" s="1">
        <v>1725</v>
      </c>
      <c r="I125" s="1">
        <v>1723.95</v>
      </c>
      <c r="J125" s="1">
        <v>1716.66</v>
      </c>
      <c r="K125" s="1">
        <v>97837</v>
      </c>
      <c r="L125" s="1">
        <v>167952632.90000001</v>
      </c>
      <c r="M125" s="3">
        <f>IF(ISERROR((Table6[[#This Row],[Close Price]]-I124)/I124),0,(Table6[[#This Row],[Close Price]]-I124)/I124)</f>
        <v>-3.957707418534729E-3</v>
      </c>
      <c r="N125" s="3">
        <f>IF(OR(Table6[[#This Row],[Raw Return]]&lt;-20,Table6[[#This Row],[Raw Return]]&gt;20),"Outlier",Table6[[#This Row],[Raw Return]])</f>
        <v>-3.957707418534729E-3</v>
      </c>
      <c r="O125" s="8">
        <f>(Table6[[#This Row],[Return]]-$S$3)^2</f>
        <v>2.3854643133586763E-5</v>
      </c>
      <c r="P125" s="8">
        <f>(Table6[[#This Row],[Return]]-$S$3)^3</f>
        <v>-1.1650897615286259E-7</v>
      </c>
    </row>
    <row r="126" spans="1:16" x14ac:dyDescent="0.3">
      <c r="A126" s="1" t="s">
        <v>12</v>
      </c>
      <c r="B126" s="1" t="s">
        <v>13</v>
      </c>
      <c r="C126" s="2">
        <v>42277</v>
      </c>
      <c r="D126" s="1">
        <v>1723.95</v>
      </c>
      <c r="E126" s="1">
        <v>1736</v>
      </c>
      <c r="F126" s="1">
        <v>1758</v>
      </c>
      <c r="G126" s="1">
        <v>1725</v>
      </c>
      <c r="H126" s="1">
        <v>1728</v>
      </c>
      <c r="I126" s="1">
        <v>1729.5</v>
      </c>
      <c r="J126" s="1">
        <v>1729.93</v>
      </c>
      <c r="K126" s="1">
        <v>538395</v>
      </c>
      <c r="L126" s="1">
        <v>931384520.25</v>
      </c>
      <c r="M126" s="3">
        <f>IF(ISERROR((Table6[[#This Row],[Close Price]]-I125)/I125),0,(Table6[[#This Row],[Close Price]]-I125)/I125)</f>
        <v>3.2193509092490816E-3</v>
      </c>
      <c r="N126" s="3">
        <f>IF(OR(Table6[[#This Row],[Raw Return]]&lt;-20,Table6[[#This Row],[Raw Return]]&gt;20),"Outlier",Table6[[#This Row],[Raw Return]])</f>
        <v>3.2193509092490816E-3</v>
      </c>
      <c r="O126" s="8">
        <f>(Table6[[#This Row],[Return]]-$S$3)^2</f>
        <v>5.2575591521631152E-6</v>
      </c>
      <c r="P126" s="8">
        <f>(Table6[[#This Row],[Return]]-$S$3)^3</f>
        <v>1.2055250839104548E-8</v>
      </c>
    </row>
    <row r="127" spans="1:16" x14ac:dyDescent="0.3">
      <c r="A127" s="1" t="s">
        <v>12</v>
      </c>
      <c r="B127" s="1" t="s">
        <v>13</v>
      </c>
      <c r="C127" s="2">
        <v>42278</v>
      </c>
      <c r="D127" s="1">
        <v>1729.5</v>
      </c>
      <c r="E127" s="1">
        <v>1748.95</v>
      </c>
      <c r="F127" s="1">
        <v>1797</v>
      </c>
      <c r="G127" s="1">
        <v>1743.55</v>
      </c>
      <c r="H127" s="1">
        <v>1762</v>
      </c>
      <c r="I127" s="1">
        <v>1762.6</v>
      </c>
      <c r="J127" s="1">
        <v>1772.06</v>
      </c>
      <c r="K127" s="1">
        <v>61089</v>
      </c>
      <c r="L127" s="1">
        <v>108253564.15000001</v>
      </c>
      <c r="M127" s="3">
        <f>IF(ISERROR((Table6[[#This Row],[Close Price]]-I126)/I126),0,(Table6[[#This Row],[Close Price]]-I126)/I126)</f>
        <v>1.9138479329285869E-2</v>
      </c>
      <c r="N127" s="3">
        <f>IF(OR(Table6[[#This Row],[Raw Return]]&lt;-20,Table6[[#This Row],[Raw Return]]&gt;20),"Outlier",Table6[[#This Row],[Raw Return]])</f>
        <v>1.9138479329285869E-2</v>
      </c>
      <c r="O127" s="8">
        <f>(Table6[[#This Row],[Return]]-$S$3)^2</f>
        <v>3.3167931944677787E-4</v>
      </c>
      <c r="P127" s="8">
        <f>(Table6[[#This Row],[Return]]-$S$3)^3</f>
        <v>6.0405653966992669E-6</v>
      </c>
    </row>
    <row r="128" spans="1:16" x14ac:dyDescent="0.3">
      <c r="A128" s="1" t="s">
        <v>12</v>
      </c>
      <c r="B128" s="1" t="s">
        <v>13</v>
      </c>
      <c r="C128" s="2">
        <v>42282</v>
      </c>
      <c r="D128" s="1">
        <v>1762.6</v>
      </c>
      <c r="E128" s="1">
        <v>1786</v>
      </c>
      <c r="F128" s="1">
        <v>1816.9</v>
      </c>
      <c r="G128" s="1">
        <v>1766.05</v>
      </c>
      <c r="H128" s="1">
        <v>1795.6</v>
      </c>
      <c r="I128" s="1">
        <v>1799.4</v>
      </c>
      <c r="J128" s="1">
        <v>1800.77</v>
      </c>
      <c r="K128" s="1">
        <v>67208</v>
      </c>
      <c r="L128" s="1">
        <v>121026028.09999999</v>
      </c>
      <c r="M128" s="3">
        <f>IF(ISERROR((Table6[[#This Row],[Close Price]]-I127)/I127),0,(Table6[[#This Row],[Close Price]]-I127)/I127)</f>
        <v>2.087824804266435E-2</v>
      </c>
      <c r="N128" s="3">
        <f>IF(OR(Table6[[#This Row],[Raw Return]]&lt;-20,Table6[[#This Row],[Raw Return]]&gt;20),"Outlier",Table6[[#This Row],[Raw Return]])</f>
        <v>2.087824804266435E-2</v>
      </c>
      <c r="O128" s="8">
        <f>(Table6[[#This Row],[Return]]-$S$3)^2</f>
        <v>3.9807567716186636E-4</v>
      </c>
      <c r="P128" s="8">
        <f>(Table6[[#This Row],[Return]]-$S$3)^3</f>
        <v>7.9423398022217248E-6</v>
      </c>
    </row>
    <row r="129" spans="1:16" x14ac:dyDescent="0.3">
      <c r="A129" s="1" t="s">
        <v>12</v>
      </c>
      <c r="B129" s="1" t="s">
        <v>13</v>
      </c>
      <c r="C129" s="2">
        <v>42283</v>
      </c>
      <c r="D129" s="1">
        <v>1799.4</v>
      </c>
      <c r="E129" s="1">
        <v>1816</v>
      </c>
      <c r="F129" s="1">
        <v>1817.8</v>
      </c>
      <c r="G129" s="1">
        <v>1749</v>
      </c>
      <c r="H129" s="1">
        <v>1783</v>
      </c>
      <c r="I129" s="1">
        <v>1781.95</v>
      </c>
      <c r="J129" s="1">
        <v>1780.87</v>
      </c>
      <c r="K129" s="1">
        <v>80207</v>
      </c>
      <c r="L129" s="1">
        <v>142837962.55000001</v>
      </c>
      <c r="M129" s="3">
        <f>IF(ISERROR((Table6[[#This Row],[Close Price]]-I128)/I128),0,(Table6[[#This Row],[Close Price]]-I128)/I128)</f>
        <v>-9.6976770034456171E-3</v>
      </c>
      <c r="N129" s="3">
        <f>IF(OR(Table6[[#This Row],[Raw Return]]&lt;-20,Table6[[#This Row],[Raw Return]]&gt;20),"Outlier",Table6[[#This Row],[Raw Return]])</f>
        <v>-9.6976770034456171E-3</v>
      </c>
      <c r="O129" s="8">
        <f>(Table6[[#This Row],[Return]]-$S$3)^2</f>
        <v>1.1287131204789709E-4</v>
      </c>
      <c r="P129" s="8">
        <f>(Table6[[#This Row],[Return]]-$S$3)^3</f>
        <v>-1.1991551036155924E-6</v>
      </c>
    </row>
    <row r="130" spans="1:16" x14ac:dyDescent="0.3">
      <c r="A130" s="1" t="s">
        <v>12</v>
      </c>
      <c r="B130" s="1" t="s">
        <v>13</v>
      </c>
      <c r="C130" s="2">
        <v>42284</v>
      </c>
      <c r="D130" s="1">
        <v>1781.95</v>
      </c>
      <c r="E130" s="1">
        <v>1792.1</v>
      </c>
      <c r="F130" s="1">
        <v>1805</v>
      </c>
      <c r="G130" s="1">
        <v>1767</v>
      </c>
      <c r="H130" s="1">
        <v>1773</v>
      </c>
      <c r="I130" s="1">
        <v>1773.25</v>
      </c>
      <c r="J130" s="1">
        <v>1780.74</v>
      </c>
      <c r="K130" s="1">
        <v>40564</v>
      </c>
      <c r="L130" s="1">
        <v>72233943.650000006</v>
      </c>
      <c r="M130" s="3">
        <f>IF(ISERROR((Table6[[#This Row],[Close Price]]-I129)/I129),0,(Table6[[#This Row],[Close Price]]-I129)/I129)</f>
        <v>-4.8822918712646511E-3</v>
      </c>
      <c r="N130" s="3">
        <f>IF(OR(Table6[[#This Row],[Raw Return]]&lt;-20,Table6[[#This Row],[Raw Return]]&gt;20),"Outlier",Table6[[#This Row],[Raw Return]])</f>
        <v>-4.8822918712646511E-3</v>
      </c>
      <c r="O130" s="8">
        <f>(Table6[[#This Row],[Return]]-$S$3)^2</f>
        <v>3.3741065210187701E-5</v>
      </c>
      <c r="P130" s="8">
        <f>(Table6[[#This Row],[Return]]-$S$3)^3</f>
        <v>-1.9599192739768647E-7</v>
      </c>
    </row>
    <row r="131" spans="1:16" x14ac:dyDescent="0.3">
      <c r="A131" s="1" t="s">
        <v>12</v>
      </c>
      <c r="B131" s="1" t="s">
        <v>13</v>
      </c>
      <c r="C131" s="2">
        <v>42285</v>
      </c>
      <c r="D131" s="1">
        <v>1773.25</v>
      </c>
      <c r="E131" s="1">
        <v>1770</v>
      </c>
      <c r="F131" s="1">
        <v>1794.95</v>
      </c>
      <c r="G131" s="1">
        <v>1760.25</v>
      </c>
      <c r="H131" s="1">
        <v>1773</v>
      </c>
      <c r="I131" s="1">
        <v>1770.6</v>
      </c>
      <c r="J131" s="1">
        <v>1772.13</v>
      </c>
      <c r="K131" s="1">
        <v>22651</v>
      </c>
      <c r="L131" s="1">
        <v>40140469.149999999</v>
      </c>
      <c r="M131" s="3">
        <f>IF(ISERROR((Table6[[#This Row],[Close Price]]-I130)/I130),0,(Table6[[#This Row],[Close Price]]-I130)/I130)</f>
        <v>-1.4944311292824424E-3</v>
      </c>
      <c r="N131" s="3">
        <f>IF(OR(Table6[[#This Row],[Raw Return]]&lt;-20,Table6[[#This Row],[Raw Return]]&gt;20),"Outlier",Table6[[#This Row],[Raw Return]])</f>
        <v>-1.4944311292824424E-3</v>
      </c>
      <c r="O131" s="8">
        <f>(Table6[[#This Row],[Return]]-$S$3)^2</f>
        <v>5.8604916864796211E-6</v>
      </c>
      <c r="P131" s="8">
        <f>(Table6[[#This Row],[Return]]-$S$3)^3</f>
        <v>-1.4187343415921425E-8</v>
      </c>
    </row>
    <row r="132" spans="1:16" x14ac:dyDescent="0.3">
      <c r="A132" s="1" t="s">
        <v>12</v>
      </c>
      <c r="B132" s="1" t="s">
        <v>13</v>
      </c>
      <c r="C132" s="2">
        <v>42286</v>
      </c>
      <c r="D132" s="1">
        <v>1770.6</v>
      </c>
      <c r="E132" s="1">
        <v>1775.05</v>
      </c>
      <c r="F132" s="1">
        <v>1800</v>
      </c>
      <c r="G132" s="1">
        <v>1770</v>
      </c>
      <c r="H132" s="1">
        <v>1790</v>
      </c>
      <c r="I132" s="1">
        <v>1794.45</v>
      </c>
      <c r="J132" s="1">
        <v>1793.96</v>
      </c>
      <c r="K132" s="1">
        <v>71838</v>
      </c>
      <c r="L132" s="1">
        <v>128874804.40000001</v>
      </c>
      <c r="M132" s="3">
        <f>IF(ISERROR((Table6[[#This Row],[Close Price]]-I131)/I131),0,(Table6[[#This Row],[Close Price]]-I131)/I131)</f>
        <v>1.3470010166045486E-2</v>
      </c>
      <c r="N132" s="3">
        <f>IF(OR(Table6[[#This Row],[Raw Return]]&lt;-20,Table6[[#This Row],[Raw Return]]&gt;20),"Outlier",Table6[[#This Row],[Raw Return]])</f>
        <v>1.3470010166045486E-2</v>
      </c>
      <c r="O132" s="8">
        <f>(Table6[[#This Row],[Return]]-$S$3)^2</f>
        <v>1.5734180194509713E-4</v>
      </c>
      <c r="P132" s="8">
        <f>(Table6[[#This Row],[Return]]-$S$3)^3</f>
        <v>1.9736320058771458E-6</v>
      </c>
    </row>
    <row r="133" spans="1:16" x14ac:dyDescent="0.3">
      <c r="A133" s="1" t="s">
        <v>12</v>
      </c>
      <c r="B133" s="1" t="s">
        <v>13</v>
      </c>
      <c r="C133" s="2">
        <v>42289</v>
      </c>
      <c r="D133" s="1">
        <v>1794.45</v>
      </c>
      <c r="E133" s="1">
        <v>1810</v>
      </c>
      <c r="F133" s="1">
        <v>1815</v>
      </c>
      <c r="G133" s="1">
        <v>1787</v>
      </c>
      <c r="H133" s="1">
        <v>1787</v>
      </c>
      <c r="I133" s="1">
        <v>1791.45</v>
      </c>
      <c r="J133" s="1">
        <v>1795.26</v>
      </c>
      <c r="K133" s="1">
        <v>47872</v>
      </c>
      <c r="L133" s="1">
        <v>85942909.849999994</v>
      </c>
      <c r="M133" s="3">
        <f>IF(ISERROR((Table6[[#This Row],[Close Price]]-I132)/I132),0,(Table6[[#This Row],[Close Price]]-I132)/I132)</f>
        <v>-1.6718214494691967E-3</v>
      </c>
      <c r="N133" s="3">
        <f>IF(OR(Table6[[#This Row],[Raw Return]]&lt;-20,Table6[[#This Row],[Raw Return]]&gt;20),"Outlier",Table6[[#This Row],[Raw Return]])</f>
        <v>-1.6718214494691967E-3</v>
      </c>
      <c r="O133" s="8">
        <f>(Table6[[#This Row],[Return]]-$S$3)^2</f>
        <v>6.7508280374336002E-6</v>
      </c>
      <c r="P133" s="8">
        <f>(Table6[[#This Row],[Return]]-$S$3)^3</f>
        <v>-1.7540241482134854E-8</v>
      </c>
    </row>
    <row r="134" spans="1:16" x14ac:dyDescent="0.3">
      <c r="A134" s="1" t="s">
        <v>12</v>
      </c>
      <c r="B134" s="1" t="s">
        <v>13</v>
      </c>
      <c r="C134" s="2">
        <v>42290</v>
      </c>
      <c r="D134" s="1">
        <v>1791.45</v>
      </c>
      <c r="E134" s="1">
        <v>1790</v>
      </c>
      <c r="F134" s="1">
        <v>1798.85</v>
      </c>
      <c r="G134" s="1">
        <v>1748</v>
      </c>
      <c r="H134" s="1">
        <v>1750</v>
      </c>
      <c r="I134" s="1">
        <v>1758.2</v>
      </c>
      <c r="J134" s="1">
        <v>1769.89</v>
      </c>
      <c r="K134" s="1">
        <v>23249</v>
      </c>
      <c r="L134" s="1">
        <v>41148104.549999997</v>
      </c>
      <c r="M134" s="3">
        <f>IF(ISERROR((Table6[[#This Row],[Close Price]]-I133)/I133),0,(Table6[[#This Row],[Close Price]]-I133)/I133)</f>
        <v>-1.8560384046442824E-2</v>
      </c>
      <c r="N134" s="3">
        <f>IF(OR(Table6[[#This Row],[Raw Return]]&lt;-20,Table6[[#This Row],[Raw Return]]&gt;20),"Outlier",Table6[[#This Row],[Raw Return]])</f>
        <v>-1.8560384046442824E-2</v>
      </c>
      <c r="O134" s="8">
        <f>(Table6[[#This Row],[Return]]-$S$3)^2</f>
        <v>3.7973530250201912E-4</v>
      </c>
      <c r="P134" s="8">
        <f>(Table6[[#This Row],[Return]]-$S$3)^3</f>
        <v>-7.3998251938246019E-6</v>
      </c>
    </row>
    <row r="135" spans="1:16" x14ac:dyDescent="0.3">
      <c r="A135" s="1" t="s">
        <v>12</v>
      </c>
      <c r="B135" s="1" t="s">
        <v>13</v>
      </c>
      <c r="C135" s="2">
        <v>42291</v>
      </c>
      <c r="D135" s="1">
        <v>1758.2</v>
      </c>
      <c r="E135" s="1">
        <v>1759.95</v>
      </c>
      <c r="F135" s="1">
        <v>1777</v>
      </c>
      <c r="G135" s="1">
        <v>1750</v>
      </c>
      <c r="H135" s="1">
        <v>1757.05</v>
      </c>
      <c r="I135" s="1">
        <v>1756.05</v>
      </c>
      <c r="J135" s="1">
        <v>1760.87</v>
      </c>
      <c r="K135" s="1">
        <v>13441</v>
      </c>
      <c r="L135" s="1">
        <v>23667795.300000001</v>
      </c>
      <c r="M135" s="3">
        <f>IF(ISERROR((Table6[[#This Row],[Close Price]]-I134)/I134),0,(Table6[[#This Row],[Close Price]]-I134)/I134)</f>
        <v>-1.2228415424866857E-3</v>
      </c>
      <c r="N135" s="3">
        <f>IF(OR(Table6[[#This Row],[Raw Return]]&lt;-20,Table6[[#This Row],[Raw Return]]&gt;20),"Outlier",Table6[[#This Row],[Raw Return]])</f>
        <v>-1.2228415424866857E-3</v>
      </c>
      <c r="O135" s="8">
        <f>(Table6[[#This Row],[Return]]-$S$3)^2</f>
        <v>4.6192998721071136E-6</v>
      </c>
      <c r="P135" s="8">
        <f>(Table6[[#This Row],[Return]]-$S$3)^3</f>
        <v>-9.9280563739408687E-9</v>
      </c>
    </row>
    <row r="136" spans="1:16" x14ac:dyDescent="0.3">
      <c r="A136" s="1" t="s">
        <v>12</v>
      </c>
      <c r="B136" s="1" t="s">
        <v>13</v>
      </c>
      <c r="C136" s="2">
        <v>42292</v>
      </c>
      <c r="D136" s="1">
        <v>1756.05</v>
      </c>
      <c r="E136" s="1">
        <v>1771.95</v>
      </c>
      <c r="F136" s="1">
        <v>1772</v>
      </c>
      <c r="G136" s="1">
        <v>1716.2</v>
      </c>
      <c r="H136" s="1">
        <v>1744</v>
      </c>
      <c r="I136" s="1">
        <v>1746.7</v>
      </c>
      <c r="J136" s="1">
        <v>1759.23</v>
      </c>
      <c r="K136" s="1">
        <v>17937</v>
      </c>
      <c r="L136" s="1">
        <v>31555235.050000001</v>
      </c>
      <c r="M136" s="3">
        <f>IF(ISERROR((Table6[[#This Row],[Close Price]]-I135)/I135),0,(Table6[[#This Row],[Close Price]]-I135)/I135)</f>
        <v>-5.3244497594031543E-3</v>
      </c>
      <c r="N136" s="3">
        <f>IF(OR(Table6[[#This Row],[Raw Return]]&lt;-20,Table6[[#This Row],[Raw Return]]&gt;20),"Outlier",Table6[[#This Row],[Raw Return]])</f>
        <v>-5.3244497594031543E-3</v>
      </c>
      <c r="O136" s="8">
        <f>(Table6[[#This Row],[Return]]-$S$3)^2</f>
        <v>3.9073299149760753E-5</v>
      </c>
      <c r="P136" s="8">
        <f>(Table6[[#This Row],[Return]]-$S$3)^3</f>
        <v>-2.4424187402598278E-7</v>
      </c>
    </row>
    <row r="137" spans="1:16" x14ac:dyDescent="0.3">
      <c r="A137" s="1" t="s">
        <v>12</v>
      </c>
      <c r="B137" s="1" t="s">
        <v>13</v>
      </c>
      <c r="C137" s="2">
        <v>42293</v>
      </c>
      <c r="D137" s="1">
        <v>1746.7</v>
      </c>
      <c r="E137" s="1">
        <v>1751</v>
      </c>
      <c r="F137" s="1">
        <v>1779.5</v>
      </c>
      <c r="G137" s="1">
        <v>1751</v>
      </c>
      <c r="H137" s="1">
        <v>1770.3</v>
      </c>
      <c r="I137" s="1">
        <v>1770</v>
      </c>
      <c r="J137" s="1">
        <v>1762.48</v>
      </c>
      <c r="K137" s="1">
        <v>151353</v>
      </c>
      <c r="L137" s="1">
        <v>266756861.69999999</v>
      </c>
      <c r="M137" s="3">
        <f>IF(ISERROR((Table6[[#This Row],[Close Price]]-I136)/I136),0,(Table6[[#This Row],[Close Price]]-I136)/I136)</f>
        <v>1.3339440087021214E-2</v>
      </c>
      <c r="N137" s="3">
        <f>IF(OR(Table6[[#This Row],[Raw Return]]&lt;-20,Table6[[#This Row],[Raw Return]]&gt;20),"Outlier",Table6[[#This Row],[Raw Return]])</f>
        <v>1.3339440087021214E-2</v>
      </c>
      <c r="O137" s="8">
        <f>(Table6[[#This Row],[Return]]-$S$3)^2</f>
        <v>1.5408321383481168E-4</v>
      </c>
      <c r="P137" s="8">
        <f>(Table6[[#This Row],[Return]]-$S$3)^3</f>
        <v>1.9126389355113381E-6</v>
      </c>
    </row>
    <row r="138" spans="1:16" x14ac:dyDescent="0.3">
      <c r="A138" s="1" t="s">
        <v>12</v>
      </c>
      <c r="B138" s="1" t="s">
        <v>13</v>
      </c>
      <c r="C138" s="2">
        <v>42296</v>
      </c>
      <c r="D138" s="1">
        <v>1770</v>
      </c>
      <c r="E138" s="1">
        <v>1788</v>
      </c>
      <c r="F138" s="1">
        <v>1798</v>
      </c>
      <c r="G138" s="1">
        <v>1775</v>
      </c>
      <c r="H138" s="1">
        <v>1787</v>
      </c>
      <c r="I138" s="1">
        <v>1788.5</v>
      </c>
      <c r="J138" s="1">
        <v>1788.89</v>
      </c>
      <c r="K138" s="1">
        <v>52242</v>
      </c>
      <c r="L138" s="1">
        <v>93455084.849999994</v>
      </c>
      <c r="M138" s="3">
        <f>IF(ISERROR((Table6[[#This Row],[Close Price]]-I137)/I137),0,(Table6[[#This Row],[Close Price]]-I137)/I137)</f>
        <v>1.0451977401129943E-2</v>
      </c>
      <c r="N138" s="3">
        <f>IF(OR(Table6[[#This Row],[Raw Return]]&lt;-20,Table6[[#This Row],[Raw Return]]&gt;20),"Outlier",Table6[[#This Row],[Raw Return]])</f>
        <v>1.0451977401129943E-2</v>
      </c>
      <c r="O138" s="8">
        <f>(Table6[[#This Row],[Return]]-$S$3)^2</f>
        <v>9.0736355958537379E-5</v>
      </c>
      <c r="P138" s="8">
        <f>(Table6[[#This Row],[Return]]-$S$3)^3</f>
        <v>8.643149012286146E-7</v>
      </c>
    </row>
    <row r="139" spans="1:16" x14ac:dyDescent="0.3">
      <c r="A139" s="1" t="s">
        <v>12</v>
      </c>
      <c r="B139" s="1" t="s">
        <v>13</v>
      </c>
      <c r="C139" s="2">
        <v>42297</v>
      </c>
      <c r="D139" s="1">
        <v>1788.5</v>
      </c>
      <c r="E139" s="1">
        <v>1790</v>
      </c>
      <c r="F139" s="1">
        <v>1863</v>
      </c>
      <c r="G139" s="1">
        <v>1790</v>
      </c>
      <c r="H139" s="1">
        <v>1819</v>
      </c>
      <c r="I139" s="1">
        <v>1824.15</v>
      </c>
      <c r="J139" s="1">
        <v>1836.08</v>
      </c>
      <c r="K139" s="1">
        <v>103155</v>
      </c>
      <c r="L139" s="1">
        <v>189400897.65000001</v>
      </c>
      <c r="M139" s="3">
        <f>IF(ISERROR((Table6[[#This Row],[Close Price]]-I138)/I138),0,(Table6[[#This Row],[Close Price]]-I138)/I138)</f>
        <v>1.9932904668716854E-2</v>
      </c>
      <c r="N139" s="3">
        <f>IF(OR(Table6[[#This Row],[Raw Return]]&lt;-20,Table6[[#This Row],[Raw Return]]&gt;20),"Outlier",Table6[[#This Row],[Raw Return]])</f>
        <v>1.9932904668716854E-2</v>
      </c>
      <c r="O139" s="8">
        <f>(Table6[[#This Row],[Return]]-$S$3)^2</f>
        <v>3.6124668324927971E-4</v>
      </c>
      <c r="P139" s="8">
        <f>(Table6[[#This Row],[Return]]-$S$3)^3</f>
        <v>6.8660316735063826E-6</v>
      </c>
    </row>
    <row r="140" spans="1:16" x14ac:dyDescent="0.3">
      <c r="A140" s="1" t="s">
        <v>12</v>
      </c>
      <c r="B140" s="1" t="s">
        <v>13</v>
      </c>
      <c r="C140" s="2">
        <v>42298</v>
      </c>
      <c r="D140" s="1">
        <v>1824.15</v>
      </c>
      <c r="E140" s="1">
        <v>1849</v>
      </c>
      <c r="F140" s="1">
        <v>1890</v>
      </c>
      <c r="G140" s="1">
        <v>1841</v>
      </c>
      <c r="H140" s="1">
        <v>1848.5</v>
      </c>
      <c r="I140" s="1">
        <v>1849.3</v>
      </c>
      <c r="J140" s="1">
        <v>1861.97</v>
      </c>
      <c r="K140" s="1">
        <v>106967</v>
      </c>
      <c r="L140" s="1">
        <v>199168975.80000001</v>
      </c>
      <c r="M140" s="3">
        <f>IF(ISERROR((Table6[[#This Row],[Close Price]]-I139)/I139),0,(Table6[[#This Row],[Close Price]]-I139)/I139)</f>
        <v>1.3787243373625998E-2</v>
      </c>
      <c r="N140" s="3">
        <f>IF(OR(Table6[[#This Row],[Raw Return]]&lt;-20,Table6[[#This Row],[Raw Return]]&gt;20),"Outlier",Table6[[#This Row],[Raw Return]])</f>
        <v>1.3787243373625998E-2</v>
      </c>
      <c r="O140" s="8">
        <f>(Table6[[#This Row],[Return]]-$S$3)^2</f>
        <v>1.6540092927417156E-4</v>
      </c>
      <c r="P140" s="8">
        <f>(Table6[[#This Row],[Return]]-$S$3)^3</f>
        <v>2.1271931109645595E-6</v>
      </c>
    </row>
    <row r="141" spans="1:16" x14ac:dyDescent="0.3">
      <c r="A141" s="1" t="s">
        <v>12</v>
      </c>
      <c r="B141" s="1" t="s">
        <v>13</v>
      </c>
      <c r="C141" s="2">
        <v>42300</v>
      </c>
      <c r="D141" s="1">
        <v>1849.3</v>
      </c>
      <c r="E141" s="1">
        <v>1860.25</v>
      </c>
      <c r="F141" s="1">
        <v>1879</v>
      </c>
      <c r="G141" s="1">
        <v>1819.95</v>
      </c>
      <c r="H141" s="1">
        <v>1836</v>
      </c>
      <c r="I141" s="1">
        <v>1829.35</v>
      </c>
      <c r="J141" s="1">
        <v>1856.22</v>
      </c>
      <c r="K141" s="1">
        <v>30599</v>
      </c>
      <c r="L141" s="1">
        <v>56798403.200000003</v>
      </c>
      <c r="M141" s="3">
        <f>IF(ISERROR((Table6[[#This Row],[Close Price]]-I140)/I140),0,(Table6[[#This Row],[Close Price]]-I140)/I140)</f>
        <v>-1.0787865678905557E-2</v>
      </c>
      <c r="N141" s="3">
        <f>IF(OR(Table6[[#This Row],[Raw Return]]&lt;-20,Table6[[#This Row],[Raw Return]]&gt;20),"Outlier",Table6[[#This Row],[Raw Return]])</f>
        <v>-1.0787865678905557E-2</v>
      </c>
      <c r="O141" s="8">
        <f>(Table6[[#This Row],[Return]]-$S$3)^2</f>
        <v>1.3722435104013427E-4</v>
      </c>
      <c r="P141" s="8">
        <f>(Table6[[#This Row],[Return]]-$S$3)^3</f>
        <v>-1.6074844423297395E-6</v>
      </c>
    </row>
    <row r="142" spans="1:16" x14ac:dyDescent="0.3">
      <c r="A142" s="1" t="s">
        <v>12</v>
      </c>
      <c r="B142" s="1" t="s">
        <v>13</v>
      </c>
      <c r="C142" s="2">
        <v>42303</v>
      </c>
      <c r="D142" s="1">
        <v>1829.35</v>
      </c>
      <c r="E142" s="1">
        <v>1848</v>
      </c>
      <c r="F142" s="1">
        <v>1918.9</v>
      </c>
      <c r="G142" s="1">
        <v>1831.6</v>
      </c>
      <c r="H142" s="1">
        <v>1910.6</v>
      </c>
      <c r="I142" s="1">
        <v>1905.55</v>
      </c>
      <c r="J142" s="1">
        <v>1885.8</v>
      </c>
      <c r="K142" s="1">
        <v>92407</v>
      </c>
      <c r="L142" s="1">
        <v>174260835.25</v>
      </c>
      <c r="M142" s="3">
        <f>IF(ISERROR((Table6[[#This Row],[Close Price]]-I141)/I141),0,(Table6[[#This Row],[Close Price]]-I141)/I141)</f>
        <v>4.1654139448437995E-2</v>
      </c>
      <c r="N142" s="3">
        <f>IF(OR(Table6[[#This Row],[Raw Return]]&lt;-20,Table6[[#This Row],[Raw Return]]&gt;20),"Outlier",Table6[[#This Row],[Raw Return]])</f>
        <v>4.1654139448437995E-2</v>
      </c>
      <c r="O142" s="8">
        <f>(Table6[[#This Row],[Return]]-$S$3)^2</f>
        <v>1.6587476110090044E-3</v>
      </c>
      <c r="P142" s="8">
        <f>(Table6[[#This Row],[Return]]-$S$3)^3</f>
        <v>6.7557017102194895E-5</v>
      </c>
    </row>
    <row r="143" spans="1:16" x14ac:dyDescent="0.3">
      <c r="A143" s="1" t="s">
        <v>12</v>
      </c>
      <c r="B143" s="1" t="s">
        <v>13</v>
      </c>
      <c r="C143" s="2">
        <v>42304</v>
      </c>
      <c r="D143" s="1">
        <v>1905.55</v>
      </c>
      <c r="E143" s="1">
        <v>1910</v>
      </c>
      <c r="F143" s="1">
        <v>1995</v>
      </c>
      <c r="G143" s="1">
        <v>1910</v>
      </c>
      <c r="H143" s="1">
        <v>1978</v>
      </c>
      <c r="I143" s="1">
        <v>1984.85</v>
      </c>
      <c r="J143" s="1">
        <v>1974.66</v>
      </c>
      <c r="K143" s="1">
        <v>256950</v>
      </c>
      <c r="L143" s="1">
        <v>507388654.14999998</v>
      </c>
      <c r="M143" s="3">
        <f>IF(ISERROR((Table6[[#This Row],[Close Price]]-I142)/I142),0,(Table6[[#This Row],[Close Price]]-I142)/I142)</f>
        <v>4.1615281677206031E-2</v>
      </c>
      <c r="N143" s="3">
        <f>IF(OR(Table6[[#This Row],[Raw Return]]&lt;-20,Table6[[#This Row],[Raw Return]]&gt;20),"Outlier",Table6[[#This Row],[Raw Return]])</f>
        <v>4.1615281677206031E-2</v>
      </c>
      <c r="O143" s="8">
        <f>(Table6[[#This Row],[Return]]-$S$3)^2</f>
        <v>1.6555839436676145E-3</v>
      </c>
      <c r="P143" s="8">
        <f>(Table6[[#This Row],[Return]]-$S$3)^3</f>
        <v>6.7363835825523321E-5</v>
      </c>
    </row>
    <row r="144" spans="1:16" x14ac:dyDescent="0.3">
      <c r="A144" s="1" t="s">
        <v>12</v>
      </c>
      <c r="B144" s="1" t="s">
        <v>13</v>
      </c>
      <c r="C144" s="2">
        <v>42305</v>
      </c>
      <c r="D144" s="1">
        <v>1984.85</v>
      </c>
      <c r="E144" s="1">
        <v>1978</v>
      </c>
      <c r="F144" s="1">
        <v>2008.9</v>
      </c>
      <c r="G144" s="1">
        <v>1962.05</v>
      </c>
      <c r="H144" s="1">
        <v>1975</v>
      </c>
      <c r="I144" s="1">
        <v>1978.85</v>
      </c>
      <c r="J144" s="1">
        <v>1981.26</v>
      </c>
      <c r="K144" s="1">
        <v>141670</v>
      </c>
      <c r="L144" s="1">
        <v>280684973.55000001</v>
      </c>
      <c r="M144" s="3">
        <f>IF(ISERROR((Table6[[#This Row],[Close Price]]-I143)/I143),0,(Table6[[#This Row],[Close Price]]-I143)/I143)</f>
        <v>-3.0228984558027055E-3</v>
      </c>
      <c r="N144" s="3">
        <f>IF(OR(Table6[[#This Row],[Raw Return]]&lt;-20,Table6[[#This Row],[Raw Return]]&gt;20),"Outlier",Table6[[#This Row],[Raw Return]])</f>
        <v>-3.0228984558027055E-3</v>
      </c>
      <c r="O144" s="8">
        <f>(Table6[[#This Row],[Return]]-$S$3)^2</f>
        <v>1.5597069765121069E-5</v>
      </c>
      <c r="P144" s="8">
        <f>(Table6[[#This Row],[Return]]-$S$3)^3</f>
        <v>-6.1597703657946277E-8</v>
      </c>
    </row>
    <row r="145" spans="1:16" x14ac:dyDescent="0.3">
      <c r="A145" s="1" t="s">
        <v>12</v>
      </c>
      <c r="B145" s="1" t="s">
        <v>13</v>
      </c>
      <c r="C145" s="2">
        <v>42306</v>
      </c>
      <c r="D145" s="1">
        <v>1978.85</v>
      </c>
      <c r="E145" s="1">
        <v>1988</v>
      </c>
      <c r="F145" s="1">
        <v>1998.65</v>
      </c>
      <c r="G145" s="1">
        <v>1934.5</v>
      </c>
      <c r="H145" s="1">
        <v>1965.1</v>
      </c>
      <c r="I145" s="1">
        <v>1964.1</v>
      </c>
      <c r="J145" s="1">
        <v>1961.72</v>
      </c>
      <c r="K145" s="1">
        <v>88641</v>
      </c>
      <c r="L145" s="1">
        <v>173888456.94999999</v>
      </c>
      <c r="M145" s="3">
        <f>IF(ISERROR((Table6[[#This Row],[Close Price]]-I144)/I144),0,(Table6[[#This Row],[Close Price]]-I144)/I144)</f>
        <v>-7.4538241908178992E-3</v>
      </c>
      <c r="N145" s="3">
        <f>IF(OR(Table6[[#This Row],[Raw Return]]&lt;-20,Table6[[#This Row],[Raw Return]]&gt;20),"Outlier",Table6[[#This Row],[Raw Return]])</f>
        <v>-7.4538241908178992E-3</v>
      </c>
      <c r="O145" s="8">
        <f>(Table6[[#This Row],[Return]]-$S$3)^2</f>
        <v>7.0228394026693034E-5</v>
      </c>
      <c r="P145" s="8">
        <f>(Table6[[#This Row],[Return]]-$S$3)^3</f>
        <v>-5.8853067762937826E-7</v>
      </c>
    </row>
    <row r="146" spans="1:16" x14ac:dyDescent="0.3">
      <c r="A146" s="1" t="s">
        <v>12</v>
      </c>
      <c r="B146" s="1" t="s">
        <v>13</v>
      </c>
      <c r="C146" s="2">
        <v>42307</v>
      </c>
      <c r="D146" s="1">
        <v>1964.1</v>
      </c>
      <c r="E146" s="1">
        <v>1950</v>
      </c>
      <c r="F146" s="1">
        <v>1974.9</v>
      </c>
      <c r="G146" s="1">
        <v>1942.1</v>
      </c>
      <c r="H146" s="1">
        <v>1955</v>
      </c>
      <c r="I146" s="1">
        <v>1968</v>
      </c>
      <c r="J146" s="1">
        <v>1966.69</v>
      </c>
      <c r="K146" s="1">
        <v>90236</v>
      </c>
      <c r="L146" s="1">
        <v>177466536.34999999</v>
      </c>
      <c r="M146" s="3">
        <f>IF(ISERROR((Table6[[#This Row],[Close Price]]-I145)/I145),0,(Table6[[#This Row],[Close Price]]-I145)/I145)</f>
        <v>1.9856422789064159E-3</v>
      </c>
      <c r="N146" s="3">
        <f>IF(OR(Table6[[#This Row],[Raw Return]]&lt;-20,Table6[[#This Row],[Raw Return]]&gt;20),"Outlier",Table6[[#This Row],[Raw Return]])</f>
        <v>1.9856422789064159E-3</v>
      </c>
      <c r="O146" s="8">
        <f>(Table6[[#This Row],[Return]]-$S$3)^2</f>
        <v>1.1219643077128354E-6</v>
      </c>
      <c r="P146" s="8">
        <f>(Table6[[#This Row],[Return]]-$S$3)^3</f>
        <v>1.1884161960106104E-9</v>
      </c>
    </row>
    <row r="147" spans="1:16" x14ac:dyDescent="0.3">
      <c r="A147" s="1" t="s">
        <v>12</v>
      </c>
      <c r="B147" s="1" t="s">
        <v>13</v>
      </c>
      <c r="C147" s="2">
        <v>42310</v>
      </c>
      <c r="D147" s="1">
        <v>1968</v>
      </c>
      <c r="E147" s="1">
        <v>1970</v>
      </c>
      <c r="F147" s="1">
        <v>1990.2</v>
      </c>
      <c r="G147" s="1">
        <v>1933.55</v>
      </c>
      <c r="H147" s="1">
        <v>1970.05</v>
      </c>
      <c r="I147" s="1">
        <v>1975.4</v>
      </c>
      <c r="J147" s="1">
        <v>1958.19</v>
      </c>
      <c r="K147" s="1">
        <v>35865</v>
      </c>
      <c r="L147" s="1">
        <v>70230448.349999994</v>
      </c>
      <c r="M147" s="3">
        <f>IF(ISERROR((Table6[[#This Row],[Close Price]]-I146)/I146),0,(Table6[[#This Row],[Close Price]]-I146)/I146)</f>
        <v>3.7601626016260624E-3</v>
      </c>
      <c r="N147" s="3">
        <f>IF(OR(Table6[[#This Row],[Raw Return]]&lt;-20,Table6[[#This Row],[Raw Return]]&gt;20),"Outlier",Table6[[#This Row],[Raw Return]])</f>
        <v>3.7601626016260624E-3</v>
      </c>
      <c r="O147" s="8">
        <f>(Table6[[#This Row],[Return]]-$S$3)^2</f>
        <v>8.0301304974950725E-6</v>
      </c>
      <c r="P147" s="8">
        <f>(Table6[[#This Row],[Return]]-$S$3)^3</f>
        <v>2.2755370161745014E-8</v>
      </c>
    </row>
    <row r="148" spans="1:16" x14ac:dyDescent="0.3">
      <c r="A148" s="1" t="s">
        <v>12</v>
      </c>
      <c r="B148" s="1" t="s">
        <v>13</v>
      </c>
      <c r="C148" s="2">
        <v>42311</v>
      </c>
      <c r="D148" s="1">
        <v>1975.4</v>
      </c>
      <c r="E148" s="1">
        <v>1975</v>
      </c>
      <c r="F148" s="1">
        <v>1991.15</v>
      </c>
      <c r="G148" s="1">
        <v>1955.2</v>
      </c>
      <c r="H148" s="1">
        <v>1970</v>
      </c>
      <c r="I148" s="1">
        <v>1979.4</v>
      </c>
      <c r="J148" s="1">
        <v>1982.39</v>
      </c>
      <c r="K148" s="1">
        <v>70275</v>
      </c>
      <c r="L148" s="1">
        <v>139312217.75</v>
      </c>
      <c r="M148" s="3">
        <f>IF(ISERROR((Table6[[#This Row],[Close Price]]-I147)/I147),0,(Table6[[#This Row],[Close Price]]-I147)/I147)</f>
        <v>2.0249063480814013E-3</v>
      </c>
      <c r="N148" s="3">
        <f>IF(OR(Table6[[#This Row],[Raw Return]]&lt;-20,Table6[[#This Row],[Raw Return]]&gt;20),"Outlier",Table6[[#This Row],[Raw Return]])</f>
        <v>2.0249063480814013E-3</v>
      </c>
      <c r="O148" s="8">
        <f>(Table6[[#This Row],[Return]]-$S$3)^2</f>
        <v>1.206685190807261E-6</v>
      </c>
      <c r="P148" s="8">
        <f>(Table6[[#This Row],[Return]]-$S$3)^3</f>
        <v>1.3255343124395101E-9</v>
      </c>
    </row>
    <row r="149" spans="1:16" x14ac:dyDescent="0.3">
      <c r="A149" s="1" t="s">
        <v>12</v>
      </c>
      <c r="B149" s="1" t="s">
        <v>13</v>
      </c>
      <c r="C149" s="2">
        <v>42312</v>
      </c>
      <c r="D149" s="1">
        <v>1979.4</v>
      </c>
      <c r="E149" s="1">
        <v>1980</v>
      </c>
      <c r="F149" s="1">
        <v>1988.95</v>
      </c>
      <c r="G149" s="1">
        <v>1942.25</v>
      </c>
      <c r="H149" s="1">
        <v>1942.25</v>
      </c>
      <c r="I149" s="1">
        <v>1954.25</v>
      </c>
      <c r="J149" s="1">
        <v>1976.05</v>
      </c>
      <c r="K149" s="1">
        <v>58029</v>
      </c>
      <c r="L149" s="1">
        <v>114668472.7</v>
      </c>
      <c r="M149" s="3">
        <f>IF(ISERROR((Table6[[#This Row],[Close Price]]-I148)/I148),0,(Table6[[#This Row],[Close Price]]-I148)/I148)</f>
        <v>-1.2705870465797763E-2</v>
      </c>
      <c r="N149" s="3">
        <f>IF(OR(Table6[[#This Row],[Raw Return]]&lt;-20,Table6[[#This Row],[Raw Return]]&gt;20),"Outlier",Table6[[#This Row],[Raw Return]])</f>
        <v>-1.2705870465797763E-2</v>
      </c>
      <c r="O149" s="8">
        <f>(Table6[[#This Row],[Return]]-$S$3)^2</f>
        <v>1.8583918283393775E-4</v>
      </c>
      <c r="P149" s="8">
        <f>(Table6[[#This Row],[Return]]-$S$3)^3</f>
        <v>-2.533412626260364E-6</v>
      </c>
    </row>
    <row r="150" spans="1:16" x14ac:dyDescent="0.3">
      <c r="A150" s="1" t="s">
        <v>12</v>
      </c>
      <c r="B150" s="1" t="s">
        <v>13</v>
      </c>
      <c r="C150" s="2">
        <v>42313</v>
      </c>
      <c r="D150" s="1">
        <v>1954.25</v>
      </c>
      <c r="E150" s="1">
        <v>1950</v>
      </c>
      <c r="F150" s="1">
        <v>1995</v>
      </c>
      <c r="G150" s="1">
        <v>1905</v>
      </c>
      <c r="H150" s="1">
        <v>1966.95</v>
      </c>
      <c r="I150" s="1">
        <v>1958.95</v>
      </c>
      <c r="J150" s="1">
        <v>1970.76</v>
      </c>
      <c r="K150" s="1">
        <v>93272</v>
      </c>
      <c r="L150" s="1">
        <v>183817016.15000001</v>
      </c>
      <c r="M150" s="3">
        <f>IF(ISERROR((Table6[[#This Row],[Close Price]]-I149)/I149),0,(Table6[[#This Row],[Close Price]]-I149)/I149)</f>
        <v>2.4050147115261843E-3</v>
      </c>
      <c r="N150" s="3">
        <f>IF(OR(Table6[[#This Row],[Raw Return]]&lt;-20,Table6[[#This Row],[Raw Return]]&gt;20),"Outlier",Table6[[#This Row],[Raw Return]])</f>
        <v>2.4050147115261843E-3</v>
      </c>
      <c r="O150" s="8">
        <f>(Table6[[#This Row],[Return]]-$S$3)^2</f>
        <v>2.1862597303296288E-6</v>
      </c>
      <c r="P150" s="8">
        <f>(Table6[[#This Row],[Return]]-$S$3)^3</f>
        <v>3.2326049460708786E-9</v>
      </c>
    </row>
    <row r="151" spans="1:16" x14ac:dyDescent="0.3">
      <c r="A151" s="1" t="s">
        <v>12</v>
      </c>
      <c r="B151" s="1" t="s">
        <v>13</v>
      </c>
      <c r="C151" s="2">
        <v>42314</v>
      </c>
      <c r="D151" s="1">
        <v>1958.95</v>
      </c>
      <c r="E151" s="1">
        <v>1958</v>
      </c>
      <c r="F151" s="1">
        <v>1983.95</v>
      </c>
      <c r="G151" s="1">
        <v>1941.25</v>
      </c>
      <c r="H151" s="1">
        <v>1970.35</v>
      </c>
      <c r="I151" s="1">
        <v>1978.05</v>
      </c>
      <c r="J151" s="1">
        <v>1973.8</v>
      </c>
      <c r="K151" s="1">
        <v>73831</v>
      </c>
      <c r="L151" s="1">
        <v>145727288.5</v>
      </c>
      <c r="M151" s="3">
        <f>IF(ISERROR((Table6[[#This Row],[Close Price]]-I150)/I150),0,(Table6[[#This Row],[Close Price]]-I150)/I150)</f>
        <v>9.7501212384184938E-3</v>
      </c>
      <c r="N151" s="3">
        <f>IF(OR(Table6[[#This Row],[Raw Return]]&lt;-20,Table6[[#This Row],[Raw Return]]&gt;20),"Outlier",Table6[[#This Row],[Raw Return]])</f>
        <v>9.7501212384184938E-3</v>
      </c>
      <c r="O151" s="8">
        <f>(Table6[[#This Row],[Return]]-$S$3)^2</f>
        <v>7.7857807437355024E-5</v>
      </c>
      <c r="P151" s="8">
        <f>(Table6[[#This Row],[Return]]-$S$3)^3</f>
        <v>6.8699449026412983E-7</v>
      </c>
    </row>
    <row r="152" spans="1:16" x14ac:dyDescent="0.3">
      <c r="A152" s="1" t="s">
        <v>12</v>
      </c>
      <c r="B152" s="1" t="s">
        <v>13</v>
      </c>
      <c r="C152" s="2">
        <v>42317</v>
      </c>
      <c r="D152" s="1">
        <v>1978.05</v>
      </c>
      <c r="E152" s="1">
        <v>1950</v>
      </c>
      <c r="F152" s="1">
        <v>1978</v>
      </c>
      <c r="G152" s="1">
        <v>1933.05</v>
      </c>
      <c r="H152" s="1">
        <v>1957.1</v>
      </c>
      <c r="I152" s="1">
        <v>1961.1</v>
      </c>
      <c r="J152" s="1">
        <v>1961.88</v>
      </c>
      <c r="K152" s="1">
        <v>33117</v>
      </c>
      <c r="L152" s="1">
        <v>64971529.200000003</v>
      </c>
      <c r="M152" s="3">
        <f>IF(ISERROR((Table6[[#This Row],[Close Price]]-I151)/I151),0,(Table6[[#This Row],[Close Price]]-I151)/I151)</f>
        <v>-8.5690452718586718E-3</v>
      </c>
      <c r="N152" s="3">
        <f>IF(OR(Table6[[#This Row],[Raw Return]]&lt;-20,Table6[[#This Row],[Raw Return]]&gt;20),"Outlier",Table6[[#This Row],[Raw Return]])</f>
        <v>-8.5690452718586718E-3</v>
      </c>
      <c r="O152" s="8">
        <f>(Table6[[#This Row],[Return]]-$S$3)^2</f>
        <v>9.0163748927139675E-5</v>
      </c>
      <c r="P152" s="8">
        <f>(Table6[[#This Row],[Return]]-$S$3)^3</f>
        <v>-8.561462159130403E-7</v>
      </c>
    </row>
    <row r="153" spans="1:16" x14ac:dyDescent="0.3">
      <c r="A153" s="1" t="s">
        <v>12</v>
      </c>
      <c r="B153" s="1" t="s">
        <v>13</v>
      </c>
      <c r="C153" s="2">
        <v>42318</v>
      </c>
      <c r="D153" s="1">
        <v>1961.1</v>
      </c>
      <c r="E153" s="1">
        <v>1954.9</v>
      </c>
      <c r="F153" s="1">
        <v>1970</v>
      </c>
      <c r="G153" s="1">
        <v>1884.6</v>
      </c>
      <c r="H153" s="1">
        <v>1898</v>
      </c>
      <c r="I153" s="1">
        <v>1911.45</v>
      </c>
      <c r="J153" s="1">
        <v>1932.54</v>
      </c>
      <c r="K153" s="1">
        <v>33618</v>
      </c>
      <c r="L153" s="1">
        <v>64968127.100000001</v>
      </c>
      <c r="M153" s="3">
        <f>IF(ISERROR((Table6[[#This Row],[Close Price]]-I152)/I152),0,(Table6[[#This Row],[Close Price]]-I152)/I152)</f>
        <v>-2.5317423894752878E-2</v>
      </c>
      <c r="N153" s="3">
        <f>IF(OR(Table6[[#This Row],[Raw Return]]&lt;-20,Table6[[#This Row],[Raw Return]]&gt;20),"Outlier",Table6[[#This Row],[Raw Return]])</f>
        <v>-2.5317423894752878E-2</v>
      </c>
      <c r="O153" s="8">
        <f>(Table6[[#This Row],[Return]]-$S$3)^2</f>
        <v>6.887390333706494E-4</v>
      </c>
      <c r="P153" s="8">
        <f>(Table6[[#This Row],[Return]]-$S$3)^3</f>
        <v>-1.8075155621310003E-5</v>
      </c>
    </row>
    <row r="154" spans="1:16" x14ac:dyDescent="0.3">
      <c r="A154" s="1" t="s">
        <v>12</v>
      </c>
      <c r="B154" s="1" t="s">
        <v>13</v>
      </c>
      <c r="C154" s="2">
        <v>42319</v>
      </c>
      <c r="D154" s="1">
        <v>1911.45</v>
      </c>
      <c r="E154" s="1">
        <v>1925.95</v>
      </c>
      <c r="F154" s="1">
        <v>1952.65</v>
      </c>
      <c r="G154" s="1">
        <v>1911.45</v>
      </c>
      <c r="H154" s="1">
        <v>1948.95</v>
      </c>
      <c r="I154" s="1">
        <v>1948.8</v>
      </c>
      <c r="J154" s="1">
        <v>1942.34</v>
      </c>
      <c r="K154" s="1">
        <v>8004</v>
      </c>
      <c r="L154" s="1">
        <v>15546507.949999999</v>
      </c>
      <c r="M154" s="3">
        <f>IF(ISERROR((Table6[[#This Row],[Close Price]]-I153)/I153),0,(Table6[[#This Row],[Close Price]]-I153)/I153)</f>
        <v>1.9540139684532637E-2</v>
      </c>
      <c r="N154" s="3">
        <f>IF(OR(Table6[[#This Row],[Raw Return]]&lt;-20,Table6[[#This Row],[Raw Return]]&gt;20),"Outlier",Table6[[#This Row],[Raw Return]])</f>
        <v>1.9540139684532637E-2</v>
      </c>
      <c r="O154" s="8">
        <f>(Table6[[#This Row],[Return]]-$S$3)^2</f>
        <v>3.4647077965695606E-4</v>
      </c>
      <c r="P154" s="8">
        <f>(Table6[[#This Row],[Return]]-$S$3)^3</f>
        <v>6.4491120111326058E-6</v>
      </c>
    </row>
    <row r="155" spans="1:16" x14ac:dyDescent="0.3">
      <c r="A155" s="1" t="s">
        <v>12</v>
      </c>
      <c r="B155" s="1" t="s">
        <v>13</v>
      </c>
      <c r="C155" s="2">
        <v>42321</v>
      </c>
      <c r="D155" s="1">
        <v>1948.8</v>
      </c>
      <c r="E155" s="1">
        <v>1930</v>
      </c>
      <c r="F155" s="1">
        <v>1939</v>
      </c>
      <c r="G155" s="1">
        <v>1892.25</v>
      </c>
      <c r="H155" s="1">
        <v>1913.4</v>
      </c>
      <c r="I155" s="1">
        <v>1927.35</v>
      </c>
      <c r="J155" s="1">
        <v>1920.63</v>
      </c>
      <c r="K155" s="1">
        <v>57415</v>
      </c>
      <c r="L155" s="1">
        <v>110273036.75</v>
      </c>
      <c r="M155" s="3">
        <f>IF(ISERROR((Table6[[#This Row],[Close Price]]-I154)/I154),0,(Table6[[#This Row],[Close Price]]-I154)/I154)</f>
        <v>-1.1006773399014801E-2</v>
      </c>
      <c r="N155" s="3">
        <f>IF(OR(Table6[[#This Row],[Raw Return]]&lt;-20,Table6[[#This Row],[Raw Return]]&gt;20),"Outlier",Table6[[#This Row],[Raw Return]])</f>
        <v>-1.1006773399014801E-2</v>
      </c>
      <c r="O155" s="8">
        <f>(Table6[[#This Row],[Return]]-$S$3)^2</f>
        <v>1.4240096419393893E-4</v>
      </c>
      <c r="P155" s="8">
        <f>(Table6[[#This Row],[Return]]-$S$3)^3</f>
        <v>-1.6992974076002755E-6</v>
      </c>
    </row>
    <row r="156" spans="1:16" x14ac:dyDescent="0.3">
      <c r="A156" s="1" t="s">
        <v>12</v>
      </c>
      <c r="B156" s="1" t="s">
        <v>13</v>
      </c>
      <c r="C156" s="2">
        <v>42324</v>
      </c>
      <c r="D156" s="1">
        <v>1927.35</v>
      </c>
      <c r="E156" s="1">
        <v>1923</v>
      </c>
      <c r="F156" s="1">
        <v>1940</v>
      </c>
      <c r="G156" s="1">
        <v>1889</v>
      </c>
      <c r="H156" s="1">
        <v>1917</v>
      </c>
      <c r="I156" s="1">
        <v>1913.1</v>
      </c>
      <c r="J156" s="1">
        <v>1917.14</v>
      </c>
      <c r="K156" s="1">
        <v>39601</v>
      </c>
      <c r="L156" s="1">
        <v>75920675.099999994</v>
      </c>
      <c r="M156" s="3">
        <f>IF(ISERROR((Table6[[#This Row],[Close Price]]-I155)/I155),0,(Table6[[#This Row],[Close Price]]-I155)/I155)</f>
        <v>-7.3935714841621919E-3</v>
      </c>
      <c r="N156" s="3">
        <f>IF(OR(Table6[[#This Row],[Raw Return]]&lt;-20,Table6[[#This Row],[Raw Return]]&gt;20),"Outlier",Table6[[#This Row],[Raw Return]])</f>
        <v>-7.3935714841621919E-3</v>
      </c>
      <c r="O156" s="8">
        <f>(Table6[[#This Row],[Return]]-$S$3)^2</f>
        <v>6.9222160334917647E-5</v>
      </c>
      <c r="P156" s="8">
        <f>(Table6[[#This Row],[Return]]-$S$3)^3</f>
        <v>-5.7592737698236113E-7</v>
      </c>
    </row>
    <row r="157" spans="1:16" x14ac:dyDescent="0.3">
      <c r="A157" s="1" t="s">
        <v>12</v>
      </c>
      <c r="B157" s="1" t="s">
        <v>13</v>
      </c>
      <c r="C157" s="2">
        <v>42325</v>
      </c>
      <c r="D157" s="1">
        <v>1913.1</v>
      </c>
      <c r="E157" s="1">
        <v>1913</v>
      </c>
      <c r="F157" s="1">
        <v>1949</v>
      </c>
      <c r="G157" s="1">
        <v>1912</v>
      </c>
      <c r="H157" s="1">
        <v>1917.05</v>
      </c>
      <c r="I157" s="1">
        <v>1922.7</v>
      </c>
      <c r="J157" s="1">
        <v>1925.94</v>
      </c>
      <c r="K157" s="1">
        <v>17506</v>
      </c>
      <c r="L157" s="1">
        <v>33715503.899999999</v>
      </c>
      <c r="M157" s="3">
        <f>IF(ISERROR((Table6[[#This Row],[Close Price]]-I156)/I156),0,(Table6[[#This Row],[Close Price]]-I156)/I156)</f>
        <v>5.018033558099491E-3</v>
      </c>
      <c r="N157" s="3">
        <f>IF(OR(Table6[[#This Row],[Raw Return]]&lt;-20,Table6[[#This Row],[Raw Return]]&gt;20),"Outlier",Table6[[#This Row],[Raw Return]])</f>
        <v>5.018033558099491E-3</v>
      </c>
      <c r="O157" s="8">
        <f>(Table6[[#This Row],[Return]]-$S$3)^2</f>
        <v>1.6741349684533602E-5</v>
      </c>
      <c r="P157" s="8">
        <f>(Table6[[#This Row],[Return]]-$S$3)^3</f>
        <v>6.8499231908529195E-8</v>
      </c>
    </row>
    <row r="158" spans="1:16" x14ac:dyDescent="0.3">
      <c r="A158" s="1" t="s">
        <v>12</v>
      </c>
      <c r="B158" s="1" t="s">
        <v>13</v>
      </c>
      <c r="C158" s="2">
        <v>42326</v>
      </c>
      <c r="D158" s="1">
        <v>1922.7</v>
      </c>
      <c r="E158" s="1">
        <v>1935</v>
      </c>
      <c r="F158" s="1">
        <v>1946.45</v>
      </c>
      <c r="G158" s="1">
        <v>1906.5</v>
      </c>
      <c r="H158" s="1">
        <v>1920.25</v>
      </c>
      <c r="I158" s="1">
        <v>1931.25</v>
      </c>
      <c r="J158" s="1">
        <v>1936.33</v>
      </c>
      <c r="K158" s="1">
        <v>19569</v>
      </c>
      <c r="L158" s="1">
        <v>37891964.200000003</v>
      </c>
      <c r="M158" s="3">
        <f>IF(ISERROR((Table6[[#This Row],[Close Price]]-I157)/I157),0,(Table6[[#This Row],[Close Price]]-I157)/I157)</f>
        <v>4.4468715868309951E-3</v>
      </c>
      <c r="N158" s="3">
        <f>IF(OR(Table6[[#This Row],[Raw Return]]&lt;-20,Table6[[#This Row],[Raw Return]]&gt;20),"Outlier",Table6[[#This Row],[Raw Return]])</f>
        <v>4.4468715868309951E-3</v>
      </c>
      <c r="O158" s="8">
        <f>(Table6[[#This Row],[Return]]-$S$3)^2</f>
        <v>1.2393620825927835E-5</v>
      </c>
      <c r="P158" s="8">
        <f>(Table6[[#This Row],[Return]]-$S$3)^3</f>
        <v>4.3631215066005884E-8</v>
      </c>
    </row>
    <row r="159" spans="1:16" x14ac:dyDescent="0.3">
      <c r="A159" s="1" t="s">
        <v>12</v>
      </c>
      <c r="B159" s="1" t="s">
        <v>13</v>
      </c>
      <c r="C159" s="2">
        <v>42327</v>
      </c>
      <c r="D159" s="1">
        <v>1931.25</v>
      </c>
      <c r="E159" s="1">
        <v>1949.7</v>
      </c>
      <c r="F159" s="1">
        <v>1949.7</v>
      </c>
      <c r="G159" s="1">
        <v>1916</v>
      </c>
      <c r="H159" s="1">
        <v>1926.05</v>
      </c>
      <c r="I159" s="1">
        <v>1932.4</v>
      </c>
      <c r="J159" s="1">
        <v>1937.78</v>
      </c>
      <c r="K159" s="1">
        <v>12207</v>
      </c>
      <c r="L159" s="1">
        <v>23654448.75</v>
      </c>
      <c r="M159" s="3">
        <f>IF(ISERROR((Table6[[#This Row],[Close Price]]-I158)/I158),0,(Table6[[#This Row],[Close Price]]-I158)/I158)</f>
        <v>5.9546925566347753E-4</v>
      </c>
      <c r="N159" s="3">
        <f>IF(OR(Table6[[#This Row],[Raw Return]]&lt;-20,Table6[[#This Row],[Raw Return]]&gt;20),"Outlier",Table6[[#This Row],[Raw Return]])</f>
        <v>5.9546925566347753E-4</v>
      </c>
      <c r="O159" s="8">
        <f>(Table6[[#This Row],[Return]]-$S$3)^2</f>
        <v>1.095244985152053E-7</v>
      </c>
      <c r="P159" s="8">
        <f>(Table6[[#This Row],[Return]]-$S$3)^3</f>
        <v>-3.6246569522352738E-11</v>
      </c>
    </row>
    <row r="160" spans="1:16" x14ac:dyDescent="0.3">
      <c r="A160" s="1" t="s">
        <v>12</v>
      </c>
      <c r="B160" s="1" t="s">
        <v>13</v>
      </c>
      <c r="C160" s="2">
        <v>42328</v>
      </c>
      <c r="D160" s="1">
        <v>1932.4</v>
      </c>
      <c r="E160" s="1">
        <v>1942</v>
      </c>
      <c r="F160" s="1">
        <v>1946</v>
      </c>
      <c r="G160" s="1">
        <v>1923</v>
      </c>
      <c r="H160" s="1">
        <v>1935</v>
      </c>
      <c r="I160" s="1">
        <v>1934.7</v>
      </c>
      <c r="J160" s="1">
        <v>1934.89</v>
      </c>
      <c r="K160" s="1">
        <v>17671</v>
      </c>
      <c r="L160" s="1">
        <v>34191421.5</v>
      </c>
      <c r="M160" s="3">
        <f>IF(ISERROR((Table6[[#This Row],[Close Price]]-I159)/I159),0,(Table6[[#This Row],[Close Price]]-I159)/I159)</f>
        <v>1.1902297660939527E-3</v>
      </c>
      <c r="N160" s="3">
        <f>IF(OR(Table6[[#This Row],[Raw Return]]&lt;-20,Table6[[#This Row],[Raw Return]]&gt;20),"Outlier",Table6[[#This Row],[Raw Return]])</f>
        <v>1.1902297660939527E-3</v>
      </c>
      <c r="O160" s="8">
        <f>(Table6[[#This Row],[Return]]-$S$3)^2</f>
        <v>6.9598698882983742E-8</v>
      </c>
      <c r="P160" s="8">
        <f>(Table6[[#This Row],[Return]]-$S$3)^3</f>
        <v>1.83612262089562E-11</v>
      </c>
    </row>
    <row r="161" spans="1:16" x14ac:dyDescent="0.3">
      <c r="A161" s="1" t="s">
        <v>12</v>
      </c>
      <c r="B161" s="1" t="s">
        <v>13</v>
      </c>
      <c r="C161" s="2">
        <v>42331</v>
      </c>
      <c r="D161" s="1">
        <v>1934.7</v>
      </c>
      <c r="E161" s="1">
        <v>1942</v>
      </c>
      <c r="F161" s="1">
        <v>1978</v>
      </c>
      <c r="G161" s="1">
        <v>1935</v>
      </c>
      <c r="H161" s="1">
        <v>1952.05</v>
      </c>
      <c r="I161" s="1">
        <v>1959.8</v>
      </c>
      <c r="J161" s="1">
        <v>1960.12</v>
      </c>
      <c r="K161" s="1">
        <v>48853</v>
      </c>
      <c r="L161" s="1">
        <v>95757865.25</v>
      </c>
      <c r="M161" s="3">
        <f>IF(ISERROR((Table6[[#This Row],[Close Price]]-I160)/I160),0,(Table6[[#This Row],[Close Price]]-I160)/I160)</f>
        <v>1.2973587636325999E-2</v>
      </c>
      <c r="N161" s="3">
        <f>IF(OR(Table6[[#This Row],[Raw Return]]&lt;-20,Table6[[#This Row],[Raw Return]]&gt;20),"Outlier",Table6[[#This Row],[Raw Return]])</f>
        <v>1.2973587636325999E-2</v>
      </c>
      <c r="O161" s="8">
        <f>(Table6[[#This Row],[Return]]-$S$3)^2</f>
        <v>1.4513438990412239E-4</v>
      </c>
      <c r="P161" s="8">
        <f>(Table6[[#This Row],[Return]]-$S$3)^3</f>
        <v>1.7484591793950584E-6</v>
      </c>
    </row>
    <row r="162" spans="1:16" x14ac:dyDescent="0.3">
      <c r="A162" s="1" t="s">
        <v>12</v>
      </c>
      <c r="B162" s="1" t="s">
        <v>13</v>
      </c>
      <c r="C162" s="2">
        <v>42332</v>
      </c>
      <c r="D162" s="1">
        <v>1959.8</v>
      </c>
      <c r="E162" s="1">
        <v>1971</v>
      </c>
      <c r="F162" s="1">
        <v>1995.25</v>
      </c>
      <c r="G162" s="1">
        <v>1960.1</v>
      </c>
      <c r="H162" s="1">
        <v>1963.5</v>
      </c>
      <c r="I162" s="1">
        <v>1972.8</v>
      </c>
      <c r="J162" s="1">
        <v>1981.61</v>
      </c>
      <c r="K162" s="1">
        <v>42661</v>
      </c>
      <c r="L162" s="1">
        <v>84537438.75</v>
      </c>
      <c r="M162" s="3">
        <f>IF(ISERROR((Table6[[#This Row],[Close Price]]-I161)/I161),0,(Table6[[#This Row],[Close Price]]-I161)/I161)</f>
        <v>6.6333299316256762E-3</v>
      </c>
      <c r="N162" s="3">
        <f>IF(OR(Table6[[#This Row],[Raw Return]]&lt;-20,Table6[[#This Row],[Raw Return]]&gt;20),"Outlier",Table6[[#This Row],[Raw Return]])</f>
        <v>6.6333299316256762E-3</v>
      </c>
      <c r="O162" s="8">
        <f>(Table6[[#This Row],[Return]]-$S$3)^2</f>
        <v>3.2568888162298932E-5</v>
      </c>
      <c r="P162" s="8">
        <f>(Table6[[#This Row],[Return]]-$S$3)^3</f>
        <v>1.8586790305252324E-7</v>
      </c>
    </row>
    <row r="163" spans="1:16" x14ac:dyDescent="0.3">
      <c r="A163" s="1" t="s">
        <v>12</v>
      </c>
      <c r="B163" s="1" t="s">
        <v>13</v>
      </c>
      <c r="C163" s="2">
        <v>42334</v>
      </c>
      <c r="D163" s="1">
        <v>1972.8</v>
      </c>
      <c r="E163" s="1">
        <v>1988</v>
      </c>
      <c r="F163" s="1">
        <v>1988</v>
      </c>
      <c r="G163" s="1">
        <v>1963.7</v>
      </c>
      <c r="H163" s="1">
        <v>1972.1</v>
      </c>
      <c r="I163" s="1">
        <v>1975.2</v>
      </c>
      <c r="J163" s="1">
        <v>1973.03</v>
      </c>
      <c r="K163" s="1">
        <v>52920</v>
      </c>
      <c r="L163" s="1">
        <v>104412545.45</v>
      </c>
      <c r="M163" s="3">
        <f>IF(ISERROR((Table6[[#This Row],[Close Price]]-I162)/I162),0,(Table6[[#This Row],[Close Price]]-I162)/I162)</f>
        <v>1.2165450121654963E-3</v>
      </c>
      <c r="N163" s="3">
        <f>IF(OR(Table6[[#This Row],[Raw Return]]&lt;-20,Table6[[#This Row],[Raw Return]]&gt;20),"Outlier",Table6[[#This Row],[Raw Return]])</f>
        <v>1.2165450121654963E-3</v>
      </c>
      <c r="O163" s="8">
        <f>(Table6[[#This Row],[Return]]-$S$3)^2</f>
        <v>8.4175938722717348E-8</v>
      </c>
      <c r="P163" s="8">
        <f>(Table6[[#This Row],[Return]]-$S$3)^3</f>
        <v>2.4422040800186429E-11</v>
      </c>
    </row>
    <row r="164" spans="1:16" x14ac:dyDescent="0.3">
      <c r="A164" s="1" t="s">
        <v>12</v>
      </c>
      <c r="B164" s="1" t="s">
        <v>13</v>
      </c>
      <c r="C164" s="2">
        <v>42335</v>
      </c>
      <c r="D164" s="1">
        <v>1975.2</v>
      </c>
      <c r="E164" s="1">
        <v>1975</v>
      </c>
      <c r="F164" s="1">
        <v>1985.6</v>
      </c>
      <c r="G164" s="1">
        <v>1965</v>
      </c>
      <c r="H164" s="1">
        <v>1969</v>
      </c>
      <c r="I164" s="1">
        <v>1968.5</v>
      </c>
      <c r="J164" s="1">
        <v>1972.64</v>
      </c>
      <c r="K164" s="1">
        <v>18492</v>
      </c>
      <c r="L164" s="1">
        <v>36477979.149999999</v>
      </c>
      <c r="M164" s="3">
        <f>IF(ISERROR((Table6[[#This Row],[Close Price]]-I163)/I163),0,(Table6[[#This Row],[Close Price]]-I163)/I163)</f>
        <v>-3.3920615633860093E-3</v>
      </c>
      <c r="N164" s="3">
        <f>IF(OR(Table6[[#This Row],[Raw Return]]&lt;-20,Table6[[#This Row],[Raw Return]]&gt;20),"Outlier",Table6[[#This Row],[Raw Return]])</f>
        <v>-3.3920615633860093E-3</v>
      </c>
      <c r="O164" s="8">
        <f>(Table6[[#This Row],[Return]]-$S$3)^2</f>
        <v>1.8649232166463857E-5</v>
      </c>
      <c r="P164" s="8">
        <f>(Table6[[#This Row],[Return]]-$S$3)^3</f>
        <v>-8.0536255491831255E-8</v>
      </c>
    </row>
    <row r="165" spans="1:16" x14ac:dyDescent="0.3">
      <c r="A165" s="1" t="s">
        <v>12</v>
      </c>
      <c r="B165" s="1" t="s">
        <v>13</v>
      </c>
      <c r="C165" s="2">
        <v>42338</v>
      </c>
      <c r="D165" s="1">
        <v>1968.5</v>
      </c>
      <c r="E165" s="1">
        <v>1968.5</v>
      </c>
      <c r="F165" s="1">
        <v>1979</v>
      </c>
      <c r="G165" s="1">
        <v>1914</v>
      </c>
      <c r="H165" s="1">
        <v>1922.15</v>
      </c>
      <c r="I165" s="1">
        <v>1928.7</v>
      </c>
      <c r="J165" s="1">
        <v>1930.12</v>
      </c>
      <c r="K165" s="1">
        <v>37619</v>
      </c>
      <c r="L165" s="1">
        <v>72609294.25</v>
      </c>
      <c r="M165" s="3">
        <f>IF(ISERROR((Table6[[#This Row],[Close Price]]-I164)/I164),0,(Table6[[#This Row],[Close Price]]-I164)/I164)</f>
        <v>-2.0218440436880852E-2</v>
      </c>
      <c r="N165" s="3">
        <f>IF(OR(Table6[[#This Row],[Raw Return]]&lt;-20,Table6[[#This Row],[Raw Return]]&gt;20),"Outlier",Table6[[#This Row],[Raw Return]])</f>
        <v>-2.0218440436880852E-2</v>
      </c>
      <c r="O165" s="8">
        <f>(Table6[[#This Row],[Return]]-$S$3)^2</f>
        <v>4.4710487393035954E-4</v>
      </c>
      <c r="P165" s="8">
        <f>(Table6[[#This Row],[Return]]-$S$3)^3</f>
        <v>-9.4539675277446835E-6</v>
      </c>
    </row>
    <row r="166" spans="1:16" x14ac:dyDescent="0.3">
      <c r="A166" s="1" t="s">
        <v>12</v>
      </c>
      <c r="B166" s="1" t="s">
        <v>13</v>
      </c>
      <c r="C166" s="2">
        <v>42339</v>
      </c>
      <c r="D166" s="1">
        <v>1928.7</v>
      </c>
      <c r="E166" s="1">
        <v>1935.95</v>
      </c>
      <c r="F166" s="1">
        <v>2024</v>
      </c>
      <c r="G166" s="1">
        <v>1931</v>
      </c>
      <c r="H166" s="1">
        <v>1992</v>
      </c>
      <c r="I166" s="1">
        <v>1991.15</v>
      </c>
      <c r="J166" s="1">
        <v>1982.64</v>
      </c>
      <c r="K166" s="1">
        <v>59984</v>
      </c>
      <c r="L166" s="1">
        <v>118926461.25</v>
      </c>
      <c r="M166" s="3">
        <f>IF(ISERROR((Table6[[#This Row],[Close Price]]-I165)/I165),0,(Table6[[#This Row],[Close Price]]-I165)/I165)</f>
        <v>3.237932285995751E-2</v>
      </c>
      <c r="N166" s="3">
        <f>IF(OR(Table6[[#This Row],[Raw Return]]&lt;-20,Table6[[#This Row],[Raw Return]]&gt;20),"Outlier",Table6[[#This Row],[Raw Return]])</f>
        <v>3.237932285995751E-2</v>
      </c>
      <c r="O166" s="8">
        <f>(Table6[[#This Row],[Return]]-$S$3)^2</f>
        <v>9.8928546865225666E-4</v>
      </c>
      <c r="P166" s="8">
        <f>(Table6[[#This Row],[Return]]-$S$3)^3</f>
        <v>3.1115905570333513E-5</v>
      </c>
    </row>
    <row r="167" spans="1:16" x14ac:dyDescent="0.3">
      <c r="A167" s="1" t="s">
        <v>12</v>
      </c>
      <c r="B167" s="1" t="s">
        <v>13</v>
      </c>
      <c r="C167" s="2">
        <v>42340</v>
      </c>
      <c r="D167" s="1">
        <v>1991.15</v>
      </c>
      <c r="E167" s="1">
        <v>1995</v>
      </c>
      <c r="F167" s="1">
        <v>2066.0500000000002</v>
      </c>
      <c r="G167" s="1">
        <v>1976.3</v>
      </c>
      <c r="H167" s="1">
        <v>2046</v>
      </c>
      <c r="I167" s="1">
        <v>2039.85</v>
      </c>
      <c r="J167" s="1">
        <v>2023.45</v>
      </c>
      <c r="K167" s="1">
        <v>44363</v>
      </c>
      <c r="L167" s="1">
        <v>89766267.299999997</v>
      </c>
      <c r="M167" s="3">
        <f>IF(ISERROR((Table6[[#This Row],[Close Price]]-I166)/I166),0,(Table6[[#This Row],[Close Price]]-I166)/I166)</f>
        <v>2.445822765738383E-2</v>
      </c>
      <c r="N167" s="3">
        <f>IF(OR(Table6[[#This Row],[Raw Return]]&lt;-20,Table6[[#This Row],[Raw Return]]&gt;20),"Outlier",Table6[[#This Row],[Raw Return]])</f>
        <v>2.445822765738383E-2</v>
      </c>
      <c r="O167" s="8">
        <f>(Table6[[#This Row],[Return]]-$S$3)^2</f>
        <v>5.5374624869349715E-4</v>
      </c>
      <c r="P167" s="8">
        <f>(Table6[[#This Row],[Return]]-$S$3)^3</f>
        <v>1.3030653475226214E-5</v>
      </c>
    </row>
    <row r="168" spans="1:16" x14ac:dyDescent="0.3">
      <c r="A168" s="1" t="s">
        <v>12</v>
      </c>
      <c r="B168" s="1" t="s">
        <v>13</v>
      </c>
      <c r="C168" s="2">
        <v>42341</v>
      </c>
      <c r="D168" s="1">
        <v>2039.85</v>
      </c>
      <c r="E168" s="1">
        <v>2040</v>
      </c>
      <c r="F168" s="1">
        <v>2058</v>
      </c>
      <c r="G168" s="1">
        <v>2015.9</v>
      </c>
      <c r="H168" s="1">
        <v>2020</v>
      </c>
      <c r="I168" s="1">
        <v>2026.55</v>
      </c>
      <c r="J168" s="1">
        <v>2041.77</v>
      </c>
      <c r="K168" s="1">
        <v>36980</v>
      </c>
      <c r="L168" s="1">
        <v>75504552.650000006</v>
      </c>
      <c r="M168" s="3">
        <f>IF(ISERROR((Table6[[#This Row],[Close Price]]-I167)/I167),0,(Table6[[#This Row],[Close Price]]-I167)/I167)</f>
        <v>-6.5200872613182118E-3</v>
      </c>
      <c r="N168" s="3">
        <f>IF(OR(Table6[[#This Row],[Raw Return]]&lt;-20,Table6[[#This Row],[Raw Return]]&gt;20),"Outlier",Table6[[#This Row],[Raw Return]])</f>
        <v>-6.5200872613182118E-3</v>
      </c>
      <c r="O168" s="8">
        <f>(Table6[[#This Row],[Return]]-$S$3)^2</f>
        <v>5.5450382715871526E-5</v>
      </c>
      <c r="P168" s="8">
        <f>(Table6[[#This Row],[Return]]-$S$3)^3</f>
        <v>-4.1291135109331459E-7</v>
      </c>
    </row>
    <row r="169" spans="1:16" x14ac:dyDescent="0.3">
      <c r="A169" s="1" t="s">
        <v>12</v>
      </c>
      <c r="B169" s="1" t="s">
        <v>13</v>
      </c>
      <c r="C169" s="2">
        <v>42342</v>
      </c>
      <c r="D169" s="1">
        <v>2026.55</v>
      </c>
      <c r="E169" s="1">
        <v>2016</v>
      </c>
      <c r="F169" s="1">
        <v>2028</v>
      </c>
      <c r="G169" s="1">
        <v>1995.05</v>
      </c>
      <c r="H169" s="1">
        <v>2014.2</v>
      </c>
      <c r="I169" s="1">
        <v>2009.65</v>
      </c>
      <c r="J169" s="1">
        <v>2013.63</v>
      </c>
      <c r="K169" s="1">
        <v>13821</v>
      </c>
      <c r="L169" s="1">
        <v>27830345.149999999</v>
      </c>
      <c r="M169" s="3">
        <f>IF(ISERROR((Table6[[#This Row],[Close Price]]-I168)/I168),0,(Table6[[#This Row],[Close Price]]-I168)/I168)</f>
        <v>-8.3392958476227394E-3</v>
      </c>
      <c r="N169" s="3">
        <f>IF(OR(Table6[[#This Row],[Raw Return]]&lt;-20,Table6[[#This Row],[Raw Return]]&gt;20),"Outlier",Table6[[#This Row],[Raw Return]])</f>
        <v>-8.3392958476227394E-3</v>
      </c>
      <c r="O169" s="8">
        <f>(Table6[[#This Row],[Return]]-$S$3)^2</f>
        <v>8.5853381072079619E-5</v>
      </c>
      <c r="P169" s="8">
        <f>(Table6[[#This Row],[Return]]-$S$3)^3</f>
        <v>-7.9549252814203456E-7</v>
      </c>
    </row>
    <row r="170" spans="1:16" x14ac:dyDescent="0.3">
      <c r="A170" s="1" t="s">
        <v>12</v>
      </c>
      <c r="B170" s="1" t="s">
        <v>13</v>
      </c>
      <c r="C170" s="2">
        <v>42345</v>
      </c>
      <c r="D170" s="1">
        <v>2009.65</v>
      </c>
      <c r="E170" s="1">
        <v>2001</v>
      </c>
      <c r="F170" s="1">
        <v>2018.95</v>
      </c>
      <c r="G170" s="1">
        <v>1920</v>
      </c>
      <c r="H170" s="1">
        <v>1925</v>
      </c>
      <c r="I170" s="1">
        <v>1932.1</v>
      </c>
      <c r="J170" s="1">
        <v>1955.78</v>
      </c>
      <c r="K170" s="1">
        <v>41733</v>
      </c>
      <c r="L170" s="1">
        <v>81620554.150000006</v>
      </c>
      <c r="M170" s="3">
        <f>IF(ISERROR((Table6[[#This Row],[Close Price]]-I169)/I169),0,(Table6[[#This Row],[Close Price]]-I169)/I169)</f>
        <v>-3.8588808996591534E-2</v>
      </c>
      <c r="N170" s="3">
        <f>IF(OR(Table6[[#This Row],[Raw Return]]&lt;-20,Table6[[#This Row],[Raw Return]]&gt;20),"Outlier",Table6[[#This Row],[Raw Return]])</f>
        <v>-3.8588808996591534E-2</v>
      </c>
      <c r="O170" s="8">
        <f>(Table6[[#This Row],[Return]]-$S$3)^2</f>
        <v>1.5614528573909719E-3</v>
      </c>
      <c r="P170" s="8">
        <f>(Table6[[#This Row],[Return]]-$S$3)^3</f>
        <v>-6.1701158034719342E-5</v>
      </c>
    </row>
    <row r="171" spans="1:16" x14ac:dyDescent="0.3">
      <c r="A171" s="1" t="s">
        <v>12</v>
      </c>
      <c r="B171" s="1" t="s">
        <v>13</v>
      </c>
      <c r="C171" s="2">
        <v>42346</v>
      </c>
      <c r="D171" s="1">
        <v>1932.1</v>
      </c>
      <c r="E171" s="1">
        <v>1922.2</v>
      </c>
      <c r="F171" s="1">
        <v>1945.45</v>
      </c>
      <c r="G171" s="1">
        <v>1901.15</v>
      </c>
      <c r="H171" s="1">
        <v>1910</v>
      </c>
      <c r="I171" s="1">
        <v>1910.2</v>
      </c>
      <c r="J171" s="1">
        <v>1924.19</v>
      </c>
      <c r="K171" s="1">
        <v>25157</v>
      </c>
      <c r="L171" s="1">
        <v>48406761.25</v>
      </c>
      <c r="M171" s="3">
        <f>IF(ISERROR((Table6[[#This Row],[Close Price]]-I170)/I170),0,(Table6[[#This Row],[Close Price]]-I170)/I170)</f>
        <v>-1.1334817038455496E-2</v>
      </c>
      <c r="N171" s="3">
        <f>IF(OR(Table6[[#This Row],[Raw Return]]&lt;-20,Table6[[#This Row],[Raw Return]]&gt;20),"Outlier",Table6[[#This Row],[Raw Return]])</f>
        <v>-1.1334817038455496E-2</v>
      </c>
      <c r="O171" s="8">
        <f>(Table6[[#This Row],[Return]]-$S$3)^2</f>
        <v>1.5033778934637402E-4</v>
      </c>
      <c r="P171" s="8">
        <f>(Table6[[#This Row],[Return]]-$S$3)^3</f>
        <v>-1.8433263859560254E-6</v>
      </c>
    </row>
    <row r="172" spans="1:16" x14ac:dyDescent="0.3">
      <c r="A172" s="1" t="s">
        <v>12</v>
      </c>
      <c r="B172" s="1" t="s">
        <v>13</v>
      </c>
      <c r="C172" s="2">
        <v>42347</v>
      </c>
      <c r="D172" s="1">
        <v>1910.2</v>
      </c>
      <c r="E172" s="1">
        <v>1912</v>
      </c>
      <c r="F172" s="1">
        <v>1950</v>
      </c>
      <c r="G172" s="1">
        <v>1855</v>
      </c>
      <c r="H172" s="1">
        <v>1879.15</v>
      </c>
      <c r="I172" s="1">
        <v>1874.05</v>
      </c>
      <c r="J172" s="1">
        <v>1883.95</v>
      </c>
      <c r="K172" s="1">
        <v>28036</v>
      </c>
      <c r="L172" s="1">
        <v>52818378.950000003</v>
      </c>
      <c r="M172" s="3">
        <f>IF(ISERROR((Table6[[#This Row],[Close Price]]-I171)/I171),0,(Table6[[#This Row],[Close Price]]-I171)/I171)</f>
        <v>-1.8924719924615269E-2</v>
      </c>
      <c r="N172" s="3">
        <f>IF(OR(Table6[[#This Row],[Raw Return]]&lt;-20,Table6[[#This Row],[Raw Return]]&gt;20),"Outlier",Table6[[#This Row],[Raw Return]])</f>
        <v>-1.8924719924615269E-2</v>
      </c>
      <c r="O172" s="8">
        <f>(Table6[[#This Row],[Return]]-$S$3)^2</f>
        <v>3.9406752257443176E-4</v>
      </c>
      <c r="P172" s="8">
        <f>(Table6[[#This Row],[Return]]-$S$3)^3</f>
        <v>-7.8226872104470365E-6</v>
      </c>
    </row>
    <row r="173" spans="1:16" x14ac:dyDescent="0.3">
      <c r="A173" s="1" t="s">
        <v>12</v>
      </c>
      <c r="B173" s="1" t="s">
        <v>13</v>
      </c>
      <c r="C173" s="2">
        <v>42348</v>
      </c>
      <c r="D173" s="1">
        <v>1874.05</v>
      </c>
      <c r="E173" s="1">
        <v>1895</v>
      </c>
      <c r="F173" s="1">
        <v>1940.5</v>
      </c>
      <c r="G173" s="1">
        <v>1876.3</v>
      </c>
      <c r="H173" s="1">
        <v>1928.1</v>
      </c>
      <c r="I173" s="1">
        <v>1922.7</v>
      </c>
      <c r="J173" s="1">
        <v>1919.46</v>
      </c>
      <c r="K173" s="1">
        <v>68501</v>
      </c>
      <c r="L173" s="1">
        <v>131484676.55</v>
      </c>
      <c r="M173" s="3">
        <f>IF(ISERROR((Table6[[#This Row],[Close Price]]-I172)/I172),0,(Table6[[#This Row],[Close Price]]-I172)/I172)</f>
        <v>2.5959819641951973E-2</v>
      </c>
      <c r="N173" s="3">
        <f>IF(OR(Table6[[#This Row],[Raw Return]]&lt;-20,Table6[[#This Row],[Raw Return]]&gt;20),"Outlier",Table6[[#This Row],[Raw Return]])</f>
        <v>2.5959819641951973E-2</v>
      </c>
      <c r="O173" s="8">
        <f>(Table6[[#This Row],[Return]]-$S$3)^2</f>
        <v>6.2667139238318744E-4</v>
      </c>
      <c r="P173" s="8">
        <f>(Table6[[#This Row],[Return]]-$S$3)^3</f>
        <v>1.5687719098999223E-5</v>
      </c>
    </row>
    <row r="174" spans="1:16" x14ac:dyDescent="0.3">
      <c r="A174" s="1" t="s">
        <v>12</v>
      </c>
      <c r="B174" s="1" t="s">
        <v>13</v>
      </c>
      <c r="C174" s="2">
        <v>42349</v>
      </c>
      <c r="D174" s="1">
        <v>1922.7</v>
      </c>
      <c r="E174" s="1">
        <v>1906.3</v>
      </c>
      <c r="F174" s="1">
        <v>1925</v>
      </c>
      <c r="G174" s="1">
        <v>1890</v>
      </c>
      <c r="H174" s="1">
        <v>1895</v>
      </c>
      <c r="I174" s="1">
        <v>1900.65</v>
      </c>
      <c r="J174" s="1">
        <v>1910.71</v>
      </c>
      <c r="K174" s="1">
        <v>16291</v>
      </c>
      <c r="L174" s="1">
        <v>31127424.800000001</v>
      </c>
      <c r="M174" s="3">
        <f>IF(ISERROR((Table6[[#This Row],[Close Price]]-I173)/I173),0,(Table6[[#This Row],[Close Price]]-I173)/I173)</f>
        <v>-1.1468247776564182E-2</v>
      </c>
      <c r="N174" s="3">
        <f>IF(OR(Table6[[#This Row],[Raw Return]]&lt;-20,Table6[[#This Row],[Raw Return]]&gt;20),"Outlier",Table6[[#This Row],[Raw Return]])</f>
        <v>-1.1468247776564182E-2</v>
      </c>
      <c r="O174" s="8">
        <f>(Table6[[#This Row],[Return]]-$S$3)^2</f>
        <v>1.5362764335353292E-4</v>
      </c>
      <c r="P174" s="8">
        <f>(Table6[[#This Row],[Return]]-$S$3)^3</f>
        <v>-1.9041626962384935E-6</v>
      </c>
    </row>
    <row r="175" spans="1:16" x14ac:dyDescent="0.3">
      <c r="A175" s="1" t="s">
        <v>12</v>
      </c>
      <c r="B175" s="1" t="s">
        <v>13</v>
      </c>
      <c r="C175" s="2">
        <v>42352</v>
      </c>
      <c r="D175" s="1">
        <v>1900.65</v>
      </c>
      <c r="E175" s="1">
        <v>1899</v>
      </c>
      <c r="F175" s="1">
        <v>1927.9</v>
      </c>
      <c r="G175" s="1">
        <v>1856</v>
      </c>
      <c r="H175" s="1">
        <v>1903.55</v>
      </c>
      <c r="I175" s="1">
        <v>1905.5</v>
      </c>
      <c r="J175" s="1">
        <v>1901.22</v>
      </c>
      <c r="K175" s="1">
        <v>18266</v>
      </c>
      <c r="L175" s="1">
        <v>34727762.049999997</v>
      </c>
      <c r="M175" s="3">
        <f>IF(ISERROR((Table6[[#This Row],[Close Price]]-I174)/I174),0,(Table6[[#This Row],[Close Price]]-I174)/I174)</f>
        <v>2.5517586088969085E-3</v>
      </c>
      <c r="N175" s="3">
        <f>IF(OR(Table6[[#This Row],[Raw Return]]&lt;-20,Table6[[#This Row],[Raw Return]]&gt;20),"Outlier",Table6[[#This Row],[Raw Return]])</f>
        <v>2.5517586088969085E-3</v>
      </c>
      <c r="O175" s="8">
        <f>(Table6[[#This Row],[Return]]-$S$3)^2</f>
        <v>2.6417447307465002E-6</v>
      </c>
      <c r="P175" s="8">
        <f>(Table6[[#This Row],[Return]]-$S$3)^3</f>
        <v>4.2937452580119053E-9</v>
      </c>
    </row>
    <row r="176" spans="1:16" x14ac:dyDescent="0.3">
      <c r="A176" s="1" t="s">
        <v>12</v>
      </c>
      <c r="B176" s="1" t="s">
        <v>13</v>
      </c>
      <c r="C176" s="2">
        <v>42353</v>
      </c>
      <c r="D176" s="1">
        <v>1905.5</v>
      </c>
      <c r="E176" s="1">
        <v>1902.95</v>
      </c>
      <c r="F176" s="1">
        <v>1913</v>
      </c>
      <c r="G176" s="1">
        <v>1884</v>
      </c>
      <c r="H176" s="1">
        <v>1889.2</v>
      </c>
      <c r="I176" s="1">
        <v>1891.55</v>
      </c>
      <c r="J176" s="1">
        <v>1896.31</v>
      </c>
      <c r="K176" s="1">
        <v>11909</v>
      </c>
      <c r="L176" s="1">
        <v>22583194.25</v>
      </c>
      <c r="M176" s="3">
        <f>IF(ISERROR((Table6[[#This Row],[Close Price]]-I175)/I175),0,(Table6[[#This Row],[Close Price]]-I175)/I175)</f>
        <v>-7.3209131461558887E-3</v>
      </c>
      <c r="N176" s="3">
        <f>IF(OR(Table6[[#This Row],[Raw Return]]&lt;-20,Table6[[#This Row],[Raw Return]]&gt;20),"Outlier",Table6[[#This Row],[Raw Return]])</f>
        <v>-7.3209131461558887E-3</v>
      </c>
      <c r="O176" s="8">
        <f>(Table6[[#This Row],[Return]]-$S$3)^2</f>
        <v>6.801840691756518E-5</v>
      </c>
      <c r="P176" s="8">
        <f>(Table6[[#This Row],[Return]]-$S$3)^3</f>
        <v>-5.6097006148713673E-7</v>
      </c>
    </row>
    <row r="177" spans="1:16" x14ac:dyDescent="0.3">
      <c r="A177" s="1" t="s">
        <v>12</v>
      </c>
      <c r="B177" s="1" t="s">
        <v>13</v>
      </c>
      <c r="C177" s="2">
        <v>42354</v>
      </c>
      <c r="D177" s="1">
        <v>1891.55</v>
      </c>
      <c r="E177" s="1">
        <v>1900.05</v>
      </c>
      <c r="F177" s="1">
        <v>1948</v>
      </c>
      <c r="G177" s="1">
        <v>1900.05</v>
      </c>
      <c r="H177" s="1">
        <v>1921</v>
      </c>
      <c r="I177" s="1">
        <v>1926.55</v>
      </c>
      <c r="J177" s="1">
        <v>1928.38</v>
      </c>
      <c r="K177" s="1">
        <v>33791</v>
      </c>
      <c r="L177" s="1">
        <v>65162003.649999999</v>
      </c>
      <c r="M177" s="3">
        <f>IF(ISERROR((Table6[[#This Row],[Close Price]]-I176)/I176),0,(Table6[[#This Row],[Close Price]]-I176)/I176)</f>
        <v>1.8503343818561498E-2</v>
      </c>
      <c r="N177" s="3">
        <f>IF(OR(Table6[[#This Row],[Raw Return]]&lt;-20,Table6[[#This Row],[Raw Return]]&gt;20),"Outlier",Table6[[#This Row],[Raw Return]])</f>
        <v>1.8503343818561498E-2</v>
      </c>
      <c r="O177" s="8">
        <f>(Table6[[#This Row],[Return]]-$S$3)^2</f>
        <v>3.0894845787862051E-4</v>
      </c>
      <c r="P177" s="8">
        <f>(Table6[[#This Row],[Return]]-$S$3)^3</f>
        <v>5.430365326812548E-6</v>
      </c>
    </row>
    <row r="178" spans="1:16" x14ac:dyDescent="0.3">
      <c r="A178" s="1" t="s">
        <v>12</v>
      </c>
      <c r="B178" s="1" t="s">
        <v>13</v>
      </c>
      <c r="C178" s="2">
        <v>42355</v>
      </c>
      <c r="D178" s="1">
        <v>1926.55</v>
      </c>
      <c r="E178" s="1">
        <v>1924.9</v>
      </c>
      <c r="F178" s="1">
        <v>1968.95</v>
      </c>
      <c r="G178" s="1">
        <v>1924.9</v>
      </c>
      <c r="H178" s="1">
        <v>1951.7</v>
      </c>
      <c r="I178" s="1">
        <v>1956.1</v>
      </c>
      <c r="J178" s="1">
        <v>1951.19</v>
      </c>
      <c r="K178" s="1">
        <v>28223</v>
      </c>
      <c r="L178" s="1">
        <v>55068480.049999997</v>
      </c>
      <c r="M178" s="3">
        <f>IF(ISERROR((Table6[[#This Row],[Close Price]]-I177)/I177),0,(Table6[[#This Row],[Close Price]]-I177)/I177)</f>
        <v>1.5338299031948279E-2</v>
      </c>
      <c r="N178" s="3">
        <f>IF(OR(Table6[[#This Row],[Raw Return]]&lt;-20,Table6[[#This Row],[Raw Return]]&gt;20),"Outlier",Table6[[#This Row],[Raw Return]])</f>
        <v>1.5338299031948279E-2</v>
      </c>
      <c r="O178" s="8">
        <f>(Table6[[#This Row],[Return]]-$S$3)^2</f>
        <v>2.0770242692059221E-4</v>
      </c>
      <c r="P178" s="8">
        <f>(Table6[[#This Row],[Return]]-$S$3)^3</f>
        <v>2.9933834741916615E-6</v>
      </c>
    </row>
    <row r="179" spans="1:16" x14ac:dyDescent="0.3">
      <c r="A179" s="1" t="s">
        <v>12</v>
      </c>
      <c r="B179" s="1" t="s">
        <v>13</v>
      </c>
      <c r="C179" s="2">
        <v>42356</v>
      </c>
      <c r="D179" s="1">
        <v>1956.1</v>
      </c>
      <c r="E179" s="1">
        <v>1955.35</v>
      </c>
      <c r="F179" s="1">
        <v>1970</v>
      </c>
      <c r="G179" s="1">
        <v>1890.1</v>
      </c>
      <c r="H179" s="1">
        <v>1915</v>
      </c>
      <c r="I179" s="1">
        <v>1921.05</v>
      </c>
      <c r="J179" s="1">
        <v>1940.86</v>
      </c>
      <c r="K179" s="1">
        <v>19678</v>
      </c>
      <c r="L179" s="1">
        <v>38192228.299999997</v>
      </c>
      <c r="M179" s="3">
        <f>IF(ISERROR((Table6[[#This Row],[Close Price]]-I178)/I178),0,(Table6[[#This Row],[Close Price]]-I178)/I178)</f>
        <v>-1.791830683502886E-2</v>
      </c>
      <c r="N179" s="3">
        <f>IF(OR(Table6[[#This Row],[Raw Return]]&lt;-20,Table6[[#This Row],[Raw Return]]&gt;20),"Outlier",Table6[[#This Row],[Raw Return]])</f>
        <v>-1.791830683502886E-2</v>
      </c>
      <c r="O179" s="8">
        <f>(Table6[[#This Row],[Return]]-$S$3)^2</f>
        <v>3.5512350760439227E-4</v>
      </c>
      <c r="P179" s="8">
        <f>(Table6[[#This Row],[Return]]-$S$3)^3</f>
        <v>-6.6922034028458288E-6</v>
      </c>
    </row>
    <row r="180" spans="1:16" x14ac:dyDescent="0.3">
      <c r="A180" s="1" t="s">
        <v>12</v>
      </c>
      <c r="B180" s="1" t="s">
        <v>13</v>
      </c>
      <c r="C180" s="2">
        <v>42359</v>
      </c>
      <c r="D180" s="1">
        <v>1921.05</v>
      </c>
      <c r="E180" s="1">
        <v>1921.85</v>
      </c>
      <c r="F180" s="1">
        <v>1979.9</v>
      </c>
      <c r="G180" s="1">
        <v>1920</v>
      </c>
      <c r="H180" s="1">
        <v>1936.5</v>
      </c>
      <c r="I180" s="1">
        <v>1939.45</v>
      </c>
      <c r="J180" s="1">
        <v>1954.08</v>
      </c>
      <c r="K180" s="1">
        <v>30676</v>
      </c>
      <c r="L180" s="1">
        <v>59943401.5</v>
      </c>
      <c r="M180" s="3">
        <f>IF(ISERROR((Table6[[#This Row],[Close Price]]-I179)/I179),0,(Table6[[#This Row],[Close Price]]-I179)/I179)</f>
        <v>9.5780953124593796E-3</v>
      </c>
      <c r="N180" s="3">
        <f>IF(OR(Table6[[#This Row],[Raw Return]]&lt;-20,Table6[[#This Row],[Raw Return]]&gt;20),"Outlier",Table6[[#This Row],[Raw Return]])</f>
        <v>9.5780953124593796E-3</v>
      </c>
      <c r="O180" s="8">
        <f>(Table6[[#This Row],[Return]]-$S$3)^2</f>
        <v>7.4851587579230041E-5</v>
      </c>
      <c r="P180" s="8">
        <f>(Table6[[#This Row],[Return]]-$S$3)^3</f>
        <v>6.4759207301821734E-7</v>
      </c>
    </row>
    <row r="181" spans="1:16" x14ac:dyDescent="0.3">
      <c r="A181" s="1" t="s">
        <v>12</v>
      </c>
      <c r="B181" s="1" t="s">
        <v>13</v>
      </c>
      <c r="C181" s="2">
        <v>42360</v>
      </c>
      <c r="D181" s="1">
        <v>1939.45</v>
      </c>
      <c r="E181" s="1">
        <v>1945</v>
      </c>
      <c r="F181" s="1">
        <v>1980.05</v>
      </c>
      <c r="G181" s="1">
        <v>1916</v>
      </c>
      <c r="H181" s="1">
        <v>1923.2</v>
      </c>
      <c r="I181" s="1">
        <v>1931.05</v>
      </c>
      <c r="J181" s="1">
        <v>1954.93</v>
      </c>
      <c r="K181" s="1">
        <v>40924</v>
      </c>
      <c r="L181" s="1">
        <v>80003490.900000006</v>
      </c>
      <c r="M181" s="3">
        <f>IF(ISERROR((Table6[[#This Row],[Close Price]]-I180)/I180),0,(Table6[[#This Row],[Close Price]]-I180)/I180)</f>
        <v>-4.3311248034236978E-3</v>
      </c>
      <c r="N181" s="3">
        <f>IF(OR(Table6[[#This Row],[Raw Return]]&lt;-20,Table6[[#This Row],[Raw Return]]&gt;20),"Outlier",Table6[[#This Row],[Raw Return]])</f>
        <v>-4.3311248034236978E-3</v>
      </c>
      <c r="O181" s="8">
        <f>(Table6[[#This Row],[Return]]-$S$3)^2</f>
        <v>2.7641715456402441E-5</v>
      </c>
      <c r="P181" s="8">
        <f>(Table6[[#This Row],[Return]]-$S$3)^3</f>
        <v>-1.4532739472530985E-7</v>
      </c>
    </row>
    <row r="182" spans="1:16" x14ac:dyDescent="0.3">
      <c r="A182" s="1" t="s">
        <v>12</v>
      </c>
      <c r="B182" s="1" t="s">
        <v>13</v>
      </c>
      <c r="C182" s="2">
        <v>42361</v>
      </c>
      <c r="D182" s="1">
        <v>1931.05</v>
      </c>
      <c r="E182" s="1">
        <v>1944.6</v>
      </c>
      <c r="F182" s="1">
        <v>1960</v>
      </c>
      <c r="G182" s="1">
        <v>1923.3</v>
      </c>
      <c r="H182" s="1">
        <v>1937.1</v>
      </c>
      <c r="I182" s="1">
        <v>1936</v>
      </c>
      <c r="J182" s="1">
        <v>1940.95</v>
      </c>
      <c r="K182" s="1">
        <v>73912</v>
      </c>
      <c r="L182" s="1">
        <v>143459716.94999999</v>
      </c>
      <c r="M182" s="3">
        <f>IF(ISERROR((Table6[[#This Row],[Close Price]]-I181)/I181),0,(Table6[[#This Row],[Close Price]]-I181)/I181)</f>
        <v>2.5633722586158028E-3</v>
      </c>
      <c r="N182" s="3">
        <f>IF(OR(Table6[[#This Row],[Raw Return]]&lt;-20,Table6[[#This Row],[Raw Return]]&gt;20),"Outlier",Table6[[#This Row],[Raw Return]])</f>
        <v>2.5633722586158028E-3</v>
      </c>
      <c r="O182" s="8">
        <f>(Table6[[#This Row],[Return]]-$S$3)^2</f>
        <v>2.6796319709049398E-6</v>
      </c>
      <c r="P182" s="8">
        <f>(Table6[[#This Row],[Return]]-$S$3)^3</f>
        <v>4.3864453823584999E-9</v>
      </c>
    </row>
    <row r="183" spans="1:16" x14ac:dyDescent="0.3">
      <c r="A183" s="1" t="s">
        <v>12</v>
      </c>
      <c r="B183" s="1" t="s">
        <v>13</v>
      </c>
      <c r="C183" s="2">
        <v>42362</v>
      </c>
      <c r="D183" s="1">
        <v>1936</v>
      </c>
      <c r="E183" s="1">
        <v>1942</v>
      </c>
      <c r="F183" s="1">
        <v>1951</v>
      </c>
      <c r="G183" s="1">
        <v>1915</v>
      </c>
      <c r="H183" s="1">
        <v>1932</v>
      </c>
      <c r="I183" s="1">
        <v>1926.8</v>
      </c>
      <c r="J183" s="1">
        <v>1929.12</v>
      </c>
      <c r="K183" s="1">
        <v>17695</v>
      </c>
      <c r="L183" s="1">
        <v>34135764.25</v>
      </c>
      <c r="M183" s="3">
        <f>IF(ISERROR((Table6[[#This Row],[Close Price]]-I182)/I182),0,(Table6[[#This Row],[Close Price]]-I182)/I182)</f>
        <v>-4.7520661157025032E-3</v>
      </c>
      <c r="N183" s="3">
        <f>IF(OR(Table6[[#This Row],[Raw Return]]&lt;-20,Table6[[#This Row],[Raw Return]]&gt;20),"Outlier",Table6[[#This Row],[Raw Return]])</f>
        <v>-4.7520661157025032E-3</v>
      </c>
      <c r="O183" s="8">
        <f>(Table6[[#This Row],[Return]]-$S$3)^2</f>
        <v>3.224513770635334E-5</v>
      </c>
      <c r="P183" s="8">
        <f>(Table6[[#This Row],[Return]]-$S$3)^3</f>
        <v>-1.8310337693330832E-7</v>
      </c>
    </row>
    <row r="184" spans="1:16" x14ac:dyDescent="0.3">
      <c r="A184" s="1" t="s">
        <v>12</v>
      </c>
      <c r="B184" s="1" t="s">
        <v>13</v>
      </c>
      <c r="C184" s="2">
        <v>42366</v>
      </c>
      <c r="D184" s="1">
        <v>1926.8</v>
      </c>
      <c r="E184" s="1">
        <v>1928.85</v>
      </c>
      <c r="F184" s="1">
        <v>1940</v>
      </c>
      <c r="G184" s="1">
        <v>1917</v>
      </c>
      <c r="H184" s="1">
        <v>1925</v>
      </c>
      <c r="I184" s="1">
        <v>1922</v>
      </c>
      <c r="J184" s="1">
        <v>1929.57</v>
      </c>
      <c r="K184" s="1">
        <v>12207</v>
      </c>
      <c r="L184" s="1">
        <v>23554294.050000001</v>
      </c>
      <c r="M184" s="3">
        <f>IF(ISERROR((Table6[[#This Row],[Close Price]]-I183)/I183),0,(Table6[[#This Row],[Close Price]]-I183)/I183)</f>
        <v>-2.4911770811708298E-3</v>
      </c>
      <c r="N184" s="3">
        <f>IF(OR(Table6[[#This Row],[Raw Return]]&lt;-20,Table6[[#This Row],[Raw Return]]&gt;20),"Outlier",Table6[[#This Row],[Raw Return]])</f>
        <v>-2.4911770811708298E-3</v>
      </c>
      <c r="O184" s="8">
        <f>(Table6[[#This Row],[Return]]-$S$3)^2</f>
        <v>1.167992956962425E-5</v>
      </c>
      <c r="P184" s="8">
        <f>(Table6[[#This Row],[Return]]-$S$3)^3</f>
        <v>-3.9917224444231278E-8</v>
      </c>
    </row>
    <row r="185" spans="1:16" x14ac:dyDescent="0.3">
      <c r="A185" s="1" t="s">
        <v>12</v>
      </c>
      <c r="B185" s="1" t="s">
        <v>13</v>
      </c>
      <c r="C185" s="2">
        <v>42367</v>
      </c>
      <c r="D185" s="1">
        <v>1922</v>
      </c>
      <c r="E185" s="1">
        <v>1939</v>
      </c>
      <c r="F185" s="1">
        <v>1939</v>
      </c>
      <c r="G185" s="1">
        <v>1920</v>
      </c>
      <c r="H185" s="1">
        <v>1921.3</v>
      </c>
      <c r="I185" s="1">
        <v>1925.05</v>
      </c>
      <c r="J185" s="1">
        <v>1928.14</v>
      </c>
      <c r="K185" s="1">
        <v>26393</v>
      </c>
      <c r="L185" s="1">
        <v>50889344.25</v>
      </c>
      <c r="M185" s="3">
        <f>IF(ISERROR((Table6[[#This Row],[Close Price]]-I184)/I184),0,(Table6[[#This Row],[Close Price]]-I184)/I184)</f>
        <v>1.5868886576482595E-3</v>
      </c>
      <c r="N185" s="3">
        <f>IF(OR(Table6[[#This Row],[Raw Return]]&lt;-20,Table6[[#This Row],[Raw Return]]&gt;20),"Outlier",Table6[[#This Row],[Raw Return]])</f>
        <v>1.5868886576482595E-3</v>
      </c>
      <c r="O185" s="8">
        <f>(Table6[[#This Row],[Return]]-$S$3)^2</f>
        <v>4.3622662429254561E-7</v>
      </c>
      <c r="P185" s="8">
        <f>(Table6[[#This Row],[Return]]-$S$3)^3</f>
        <v>2.8811658109729799E-10</v>
      </c>
    </row>
    <row r="186" spans="1:16" x14ac:dyDescent="0.3">
      <c r="A186" s="1" t="s">
        <v>12</v>
      </c>
      <c r="B186" s="1" t="s">
        <v>13</v>
      </c>
      <c r="C186" s="2">
        <v>42368</v>
      </c>
      <c r="D186" s="1">
        <v>1925.05</v>
      </c>
      <c r="E186" s="1">
        <v>1927.5</v>
      </c>
      <c r="F186" s="1">
        <v>1950</v>
      </c>
      <c r="G186" s="1">
        <v>1919</v>
      </c>
      <c r="H186" s="1">
        <v>1949</v>
      </c>
      <c r="I186" s="1">
        <v>1946.3</v>
      </c>
      <c r="J186" s="1">
        <v>1942.06</v>
      </c>
      <c r="K186" s="1">
        <v>83203</v>
      </c>
      <c r="L186" s="1">
        <v>161585473.59999999</v>
      </c>
      <c r="M186" s="3">
        <f>IF(ISERROR((Table6[[#This Row],[Close Price]]-I185)/I185),0,(Table6[[#This Row],[Close Price]]-I185)/I185)</f>
        <v>1.1038674320147528E-2</v>
      </c>
      <c r="N186" s="3">
        <f>IF(OR(Table6[[#This Row],[Raw Return]]&lt;-20,Table6[[#This Row],[Raw Return]]&gt;20),"Outlier",Table6[[#This Row],[Raw Return]])</f>
        <v>1.1038674320147528E-2</v>
      </c>
      <c r="O186" s="8">
        <f>(Table6[[#This Row],[Return]]-$S$3)^2</f>
        <v>1.0225780649957369E-4</v>
      </c>
      <c r="P186" s="8">
        <f>(Table6[[#This Row],[Return]]-$S$3)^3</f>
        <v>1.0340575475485437E-6</v>
      </c>
    </row>
    <row r="187" spans="1:16" x14ac:dyDescent="0.3">
      <c r="A187" s="1" t="s">
        <v>12</v>
      </c>
      <c r="B187" s="1" t="s">
        <v>13</v>
      </c>
      <c r="C187" s="2">
        <v>42369</v>
      </c>
      <c r="D187" s="1">
        <v>1946.3</v>
      </c>
      <c r="E187" s="1">
        <v>1954.7</v>
      </c>
      <c r="F187" s="1">
        <v>2002</v>
      </c>
      <c r="G187" s="1">
        <v>1952</v>
      </c>
      <c r="H187" s="1">
        <v>2000</v>
      </c>
      <c r="I187" s="1">
        <v>1987.9</v>
      </c>
      <c r="J187" s="1">
        <v>1977.61</v>
      </c>
      <c r="K187" s="1">
        <v>47833</v>
      </c>
      <c r="L187" s="1">
        <v>94594994.150000006</v>
      </c>
      <c r="M187" s="3">
        <f>IF(ISERROR((Table6[[#This Row],[Close Price]]-I186)/I186),0,(Table6[[#This Row],[Close Price]]-I186)/I186)</f>
        <v>2.1373888917433147E-2</v>
      </c>
      <c r="N187" s="3">
        <f>IF(OR(Table6[[#This Row],[Raw Return]]&lt;-20,Table6[[#This Row],[Raw Return]]&gt;20),"Outlier",Table6[[#This Row],[Raw Return]])</f>
        <v>2.1373888917433147E-2</v>
      </c>
      <c r="O187" s="8">
        <f>(Table6[[#This Row],[Return]]-$S$3)^2</f>
        <v>4.1809922588301239E-4</v>
      </c>
      <c r="P187" s="8">
        <f>(Table6[[#This Row],[Return]]-$S$3)^3</f>
        <v>8.549073387047877E-6</v>
      </c>
    </row>
    <row r="188" spans="1:16" x14ac:dyDescent="0.3">
      <c r="A188" s="1" t="s">
        <v>12</v>
      </c>
      <c r="B188" s="1" t="s">
        <v>13</v>
      </c>
      <c r="C188" s="2">
        <v>42370</v>
      </c>
      <c r="D188" s="1">
        <v>1987.9</v>
      </c>
      <c r="E188" s="1">
        <v>1990</v>
      </c>
      <c r="F188" s="1">
        <v>2012</v>
      </c>
      <c r="G188" s="1">
        <v>1964.95</v>
      </c>
      <c r="H188" s="1">
        <v>1980</v>
      </c>
      <c r="I188" s="1">
        <v>1983.8</v>
      </c>
      <c r="J188" s="1">
        <v>1989.78</v>
      </c>
      <c r="K188" s="1">
        <v>44488</v>
      </c>
      <c r="L188" s="1">
        <v>88521288.049999997</v>
      </c>
      <c r="M188" s="3">
        <f>IF(ISERROR((Table6[[#This Row],[Close Price]]-I187)/I187),0,(Table6[[#This Row],[Close Price]]-I187)/I187)</f>
        <v>-2.0624779918507652E-3</v>
      </c>
      <c r="N188" s="3">
        <f>IF(OR(Table6[[#This Row],[Raw Return]]&lt;-20,Table6[[#This Row],[Raw Return]]&gt;20),"Outlier",Table6[[#This Row],[Raw Return]])</f>
        <v>-2.0624779918507652E-3</v>
      </c>
      <c r="O188" s="8">
        <f>(Table6[[#This Row],[Return]]-$S$3)^2</f>
        <v>8.93347601369608E-6</v>
      </c>
      <c r="P188" s="8">
        <f>(Table6[[#This Row],[Return]]-$S$3)^3</f>
        <v>-2.670119592509929E-8</v>
      </c>
    </row>
    <row r="189" spans="1:16" x14ac:dyDescent="0.3">
      <c r="A189" s="1" t="s">
        <v>12</v>
      </c>
      <c r="B189" s="1" t="s">
        <v>13</v>
      </c>
      <c r="C189" s="2">
        <v>42373</v>
      </c>
      <c r="D189" s="1">
        <v>1983.8</v>
      </c>
      <c r="E189" s="1">
        <v>1984</v>
      </c>
      <c r="F189" s="1">
        <v>1989.95</v>
      </c>
      <c r="G189" s="1">
        <v>1953</v>
      </c>
      <c r="H189" s="1">
        <v>1964</v>
      </c>
      <c r="I189" s="1">
        <v>1959.5</v>
      </c>
      <c r="J189" s="1">
        <v>1966.19</v>
      </c>
      <c r="K189" s="1">
        <v>16633</v>
      </c>
      <c r="L189" s="1">
        <v>32703702.25</v>
      </c>
      <c r="M189" s="3">
        <f>IF(ISERROR((Table6[[#This Row],[Close Price]]-I188)/I188),0,(Table6[[#This Row],[Close Price]]-I188)/I188)</f>
        <v>-1.2249218671236997E-2</v>
      </c>
      <c r="N189" s="3">
        <f>IF(OR(Table6[[#This Row],[Raw Return]]&lt;-20,Table6[[#This Row],[Raw Return]]&gt;20),"Outlier",Table6[[#This Row],[Raw Return]])</f>
        <v>-1.2249218671236997E-2</v>
      </c>
      <c r="O189" s="8">
        <f>(Table6[[#This Row],[Return]]-$S$3)^2</f>
        <v>1.7359729926178478E-4</v>
      </c>
      <c r="P189" s="8">
        <f>(Table6[[#This Row],[Return]]-$S$3)^3</f>
        <v>-2.2872542673869911E-6</v>
      </c>
    </row>
    <row r="190" spans="1:16" x14ac:dyDescent="0.3">
      <c r="A190" s="1" t="s">
        <v>12</v>
      </c>
      <c r="B190" s="1" t="s">
        <v>13</v>
      </c>
      <c r="C190" s="2">
        <v>42374</v>
      </c>
      <c r="D190" s="1">
        <v>1959.5</v>
      </c>
      <c r="E190" s="1">
        <v>1965.85</v>
      </c>
      <c r="F190" s="1">
        <v>1979.95</v>
      </c>
      <c r="G190" s="1">
        <v>1935.1</v>
      </c>
      <c r="H190" s="1">
        <v>1938</v>
      </c>
      <c r="I190" s="1">
        <v>1946</v>
      </c>
      <c r="J190" s="1">
        <v>1950.89</v>
      </c>
      <c r="K190" s="1">
        <v>28971</v>
      </c>
      <c r="L190" s="1">
        <v>56519266.350000001</v>
      </c>
      <c r="M190" s="3">
        <f>IF(ISERROR((Table6[[#This Row],[Close Price]]-I189)/I189),0,(Table6[[#This Row],[Close Price]]-I189)/I189)</f>
        <v>-6.8895126307731563E-3</v>
      </c>
      <c r="N190" s="3">
        <f>IF(OR(Table6[[#This Row],[Raw Return]]&lt;-20,Table6[[#This Row],[Raw Return]]&gt;20),"Outlier",Table6[[#This Row],[Raw Return]])</f>
        <v>-6.8895126307731563E-3</v>
      </c>
      <c r="O190" s="8">
        <f>(Table6[[#This Row],[Return]]-$S$3)^2</f>
        <v>6.1088710862085093E-5</v>
      </c>
      <c r="P190" s="8">
        <f>(Table6[[#This Row],[Return]]-$S$3)^3</f>
        <v>-4.7746488896200198E-7</v>
      </c>
    </row>
    <row r="191" spans="1:16" x14ac:dyDescent="0.3">
      <c r="A191" s="1" t="s">
        <v>12</v>
      </c>
      <c r="B191" s="1" t="s">
        <v>13</v>
      </c>
      <c r="C191" s="2">
        <v>42375</v>
      </c>
      <c r="D191" s="1">
        <v>1946</v>
      </c>
      <c r="E191" s="1">
        <v>1947.95</v>
      </c>
      <c r="F191" s="1">
        <v>1955</v>
      </c>
      <c r="G191" s="1">
        <v>1931</v>
      </c>
      <c r="H191" s="1">
        <v>1943</v>
      </c>
      <c r="I191" s="1">
        <v>1938.55</v>
      </c>
      <c r="J191" s="1">
        <v>1943.11</v>
      </c>
      <c r="K191" s="1">
        <v>18352</v>
      </c>
      <c r="L191" s="1">
        <v>35659988.149999999</v>
      </c>
      <c r="M191" s="3">
        <f>IF(ISERROR((Table6[[#This Row],[Close Price]]-I190)/I190),0,(Table6[[#This Row],[Close Price]]-I190)/I190)</f>
        <v>-3.8283658787256142E-3</v>
      </c>
      <c r="N191" s="3">
        <f>IF(OR(Table6[[#This Row],[Raw Return]]&lt;-20,Table6[[#This Row],[Raw Return]]&gt;20),"Outlier",Table6[[#This Row],[Raw Return]])</f>
        <v>-3.8283658787256142E-3</v>
      </c>
      <c r="O191" s="8">
        <f>(Table6[[#This Row],[Return]]-$S$3)^2</f>
        <v>2.2607932768532009E-5</v>
      </c>
      <c r="P191" s="8">
        <f>(Table6[[#This Row],[Return]]-$S$3)^3</f>
        <v>-1.0749574637928327E-7</v>
      </c>
    </row>
    <row r="192" spans="1:16" x14ac:dyDescent="0.3">
      <c r="A192" s="1" t="s">
        <v>12</v>
      </c>
      <c r="B192" s="1" t="s">
        <v>13</v>
      </c>
      <c r="C192" s="2">
        <v>42376</v>
      </c>
      <c r="D192" s="1">
        <v>1938.55</v>
      </c>
      <c r="E192" s="1">
        <v>1946</v>
      </c>
      <c r="F192" s="1">
        <v>1946</v>
      </c>
      <c r="G192" s="1">
        <v>1905</v>
      </c>
      <c r="H192" s="1">
        <v>1930</v>
      </c>
      <c r="I192" s="1">
        <v>1927.05</v>
      </c>
      <c r="J192" s="1">
        <v>1924.29</v>
      </c>
      <c r="K192" s="1">
        <v>31399</v>
      </c>
      <c r="L192" s="1">
        <v>60420731.5</v>
      </c>
      <c r="M192" s="3">
        <f>IF(ISERROR((Table6[[#This Row],[Close Price]]-I191)/I191),0,(Table6[[#This Row],[Close Price]]-I191)/I191)</f>
        <v>-5.9322689639163297E-3</v>
      </c>
      <c r="N192" s="3">
        <f>IF(OR(Table6[[#This Row],[Raw Return]]&lt;-20,Table6[[#This Row],[Raw Return]]&gt;20),"Outlier",Table6[[#This Row],[Raw Return]])</f>
        <v>-5.9322689639163297E-3</v>
      </c>
      <c r="O192" s="8">
        <f>(Table6[[#This Row],[Return]]-$S$3)^2</f>
        <v>4.7041533547873118E-5</v>
      </c>
      <c r="P192" s="8">
        <f>(Table6[[#This Row],[Return]]-$S$3)^3</f>
        <v>-3.2264297005114095E-7</v>
      </c>
    </row>
    <row r="193" spans="1:16" x14ac:dyDescent="0.3">
      <c r="A193" s="1" t="s">
        <v>12</v>
      </c>
      <c r="B193" s="1" t="s">
        <v>13</v>
      </c>
      <c r="C193" s="2">
        <v>42377</v>
      </c>
      <c r="D193" s="1">
        <v>1927.05</v>
      </c>
      <c r="E193" s="1">
        <v>1947.95</v>
      </c>
      <c r="F193" s="1">
        <v>2045</v>
      </c>
      <c r="G193" s="1">
        <v>1926.5</v>
      </c>
      <c r="H193" s="1">
        <v>1998</v>
      </c>
      <c r="I193" s="1">
        <v>2000.4</v>
      </c>
      <c r="J193" s="1">
        <v>2000.02</v>
      </c>
      <c r="K193" s="1">
        <v>77557</v>
      </c>
      <c r="L193" s="1">
        <v>155115732.44999999</v>
      </c>
      <c r="M193" s="3">
        <f>IF(ISERROR((Table6[[#This Row],[Close Price]]-I192)/I192),0,(Table6[[#This Row],[Close Price]]-I192)/I192)</f>
        <v>3.8063361095975787E-2</v>
      </c>
      <c r="N193" s="3">
        <f>IF(OR(Table6[[#This Row],[Raw Return]]&lt;-20,Table6[[#This Row],[Raw Return]]&gt;20),"Outlier",Table6[[#This Row],[Raw Return]])</f>
        <v>3.8063361095975787E-2</v>
      </c>
      <c r="O193" s="8">
        <f>(Table6[[#This Row],[Return]]-$S$3)^2</f>
        <v>1.379152831225588E-3</v>
      </c>
      <c r="P193" s="8">
        <f>(Table6[[#This Row],[Return]]-$S$3)^3</f>
        <v>5.1217525574817067E-5</v>
      </c>
    </row>
    <row r="194" spans="1:16" x14ac:dyDescent="0.3">
      <c r="A194" s="1" t="s">
        <v>12</v>
      </c>
      <c r="B194" s="1" t="s">
        <v>13</v>
      </c>
      <c r="C194" s="2">
        <v>42380</v>
      </c>
      <c r="D194" s="1">
        <v>2000.4</v>
      </c>
      <c r="E194" s="1">
        <v>1979.35</v>
      </c>
      <c r="F194" s="1">
        <v>1998</v>
      </c>
      <c r="G194" s="1">
        <v>1930.1</v>
      </c>
      <c r="H194" s="1">
        <v>1937</v>
      </c>
      <c r="I194" s="1">
        <v>1943.4</v>
      </c>
      <c r="J194" s="1">
        <v>1961.23</v>
      </c>
      <c r="K194" s="1">
        <v>68441</v>
      </c>
      <c r="L194" s="1">
        <v>134228833.05000001</v>
      </c>
      <c r="M194" s="3">
        <f>IF(ISERROR((Table6[[#This Row],[Close Price]]-I193)/I193),0,(Table6[[#This Row],[Close Price]]-I193)/I193)</f>
        <v>-2.8494301139772044E-2</v>
      </c>
      <c r="N194" s="3">
        <f>IF(OR(Table6[[#This Row],[Raw Return]]&lt;-20,Table6[[#This Row],[Raw Return]]&gt;20),"Outlier",Table6[[#This Row],[Raw Return]])</f>
        <v>-2.8494301139772044E-2</v>
      </c>
      <c r="O194" s="8">
        <f>(Table6[[#This Row],[Return]]-$S$3)^2</f>
        <v>8.6557848597737855E-4</v>
      </c>
      <c r="P194" s="8">
        <f>(Table6[[#This Row],[Return]]-$S$3)^3</f>
        <v>-2.5465938164758388E-5</v>
      </c>
    </row>
    <row r="195" spans="1:16" x14ac:dyDescent="0.3">
      <c r="A195" s="1" t="s">
        <v>12</v>
      </c>
      <c r="B195" s="1" t="s">
        <v>13</v>
      </c>
      <c r="C195" s="2">
        <v>42381</v>
      </c>
      <c r="D195" s="1">
        <v>1943.4</v>
      </c>
      <c r="E195" s="1">
        <v>1958.95</v>
      </c>
      <c r="F195" s="1">
        <v>1975.05</v>
      </c>
      <c r="G195" s="1">
        <v>1940</v>
      </c>
      <c r="H195" s="1">
        <v>1959.5</v>
      </c>
      <c r="I195" s="1">
        <v>1957.5</v>
      </c>
      <c r="J195" s="1">
        <v>1957.62</v>
      </c>
      <c r="K195" s="1">
        <v>22626</v>
      </c>
      <c r="L195" s="1">
        <v>44293098.350000001</v>
      </c>
      <c r="M195" s="3">
        <f>IF(ISERROR((Table6[[#This Row],[Close Price]]-I194)/I194),0,(Table6[[#This Row],[Close Price]]-I194)/I194)</f>
        <v>7.2553257178140929E-3</v>
      </c>
      <c r="N195" s="3">
        <f>IF(OR(Table6[[#This Row],[Raw Return]]&lt;-20,Table6[[#This Row],[Raw Return]]&gt;20),"Outlier",Table6[[#This Row],[Raw Return]])</f>
        <v>7.2553257178140929E-3</v>
      </c>
      <c r="O195" s="8">
        <f>(Table6[[#This Row],[Return]]-$S$3)^2</f>
        <v>4.0055122103124109E-5</v>
      </c>
      <c r="P195" s="8">
        <f>(Table6[[#This Row],[Return]]-$S$3)^3</f>
        <v>2.5350532711568727E-7</v>
      </c>
    </row>
    <row r="196" spans="1:16" x14ac:dyDescent="0.3">
      <c r="A196" s="1" t="s">
        <v>12</v>
      </c>
      <c r="B196" s="1" t="s">
        <v>13</v>
      </c>
      <c r="C196" s="2">
        <v>42382</v>
      </c>
      <c r="D196" s="1">
        <v>1957.5</v>
      </c>
      <c r="E196" s="1">
        <v>1960</v>
      </c>
      <c r="F196" s="1">
        <v>1996</v>
      </c>
      <c r="G196" s="1">
        <v>1929.95</v>
      </c>
      <c r="H196" s="1">
        <v>1990</v>
      </c>
      <c r="I196" s="1">
        <v>1987.45</v>
      </c>
      <c r="J196" s="1">
        <v>1968.06</v>
      </c>
      <c r="K196" s="1">
        <v>52449</v>
      </c>
      <c r="L196" s="1">
        <v>103222680.40000001</v>
      </c>
      <c r="M196" s="3">
        <f>IF(ISERROR((Table6[[#This Row],[Close Price]]-I195)/I195),0,(Table6[[#This Row],[Close Price]]-I195)/I195)</f>
        <v>1.5300127713920841E-2</v>
      </c>
      <c r="N196" s="3">
        <f>IF(OR(Table6[[#This Row],[Raw Return]]&lt;-20,Table6[[#This Row],[Raw Return]]&gt;20),"Outlier",Table6[[#This Row],[Raw Return]])</f>
        <v>1.5300127713920841E-2</v>
      </c>
      <c r="O196" s="8">
        <f>(Table6[[#This Row],[Return]]-$S$3)^2</f>
        <v>2.0660364268487065E-4</v>
      </c>
      <c r="P196" s="8">
        <f>(Table6[[#This Row],[Return]]-$S$3)^3</f>
        <v>2.9696615888850001E-6</v>
      </c>
    </row>
    <row r="197" spans="1:16" x14ac:dyDescent="0.3">
      <c r="A197" s="1" t="s">
        <v>12</v>
      </c>
      <c r="B197" s="1" t="s">
        <v>13</v>
      </c>
      <c r="C197" s="2">
        <v>42383</v>
      </c>
      <c r="D197" s="1">
        <v>1987.45</v>
      </c>
      <c r="E197" s="1">
        <v>1978</v>
      </c>
      <c r="F197" s="1">
        <v>1978.05</v>
      </c>
      <c r="G197" s="1">
        <v>1945</v>
      </c>
      <c r="H197" s="1">
        <v>1950</v>
      </c>
      <c r="I197" s="1">
        <v>1948.9</v>
      </c>
      <c r="J197" s="1">
        <v>1956.28</v>
      </c>
      <c r="K197" s="1">
        <v>25844</v>
      </c>
      <c r="L197" s="1">
        <v>50558099.100000001</v>
      </c>
      <c r="M197" s="3">
        <f>IF(ISERROR((Table6[[#This Row],[Close Price]]-I196)/I196),0,(Table6[[#This Row],[Close Price]]-I196)/I196)</f>
        <v>-1.9396714382751742E-2</v>
      </c>
      <c r="N197" s="3">
        <f>IF(OR(Table6[[#This Row],[Raw Return]]&lt;-20,Table6[[#This Row],[Raw Return]]&gt;20),"Outlier",Table6[[#This Row],[Raw Return]])</f>
        <v>-1.9396714382751742E-2</v>
      </c>
      <c r="O197" s="8">
        <f>(Table6[[#This Row],[Return]]-$S$3)^2</f>
        <v>4.1302955184978341E-4</v>
      </c>
      <c r="P197" s="8">
        <f>(Table6[[#This Row],[Return]]-$S$3)^3</f>
        <v>-8.3940526547345574E-6</v>
      </c>
    </row>
    <row r="198" spans="1:16" x14ac:dyDescent="0.3">
      <c r="A198" s="1" t="s">
        <v>12</v>
      </c>
      <c r="B198" s="1" t="s">
        <v>13</v>
      </c>
      <c r="C198" s="2">
        <v>42384</v>
      </c>
      <c r="D198" s="1">
        <v>1948.9</v>
      </c>
      <c r="E198" s="1">
        <v>1950.05</v>
      </c>
      <c r="F198" s="1">
        <v>1964.95</v>
      </c>
      <c r="G198" s="1">
        <v>1900</v>
      </c>
      <c r="H198" s="1">
        <v>1905</v>
      </c>
      <c r="I198" s="1">
        <v>1905.5</v>
      </c>
      <c r="J198" s="1">
        <v>1932.54</v>
      </c>
      <c r="K198" s="1">
        <v>31407</v>
      </c>
      <c r="L198" s="1">
        <v>60695409.350000001</v>
      </c>
      <c r="M198" s="3">
        <f>IF(ISERROR((Table6[[#This Row],[Close Price]]-I197)/I197),0,(Table6[[#This Row],[Close Price]]-I197)/I197)</f>
        <v>-2.226897224075124E-2</v>
      </c>
      <c r="N198" s="3">
        <f>IF(OR(Table6[[#This Row],[Raw Return]]&lt;-20,Table6[[#This Row],[Raw Return]]&gt;20),"Outlier",Table6[[#This Row],[Raw Return]])</f>
        <v>-2.226897224075124E-2</v>
      </c>
      <c r="O198" s="8">
        <f>(Table6[[#This Row],[Return]]-$S$3)^2</f>
        <v>5.3802594809402205E-4</v>
      </c>
      <c r="P198" s="8">
        <f>(Table6[[#This Row],[Return]]-$S$3)^3</f>
        <v>-1.2479719734317265E-5</v>
      </c>
    </row>
    <row r="199" spans="1:16" x14ac:dyDescent="0.3">
      <c r="A199" s="1" t="s">
        <v>12</v>
      </c>
      <c r="B199" s="1" t="s">
        <v>13</v>
      </c>
      <c r="C199" s="2">
        <v>42387</v>
      </c>
      <c r="D199" s="1">
        <v>1905.5</v>
      </c>
      <c r="E199" s="1">
        <v>1947.95</v>
      </c>
      <c r="F199" s="1">
        <v>1947.95</v>
      </c>
      <c r="G199" s="1">
        <v>1804</v>
      </c>
      <c r="H199" s="1">
        <v>1834.15</v>
      </c>
      <c r="I199" s="1">
        <v>1831.9</v>
      </c>
      <c r="J199" s="1">
        <v>1834.48</v>
      </c>
      <c r="K199" s="1">
        <v>52245</v>
      </c>
      <c r="L199" s="1">
        <v>95842667.25</v>
      </c>
      <c r="M199" s="3">
        <f>IF(ISERROR((Table6[[#This Row],[Close Price]]-I198)/I198),0,(Table6[[#This Row],[Close Price]]-I198)/I198)</f>
        <v>-3.8625032799790036E-2</v>
      </c>
      <c r="N199" s="3">
        <f>IF(OR(Table6[[#This Row],[Raw Return]]&lt;-20,Table6[[#This Row],[Raw Return]]&gt;20),"Outlier",Table6[[#This Row],[Raw Return]])</f>
        <v>-3.8625032799790036E-2</v>
      </c>
      <c r="O199" s="8">
        <f>(Table6[[#This Row],[Return]]-$S$3)^2</f>
        <v>1.5643169528854145E-3</v>
      </c>
      <c r="P199" s="8">
        <f>(Table6[[#This Row],[Return]]-$S$3)^3</f>
        <v>-6.1870998916630472E-5</v>
      </c>
    </row>
    <row r="200" spans="1:16" x14ac:dyDescent="0.3">
      <c r="A200" s="1" t="s">
        <v>12</v>
      </c>
      <c r="B200" s="1" t="s">
        <v>13</v>
      </c>
      <c r="C200" s="2">
        <v>42388</v>
      </c>
      <c r="D200" s="1">
        <v>1831.9</v>
      </c>
      <c r="E200" s="1">
        <v>1850</v>
      </c>
      <c r="F200" s="1">
        <v>1858</v>
      </c>
      <c r="G200" s="1">
        <v>1825</v>
      </c>
      <c r="H200" s="1">
        <v>1858</v>
      </c>
      <c r="I200" s="1">
        <v>1848.8</v>
      </c>
      <c r="J200" s="1">
        <v>1839.16</v>
      </c>
      <c r="K200" s="1">
        <v>46750</v>
      </c>
      <c r="L200" s="1">
        <v>85980879.650000006</v>
      </c>
      <c r="M200" s="3">
        <f>IF(ISERROR((Table6[[#This Row],[Close Price]]-I199)/I199),0,(Table6[[#This Row],[Close Price]]-I199)/I199)</f>
        <v>9.225394399257526E-3</v>
      </c>
      <c r="N200" s="3">
        <f>IF(OR(Table6[[#This Row],[Raw Return]]&lt;-20,Table6[[#This Row],[Raw Return]]&gt;20),"Outlier",Table6[[#This Row],[Raw Return]])</f>
        <v>9.225394399257526E-3</v>
      </c>
      <c r="O200" s="8">
        <f>(Table6[[#This Row],[Return]]-$S$3)^2</f>
        <v>6.8873073793754516E-5</v>
      </c>
      <c r="P200" s="8">
        <f>(Table6[[#This Row],[Return]]-$S$3)^3</f>
        <v>5.7157628167689092E-7</v>
      </c>
    </row>
    <row r="201" spans="1:16" x14ac:dyDescent="0.3">
      <c r="A201" s="1" t="s">
        <v>12</v>
      </c>
      <c r="B201" s="1" t="s">
        <v>13</v>
      </c>
      <c r="C201" s="2">
        <v>42389</v>
      </c>
      <c r="D201" s="1">
        <v>1848.8</v>
      </c>
      <c r="E201" s="1">
        <v>1824</v>
      </c>
      <c r="F201" s="1">
        <v>1868</v>
      </c>
      <c r="G201" s="1">
        <v>1824</v>
      </c>
      <c r="H201" s="1">
        <v>1850</v>
      </c>
      <c r="I201" s="1">
        <v>1852.25</v>
      </c>
      <c r="J201" s="1">
        <v>1846.39</v>
      </c>
      <c r="K201" s="1">
        <v>23726</v>
      </c>
      <c r="L201" s="1">
        <v>43807452</v>
      </c>
      <c r="M201" s="3">
        <f>IF(ISERROR((Table6[[#This Row],[Close Price]]-I200)/I200),0,(Table6[[#This Row],[Close Price]]-I200)/I200)</f>
        <v>1.8660752920813747E-3</v>
      </c>
      <c r="N201" s="3">
        <f>IF(OR(Table6[[#This Row],[Raw Return]]&lt;-20,Table6[[#This Row],[Raw Return]]&gt;20),"Outlier",Table6[[#This Row],[Raw Return]])</f>
        <v>1.8660752920813747E-3</v>
      </c>
      <c r="O201" s="8">
        <f>(Table6[[#This Row],[Return]]-$S$3)^2</f>
        <v>8.829631317062361E-7</v>
      </c>
      <c r="P201" s="8">
        <f>(Table6[[#This Row],[Return]]-$S$3)^3</f>
        <v>8.2968617753423467E-10</v>
      </c>
    </row>
    <row r="202" spans="1:16" x14ac:dyDescent="0.3">
      <c r="A202" s="1" t="s">
        <v>12</v>
      </c>
      <c r="B202" s="1" t="s">
        <v>13</v>
      </c>
      <c r="C202" s="2">
        <v>42390</v>
      </c>
      <c r="D202" s="1">
        <v>1852.25</v>
      </c>
      <c r="E202" s="1">
        <v>1855.1</v>
      </c>
      <c r="F202" s="1">
        <v>1890.05</v>
      </c>
      <c r="G202" s="1">
        <v>1837</v>
      </c>
      <c r="H202" s="1">
        <v>1850</v>
      </c>
      <c r="I202" s="1">
        <v>1846.75</v>
      </c>
      <c r="J202" s="1">
        <v>1850.22</v>
      </c>
      <c r="K202" s="1">
        <v>61047</v>
      </c>
      <c r="L202" s="1">
        <v>112950470.8</v>
      </c>
      <c r="M202" s="3">
        <f>IF(ISERROR((Table6[[#This Row],[Close Price]]-I201)/I201),0,(Table6[[#This Row],[Close Price]]-I201)/I201)</f>
        <v>-2.9693615872587393E-3</v>
      </c>
      <c r="N202" s="3">
        <f>IF(OR(Table6[[#This Row],[Raw Return]]&lt;-20,Table6[[#This Row],[Raw Return]]&gt;20),"Outlier",Table6[[#This Row],[Raw Return]])</f>
        <v>-2.9693615872587393E-3</v>
      </c>
      <c r="O202" s="8">
        <f>(Table6[[#This Row],[Return]]-$S$3)^2</f>
        <v>1.5177068305757828E-5</v>
      </c>
      <c r="P202" s="8">
        <f>(Table6[[#This Row],[Return]]-$S$3)^3</f>
        <v>-5.9126453904851613E-8</v>
      </c>
    </row>
    <row r="203" spans="1:16" x14ac:dyDescent="0.3">
      <c r="A203" s="1" t="s">
        <v>12</v>
      </c>
      <c r="B203" s="1" t="s">
        <v>13</v>
      </c>
      <c r="C203" s="2">
        <v>42391</v>
      </c>
      <c r="D203" s="1">
        <v>1846.75</v>
      </c>
      <c r="E203" s="1">
        <v>1875</v>
      </c>
      <c r="F203" s="1">
        <v>1911.05</v>
      </c>
      <c r="G203" s="1">
        <v>1852.5</v>
      </c>
      <c r="H203" s="1">
        <v>1885</v>
      </c>
      <c r="I203" s="1">
        <v>1891.8</v>
      </c>
      <c r="J203" s="1">
        <v>1891.35</v>
      </c>
      <c r="K203" s="1">
        <v>26759</v>
      </c>
      <c r="L203" s="1">
        <v>50610739.25</v>
      </c>
      <c r="M203" s="3">
        <f>IF(ISERROR((Table6[[#This Row],[Close Price]]-I202)/I202),0,(Table6[[#This Row],[Close Price]]-I202)/I202)</f>
        <v>2.4394206037633655E-2</v>
      </c>
      <c r="N203" s="3">
        <f>IF(OR(Table6[[#This Row],[Raw Return]]&lt;-20,Table6[[#This Row],[Raw Return]]&gt;20),"Outlier",Table6[[#This Row],[Raw Return]])</f>
        <v>2.4394206037633655E-2</v>
      </c>
      <c r="O203" s="8">
        <f>(Table6[[#This Row],[Return]]-$S$3)^2</f>
        <v>5.507372578237356E-4</v>
      </c>
      <c r="P203" s="8">
        <f>(Table6[[#This Row],[Return]]-$S$3)^3</f>
        <v>1.2924587371819213E-5</v>
      </c>
    </row>
    <row r="204" spans="1:16" x14ac:dyDescent="0.3">
      <c r="A204" s="1" t="s">
        <v>12</v>
      </c>
      <c r="B204" s="1" t="s">
        <v>13</v>
      </c>
      <c r="C204" s="2">
        <v>42394</v>
      </c>
      <c r="D204" s="1">
        <v>1891.8</v>
      </c>
      <c r="E204" s="1">
        <v>1902</v>
      </c>
      <c r="F204" s="1">
        <v>1949</v>
      </c>
      <c r="G204" s="1">
        <v>1896.2</v>
      </c>
      <c r="H204" s="1">
        <v>1919.5</v>
      </c>
      <c r="I204" s="1">
        <v>1924.45</v>
      </c>
      <c r="J204" s="1">
        <v>1933.08</v>
      </c>
      <c r="K204" s="1">
        <v>21208</v>
      </c>
      <c r="L204" s="1">
        <v>40996742.850000001</v>
      </c>
      <c r="M204" s="3">
        <f>IF(ISERROR((Table6[[#This Row],[Close Price]]-I203)/I203),0,(Table6[[#This Row],[Close Price]]-I203)/I203)</f>
        <v>1.7258695422349132E-2</v>
      </c>
      <c r="N204" s="3">
        <f>IF(OR(Table6[[#This Row],[Raw Return]]&lt;-20,Table6[[#This Row],[Raw Return]]&gt;20),"Outlier",Table6[[#This Row],[Raw Return]])</f>
        <v>1.7258695422349132E-2</v>
      </c>
      <c r="O204" s="8">
        <f>(Table6[[#This Row],[Return]]-$S$3)^2</f>
        <v>2.667434127717758E-4</v>
      </c>
      <c r="P204" s="8">
        <f>(Table6[[#This Row],[Return]]-$S$3)^3</f>
        <v>4.3565284548376358E-6</v>
      </c>
    </row>
    <row r="205" spans="1:16" x14ac:dyDescent="0.3">
      <c r="A205" s="1" t="s">
        <v>12</v>
      </c>
      <c r="B205" s="1" t="s">
        <v>13</v>
      </c>
      <c r="C205" s="2">
        <v>42396</v>
      </c>
      <c r="D205" s="1">
        <v>1924.45</v>
      </c>
      <c r="E205" s="1">
        <v>1940</v>
      </c>
      <c r="F205" s="1">
        <v>1940</v>
      </c>
      <c r="G205" s="1">
        <v>1875.1</v>
      </c>
      <c r="H205" s="1">
        <v>1898</v>
      </c>
      <c r="I205" s="1">
        <v>1892.55</v>
      </c>
      <c r="J205" s="1">
        <v>1905.13</v>
      </c>
      <c r="K205" s="1">
        <v>28805</v>
      </c>
      <c r="L205" s="1">
        <v>54877244.600000001</v>
      </c>
      <c r="M205" s="3">
        <f>IF(ISERROR((Table6[[#This Row],[Close Price]]-I204)/I204),0,(Table6[[#This Row],[Close Price]]-I204)/I204)</f>
        <v>-1.6576164618462466E-2</v>
      </c>
      <c r="N205" s="3">
        <f>IF(OR(Table6[[#This Row],[Raw Return]]&lt;-20,Table6[[#This Row],[Raw Return]]&gt;20),"Outlier",Table6[[#This Row],[Raw Return]])</f>
        <v>-1.6576164618462466E-2</v>
      </c>
      <c r="O205" s="8">
        <f>(Table6[[#This Row],[Return]]-$S$3)^2</f>
        <v>3.0634026224669045E-4</v>
      </c>
      <c r="P205" s="8">
        <f>(Table6[[#This Row],[Return]]-$S$3)^3</f>
        <v>-5.3617445585514751E-6</v>
      </c>
    </row>
    <row r="206" spans="1:16" x14ac:dyDescent="0.3">
      <c r="A206" s="1" t="s">
        <v>12</v>
      </c>
      <c r="B206" s="1" t="s">
        <v>13</v>
      </c>
      <c r="C206" s="2">
        <v>42397</v>
      </c>
      <c r="D206" s="1">
        <v>1892.55</v>
      </c>
      <c r="E206" s="1">
        <v>1880</v>
      </c>
      <c r="F206" s="1">
        <v>1927</v>
      </c>
      <c r="G206" s="1">
        <v>1862</v>
      </c>
      <c r="H206" s="1">
        <v>1880.05</v>
      </c>
      <c r="I206" s="1">
        <v>1874.15</v>
      </c>
      <c r="J206" s="1">
        <v>1878.58</v>
      </c>
      <c r="K206" s="1">
        <v>34487</v>
      </c>
      <c r="L206" s="1">
        <v>64786607.299999997</v>
      </c>
      <c r="M206" s="3">
        <f>IF(ISERROR((Table6[[#This Row],[Close Price]]-I205)/I205),0,(Table6[[#This Row],[Close Price]]-I205)/I205)</f>
        <v>-9.7223323029773916E-3</v>
      </c>
      <c r="N206" s="3">
        <f>IF(OR(Table6[[#This Row],[Raw Return]]&lt;-20,Table6[[#This Row],[Raw Return]]&gt;20),"Outlier",Table6[[#This Row],[Raw Return]])</f>
        <v>-9.7223323029773916E-3</v>
      </c>
      <c r="O206" s="8">
        <f>(Table6[[#This Row],[Return]]-$S$3)^2</f>
        <v>1.1339580022914363E-4</v>
      </c>
      <c r="P206" s="8">
        <f>(Table6[[#This Row],[Return]]-$S$3)^3</f>
        <v>-1.2075231212628841E-6</v>
      </c>
    </row>
    <row r="207" spans="1:16" x14ac:dyDescent="0.3">
      <c r="A207" s="1" t="s">
        <v>12</v>
      </c>
      <c r="B207" s="1" t="s">
        <v>13</v>
      </c>
      <c r="C207" s="2">
        <v>42398</v>
      </c>
      <c r="D207" s="1">
        <v>1874.15</v>
      </c>
      <c r="E207" s="1">
        <v>1889.4</v>
      </c>
      <c r="F207" s="1">
        <v>1898.3</v>
      </c>
      <c r="G207" s="1">
        <v>1850.1</v>
      </c>
      <c r="H207" s="1">
        <v>1864.25</v>
      </c>
      <c r="I207" s="1">
        <v>1861.65</v>
      </c>
      <c r="J207" s="1">
        <v>1859.07</v>
      </c>
      <c r="K207" s="1">
        <v>64444</v>
      </c>
      <c r="L207" s="1">
        <v>119806108.45</v>
      </c>
      <c r="M207" s="3">
        <f>IF(ISERROR((Table6[[#This Row],[Close Price]]-I206)/I206),0,(Table6[[#This Row],[Close Price]]-I206)/I206)</f>
        <v>-6.6696902595843443E-3</v>
      </c>
      <c r="N207" s="3">
        <f>IF(OR(Table6[[#This Row],[Raw Return]]&lt;-20,Table6[[#This Row],[Raw Return]]&gt;20),"Outlier",Table6[[#This Row],[Raw Return]])</f>
        <v>-6.6696902595843443E-3</v>
      </c>
      <c r="O207" s="8">
        <f>(Table6[[#This Row],[Return]]-$S$3)^2</f>
        <v>5.7700801637306306E-5</v>
      </c>
      <c r="P207" s="8">
        <f>(Table6[[#This Row],[Return]]-$S$3)^3</f>
        <v>-4.3830131161159097E-7</v>
      </c>
    </row>
    <row r="208" spans="1:16" x14ac:dyDescent="0.3">
      <c r="A208" s="1" t="s">
        <v>12</v>
      </c>
      <c r="B208" s="1" t="s">
        <v>13</v>
      </c>
      <c r="C208" s="2">
        <v>42401</v>
      </c>
      <c r="D208" s="1">
        <v>1861.65</v>
      </c>
      <c r="E208" s="1">
        <v>1894</v>
      </c>
      <c r="F208" s="1">
        <v>1894</v>
      </c>
      <c r="G208" s="1">
        <v>1851</v>
      </c>
      <c r="H208" s="1">
        <v>1861.15</v>
      </c>
      <c r="I208" s="1">
        <v>1863.55</v>
      </c>
      <c r="J208" s="1">
        <v>1871.99</v>
      </c>
      <c r="K208" s="1">
        <v>43093</v>
      </c>
      <c r="L208" s="1">
        <v>80669530.200000003</v>
      </c>
      <c r="M208" s="3">
        <f>IF(ISERROR((Table6[[#This Row],[Close Price]]-I207)/I207),0,(Table6[[#This Row],[Close Price]]-I207)/I207)</f>
        <v>1.0206000053715057E-3</v>
      </c>
      <c r="N208" s="3">
        <f>IF(OR(Table6[[#This Row],[Raw Return]]&lt;-20,Table6[[#This Row],[Raw Return]]&gt;20),"Outlier",Table6[[#This Row],[Raw Return]])</f>
        <v>1.0206000053715057E-3</v>
      </c>
      <c r="O208" s="8">
        <f>(Table6[[#This Row],[Return]]-$S$3)^2</f>
        <v>8.8709823452351773E-9</v>
      </c>
      <c r="P208" s="8">
        <f>(Table6[[#This Row],[Return]]-$S$3)^3</f>
        <v>8.355213895006854E-13</v>
      </c>
    </row>
    <row r="209" spans="1:16" x14ac:dyDescent="0.3">
      <c r="A209" s="1" t="s">
        <v>12</v>
      </c>
      <c r="B209" s="1" t="s">
        <v>13</v>
      </c>
      <c r="C209" s="2">
        <v>42402</v>
      </c>
      <c r="D209" s="1">
        <v>1863.55</v>
      </c>
      <c r="E209" s="1">
        <v>1886</v>
      </c>
      <c r="F209" s="1">
        <v>1886</v>
      </c>
      <c r="G209" s="1">
        <v>1801</v>
      </c>
      <c r="H209" s="1">
        <v>1807.05</v>
      </c>
      <c r="I209" s="1">
        <v>1818.1</v>
      </c>
      <c r="J209" s="1">
        <v>1836.04</v>
      </c>
      <c r="K209" s="1">
        <v>46350</v>
      </c>
      <c r="L209" s="1">
        <v>85100673.450000003</v>
      </c>
      <c r="M209" s="3">
        <f>IF(ISERROR((Table6[[#This Row],[Close Price]]-I208)/I208),0,(Table6[[#This Row],[Close Price]]-I208)/I208)</f>
        <v>-2.4388935096992324E-2</v>
      </c>
      <c r="N209" s="3">
        <f>IF(OR(Table6[[#This Row],[Raw Return]]&lt;-20,Table6[[#This Row],[Raw Return]]&gt;20),"Outlier",Table6[[#This Row],[Raw Return]])</f>
        <v>-2.4388935096992324E-2</v>
      </c>
      <c r="O209" s="8">
        <f>(Table6[[#This Row],[Return]]-$S$3)^2</f>
        <v>6.4086690561756469E-4</v>
      </c>
      <c r="P209" s="8">
        <f>(Table6[[#This Row],[Return]]-$S$3)^3</f>
        <v>-1.6223769512756169E-5</v>
      </c>
    </row>
    <row r="210" spans="1:16" x14ac:dyDescent="0.3">
      <c r="A210" s="1" t="s">
        <v>12</v>
      </c>
      <c r="B210" s="1" t="s">
        <v>13</v>
      </c>
      <c r="C210" s="2">
        <v>42403</v>
      </c>
      <c r="D210" s="1">
        <v>1818.1</v>
      </c>
      <c r="E210" s="1">
        <v>1818</v>
      </c>
      <c r="F210" s="1">
        <v>1939</v>
      </c>
      <c r="G210" s="1">
        <v>1735.05</v>
      </c>
      <c r="H210" s="1">
        <v>1868</v>
      </c>
      <c r="I210" s="1">
        <v>1878.55</v>
      </c>
      <c r="J210" s="1">
        <v>1855.4</v>
      </c>
      <c r="K210" s="1">
        <v>251352</v>
      </c>
      <c r="L210" s="1">
        <v>466358561.14999998</v>
      </c>
      <c r="M210" s="3">
        <f>IF(ISERROR((Table6[[#This Row],[Close Price]]-I209)/I209),0,(Table6[[#This Row],[Close Price]]-I209)/I209)</f>
        <v>3.3248996204829247E-2</v>
      </c>
      <c r="N210" s="3">
        <f>IF(OR(Table6[[#This Row],[Raw Return]]&lt;-20,Table6[[#This Row],[Raw Return]]&gt;20),"Outlier",Table6[[#This Row],[Raw Return]])</f>
        <v>3.3248996204829247E-2</v>
      </c>
      <c r="O210" s="8">
        <f>(Table6[[#This Row],[Return]]-$S$3)^2</f>
        <v>1.0447493130910774E-3</v>
      </c>
      <c r="P210" s="8">
        <f>(Table6[[#This Row],[Return]]-$S$3)^3</f>
        <v>3.3768995437898444E-5</v>
      </c>
    </row>
    <row r="211" spans="1:16" x14ac:dyDescent="0.3">
      <c r="A211" s="1" t="s">
        <v>12</v>
      </c>
      <c r="B211" s="1" t="s">
        <v>13</v>
      </c>
      <c r="C211" s="2">
        <v>42404</v>
      </c>
      <c r="D211" s="1">
        <v>1878.55</v>
      </c>
      <c r="E211" s="1">
        <v>1882</v>
      </c>
      <c r="F211" s="1">
        <v>1915.7</v>
      </c>
      <c r="G211" s="1">
        <v>1850</v>
      </c>
      <c r="H211" s="1">
        <v>1885</v>
      </c>
      <c r="I211" s="1">
        <v>1880.8</v>
      </c>
      <c r="J211" s="1">
        <v>1875.8</v>
      </c>
      <c r="K211" s="1">
        <v>93061</v>
      </c>
      <c r="L211" s="1">
        <v>174563806.65000001</v>
      </c>
      <c r="M211" s="3">
        <f>IF(ISERROR((Table6[[#This Row],[Close Price]]-I210)/I210),0,(Table6[[#This Row],[Close Price]]-I210)/I210)</f>
        <v>1.1977322935242608E-3</v>
      </c>
      <c r="N211" s="3">
        <f>IF(OR(Table6[[#This Row],[Raw Return]]&lt;-20,Table6[[#This Row],[Raw Return]]&gt;20),"Outlier",Table6[[#This Row],[Raw Return]])</f>
        <v>1.1977322935242608E-3</v>
      </c>
      <c r="O211" s="8">
        <f>(Table6[[#This Row],[Return]]-$S$3)^2</f>
        <v>7.3613555150455763E-8</v>
      </c>
      <c r="P211" s="8">
        <f>(Table6[[#This Row],[Return]]-$S$3)^3</f>
        <v>1.9972695854495601E-11</v>
      </c>
    </row>
    <row r="212" spans="1:16" x14ac:dyDescent="0.3">
      <c r="A212" s="1" t="s">
        <v>12</v>
      </c>
      <c r="B212" s="1" t="s">
        <v>13</v>
      </c>
      <c r="C212" s="2">
        <v>42405</v>
      </c>
      <c r="D212" s="1">
        <v>1880.8</v>
      </c>
      <c r="E212" s="1">
        <v>1894.95</v>
      </c>
      <c r="F212" s="1">
        <v>1919.25</v>
      </c>
      <c r="G212" s="1">
        <v>1880</v>
      </c>
      <c r="H212" s="1">
        <v>1908</v>
      </c>
      <c r="I212" s="1">
        <v>1908.6</v>
      </c>
      <c r="J212" s="1">
        <v>1903.14</v>
      </c>
      <c r="K212" s="1">
        <v>73964</v>
      </c>
      <c r="L212" s="1">
        <v>140763670.90000001</v>
      </c>
      <c r="M212" s="3">
        <f>IF(ISERROR((Table6[[#This Row],[Close Price]]-I211)/I211),0,(Table6[[#This Row],[Close Price]]-I211)/I211)</f>
        <v>1.4780944279030176E-2</v>
      </c>
      <c r="N212" s="3">
        <f>IF(OR(Table6[[#This Row],[Raw Return]]&lt;-20,Table6[[#This Row],[Raw Return]]&gt;20),"Outlier",Table6[[#This Row],[Raw Return]])</f>
        <v>1.4780944279030176E-2</v>
      </c>
      <c r="O212" s="8">
        <f>(Table6[[#This Row],[Return]]-$S$3)^2</f>
        <v>1.9194800612488494E-4</v>
      </c>
      <c r="P212" s="8">
        <f>(Table6[[#This Row],[Return]]-$S$3)^3</f>
        <v>2.6593494411904263E-6</v>
      </c>
    </row>
    <row r="213" spans="1:16" x14ac:dyDescent="0.3">
      <c r="A213" s="1" t="s">
        <v>12</v>
      </c>
      <c r="B213" s="1" t="s">
        <v>13</v>
      </c>
      <c r="C213" s="2">
        <v>42408</v>
      </c>
      <c r="D213" s="1">
        <v>1908.6</v>
      </c>
      <c r="E213" s="1">
        <v>1890.05</v>
      </c>
      <c r="F213" s="1">
        <v>1902.1</v>
      </c>
      <c r="G213" s="1">
        <v>1829.05</v>
      </c>
      <c r="H213" s="1">
        <v>1833</v>
      </c>
      <c r="I213" s="1">
        <v>1835.6</v>
      </c>
      <c r="J213" s="1">
        <v>1850.89</v>
      </c>
      <c r="K213" s="1">
        <v>67272</v>
      </c>
      <c r="L213" s="1">
        <v>124513203.45</v>
      </c>
      <c r="M213" s="3">
        <f>IF(ISERROR((Table6[[#This Row],[Close Price]]-I212)/I212),0,(Table6[[#This Row],[Close Price]]-I212)/I212)</f>
        <v>-3.8247930420203295E-2</v>
      </c>
      <c r="N213" s="3">
        <f>IF(OR(Table6[[#This Row],[Raw Return]]&lt;-20,Table6[[#This Row],[Raw Return]]&gt;20),"Outlier",Table6[[#This Row],[Raw Return]])</f>
        <v>-3.8247930420203295E-2</v>
      </c>
      <c r="O213" s="8">
        <f>(Table6[[#This Row],[Return]]-$S$3)^2</f>
        <v>1.5346292695963748E-3</v>
      </c>
      <c r="P213" s="8">
        <f>(Table6[[#This Row],[Return]]-$S$3)^3</f>
        <v>-6.0118095737715725E-5</v>
      </c>
    </row>
    <row r="214" spans="1:16" x14ac:dyDescent="0.3">
      <c r="A214" s="1" t="s">
        <v>12</v>
      </c>
      <c r="B214" s="1" t="s">
        <v>13</v>
      </c>
      <c r="C214" s="2">
        <v>42409</v>
      </c>
      <c r="D214" s="1">
        <v>1835.6</v>
      </c>
      <c r="E214" s="1">
        <v>1820</v>
      </c>
      <c r="F214" s="1">
        <v>1820</v>
      </c>
      <c r="G214" s="1">
        <v>1770.4</v>
      </c>
      <c r="H214" s="1">
        <v>1796.5</v>
      </c>
      <c r="I214" s="1">
        <v>1784.2</v>
      </c>
      <c r="J214" s="1">
        <v>1785.55</v>
      </c>
      <c r="K214" s="1">
        <v>30720</v>
      </c>
      <c r="L214" s="1">
        <v>54852007.399999999</v>
      </c>
      <c r="M214" s="3">
        <f>IF(ISERROR((Table6[[#This Row],[Close Price]]-I213)/I213),0,(Table6[[#This Row],[Close Price]]-I213)/I213)</f>
        <v>-2.8001743299193652E-2</v>
      </c>
      <c r="N214" s="3">
        <f>IF(OR(Table6[[#This Row],[Raw Return]]&lt;-20,Table6[[#This Row],[Raw Return]]&gt;20),"Outlier",Table6[[#This Row],[Raw Return]])</f>
        <v>-2.8001743299193652E-2</v>
      </c>
      <c r="O214" s="8">
        <f>(Table6[[#This Row],[Return]]-$S$3)^2</f>
        <v>8.3683829125746185E-4</v>
      </c>
      <c r="P214" s="8">
        <f>(Table6[[#This Row],[Return]]-$S$3)^3</f>
        <v>-2.4208189817942979E-5</v>
      </c>
    </row>
    <row r="215" spans="1:16" x14ac:dyDescent="0.3">
      <c r="A215" s="1" t="s">
        <v>12</v>
      </c>
      <c r="B215" s="1" t="s">
        <v>13</v>
      </c>
      <c r="C215" s="2">
        <v>42410</v>
      </c>
      <c r="D215" s="1">
        <v>1784.2</v>
      </c>
      <c r="E215" s="1">
        <v>1781.2</v>
      </c>
      <c r="F215" s="1">
        <v>1818</v>
      </c>
      <c r="G215" s="1">
        <v>1752.2</v>
      </c>
      <c r="H215" s="1">
        <v>1817.95</v>
      </c>
      <c r="I215" s="1">
        <v>1789.6</v>
      </c>
      <c r="J215" s="1">
        <v>1774.84</v>
      </c>
      <c r="K215" s="1">
        <v>27976</v>
      </c>
      <c r="L215" s="1">
        <v>49653036.649999999</v>
      </c>
      <c r="M215" s="3">
        <f>IF(ISERROR((Table6[[#This Row],[Close Price]]-I214)/I214),0,(Table6[[#This Row],[Close Price]]-I214)/I214)</f>
        <v>3.0265665284160202E-3</v>
      </c>
      <c r="N215" s="3">
        <f>IF(OR(Table6[[#This Row],[Raw Return]]&lt;-20,Table6[[#This Row],[Raw Return]]&gt;20),"Outlier",Table6[[#This Row],[Raw Return]])</f>
        <v>3.0265665284160202E-3</v>
      </c>
      <c r="O215" s="8">
        <f>(Table6[[#This Row],[Return]]-$S$3)^2</f>
        <v>4.4106401684999254E-6</v>
      </c>
      <c r="P215" s="8">
        <f>(Table6[[#This Row],[Return]]-$S$3)^3</f>
        <v>9.2630166039543703E-9</v>
      </c>
    </row>
    <row r="216" spans="1:16" x14ac:dyDescent="0.3">
      <c r="A216" s="1" t="s">
        <v>12</v>
      </c>
      <c r="B216" s="1" t="s">
        <v>13</v>
      </c>
      <c r="C216" s="2">
        <v>42411</v>
      </c>
      <c r="D216" s="1">
        <v>1789.6</v>
      </c>
      <c r="E216" s="1">
        <v>1790</v>
      </c>
      <c r="F216" s="1">
        <v>1808.7</v>
      </c>
      <c r="G216" s="1">
        <v>1685.65</v>
      </c>
      <c r="H216" s="1">
        <v>1687.1</v>
      </c>
      <c r="I216" s="1">
        <v>1696.55</v>
      </c>
      <c r="J216" s="1">
        <v>1750.33</v>
      </c>
      <c r="K216" s="1">
        <v>184118</v>
      </c>
      <c r="L216" s="1">
        <v>322267495.44999999</v>
      </c>
      <c r="M216" s="3">
        <f>IF(ISERROR((Table6[[#This Row],[Close Price]]-I215)/I215),0,(Table6[[#This Row],[Close Price]]-I215)/I215)</f>
        <v>-5.199485918641035E-2</v>
      </c>
      <c r="N216" s="3">
        <f>IF(OR(Table6[[#This Row],[Raw Return]]&lt;-20,Table6[[#This Row],[Raw Return]]&gt;20),"Outlier",Table6[[#This Row],[Raw Return]])</f>
        <v>-5.199485918641035E-2</v>
      </c>
      <c r="O216" s="8">
        <f>(Table6[[#This Row],[Return]]-$S$3)^2</f>
        <v>2.8006611676177247E-3</v>
      </c>
      <c r="P216" s="8">
        <f>(Table6[[#This Row],[Return]]-$S$3)^3</f>
        <v>-1.4821455507019513E-4</v>
      </c>
    </row>
    <row r="217" spans="1:16" x14ac:dyDescent="0.3">
      <c r="A217" s="1" t="s">
        <v>12</v>
      </c>
      <c r="B217" s="1" t="s">
        <v>13</v>
      </c>
      <c r="C217" s="2">
        <v>42412</v>
      </c>
      <c r="D217" s="1">
        <v>1696.55</v>
      </c>
      <c r="E217" s="1">
        <v>1728.9</v>
      </c>
      <c r="F217" s="1">
        <v>1728.9</v>
      </c>
      <c r="G217" s="1">
        <v>1608.7</v>
      </c>
      <c r="H217" s="1">
        <v>1700</v>
      </c>
      <c r="I217" s="1">
        <v>1701.05</v>
      </c>
      <c r="J217" s="1">
        <v>1657.42</v>
      </c>
      <c r="K217" s="1">
        <v>34045</v>
      </c>
      <c r="L217" s="1">
        <v>56426855.700000003</v>
      </c>
      <c r="M217" s="3">
        <f>IF(ISERROR((Table6[[#This Row],[Close Price]]-I216)/I216),0,(Table6[[#This Row],[Close Price]]-I216)/I216)</f>
        <v>2.6524417199610974E-3</v>
      </c>
      <c r="N217" s="3">
        <f>IF(OR(Table6[[#This Row],[Raw Return]]&lt;-20,Table6[[#This Row],[Raw Return]]&gt;20),"Outlier",Table6[[#This Row],[Raw Return]])</f>
        <v>2.6524417199610974E-3</v>
      </c>
      <c r="O217" s="8">
        <f>(Table6[[#This Row],[Return]]-$S$3)^2</f>
        <v>2.9791713004210108E-6</v>
      </c>
      <c r="P217" s="8">
        <f>(Table6[[#This Row],[Return]]-$S$3)^3</f>
        <v>5.1421319107632275E-9</v>
      </c>
    </row>
    <row r="218" spans="1:16" x14ac:dyDescent="0.3">
      <c r="A218" s="1" t="s">
        <v>12</v>
      </c>
      <c r="B218" s="1" t="s">
        <v>13</v>
      </c>
      <c r="C218" s="2">
        <v>42415</v>
      </c>
      <c r="D218" s="1">
        <v>1701.05</v>
      </c>
      <c r="E218" s="1">
        <v>1707</v>
      </c>
      <c r="F218" s="1">
        <v>1760</v>
      </c>
      <c r="G218" s="1">
        <v>1707</v>
      </c>
      <c r="H218" s="1">
        <v>1721.3</v>
      </c>
      <c r="I218" s="1">
        <v>1723.45</v>
      </c>
      <c r="J218" s="1">
        <v>1735.49</v>
      </c>
      <c r="K218" s="1">
        <v>22164</v>
      </c>
      <c r="L218" s="1">
        <v>38465424.799999997</v>
      </c>
      <c r="M218" s="3">
        <f>IF(ISERROR((Table6[[#This Row],[Close Price]]-I217)/I217),0,(Table6[[#This Row],[Close Price]]-I217)/I217)</f>
        <v>1.3168337203492015E-2</v>
      </c>
      <c r="N218" s="3">
        <f>IF(OR(Table6[[#This Row],[Raw Return]]&lt;-20,Table6[[#This Row],[Raw Return]]&gt;20),"Outlier",Table6[[#This Row],[Raw Return]])</f>
        <v>1.3168337203492015E-2</v>
      </c>
      <c r="O218" s="8">
        <f>(Table6[[#This Row],[Return]]-$S$3)^2</f>
        <v>1.4986468095656543E-4</v>
      </c>
      <c r="P218" s="8">
        <f>(Table6[[#This Row],[Return]]-$S$3)^3</f>
        <v>1.8346318982700285E-6</v>
      </c>
    </row>
    <row r="219" spans="1:16" x14ac:dyDescent="0.3">
      <c r="A219" s="1" t="s">
        <v>12</v>
      </c>
      <c r="B219" s="1" t="s">
        <v>13</v>
      </c>
      <c r="C219" s="2">
        <v>42416</v>
      </c>
      <c r="D219" s="1">
        <v>1723.45</v>
      </c>
      <c r="E219" s="1">
        <v>1716.1</v>
      </c>
      <c r="F219" s="1">
        <v>1734.75</v>
      </c>
      <c r="G219" s="1">
        <v>1693</v>
      </c>
      <c r="H219" s="1">
        <v>1704.55</v>
      </c>
      <c r="I219" s="1">
        <v>1703.8</v>
      </c>
      <c r="J219" s="1">
        <v>1705.3</v>
      </c>
      <c r="K219" s="1">
        <v>23470</v>
      </c>
      <c r="L219" s="1">
        <v>40023420.399999999</v>
      </c>
      <c r="M219" s="3">
        <f>IF(ISERROR((Table6[[#This Row],[Close Price]]-I218)/I218),0,(Table6[[#This Row],[Close Price]]-I218)/I218)</f>
        <v>-1.140154921813809E-2</v>
      </c>
      <c r="N219" s="3">
        <f>IF(OR(Table6[[#This Row],[Raw Return]]&lt;-20,Table6[[#This Row],[Raw Return]]&gt;20),"Outlier",Table6[[#This Row],[Raw Return]])</f>
        <v>-1.140154921813809E-2</v>
      </c>
      <c r="O219" s="8">
        <f>(Table6[[#This Row],[Return]]-$S$3)^2</f>
        <v>1.5197867989082012E-4</v>
      </c>
      <c r="P219" s="8">
        <f>(Table6[[#This Row],[Return]]-$S$3)^3</f>
        <v>-1.8735875927899101E-6</v>
      </c>
    </row>
    <row r="220" spans="1:16" x14ac:dyDescent="0.3">
      <c r="A220" s="1" t="s">
        <v>12</v>
      </c>
      <c r="B220" s="1" t="s">
        <v>13</v>
      </c>
      <c r="C220" s="2">
        <v>42417</v>
      </c>
      <c r="D220" s="1">
        <v>1703.8</v>
      </c>
      <c r="E220" s="1">
        <v>1703</v>
      </c>
      <c r="F220" s="1">
        <v>1709.85</v>
      </c>
      <c r="G220" s="1">
        <v>1652.1</v>
      </c>
      <c r="H220" s="1">
        <v>1690</v>
      </c>
      <c r="I220" s="1">
        <v>1701.15</v>
      </c>
      <c r="J220" s="1">
        <v>1678.56</v>
      </c>
      <c r="K220" s="1">
        <v>15842</v>
      </c>
      <c r="L220" s="1">
        <v>26591805</v>
      </c>
      <c r="M220" s="3">
        <f>IF(ISERROR((Table6[[#This Row],[Close Price]]-I219)/I219),0,(Table6[[#This Row],[Close Price]]-I219)/I219)</f>
        <v>-1.5553468716984762E-3</v>
      </c>
      <c r="N220" s="3">
        <f>IF(OR(Table6[[#This Row],[Raw Return]]&lt;-20,Table6[[#This Row],[Raw Return]]&gt;20),"Outlier",Table6[[#This Row],[Raw Return]])</f>
        <v>-1.5553468716984762E-3</v>
      </c>
      <c r="O220" s="8">
        <f>(Table6[[#This Row],[Return]]-$S$3)^2</f>
        <v>6.1591375845544872E-6</v>
      </c>
      <c r="P220" s="8">
        <f>(Table6[[#This Row],[Return]]-$S$3)^3</f>
        <v>-1.5285507355971638E-8</v>
      </c>
    </row>
    <row r="221" spans="1:16" x14ac:dyDescent="0.3">
      <c r="A221" s="1" t="s">
        <v>12</v>
      </c>
      <c r="B221" s="1" t="s">
        <v>13</v>
      </c>
      <c r="C221" s="2">
        <v>42418</v>
      </c>
      <c r="D221" s="1">
        <v>1701.15</v>
      </c>
      <c r="E221" s="1">
        <v>1706</v>
      </c>
      <c r="F221" s="1">
        <v>1737.8</v>
      </c>
      <c r="G221" s="1">
        <v>1701</v>
      </c>
      <c r="H221" s="1">
        <v>1707</v>
      </c>
      <c r="I221" s="1">
        <v>1720.95</v>
      </c>
      <c r="J221" s="1">
        <v>1715.94</v>
      </c>
      <c r="K221" s="1">
        <v>21683</v>
      </c>
      <c r="L221" s="1">
        <v>37206823.600000001</v>
      </c>
      <c r="M221" s="3">
        <f>IF(ISERROR((Table6[[#This Row],[Close Price]]-I220)/I220),0,(Table6[[#This Row],[Close Price]]-I220)/I220)</f>
        <v>1.1639185257031981E-2</v>
      </c>
      <c r="N221" s="3">
        <f>IF(OR(Table6[[#This Row],[Raw Return]]&lt;-20,Table6[[#This Row],[Raw Return]]&gt;20),"Outlier",Table6[[#This Row],[Raw Return]])</f>
        <v>1.1639185257031981E-2</v>
      </c>
      <c r="O221" s="8">
        <f>(Table6[[#This Row],[Return]]-$S$3)^2</f>
        <v>1.1476346558706789E-4</v>
      </c>
      <c r="P221" s="8">
        <f>(Table6[[#This Row],[Return]]-$S$3)^3</f>
        <v>1.2294347425445156E-6</v>
      </c>
    </row>
    <row r="222" spans="1:16" x14ac:dyDescent="0.3">
      <c r="A222" s="1" t="s">
        <v>12</v>
      </c>
      <c r="B222" s="1" t="s">
        <v>13</v>
      </c>
      <c r="C222" s="2">
        <v>42419</v>
      </c>
      <c r="D222" s="1">
        <v>1720.95</v>
      </c>
      <c r="E222" s="1">
        <v>1710.05</v>
      </c>
      <c r="F222" s="1">
        <v>1723.5</v>
      </c>
      <c r="G222" s="1">
        <v>1661</v>
      </c>
      <c r="H222" s="1">
        <v>1672.35</v>
      </c>
      <c r="I222" s="1">
        <v>1673.1</v>
      </c>
      <c r="J222" s="1">
        <v>1685.9</v>
      </c>
      <c r="K222" s="1">
        <v>26328</v>
      </c>
      <c r="L222" s="1">
        <v>44386360</v>
      </c>
      <c r="M222" s="3">
        <f>IF(ISERROR((Table6[[#This Row],[Close Price]]-I221)/I221),0,(Table6[[#This Row],[Close Price]]-I221)/I221)</f>
        <v>-2.7804410354746005E-2</v>
      </c>
      <c r="N222" s="3">
        <f>IF(OR(Table6[[#This Row],[Raw Return]]&lt;-20,Table6[[#This Row],[Raw Return]]&gt;20),"Outlier",Table6[[#This Row],[Raw Return]])</f>
        <v>-2.7804410354746005E-2</v>
      </c>
      <c r="O222" s="8">
        <f>(Table6[[#This Row],[Return]]-$S$3)^2</f>
        <v>8.25460274589289E-4</v>
      </c>
      <c r="P222" s="8">
        <f>(Table6[[#This Row],[Return]]-$S$3)^3</f>
        <v>-2.3716154254219659E-5</v>
      </c>
    </row>
    <row r="223" spans="1:16" x14ac:dyDescent="0.3">
      <c r="A223" s="1" t="s">
        <v>12</v>
      </c>
      <c r="B223" s="1" t="s">
        <v>13</v>
      </c>
      <c r="C223" s="2">
        <v>42422</v>
      </c>
      <c r="D223" s="1">
        <v>1673.1</v>
      </c>
      <c r="E223" s="1">
        <v>1694</v>
      </c>
      <c r="F223" s="1">
        <v>1705</v>
      </c>
      <c r="G223" s="1">
        <v>1622.85</v>
      </c>
      <c r="H223" s="1">
        <v>1630</v>
      </c>
      <c r="I223" s="1">
        <v>1630.3</v>
      </c>
      <c r="J223" s="1">
        <v>1643.69</v>
      </c>
      <c r="K223" s="1">
        <v>52233</v>
      </c>
      <c r="L223" s="1">
        <v>85854932.450000003</v>
      </c>
      <c r="M223" s="3">
        <f>IF(ISERROR((Table6[[#This Row],[Close Price]]-I222)/I222),0,(Table6[[#This Row],[Close Price]]-I222)/I222)</f>
        <v>-2.5581256350487094E-2</v>
      </c>
      <c r="N223" s="3">
        <f>IF(OR(Table6[[#This Row],[Raw Return]]&lt;-20,Table6[[#This Row],[Raw Return]]&gt;20),"Outlier",Table6[[#This Row],[Raw Return]])</f>
        <v>-2.5581256350487094E-2</v>
      </c>
      <c r="O223" s="8">
        <f>(Table6[[#This Row],[Return]]-$S$3)^2</f>
        <v>7.0265659339423529E-4</v>
      </c>
      <c r="P223" s="8">
        <f>(Table6[[#This Row],[Return]]-$S$3)^3</f>
        <v>-1.8625789426603479E-5</v>
      </c>
    </row>
    <row r="224" spans="1:16" x14ac:dyDescent="0.3">
      <c r="A224" s="1" t="s">
        <v>12</v>
      </c>
      <c r="B224" s="1" t="s">
        <v>13</v>
      </c>
      <c r="C224" s="2">
        <v>42423</v>
      </c>
      <c r="D224" s="1">
        <v>1630.3</v>
      </c>
      <c r="E224" s="1">
        <v>1624.7</v>
      </c>
      <c r="F224" s="1">
        <v>1650</v>
      </c>
      <c r="G224" s="1">
        <v>1551.25</v>
      </c>
      <c r="H224" s="1">
        <v>1650</v>
      </c>
      <c r="I224" s="1">
        <v>1615.85</v>
      </c>
      <c r="J224" s="1">
        <v>1610.26</v>
      </c>
      <c r="K224" s="1">
        <v>33747</v>
      </c>
      <c r="L224" s="1">
        <v>54341468.049999997</v>
      </c>
      <c r="M224" s="3">
        <f>IF(ISERROR((Table6[[#This Row],[Close Price]]-I223)/I223),0,(Table6[[#This Row],[Close Price]]-I223)/I223)</f>
        <v>-8.8633993743483068E-3</v>
      </c>
      <c r="N224" s="3">
        <f>IF(OR(Table6[[#This Row],[Raw Return]]&lt;-20,Table6[[#This Row],[Raw Return]]&gt;20),"Outlier",Table6[[#This Row],[Raw Return]])</f>
        <v>-8.8633993743483068E-3</v>
      </c>
      <c r="O224" s="8">
        <f>(Table6[[#This Row],[Return]]-$S$3)^2</f>
        <v>9.5840448114632671E-5</v>
      </c>
      <c r="P224" s="8">
        <f>(Table6[[#This Row],[Return]]-$S$3)^3</f>
        <v>-9.3826011157422165E-7</v>
      </c>
    </row>
    <row r="225" spans="1:16" x14ac:dyDescent="0.3">
      <c r="A225" s="1" t="s">
        <v>12</v>
      </c>
      <c r="B225" s="1" t="s">
        <v>13</v>
      </c>
      <c r="C225" s="2">
        <v>42424</v>
      </c>
      <c r="D225" s="1">
        <v>1615.85</v>
      </c>
      <c r="E225" s="1">
        <v>1614</v>
      </c>
      <c r="F225" s="1">
        <v>1638</v>
      </c>
      <c r="G225" s="1">
        <v>1586.1</v>
      </c>
      <c r="H225" s="1">
        <v>1612</v>
      </c>
      <c r="I225" s="1">
        <v>1615.95</v>
      </c>
      <c r="J225" s="1">
        <v>1613.31</v>
      </c>
      <c r="K225" s="1">
        <v>23388</v>
      </c>
      <c r="L225" s="1">
        <v>37731997</v>
      </c>
      <c r="M225" s="3">
        <f>IF(ISERROR((Table6[[#This Row],[Close Price]]-I224)/I224),0,(Table6[[#This Row],[Close Price]]-I224)/I224)</f>
        <v>6.1886932574271397E-5</v>
      </c>
      <c r="N225" s="3">
        <f>IF(OR(Table6[[#This Row],[Raw Return]]&lt;-20,Table6[[#This Row],[Raw Return]]&gt;20),"Outlier",Table6[[#This Row],[Raw Return]])</f>
        <v>6.1886932574271397E-5</v>
      </c>
      <c r="O225" s="8">
        <f>(Table6[[#This Row],[Return]]-$S$3)^2</f>
        <v>7.4740724547990479E-7</v>
      </c>
      <c r="P225" s="8">
        <f>(Table6[[#This Row],[Return]]-$S$3)^3</f>
        <v>-6.4615387847158509E-10</v>
      </c>
    </row>
    <row r="226" spans="1:16" x14ac:dyDescent="0.3">
      <c r="A226" s="1" t="s">
        <v>12</v>
      </c>
      <c r="B226" s="1" t="s">
        <v>13</v>
      </c>
      <c r="C226" s="2">
        <v>42425</v>
      </c>
      <c r="D226" s="1">
        <v>1615.95</v>
      </c>
      <c r="E226" s="1">
        <v>1614</v>
      </c>
      <c r="F226" s="1">
        <v>1614</v>
      </c>
      <c r="G226" s="1">
        <v>1595</v>
      </c>
      <c r="H226" s="1">
        <v>1600.1</v>
      </c>
      <c r="I226" s="1">
        <v>1600.35</v>
      </c>
      <c r="J226" s="1">
        <v>1600.44</v>
      </c>
      <c r="K226" s="1">
        <v>45835</v>
      </c>
      <c r="L226" s="1">
        <v>73356370.450000003</v>
      </c>
      <c r="M226" s="3">
        <f>IF(ISERROR((Table6[[#This Row],[Close Price]]-I225)/I225),0,(Table6[[#This Row],[Close Price]]-I225)/I225)</f>
        <v>-9.6537640397290365E-3</v>
      </c>
      <c r="N226" s="3">
        <f>IF(OR(Table6[[#This Row],[Raw Return]]&lt;-20,Table6[[#This Row],[Raw Return]]&gt;20),"Outlier",Table6[[#This Row],[Raw Return]])</f>
        <v>-9.6537640397290365E-3</v>
      </c>
      <c r="O226" s="8">
        <f>(Table6[[#This Row],[Return]]-$S$3)^2</f>
        <v>1.1194016974085415E-4</v>
      </c>
      <c r="P226" s="8">
        <f>(Table6[[#This Row],[Return]]-$S$3)^3</f>
        <v>-1.1843469382910486E-6</v>
      </c>
    </row>
    <row r="227" spans="1:16" x14ac:dyDescent="0.3">
      <c r="A227" s="1" t="s">
        <v>12</v>
      </c>
      <c r="B227" s="1" t="s">
        <v>13</v>
      </c>
      <c r="C227" s="2">
        <v>42426</v>
      </c>
      <c r="D227" s="1">
        <v>1600.35</v>
      </c>
      <c r="E227" s="1">
        <v>1602</v>
      </c>
      <c r="F227" s="1">
        <v>1617</v>
      </c>
      <c r="G227" s="1">
        <v>1589</v>
      </c>
      <c r="H227" s="1">
        <v>1600</v>
      </c>
      <c r="I227" s="1">
        <v>1601.65</v>
      </c>
      <c r="J227" s="1">
        <v>1599.83</v>
      </c>
      <c r="K227" s="1">
        <v>47288</v>
      </c>
      <c r="L227" s="1">
        <v>75652813.75</v>
      </c>
      <c r="M227" s="3">
        <f>IF(ISERROR((Table6[[#This Row],[Close Price]]-I226)/I226),0,(Table6[[#This Row],[Close Price]]-I226)/I226)</f>
        <v>8.1232230449600521E-4</v>
      </c>
      <c r="N227" s="3">
        <f>IF(OR(Table6[[#This Row],[Raw Return]]&lt;-20,Table6[[#This Row],[Raw Return]]&gt;20),"Outlier",Table6[[#This Row],[Raw Return]])</f>
        <v>8.1232230449600521E-4</v>
      </c>
      <c r="O227" s="8">
        <f>(Table6[[#This Row],[Return]]-$S$3)^2</f>
        <v>1.3016940739344509E-8</v>
      </c>
      <c r="P227" s="8">
        <f>(Table6[[#This Row],[Return]]-$S$3)^3</f>
        <v>-1.4851263085228805E-12</v>
      </c>
    </row>
    <row r="228" spans="1:16" x14ac:dyDescent="0.3">
      <c r="A228" s="1" t="s">
        <v>12</v>
      </c>
      <c r="B228" s="1" t="s">
        <v>13</v>
      </c>
      <c r="C228" s="2">
        <v>42429</v>
      </c>
      <c r="D228" s="1">
        <v>1601.65</v>
      </c>
      <c r="E228" s="1">
        <v>1601</v>
      </c>
      <c r="F228" s="1">
        <v>1632.8</v>
      </c>
      <c r="G228" s="1">
        <v>1586.85</v>
      </c>
      <c r="H228" s="1">
        <v>1622</v>
      </c>
      <c r="I228" s="1">
        <v>1611.9</v>
      </c>
      <c r="J228" s="1">
        <v>1605.5</v>
      </c>
      <c r="K228" s="1">
        <v>32484</v>
      </c>
      <c r="L228" s="1">
        <v>52153191.450000003</v>
      </c>
      <c r="M228" s="3">
        <f>IF(ISERROR((Table6[[#This Row],[Close Price]]-I227)/I227),0,(Table6[[#This Row],[Close Price]]-I227)/I227)</f>
        <v>6.3996503605656665E-3</v>
      </c>
      <c r="N228" s="3">
        <f>IF(OR(Table6[[#This Row],[Raw Return]]&lt;-20,Table6[[#This Row],[Raw Return]]&gt;20),"Outlier",Table6[[#This Row],[Raw Return]])</f>
        <v>6.3996503605656665E-3</v>
      </c>
      <c r="O228" s="8">
        <f>(Table6[[#This Row],[Return]]-$S$3)^2</f>
        <v>2.9956315023027557E-5</v>
      </c>
      <c r="P228" s="8">
        <f>(Table6[[#This Row],[Return]]-$S$3)^3</f>
        <v>1.639579892312545E-7</v>
      </c>
    </row>
    <row r="229" spans="1:16" x14ac:dyDescent="0.3">
      <c r="A229" s="1" t="s">
        <v>12</v>
      </c>
      <c r="B229" s="1" t="s">
        <v>13</v>
      </c>
      <c r="C229" s="2">
        <v>42430</v>
      </c>
      <c r="D229" s="1">
        <v>1611.9</v>
      </c>
      <c r="E229" s="1">
        <v>1618</v>
      </c>
      <c r="F229" s="1">
        <v>1698.8</v>
      </c>
      <c r="G229" s="1">
        <v>1613</v>
      </c>
      <c r="H229" s="1">
        <v>1685.35</v>
      </c>
      <c r="I229" s="1">
        <v>1690.3</v>
      </c>
      <c r="J229" s="1">
        <v>1664.16</v>
      </c>
      <c r="K229" s="1">
        <v>38031</v>
      </c>
      <c r="L229" s="1">
        <v>63289716.600000001</v>
      </c>
      <c r="M229" s="3">
        <f>IF(ISERROR((Table6[[#This Row],[Close Price]]-I228)/I228),0,(Table6[[#This Row],[Close Price]]-I228)/I228)</f>
        <v>4.8638252993361782E-2</v>
      </c>
      <c r="N229" s="3">
        <f>IF(OR(Table6[[#This Row],[Raw Return]]&lt;-20,Table6[[#This Row],[Raw Return]]&gt;20),"Outlier",Table6[[#This Row],[Raw Return]])</f>
        <v>4.8638252993361782E-2</v>
      </c>
      <c r="O229" s="8">
        <f>(Table6[[#This Row],[Return]]-$S$3)^2</f>
        <v>2.2764195693574653E-3</v>
      </c>
      <c r="P229" s="8">
        <f>(Table6[[#This Row],[Return]]-$S$3)^3</f>
        <v>1.0861216371756893E-4</v>
      </c>
    </row>
    <row r="230" spans="1:16" x14ac:dyDescent="0.3">
      <c r="A230" s="1" t="s">
        <v>12</v>
      </c>
      <c r="B230" s="1" t="s">
        <v>13</v>
      </c>
      <c r="C230" s="2">
        <v>42431</v>
      </c>
      <c r="D230" s="1">
        <v>1690.3</v>
      </c>
      <c r="E230" s="1">
        <v>1699.05</v>
      </c>
      <c r="F230" s="1">
        <v>1735</v>
      </c>
      <c r="G230" s="1">
        <v>1691</v>
      </c>
      <c r="H230" s="1">
        <v>1710</v>
      </c>
      <c r="I230" s="1">
        <v>1718</v>
      </c>
      <c r="J230" s="1">
        <v>1709.44</v>
      </c>
      <c r="K230" s="1">
        <v>55144</v>
      </c>
      <c r="L230" s="1">
        <v>94265335.25</v>
      </c>
      <c r="M230" s="3">
        <f>IF(ISERROR((Table6[[#This Row],[Close Price]]-I229)/I229),0,(Table6[[#This Row],[Close Price]]-I229)/I229)</f>
        <v>1.6387623498787224E-2</v>
      </c>
      <c r="N230" s="3">
        <f>IF(OR(Table6[[#This Row],[Raw Return]]&lt;-20,Table6[[#This Row],[Raw Return]]&gt;20),"Outlier",Table6[[#This Row],[Raw Return]])</f>
        <v>1.6387623498787224E-2</v>
      </c>
      <c r="O230" s="8">
        <f>(Table6[[#This Row],[Return]]-$S$3)^2</f>
        <v>2.3904899567499921E-4</v>
      </c>
      <c r="P230" s="8">
        <f>(Table6[[#This Row],[Return]]-$S$3)^3</f>
        <v>3.6959865756230262E-6</v>
      </c>
    </row>
    <row r="231" spans="1:16" x14ac:dyDescent="0.3">
      <c r="A231" s="1" t="s">
        <v>12</v>
      </c>
      <c r="B231" s="1" t="s">
        <v>13</v>
      </c>
      <c r="C231" s="2">
        <v>42432</v>
      </c>
      <c r="D231" s="1">
        <v>1718</v>
      </c>
      <c r="E231" s="1">
        <v>1723.4</v>
      </c>
      <c r="F231" s="1">
        <v>1735.9</v>
      </c>
      <c r="G231" s="1">
        <v>1655.65</v>
      </c>
      <c r="H231" s="1">
        <v>1685</v>
      </c>
      <c r="I231" s="1">
        <v>1675.2</v>
      </c>
      <c r="J231" s="1">
        <v>1687.7</v>
      </c>
      <c r="K231" s="1">
        <v>47590</v>
      </c>
      <c r="L231" s="1">
        <v>80317514.549999997</v>
      </c>
      <c r="M231" s="3">
        <f>IF(ISERROR((Table6[[#This Row],[Close Price]]-I230)/I230),0,(Table6[[#This Row],[Close Price]]-I230)/I230)</f>
        <v>-2.4912689173457483E-2</v>
      </c>
      <c r="N231" s="3">
        <f>IF(OR(Table6[[#This Row],[Raw Return]]&lt;-20,Table6[[#This Row],[Raw Return]]&gt;20),"Outlier",Table6[[#This Row],[Raw Return]])</f>
        <v>-2.4912689173457483E-2</v>
      </c>
      <c r="O231" s="8">
        <f>(Table6[[#This Row],[Return]]-$S$3)^2</f>
        <v>6.6765925864179334E-4</v>
      </c>
      <c r="P231" s="8">
        <f>(Table6[[#This Row],[Return]]-$S$3)^3</f>
        <v>-1.7251716544121927E-5</v>
      </c>
    </row>
    <row r="232" spans="1:16" x14ac:dyDescent="0.3">
      <c r="A232" s="1" t="s">
        <v>12</v>
      </c>
      <c r="B232" s="1" t="s">
        <v>13</v>
      </c>
      <c r="C232" s="2">
        <v>42433</v>
      </c>
      <c r="D232" s="1">
        <v>1675.2</v>
      </c>
      <c r="E232" s="1">
        <v>1698.65</v>
      </c>
      <c r="F232" s="1">
        <v>1705</v>
      </c>
      <c r="G232" s="1">
        <v>1662.25</v>
      </c>
      <c r="H232" s="1">
        <v>1669.5</v>
      </c>
      <c r="I232" s="1">
        <v>1670.5</v>
      </c>
      <c r="J232" s="1">
        <v>1684.35</v>
      </c>
      <c r="K232" s="1">
        <v>25570</v>
      </c>
      <c r="L232" s="1">
        <v>43068913.549999997</v>
      </c>
      <c r="M232" s="3">
        <f>IF(ISERROR((Table6[[#This Row],[Close Price]]-I231)/I231),0,(Table6[[#This Row],[Close Price]]-I231)/I231)</f>
        <v>-2.805635148042052E-3</v>
      </c>
      <c r="N232" s="3">
        <f>IF(OR(Table6[[#This Row],[Raw Return]]&lt;-20,Table6[[#This Row],[Raw Return]]&gt;20),"Outlier",Table6[[#This Row],[Raw Return]])</f>
        <v>-2.805635148042052E-3</v>
      </c>
      <c r="O232" s="8">
        <f>(Table6[[#This Row],[Return]]-$S$3)^2</f>
        <v>1.3928191685916591E-5</v>
      </c>
      <c r="P232" s="8">
        <f>(Table6[[#This Row],[Return]]-$S$3)^3</f>
        <v>-5.1980697487345515E-8</v>
      </c>
    </row>
    <row r="233" spans="1:16" x14ac:dyDescent="0.3">
      <c r="A233" s="1" t="s">
        <v>12</v>
      </c>
      <c r="B233" s="1" t="s">
        <v>13</v>
      </c>
      <c r="C233" s="2">
        <v>42437</v>
      </c>
      <c r="D233" s="1">
        <v>1670.5</v>
      </c>
      <c r="E233" s="1">
        <v>1688</v>
      </c>
      <c r="F233" s="1">
        <v>1688</v>
      </c>
      <c r="G233" s="1">
        <v>1661</v>
      </c>
      <c r="H233" s="1">
        <v>1669.7</v>
      </c>
      <c r="I233" s="1">
        <v>1669.75</v>
      </c>
      <c r="J233" s="1">
        <v>1678.4</v>
      </c>
      <c r="K233" s="1">
        <v>171635</v>
      </c>
      <c r="L233" s="1">
        <v>288072832.19999999</v>
      </c>
      <c r="M233" s="3">
        <f>IF(ISERROR((Table6[[#This Row],[Close Price]]-I232)/I232),0,(Table6[[#This Row],[Close Price]]-I232)/I232)</f>
        <v>-4.4896737503741392E-4</v>
      </c>
      <c r="N233" s="3">
        <f>IF(OR(Table6[[#This Row],[Raw Return]]&lt;-20,Table6[[#This Row],[Raw Return]]&gt;20),"Outlier",Table6[[#This Row],[Raw Return]])</f>
        <v>-4.4896737503741392E-4</v>
      </c>
      <c r="O233" s="8">
        <f>(Table6[[#This Row],[Return]]-$S$3)^2</f>
        <v>1.891674237294037E-6</v>
      </c>
      <c r="P233" s="8">
        <f>(Table6[[#This Row],[Return]]-$S$3)^3</f>
        <v>-2.6017737271363401E-9</v>
      </c>
    </row>
    <row r="234" spans="1:16" x14ac:dyDescent="0.3">
      <c r="A234" s="1" t="s">
        <v>12</v>
      </c>
      <c r="B234" s="1" t="s">
        <v>13</v>
      </c>
      <c r="C234" s="2">
        <v>42438</v>
      </c>
      <c r="D234" s="1">
        <v>1669.75</v>
      </c>
      <c r="E234" s="1">
        <v>1679</v>
      </c>
      <c r="F234" s="1">
        <v>1687</v>
      </c>
      <c r="G234" s="1">
        <v>1669.95</v>
      </c>
      <c r="H234" s="1">
        <v>1679.4</v>
      </c>
      <c r="I234" s="1">
        <v>1678.2</v>
      </c>
      <c r="J234" s="1">
        <v>1678.35</v>
      </c>
      <c r="K234" s="1">
        <v>16876</v>
      </c>
      <c r="L234" s="1">
        <v>28323839.050000001</v>
      </c>
      <c r="M234" s="3">
        <f>IF(ISERROR((Table6[[#This Row],[Close Price]]-I233)/I233),0,(Table6[[#This Row],[Close Price]]-I233)/I233)</f>
        <v>5.0606378200329667E-3</v>
      </c>
      <c r="N234" s="3">
        <f>IF(OR(Table6[[#This Row],[Raw Return]]&lt;-20,Table6[[#This Row],[Raw Return]]&gt;20),"Outlier",Table6[[#This Row],[Raw Return]])</f>
        <v>5.0606378200329667E-3</v>
      </c>
      <c r="O234" s="8">
        <f>(Table6[[#This Row],[Return]]-$S$3)^2</f>
        <v>1.7091805660821334E-5</v>
      </c>
      <c r="P234" s="8">
        <f>(Table6[[#This Row],[Return]]-$S$3)^3</f>
        <v>7.0661348161092662E-8</v>
      </c>
    </row>
    <row r="235" spans="1:16" x14ac:dyDescent="0.3">
      <c r="A235" s="1" t="s">
        <v>12</v>
      </c>
      <c r="B235" s="1" t="s">
        <v>13</v>
      </c>
      <c r="C235" s="2">
        <v>42439</v>
      </c>
      <c r="D235" s="1">
        <v>1678.2</v>
      </c>
      <c r="E235" s="1">
        <v>1681.6</v>
      </c>
      <c r="F235" s="1">
        <v>1750</v>
      </c>
      <c r="G235" s="1">
        <v>1675</v>
      </c>
      <c r="H235" s="1">
        <v>1682.15</v>
      </c>
      <c r="I235" s="1">
        <v>1687.85</v>
      </c>
      <c r="J235" s="1">
        <v>1691.34</v>
      </c>
      <c r="K235" s="1">
        <v>25795</v>
      </c>
      <c r="L235" s="1">
        <v>43628114.549999997</v>
      </c>
      <c r="M235" s="3">
        <f>IF(ISERROR((Table6[[#This Row],[Close Price]]-I234)/I234),0,(Table6[[#This Row],[Close Price]]-I234)/I234)</f>
        <v>5.7502085567869522E-3</v>
      </c>
      <c r="N235" s="3">
        <f>IF(OR(Table6[[#This Row],[Raw Return]]&lt;-20,Table6[[#This Row],[Raw Return]]&gt;20),"Outlier",Table6[[#This Row],[Raw Return]])</f>
        <v>5.7502085567869522E-3</v>
      </c>
      <c r="O235" s="8">
        <f>(Table6[[#This Row],[Return]]-$S$3)^2</f>
        <v>2.3268992837109253E-5</v>
      </c>
      <c r="P235" s="8">
        <f>(Table6[[#This Row],[Return]]-$S$3)^3</f>
        <v>1.1224483836305879E-7</v>
      </c>
    </row>
    <row r="236" spans="1:16" x14ac:dyDescent="0.3">
      <c r="A236" s="1" t="s">
        <v>12</v>
      </c>
      <c r="B236" s="1" t="s">
        <v>13</v>
      </c>
      <c r="C236" s="2">
        <v>42440</v>
      </c>
      <c r="D236" s="1">
        <v>1687.85</v>
      </c>
      <c r="E236" s="1">
        <v>1685</v>
      </c>
      <c r="F236" s="1">
        <v>1686.9</v>
      </c>
      <c r="G236" s="1">
        <v>1631</v>
      </c>
      <c r="H236" s="1">
        <v>1645</v>
      </c>
      <c r="I236" s="1">
        <v>1646</v>
      </c>
      <c r="J236" s="1">
        <v>1647.87</v>
      </c>
      <c r="K236" s="1">
        <v>48843</v>
      </c>
      <c r="L236" s="1">
        <v>80486817.799999997</v>
      </c>
      <c r="M236" s="3">
        <f>IF(ISERROR((Table6[[#This Row],[Close Price]]-I235)/I235),0,(Table6[[#This Row],[Close Price]]-I235)/I235)</f>
        <v>-2.4794857362917269E-2</v>
      </c>
      <c r="N236" s="3">
        <f>IF(OR(Table6[[#This Row],[Raw Return]]&lt;-20,Table6[[#This Row],[Raw Return]]&gt;20),"Outlier",Table6[[#This Row],[Raw Return]])</f>
        <v>-2.4794857362917269E-2</v>
      </c>
      <c r="O236" s="8">
        <f>(Table6[[#This Row],[Return]]-$S$3)^2</f>
        <v>6.6158380633144008E-4</v>
      </c>
      <c r="P236" s="8">
        <f>(Table6[[#This Row],[Return]]-$S$3)^3</f>
        <v>-1.7016776686639399E-5</v>
      </c>
    </row>
    <row r="237" spans="1:16" x14ac:dyDescent="0.3">
      <c r="A237" s="1" t="s">
        <v>12</v>
      </c>
      <c r="B237" s="1" t="s">
        <v>13</v>
      </c>
      <c r="C237" s="2">
        <v>42443</v>
      </c>
      <c r="D237" s="1">
        <v>1646</v>
      </c>
      <c r="E237" s="1">
        <v>1655</v>
      </c>
      <c r="F237" s="1">
        <v>1660.1</v>
      </c>
      <c r="G237" s="1">
        <v>1630.6</v>
      </c>
      <c r="H237" s="1">
        <v>1639</v>
      </c>
      <c r="I237" s="1">
        <v>1644.95</v>
      </c>
      <c r="J237" s="1">
        <v>1646.15</v>
      </c>
      <c r="K237" s="1">
        <v>25651</v>
      </c>
      <c r="L237" s="1">
        <v>42225459</v>
      </c>
      <c r="M237" s="3">
        <f>IF(ISERROR((Table6[[#This Row],[Close Price]]-I236)/I236),0,(Table6[[#This Row],[Close Price]]-I236)/I236)</f>
        <v>-6.3791008505465038E-4</v>
      </c>
      <c r="N237" s="3">
        <f>IF(OR(Table6[[#This Row],[Raw Return]]&lt;-20,Table6[[#This Row],[Raw Return]]&gt;20),"Outlier",Table6[[#This Row],[Raw Return]])</f>
        <v>-6.3791008505465038E-4</v>
      </c>
      <c r="O237" s="8">
        <f>(Table6[[#This Row],[Return]]-$S$3)^2</f>
        <v>2.4471101962303726E-6</v>
      </c>
      <c r="P237" s="8">
        <f>(Table6[[#This Row],[Return]]-$S$3)^3</f>
        <v>-3.8280736949652121E-9</v>
      </c>
    </row>
    <row r="238" spans="1:16" x14ac:dyDescent="0.3">
      <c r="A238" s="1" t="s">
        <v>12</v>
      </c>
      <c r="B238" s="1" t="s">
        <v>13</v>
      </c>
      <c r="C238" s="2">
        <v>42444</v>
      </c>
      <c r="D238" s="1">
        <v>1644.95</v>
      </c>
      <c r="E238" s="1">
        <v>1655</v>
      </c>
      <c r="F238" s="1">
        <v>1675</v>
      </c>
      <c r="G238" s="1">
        <v>1637.1</v>
      </c>
      <c r="H238" s="1">
        <v>1660</v>
      </c>
      <c r="I238" s="1">
        <v>1661.55</v>
      </c>
      <c r="J238" s="1">
        <v>1663.8</v>
      </c>
      <c r="K238" s="1">
        <v>85072</v>
      </c>
      <c r="L238" s="1">
        <v>141542714.59999999</v>
      </c>
      <c r="M238" s="3">
        <f>IF(ISERROR((Table6[[#This Row],[Close Price]]-I237)/I237),0,(Table6[[#This Row],[Close Price]]-I237)/I237)</f>
        <v>1.0091492142618261E-2</v>
      </c>
      <c r="N238" s="3">
        <f>IF(OR(Table6[[#This Row],[Raw Return]]&lt;-20,Table6[[#This Row],[Raw Return]]&gt;20),"Outlier",Table6[[#This Row],[Raw Return]])</f>
        <v>1.0091492142618261E-2</v>
      </c>
      <c r="O238" s="8">
        <f>(Table6[[#This Row],[Return]]-$S$3)^2</f>
        <v>8.3998655291270171E-5</v>
      </c>
      <c r="P238" s="8">
        <f>(Table6[[#This Row],[Return]]-$S$3)^3</f>
        <v>7.6985423013794071E-7</v>
      </c>
    </row>
    <row r="239" spans="1:16" x14ac:dyDescent="0.3">
      <c r="A239" s="1" t="s">
        <v>12</v>
      </c>
      <c r="B239" s="1" t="s">
        <v>13</v>
      </c>
      <c r="C239" s="2">
        <v>42445</v>
      </c>
      <c r="D239" s="1">
        <v>1661.55</v>
      </c>
      <c r="E239" s="1">
        <v>1660</v>
      </c>
      <c r="F239" s="1">
        <v>1660</v>
      </c>
      <c r="G239" s="1">
        <v>1616.55</v>
      </c>
      <c r="H239" s="1">
        <v>1644.65</v>
      </c>
      <c r="I239" s="1">
        <v>1644.95</v>
      </c>
      <c r="J239" s="1">
        <v>1642.44</v>
      </c>
      <c r="K239" s="1">
        <v>50145</v>
      </c>
      <c r="L239" s="1">
        <v>82360359.099999994</v>
      </c>
      <c r="M239" s="3">
        <f>IF(ISERROR((Table6[[#This Row],[Close Price]]-I238)/I238),0,(Table6[[#This Row],[Close Price]]-I238)/I238)</f>
        <v>-9.9906713610784566E-3</v>
      </c>
      <c r="N239" s="3">
        <f>IF(OR(Table6[[#This Row],[Raw Return]]&lt;-20,Table6[[#This Row],[Raw Return]]&gt;20),"Outlier",Table6[[#This Row],[Raw Return]])</f>
        <v>-9.9906713610784566E-3</v>
      </c>
      <c r="O239" s="8">
        <f>(Table6[[#This Row],[Return]]-$S$3)^2</f>
        <v>1.1918275524562041E-4</v>
      </c>
      <c r="P239" s="8">
        <f>(Table6[[#This Row],[Return]]-$S$3)^3</f>
        <v>-1.3011283260377937E-6</v>
      </c>
    </row>
    <row r="240" spans="1:16" x14ac:dyDescent="0.3">
      <c r="A240" s="1" t="s">
        <v>12</v>
      </c>
      <c r="B240" s="1" t="s">
        <v>13</v>
      </c>
      <c r="C240" s="2">
        <v>42446</v>
      </c>
      <c r="D240" s="1">
        <v>1644.95</v>
      </c>
      <c r="E240" s="1">
        <v>1645</v>
      </c>
      <c r="F240" s="1">
        <v>1672</v>
      </c>
      <c r="G240" s="1">
        <v>1631.1</v>
      </c>
      <c r="H240" s="1">
        <v>1643.7</v>
      </c>
      <c r="I240" s="1">
        <v>1651.75</v>
      </c>
      <c r="J240" s="1">
        <v>1655.49</v>
      </c>
      <c r="K240" s="1">
        <v>75753</v>
      </c>
      <c r="L240" s="1">
        <v>125408528.3</v>
      </c>
      <c r="M240" s="3">
        <f>IF(ISERROR((Table6[[#This Row],[Close Price]]-I239)/I239),0,(Table6[[#This Row],[Close Price]]-I239)/I239)</f>
        <v>4.1338642511930179E-3</v>
      </c>
      <c r="N240" s="3">
        <f>IF(OR(Table6[[#This Row],[Raw Return]]&lt;-20,Table6[[#This Row],[Raw Return]]&gt;20),"Outlier",Table6[[#This Row],[Raw Return]])</f>
        <v>4.1338642511930179E-3</v>
      </c>
      <c r="O240" s="8">
        <f>(Table6[[#This Row],[Return]]-$S$3)^2</f>
        <v>1.0287736389791906E-5</v>
      </c>
      <c r="P240" s="8">
        <f>(Table6[[#This Row],[Return]]-$S$3)^3</f>
        <v>3.2997401506410353E-8</v>
      </c>
    </row>
    <row r="241" spans="1:16" x14ac:dyDescent="0.3">
      <c r="A241" s="1" t="s">
        <v>12</v>
      </c>
      <c r="B241" s="1" t="s">
        <v>13</v>
      </c>
      <c r="C241" s="2">
        <v>42447</v>
      </c>
      <c r="D241" s="1">
        <v>1651.75</v>
      </c>
      <c r="E241" s="1">
        <v>1652.2</v>
      </c>
      <c r="F241" s="1">
        <v>1668.8</v>
      </c>
      <c r="G241" s="1">
        <v>1631.1</v>
      </c>
      <c r="H241" s="1">
        <v>1646</v>
      </c>
      <c r="I241" s="1">
        <v>1649.4</v>
      </c>
      <c r="J241" s="1">
        <v>1645.95</v>
      </c>
      <c r="K241" s="1">
        <v>49831</v>
      </c>
      <c r="L241" s="1">
        <v>82019547.25</v>
      </c>
      <c r="M241" s="3">
        <f>IF(ISERROR((Table6[[#This Row],[Close Price]]-I240)/I240),0,(Table6[[#This Row],[Close Price]]-I240)/I240)</f>
        <v>-1.4227334645072857E-3</v>
      </c>
      <c r="N241" s="3">
        <f>IF(OR(Table6[[#This Row],[Raw Return]]&lt;-20,Table6[[#This Row],[Raw Return]]&gt;20),"Outlier",Table6[[#This Row],[Raw Return]])</f>
        <v>-1.4227334645072857E-3</v>
      </c>
      <c r="O241" s="8">
        <f>(Table6[[#This Row],[Return]]-$S$3)^2</f>
        <v>5.5184943403242594E-6</v>
      </c>
      <c r="P241" s="8">
        <f>(Table6[[#This Row],[Return]]-$S$3)^3</f>
        <v>-1.2963757610374345E-8</v>
      </c>
    </row>
    <row r="242" spans="1:16" x14ac:dyDescent="0.3">
      <c r="A242" s="1" t="s">
        <v>12</v>
      </c>
      <c r="B242" s="1" t="s">
        <v>13</v>
      </c>
      <c r="C242" s="2">
        <v>42450</v>
      </c>
      <c r="D242" s="1">
        <v>1649.4</v>
      </c>
      <c r="E242" s="1">
        <v>1653.05</v>
      </c>
      <c r="F242" s="1">
        <v>1662.05</v>
      </c>
      <c r="G242" s="1">
        <v>1635</v>
      </c>
      <c r="H242" s="1">
        <v>1645</v>
      </c>
      <c r="I242" s="1">
        <v>1649.55</v>
      </c>
      <c r="J242" s="1">
        <v>1646.27</v>
      </c>
      <c r="K242" s="1">
        <v>229436</v>
      </c>
      <c r="L242" s="1">
        <v>377712732.10000002</v>
      </c>
      <c r="M242" s="3">
        <f>IF(ISERROR((Table6[[#This Row],[Close Price]]-I241)/I241),0,(Table6[[#This Row],[Close Price]]-I241)/I241)</f>
        <v>9.0942160785657559E-5</v>
      </c>
      <c r="N242" s="3">
        <f>IF(OR(Table6[[#This Row],[Raw Return]]&lt;-20,Table6[[#This Row],[Raw Return]]&gt;20),"Outlier",Table6[[#This Row],[Raw Return]])</f>
        <v>9.0942160785657559E-5</v>
      </c>
      <c r="O242" s="8">
        <f>(Table6[[#This Row],[Return]]-$S$3)^2</f>
        <v>6.9801338272911334E-7</v>
      </c>
      <c r="P242" s="8">
        <f>(Table6[[#This Row],[Return]]-$S$3)^3</f>
        <v>-5.8317060345365251E-10</v>
      </c>
    </row>
    <row r="243" spans="1:16" x14ac:dyDescent="0.3">
      <c r="A243" s="1" t="s">
        <v>12</v>
      </c>
      <c r="B243" s="1" t="s">
        <v>13</v>
      </c>
      <c r="C243" s="2">
        <v>42451</v>
      </c>
      <c r="D243" s="1">
        <v>1649.55</v>
      </c>
      <c r="E243" s="1">
        <v>1659.8</v>
      </c>
      <c r="F243" s="1">
        <v>1675</v>
      </c>
      <c r="G243" s="1">
        <v>1646.05</v>
      </c>
      <c r="H243" s="1">
        <v>1655.35</v>
      </c>
      <c r="I243" s="1">
        <v>1664.55</v>
      </c>
      <c r="J243" s="1">
        <v>1661.41</v>
      </c>
      <c r="K243" s="1">
        <v>192989</v>
      </c>
      <c r="L243" s="1">
        <v>320633178.10000002</v>
      </c>
      <c r="M243" s="3">
        <f>IF(ISERROR((Table6[[#This Row],[Close Price]]-I242)/I242),0,(Table6[[#This Row],[Close Price]]-I242)/I242)</f>
        <v>9.0933891061198511E-3</v>
      </c>
      <c r="N243" s="3">
        <f>IF(OR(Table6[[#This Row],[Raw Return]]&lt;-20,Table6[[#This Row],[Raw Return]]&gt;20),"Outlier",Table6[[#This Row],[Raw Return]])</f>
        <v>9.0933891061198511E-3</v>
      </c>
      <c r="O243" s="8">
        <f>(Table6[[#This Row],[Return]]-$S$3)^2</f>
        <v>6.6699480540275628E-5</v>
      </c>
      <c r="P243" s="8">
        <f>(Table6[[#This Row],[Return]]-$S$3)^3</f>
        <v>5.4473298963480733E-7</v>
      </c>
    </row>
    <row r="244" spans="1:16" x14ac:dyDescent="0.3">
      <c r="A244" s="1" t="s">
        <v>12</v>
      </c>
      <c r="B244" s="1" t="s">
        <v>13</v>
      </c>
      <c r="C244" s="2">
        <v>42452</v>
      </c>
      <c r="D244" s="1">
        <v>1664.55</v>
      </c>
      <c r="E244" s="1">
        <v>1658.3</v>
      </c>
      <c r="F244" s="1">
        <v>1738</v>
      </c>
      <c r="G244" s="1">
        <v>1653</v>
      </c>
      <c r="H244" s="1">
        <v>1725.9</v>
      </c>
      <c r="I244" s="1">
        <v>1724.8</v>
      </c>
      <c r="J244" s="1">
        <v>1697.38</v>
      </c>
      <c r="K244" s="1">
        <v>94970</v>
      </c>
      <c r="L244" s="1">
        <v>161199706</v>
      </c>
      <c r="M244" s="3">
        <f>IF(ISERROR((Table6[[#This Row],[Close Price]]-I243)/I243),0,(Table6[[#This Row],[Close Price]]-I243)/I243)</f>
        <v>3.6195968880478206E-2</v>
      </c>
      <c r="N244" s="3">
        <f>IF(OR(Table6[[#This Row],[Raw Return]]&lt;-20,Table6[[#This Row],[Raw Return]]&gt;20),"Outlier",Table6[[#This Row],[Raw Return]])</f>
        <v>3.6195968880478206E-2</v>
      </c>
      <c r="O244" s="8">
        <f>(Table6[[#This Row],[Return]]-$S$3)^2</f>
        <v>1.2439414935049139E-3</v>
      </c>
      <c r="P244" s="8">
        <f>(Table6[[#This Row],[Return]]-$S$3)^3</f>
        <v>4.3873262632864842E-5</v>
      </c>
    </row>
    <row r="245" spans="1:16" x14ac:dyDescent="0.3">
      <c r="A245" s="1" t="s">
        <v>12</v>
      </c>
      <c r="B245" s="1" t="s">
        <v>13</v>
      </c>
      <c r="C245" s="2">
        <v>42457</v>
      </c>
      <c r="D245" s="1">
        <v>1724.8</v>
      </c>
      <c r="E245" s="1">
        <v>1728.5</v>
      </c>
      <c r="F245" s="1">
        <v>1745</v>
      </c>
      <c r="G245" s="1">
        <v>1652.85</v>
      </c>
      <c r="H245" s="1">
        <v>1675</v>
      </c>
      <c r="I245" s="1">
        <v>1684.85</v>
      </c>
      <c r="J245" s="1">
        <v>1713.83</v>
      </c>
      <c r="K245" s="1">
        <v>47776</v>
      </c>
      <c r="L245" s="1">
        <v>81879834.400000006</v>
      </c>
      <c r="M245" s="3">
        <f>IF(ISERROR((Table6[[#This Row],[Close Price]]-I244)/I244),0,(Table6[[#This Row],[Close Price]]-I244)/I244)</f>
        <v>-2.3162105751391493E-2</v>
      </c>
      <c r="N245" s="3">
        <f>IF(OR(Table6[[#This Row],[Raw Return]]&lt;-20,Table6[[#This Row],[Raw Return]]&gt;20),"Outlier",Table6[[#This Row],[Raw Return]])</f>
        <v>-2.3162105751391493E-2</v>
      </c>
      <c r="O245" s="8">
        <f>(Table6[[#This Row],[Return]]-$S$3)^2</f>
        <v>5.8025678925119426E-4</v>
      </c>
      <c r="P245" s="8">
        <f>(Table6[[#This Row],[Return]]-$S$3)^3</f>
        <v>-1.3977527194253285E-5</v>
      </c>
    </row>
    <row r="246" spans="1:16" x14ac:dyDescent="0.3">
      <c r="A246" s="1" t="s">
        <v>12</v>
      </c>
      <c r="B246" s="1" t="s">
        <v>13</v>
      </c>
      <c r="C246" s="2">
        <v>42458</v>
      </c>
      <c r="D246" s="1">
        <v>1684.85</v>
      </c>
      <c r="E246" s="1">
        <v>1675</v>
      </c>
      <c r="F246" s="1">
        <v>1697.05</v>
      </c>
      <c r="G246" s="1">
        <v>1652.5</v>
      </c>
      <c r="H246" s="1">
        <v>1669</v>
      </c>
      <c r="I246" s="1">
        <v>1666.9</v>
      </c>
      <c r="J246" s="1">
        <v>1669.05</v>
      </c>
      <c r="K246" s="1">
        <v>22912</v>
      </c>
      <c r="L246" s="1">
        <v>38241372</v>
      </c>
      <c r="M246" s="3">
        <f>IF(ISERROR((Table6[[#This Row],[Close Price]]-I245)/I245),0,(Table6[[#This Row],[Close Price]]-I245)/I245)</f>
        <v>-1.0653767397691081E-2</v>
      </c>
      <c r="N246" s="3">
        <f>IF(OR(Table6[[#This Row],[Raw Return]]&lt;-20,Table6[[#This Row],[Raw Return]]&gt;20),"Outlier",Table6[[#This Row],[Raw Return]])</f>
        <v>-1.0653767397691081E-2</v>
      </c>
      <c r="O246" s="8">
        <f>(Table6[[#This Row],[Return]]-$S$3)^2</f>
        <v>1.3410060381767227E-4</v>
      </c>
      <c r="P246" s="8">
        <f>(Table6[[#This Row],[Return]]-$S$3)^3</f>
        <v>-1.5529093328852468E-6</v>
      </c>
    </row>
    <row r="247" spans="1:16" x14ac:dyDescent="0.3">
      <c r="A247" s="1" t="s">
        <v>12</v>
      </c>
      <c r="B247" s="1" t="s">
        <v>13</v>
      </c>
      <c r="C247" s="2">
        <v>42459</v>
      </c>
      <c r="D247" s="1">
        <v>1666.9</v>
      </c>
      <c r="E247" s="1">
        <v>1701</v>
      </c>
      <c r="F247" s="1">
        <v>1729</v>
      </c>
      <c r="G247" s="1">
        <v>1672.8</v>
      </c>
      <c r="H247" s="1">
        <v>1688</v>
      </c>
      <c r="I247" s="1">
        <v>1696.55</v>
      </c>
      <c r="J247" s="1">
        <v>1702.29</v>
      </c>
      <c r="K247" s="1">
        <v>23998</v>
      </c>
      <c r="L247" s="1">
        <v>40851466.149999999</v>
      </c>
      <c r="M247" s="3">
        <f>IF(ISERROR((Table6[[#This Row],[Close Price]]-I246)/I246),0,(Table6[[#This Row],[Close Price]]-I246)/I246)</f>
        <v>1.7787509748635109E-2</v>
      </c>
      <c r="N247" s="3">
        <f>IF(OR(Table6[[#This Row],[Raw Return]]&lt;-20,Table6[[#This Row],[Raw Return]]&gt;20),"Outlier",Table6[[#This Row],[Raw Return]])</f>
        <v>1.7787509748635109E-2</v>
      </c>
      <c r="O247" s="8">
        <f>(Table6[[#This Row],[Return]]-$S$3)^2</f>
        <v>2.8429654603822561E-4</v>
      </c>
      <c r="P247" s="8">
        <f>(Table6[[#This Row],[Return]]-$S$3)^3</f>
        <v>4.7935512516666052E-6</v>
      </c>
    </row>
    <row r="248" spans="1:16" x14ac:dyDescent="0.3">
      <c r="A248" s="1" t="s">
        <v>12</v>
      </c>
      <c r="B248" s="1" t="s">
        <v>13</v>
      </c>
      <c r="C248" s="2">
        <v>42460</v>
      </c>
      <c r="D248" s="1">
        <v>1696.55</v>
      </c>
      <c r="E248" s="1">
        <v>1710.05</v>
      </c>
      <c r="F248" s="1">
        <v>1725.2</v>
      </c>
      <c r="G248" s="1">
        <v>1685.6</v>
      </c>
      <c r="H248" s="1">
        <v>1715</v>
      </c>
      <c r="I248" s="1">
        <v>1711.1</v>
      </c>
      <c r="J248" s="1">
        <v>1708.89</v>
      </c>
      <c r="K248" s="1">
        <v>97174</v>
      </c>
      <c r="L248" s="1">
        <v>166059676.55000001</v>
      </c>
      <c r="M248" s="3">
        <f>IF(ISERROR((Table6[[#This Row],[Close Price]]-I247)/I247),0,(Table6[[#This Row],[Close Price]]-I247)/I247)</f>
        <v>8.5762282278741882E-3</v>
      </c>
      <c r="N248" s="3">
        <f>IF(OR(Table6[[#This Row],[Raw Return]]&lt;-20,Table6[[#This Row],[Raw Return]]&gt;20),"Outlier",Table6[[#This Row],[Raw Return]])</f>
        <v>8.5762282278741882E-3</v>
      </c>
      <c r="O248" s="8">
        <f>(Table6[[#This Row],[Return]]-$S$3)^2</f>
        <v>5.8519655994030404E-5</v>
      </c>
      <c r="P248" s="8">
        <f>(Table6[[#This Row],[Return]]-$S$3)^3</f>
        <v>4.4766449042799083E-7</v>
      </c>
    </row>
  </sheetData>
  <pageMargins left="0.75" right="0.75" top="1" bottom="1" header="0.5" footer="0.5"/>
  <ignoredErrors>
    <ignoredError sqref="M2:N2" calculatedColumn="1"/>
  </ignoredErrors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733AA-85EF-BF44-9CEA-3E44F2E65715}">
  <dimension ref="A1:S249"/>
  <sheetViews>
    <sheetView showGridLines="0" topLeftCell="F1" workbookViewId="0">
      <selection activeCell="R2" sqref="R2"/>
    </sheetView>
  </sheetViews>
  <sheetFormatPr defaultColWidth="11.19921875" defaultRowHeight="15.6" x14ac:dyDescent="0.3"/>
  <cols>
    <col min="4" max="4" width="12" customWidth="1"/>
    <col min="5" max="5" width="12.296875" customWidth="1"/>
    <col min="6" max="6" width="11.796875" customWidth="1"/>
    <col min="7" max="8" width="11.296875" customWidth="1"/>
    <col min="9" max="9" width="12.296875" customWidth="1"/>
    <col min="10" max="10" width="14.796875" customWidth="1"/>
    <col min="11" max="11" width="21.5" customWidth="1"/>
    <col min="13" max="14" width="12.3984375" style="4" bestFit="1" customWidth="1"/>
    <col min="15" max="15" width="10.3984375" style="7" bestFit="1" customWidth="1"/>
    <col min="16" max="16" width="11" style="7" bestFit="1" customWidth="1"/>
    <col min="18" max="18" width="20.69921875" bestFit="1" customWidth="1"/>
    <col min="19" max="19" width="11.8984375" bestFit="1" customWidth="1"/>
  </cols>
  <sheetData>
    <row r="1" spans="1:19" ht="16.2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3" t="s">
        <v>17</v>
      </c>
      <c r="N1" s="3" t="s">
        <v>14</v>
      </c>
      <c r="O1" s="8" t="s">
        <v>20</v>
      </c>
      <c r="P1" s="8" t="s">
        <v>21</v>
      </c>
    </row>
    <row r="2" spans="1:19" ht="16.2" thickBot="1" x14ac:dyDescent="0.35">
      <c r="A2" s="1" t="s">
        <v>12</v>
      </c>
      <c r="B2" s="1" t="s">
        <v>13</v>
      </c>
      <c r="C2" s="2">
        <v>42461</v>
      </c>
      <c r="D2" s="1">
        <v>1711.1</v>
      </c>
      <c r="E2" s="1">
        <v>1712</v>
      </c>
      <c r="F2" s="1">
        <v>1764.95</v>
      </c>
      <c r="G2" s="1">
        <v>1712</v>
      </c>
      <c r="H2" s="1">
        <v>1746</v>
      </c>
      <c r="I2" s="1">
        <v>1746.75</v>
      </c>
      <c r="J2" s="1">
        <v>1743.58</v>
      </c>
      <c r="K2" s="1">
        <v>140548</v>
      </c>
      <c r="L2" s="1">
        <v>245057206.05000001</v>
      </c>
      <c r="M2" s="3" t="s">
        <v>16</v>
      </c>
      <c r="N2" s="3" t="s">
        <v>16</v>
      </c>
      <c r="O2" s="8" t="s">
        <v>16</v>
      </c>
      <c r="P2" s="8" t="s">
        <v>16</v>
      </c>
      <c r="R2" s="21" t="s">
        <v>22</v>
      </c>
      <c r="S2" s="26">
        <f>COUNT(N3:N249)</f>
        <v>247</v>
      </c>
    </row>
    <row r="3" spans="1:19" ht="16.2" thickBot="1" x14ac:dyDescent="0.35">
      <c r="A3" s="1" t="s">
        <v>12</v>
      </c>
      <c r="B3" s="1" t="s">
        <v>13</v>
      </c>
      <c r="C3" s="2">
        <v>42464</v>
      </c>
      <c r="D3" s="1">
        <v>1746.75</v>
      </c>
      <c r="E3" s="1">
        <v>1762</v>
      </c>
      <c r="F3" s="1">
        <v>1763.95</v>
      </c>
      <c r="G3" s="1">
        <v>1747.5</v>
      </c>
      <c r="H3" s="1">
        <v>1750</v>
      </c>
      <c r="I3" s="1">
        <v>1751.3</v>
      </c>
      <c r="J3" s="1">
        <v>1753.6</v>
      </c>
      <c r="K3" s="1">
        <v>36360</v>
      </c>
      <c r="L3" s="1">
        <v>63760872.299999997</v>
      </c>
      <c r="M3" s="3">
        <f>IF(ISERROR((Table7[[#This Row],[Close Price]]-I2)/I2),0,(Table7[[#This Row],[Close Price]]-I2)/I2)</f>
        <v>2.6048375554601141E-3</v>
      </c>
      <c r="N3" s="3">
        <f>IF(OR(Table7[[#This Row],[Raw return]]&lt;-20,Table7[[#This Row],[Raw return]]&gt;20),"Outlier",Table7[[#This Row],[Raw return]])</f>
        <v>2.6048375554601141E-3</v>
      </c>
      <c r="O3" s="8">
        <f>(Table7[[#This Row],[Return]]-$S$3)^2</f>
        <v>1.1404393276412374E-6</v>
      </c>
      <c r="P3" s="8">
        <f>(Table7[[#This Row],[Return]]-$S$3)^3</f>
        <v>-1.2178905988562623E-9</v>
      </c>
      <c r="R3" s="21" t="s">
        <v>24</v>
      </c>
      <c r="S3" s="26">
        <f>AVERAGE(N3:N249)</f>
        <v>3.6727510948635798E-3</v>
      </c>
    </row>
    <row r="4" spans="1:19" ht="16.2" thickBot="1" x14ac:dyDescent="0.35">
      <c r="A4" s="1" t="s">
        <v>12</v>
      </c>
      <c r="B4" s="1" t="s">
        <v>13</v>
      </c>
      <c r="C4" s="2">
        <v>42465</v>
      </c>
      <c r="D4" s="1">
        <v>1751.3</v>
      </c>
      <c r="E4" s="1">
        <v>1751.35</v>
      </c>
      <c r="F4" s="1">
        <v>1755</v>
      </c>
      <c r="G4" s="1">
        <v>1737</v>
      </c>
      <c r="H4" s="1">
        <v>1754</v>
      </c>
      <c r="I4" s="1">
        <v>1748.8</v>
      </c>
      <c r="J4" s="1">
        <v>1746.6</v>
      </c>
      <c r="K4" s="1">
        <v>27371</v>
      </c>
      <c r="L4" s="1">
        <v>47806284.200000003</v>
      </c>
      <c r="M4" s="3">
        <f>IF(ISERROR((Table7[[#This Row],[Close Price]]-I3)/I3),0,(Table7[[#This Row],[Close Price]]-I3)/I3)</f>
        <v>-1.4275109918346371E-3</v>
      </c>
      <c r="N4" s="3">
        <f>IF(OR(Table7[[#This Row],[Raw return]]&lt;-20,Table7[[#This Row],[Raw return]]&gt;20),"Outlier",Table7[[#This Row],[Raw return]])</f>
        <v>-1.4275109918346371E-3</v>
      </c>
      <c r="O4" s="8">
        <f>(Table7[[#This Row],[Return]]-$S$3)^2</f>
        <v>2.6012673353011249E-5</v>
      </c>
      <c r="P4" s="8">
        <f>(Table7[[#This Row],[Return]]-$S$3)^3</f>
        <v>-1.3267145167602825E-7</v>
      </c>
      <c r="R4" s="21" t="s">
        <v>18</v>
      </c>
      <c r="S4" s="26">
        <f>SUM(O3:O249)/S2</f>
        <v>4.3079066051724481E-4</v>
      </c>
    </row>
    <row r="5" spans="1:19" ht="16.2" thickBot="1" x14ac:dyDescent="0.35">
      <c r="A5" s="1" t="s">
        <v>12</v>
      </c>
      <c r="B5" s="1" t="s">
        <v>13</v>
      </c>
      <c r="C5" s="2">
        <v>42466</v>
      </c>
      <c r="D5" s="1">
        <v>1748.8</v>
      </c>
      <c r="E5" s="1">
        <v>1741.2</v>
      </c>
      <c r="F5" s="1">
        <v>1783</v>
      </c>
      <c r="G5" s="1">
        <v>1741.2</v>
      </c>
      <c r="H5" s="1">
        <v>1769</v>
      </c>
      <c r="I5" s="1">
        <v>1765.45</v>
      </c>
      <c r="J5" s="1">
        <v>1768.73</v>
      </c>
      <c r="K5" s="1">
        <v>24566</v>
      </c>
      <c r="L5" s="1">
        <v>43450679.700000003</v>
      </c>
      <c r="M5" s="3">
        <f>IF(ISERROR((Table7[[#This Row],[Close Price]]-I4)/I4),0,(Table7[[#This Row],[Close Price]]-I4)/I4)</f>
        <v>9.520814272644151E-3</v>
      </c>
      <c r="N5" s="3">
        <f>IF(OR(Table7[[#This Row],[Raw return]]&lt;-20,Table7[[#This Row],[Raw return]]&gt;20),"Outlier",Table7[[#This Row],[Raw return]])</f>
        <v>9.520814272644151E-3</v>
      </c>
      <c r="O5" s="8">
        <f>(Table7[[#This Row],[Return]]-$S$3)^2</f>
        <v>3.4199842931312996E-5</v>
      </c>
      <c r="P5" s="8">
        <f>(Table7[[#This Row],[Return]]-$S$3)^3</f>
        <v>2.0000284213249067E-7</v>
      </c>
      <c r="R5" s="21" t="s">
        <v>19</v>
      </c>
      <c r="S5" s="26">
        <f>SUM(P3:P249)/S2</f>
        <v>2.3226245935614365E-6</v>
      </c>
    </row>
    <row r="6" spans="1:19" ht="16.2" thickBot="1" x14ac:dyDescent="0.35">
      <c r="A6" s="1" t="s">
        <v>12</v>
      </c>
      <c r="B6" s="1" t="s">
        <v>13</v>
      </c>
      <c r="C6" s="2">
        <v>42467</v>
      </c>
      <c r="D6" s="1">
        <v>1765.45</v>
      </c>
      <c r="E6" s="1">
        <v>1774.95</v>
      </c>
      <c r="F6" s="1">
        <v>1776.8</v>
      </c>
      <c r="G6" s="1">
        <v>1753.2</v>
      </c>
      <c r="H6" s="1">
        <v>1760.05</v>
      </c>
      <c r="I6" s="1">
        <v>1763.85</v>
      </c>
      <c r="J6" s="1">
        <v>1766.86</v>
      </c>
      <c r="K6" s="1">
        <v>11308</v>
      </c>
      <c r="L6" s="1">
        <v>19979700.050000001</v>
      </c>
      <c r="M6" s="3">
        <f>IF(ISERROR((Table7[[#This Row],[Close Price]]-I5)/I5),0,(Table7[[#This Row],[Close Price]]-I5)/I5)</f>
        <v>-9.0628451669553731E-4</v>
      </c>
      <c r="N6" s="3">
        <f>IF(OR(Table7[[#This Row],[Raw return]]&lt;-20,Table7[[#This Row],[Raw return]]&gt;20),"Outlier",Table7[[#This Row],[Raw return]])</f>
        <v>-9.0628451669553731E-4</v>
      </c>
      <c r="O6" s="8">
        <f>(Table7[[#This Row],[Return]]-$S$3)^2</f>
        <v>2.0967567131926576E-5</v>
      </c>
      <c r="P6" s="8">
        <f>(Table7[[#This Row],[Return]]-$S$3)^3</f>
        <v>-9.6011236584848253E-8</v>
      </c>
      <c r="R6" s="21" t="s">
        <v>23</v>
      </c>
      <c r="S6" s="26">
        <f>SQRT(S4)</f>
        <v>2.0755497115637699E-2</v>
      </c>
    </row>
    <row r="7" spans="1:19" ht="16.2" thickBot="1" x14ac:dyDescent="0.35">
      <c r="A7" s="1" t="s">
        <v>12</v>
      </c>
      <c r="B7" s="1" t="s">
        <v>13</v>
      </c>
      <c r="C7" s="2">
        <v>42468</v>
      </c>
      <c r="D7" s="1">
        <v>1763.85</v>
      </c>
      <c r="E7" s="1">
        <v>1763</v>
      </c>
      <c r="F7" s="1">
        <v>1771</v>
      </c>
      <c r="G7" s="1">
        <v>1740.05</v>
      </c>
      <c r="H7" s="1">
        <v>1755</v>
      </c>
      <c r="I7" s="1">
        <v>1749.9</v>
      </c>
      <c r="J7" s="1">
        <v>1754.1</v>
      </c>
      <c r="K7" s="1">
        <v>127143</v>
      </c>
      <c r="L7" s="1">
        <v>223021588.94999999</v>
      </c>
      <c r="M7" s="3">
        <f>IF(ISERROR((Table7[[#This Row],[Close Price]]-I6)/I6),0,(Table7[[#This Row],[Close Price]]-I6)/I6)</f>
        <v>-7.9088357853557955E-3</v>
      </c>
      <c r="N7" s="3">
        <f>IF(OR(Table7[[#This Row],[Raw return]]&lt;-20,Table7[[#This Row],[Raw return]]&gt;20),"Outlier",Table7[[#This Row],[Raw return]])</f>
        <v>-7.9088357853557955E-3</v>
      </c>
      <c r="O7" s="8">
        <f>(Table7[[#This Row],[Return]]-$S$3)^2</f>
        <v>1.3413315466406954E-4</v>
      </c>
      <c r="P7" s="8">
        <f>(Table7[[#This Row],[Return]]-$S$3)^3</f>
        <v>-1.553474784259824E-6</v>
      </c>
      <c r="R7" s="21" t="s">
        <v>25</v>
      </c>
      <c r="S7" s="26">
        <f>S5/(S6^3)</f>
        <v>0.2597643817384947</v>
      </c>
    </row>
    <row r="8" spans="1:19" x14ac:dyDescent="0.3">
      <c r="A8" s="1" t="s">
        <v>12</v>
      </c>
      <c r="B8" s="1" t="s">
        <v>13</v>
      </c>
      <c r="C8" s="2">
        <v>42471</v>
      </c>
      <c r="D8" s="1">
        <v>1749.9</v>
      </c>
      <c r="E8" s="1">
        <v>1760</v>
      </c>
      <c r="F8" s="1">
        <v>1806.35</v>
      </c>
      <c r="G8" s="1">
        <v>1755.4</v>
      </c>
      <c r="H8" s="1">
        <v>1778.15</v>
      </c>
      <c r="I8" s="1">
        <v>1778</v>
      </c>
      <c r="J8" s="1">
        <v>1773.63</v>
      </c>
      <c r="K8" s="1">
        <v>118708</v>
      </c>
      <c r="L8" s="1">
        <v>210544125.15000001</v>
      </c>
      <c r="M8" s="3">
        <f>IF(ISERROR((Table7[[#This Row],[Close Price]]-I7)/I7),0,(Table7[[#This Row],[Close Price]]-I7)/I7)</f>
        <v>1.6058060460597694E-2</v>
      </c>
      <c r="N8" s="3">
        <f>IF(OR(Table7[[#This Row],[Raw return]]&lt;-20,Table7[[#This Row],[Raw return]]&gt;20),"Outlier",Table7[[#This Row],[Raw return]])</f>
        <v>1.6058060460597694E-2</v>
      </c>
      <c r="O8" s="8">
        <f>(Table7[[#This Row],[Return]]-$S$3)^2</f>
        <v>1.5339588808494116E-4</v>
      </c>
      <c r="P8" s="8">
        <f>(Table7[[#This Row],[Return]]-$S$3)^3</f>
        <v>1.8998555293635236E-6</v>
      </c>
    </row>
    <row r="9" spans="1:19" x14ac:dyDescent="0.3">
      <c r="A9" s="1" t="s">
        <v>12</v>
      </c>
      <c r="B9" s="1" t="s">
        <v>13</v>
      </c>
      <c r="C9" s="2">
        <v>42472</v>
      </c>
      <c r="D9" s="1">
        <v>1778</v>
      </c>
      <c r="E9" s="1">
        <v>1782</v>
      </c>
      <c r="F9" s="1">
        <v>1788</v>
      </c>
      <c r="G9" s="1">
        <v>1765</v>
      </c>
      <c r="H9" s="1">
        <v>1772.5</v>
      </c>
      <c r="I9" s="1">
        <v>1778.55</v>
      </c>
      <c r="J9" s="1">
        <v>1772.28</v>
      </c>
      <c r="K9" s="1">
        <v>97783</v>
      </c>
      <c r="L9" s="1">
        <v>173298944.09999999</v>
      </c>
      <c r="M9" s="3">
        <f>IF(ISERROR((Table7[[#This Row],[Close Price]]-I8)/I8),0,(Table7[[#This Row],[Close Price]]-I8)/I8)</f>
        <v>3.0933633295835463E-4</v>
      </c>
      <c r="N9" s="3">
        <f>IF(OR(Table7[[#This Row],[Raw return]]&lt;-20,Table7[[#This Row],[Raw return]]&gt;20),"Outlier",Table7[[#This Row],[Raw return]])</f>
        <v>3.0933633295835463E-4</v>
      </c>
      <c r="O9" s="8">
        <f>(Table7[[#This Row],[Return]]-$S$3)^2</f>
        <v>1.1312558860601982E-5</v>
      </c>
      <c r="P9" s="8">
        <f>(Table7[[#This Row],[Return]]-$S$3)^3</f>
        <v>-3.804882746667046E-8</v>
      </c>
    </row>
    <row r="10" spans="1:19" x14ac:dyDescent="0.3">
      <c r="A10" s="1" t="s">
        <v>12</v>
      </c>
      <c r="B10" s="1" t="s">
        <v>13</v>
      </c>
      <c r="C10" s="2">
        <v>42473</v>
      </c>
      <c r="D10" s="1">
        <v>1778.55</v>
      </c>
      <c r="E10" s="1">
        <v>1780</v>
      </c>
      <c r="F10" s="1">
        <v>1846</v>
      </c>
      <c r="G10" s="1">
        <v>1767</v>
      </c>
      <c r="H10" s="1">
        <v>1820</v>
      </c>
      <c r="I10" s="1">
        <v>1821.2</v>
      </c>
      <c r="J10" s="1">
        <v>1824.91</v>
      </c>
      <c r="K10" s="1">
        <v>109922</v>
      </c>
      <c r="L10" s="1">
        <v>200598113.09999999</v>
      </c>
      <c r="M10" s="3">
        <f>IF(ISERROR((Table7[[#This Row],[Close Price]]-I9)/I9),0,(Table7[[#This Row],[Close Price]]-I9)/I9)</f>
        <v>2.3980208596890776E-2</v>
      </c>
      <c r="N10" s="3">
        <f>IF(OR(Table7[[#This Row],[Raw return]]&lt;-20,Table7[[#This Row],[Raw return]]&gt;20),"Outlier",Table7[[#This Row],[Raw return]])</f>
        <v>2.3980208596890776E-2</v>
      </c>
      <c r="O10" s="8">
        <f>(Table7[[#This Row],[Return]]-$S$3)^2</f>
        <v>4.1239283019664063E-4</v>
      </c>
      <c r="P10" s="8">
        <f>(Table7[[#This Row],[Return]]-$S$3)^3</f>
        <v>8.3746498733589973E-6</v>
      </c>
    </row>
    <row r="11" spans="1:19" x14ac:dyDescent="0.3">
      <c r="A11" s="1" t="s">
        <v>12</v>
      </c>
      <c r="B11" s="1" t="s">
        <v>13</v>
      </c>
      <c r="C11" s="2">
        <v>42478</v>
      </c>
      <c r="D11" s="1">
        <v>1821.2</v>
      </c>
      <c r="E11" s="1">
        <v>1812</v>
      </c>
      <c r="F11" s="1">
        <v>1931</v>
      </c>
      <c r="G11" s="1">
        <v>1812</v>
      </c>
      <c r="H11" s="1">
        <v>1873</v>
      </c>
      <c r="I11" s="1">
        <v>1871.6</v>
      </c>
      <c r="J11" s="1">
        <v>1879.16</v>
      </c>
      <c r="K11" s="1">
        <v>117537</v>
      </c>
      <c r="L11" s="1">
        <v>220870675.15000001</v>
      </c>
      <c r="M11" s="3">
        <f>IF(ISERROR((Table7[[#This Row],[Close Price]]-I10)/I10),0,(Table7[[#This Row],[Close Price]]-I10)/I10)</f>
        <v>2.7674061058642577E-2</v>
      </c>
      <c r="N11" s="3">
        <f>IF(OR(Table7[[#This Row],[Raw return]]&lt;-20,Table7[[#This Row],[Raw return]]&gt;20),"Outlier",Table7[[#This Row],[Raw return]])</f>
        <v>2.7674061058642577E-2</v>
      </c>
      <c r="O11" s="8">
        <f>(Table7[[#This Row],[Return]]-$S$3)^2</f>
        <v>5.7606287997739695E-4</v>
      </c>
      <c r="P11" s="8">
        <f>(Table7[[#This Row],[Return]]-$S$3)^3</f>
        <v>1.3826263740964721E-5</v>
      </c>
    </row>
    <row r="12" spans="1:19" x14ac:dyDescent="0.3">
      <c r="A12" s="1" t="s">
        <v>12</v>
      </c>
      <c r="B12" s="1" t="s">
        <v>13</v>
      </c>
      <c r="C12" s="2">
        <v>42480</v>
      </c>
      <c r="D12" s="1">
        <v>1871.6</v>
      </c>
      <c r="E12" s="1">
        <v>1884.95</v>
      </c>
      <c r="F12" s="1">
        <v>1921</v>
      </c>
      <c r="G12" s="1">
        <v>1875.1</v>
      </c>
      <c r="H12" s="1">
        <v>1877</v>
      </c>
      <c r="I12" s="1">
        <v>1881.75</v>
      </c>
      <c r="J12" s="1">
        <v>1896.49</v>
      </c>
      <c r="K12" s="1">
        <v>179419</v>
      </c>
      <c r="L12" s="1">
        <v>340266826.44999999</v>
      </c>
      <c r="M12" s="3">
        <f>IF(ISERROR((Table7[[#This Row],[Close Price]]-I11)/I11),0,(Table7[[#This Row],[Close Price]]-I11)/I11)</f>
        <v>5.4231673434495037E-3</v>
      </c>
      <c r="N12" s="3">
        <f>IF(OR(Table7[[#This Row],[Raw return]]&lt;-20,Table7[[#This Row],[Raw return]]&gt;20),"Outlier",Table7[[#This Row],[Raw return]])</f>
        <v>5.4231673434495037E-3</v>
      </c>
      <c r="O12" s="8">
        <f>(Table7[[#This Row],[Return]]-$S$3)^2</f>
        <v>3.0639570433136185E-6</v>
      </c>
      <c r="P12" s="8">
        <f>(Table7[[#This Row],[Return]]-$S$3)^3</f>
        <v>5.3632001935854434E-9</v>
      </c>
    </row>
    <row r="13" spans="1:19" x14ac:dyDescent="0.3">
      <c r="A13" s="1" t="s">
        <v>12</v>
      </c>
      <c r="B13" s="1" t="s">
        <v>13</v>
      </c>
      <c r="C13" s="2">
        <v>42481</v>
      </c>
      <c r="D13" s="1">
        <v>1881.75</v>
      </c>
      <c r="E13" s="1">
        <v>1881.75</v>
      </c>
      <c r="F13" s="1">
        <v>1900</v>
      </c>
      <c r="G13" s="1">
        <v>1824.95</v>
      </c>
      <c r="H13" s="1">
        <v>1850</v>
      </c>
      <c r="I13" s="1">
        <v>1846.4</v>
      </c>
      <c r="J13" s="1">
        <v>1847.77</v>
      </c>
      <c r="K13" s="1">
        <v>71743</v>
      </c>
      <c r="L13" s="1">
        <v>132564864</v>
      </c>
      <c r="M13" s="3">
        <f>IF(ISERROR((Table7[[#This Row],[Close Price]]-I12)/I12),0,(Table7[[#This Row],[Close Price]]-I12)/I12)</f>
        <v>-1.8785704796067441E-2</v>
      </c>
      <c r="N13" s="3">
        <f>IF(OR(Table7[[#This Row],[Raw return]]&lt;-20,Table7[[#This Row],[Raw return]]&gt;20),"Outlier",Table7[[#This Row],[Raw return]])</f>
        <v>-1.8785704796067441E-2</v>
      </c>
      <c r="O13" s="8">
        <f>(Table7[[#This Row],[Return]]-$S$3)^2</f>
        <v>5.0438224100489437E-4</v>
      </c>
      <c r="P13" s="8">
        <f>(Table7[[#This Row],[Return]]-$S$3)^3</f>
        <v>-1.132764631177736E-5</v>
      </c>
    </row>
    <row r="14" spans="1:19" x14ac:dyDescent="0.3">
      <c r="A14" s="1" t="s">
        <v>12</v>
      </c>
      <c r="B14" s="1" t="s">
        <v>13</v>
      </c>
      <c r="C14" s="2">
        <v>42482</v>
      </c>
      <c r="D14" s="1">
        <v>1846.4</v>
      </c>
      <c r="E14" s="1">
        <v>1850.05</v>
      </c>
      <c r="F14" s="1">
        <v>1862.85</v>
      </c>
      <c r="G14" s="1">
        <v>1823</v>
      </c>
      <c r="H14" s="1">
        <v>1835</v>
      </c>
      <c r="I14" s="1">
        <v>1847.5</v>
      </c>
      <c r="J14" s="1">
        <v>1847.56</v>
      </c>
      <c r="K14" s="1">
        <v>59294</v>
      </c>
      <c r="L14" s="1">
        <v>109549113.65000001</v>
      </c>
      <c r="M14" s="3">
        <f>IF(ISERROR((Table7[[#This Row],[Close Price]]-I13)/I13),0,(Table7[[#This Row],[Close Price]]-I13)/I13)</f>
        <v>5.9575389948002006E-4</v>
      </c>
      <c r="N14" s="3">
        <f>IF(OR(Table7[[#This Row],[Raw return]]&lt;-20,Table7[[#This Row],[Raw return]]&gt;20),"Outlier",Table7[[#This Row],[Raw return]])</f>
        <v>5.9575389948002006E-4</v>
      </c>
      <c r="O14" s="8">
        <f>(Table7[[#This Row],[Return]]-$S$3)^2</f>
        <v>9.4679117403982921E-6</v>
      </c>
      <c r="P14" s="8">
        <f>(Table7[[#This Row],[Return]]-$S$3)^3</f>
        <v>-2.9132737871344622E-8</v>
      </c>
    </row>
    <row r="15" spans="1:19" x14ac:dyDescent="0.3">
      <c r="A15" s="1" t="s">
        <v>12</v>
      </c>
      <c r="B15" s="1" t="s">
        <v>13</v>
      </c>
      <c r="C15" s="2">
        <v>42485</v>
      </c>
      <c r="D15" s="1">
        <v>1847.5</v>
      </c>
      <c r="E15" s="1">
        <v>1859.9</v>
      </c>
      <c r="F15" s="1">
        <v>1860</v>
      </c>
      <c r="G15" s="1">
        <v>1834.05</v>
      </c>
      <c r="H15" s="1">
        <v>1834.05</v>
      </c>
      <c r="I15" s="1">
        <v>1841.15</v>
      </c>
      <c r="J15" s="1">
        <v>1843.92</v>
      </c>
      <c r="K15" s="1">
        <v>33965</v>
      </c>
      <c r="L15" s="1">
        <v>62628885.850000001</v>
      </c>
      <c r="M15" s="3">
        <f>IF(ISERROR((Table7[[#This Row],[Close Price]]-I14)/I14),0,(Table7[[#This Row],[Close Price]]-I14)/I14)</f>
        <v>-3.437077131258408E-3</v>
      </c>
      <c r="N15" s="3">
        <f>IF(OR(Table7[[#This Row],[Raw return]]&lt;-20,Table7[[#This Row],[Raw return]]&gt;20),"Outlier",Table7[[#This Row],[Raw return]])</f>
        <v>-3.437077131258408E-3</v>
      </c>
      <c r="O15" s="8">
        <f>(Table7[[#This Row],[Return]]-$S$3)^2</f>
        <v>5.0549657404960933E-5</v>
      </c>
      <c r="P15" s="8">
        <f>(Table7[[#This Row],[Return]]-$S$3)^3</f>
        <v>-3.5939938103858757E-7</v>
      </c>
    </row>
    <row r="16" spans="1:19" x14ac:dyDescent="0.3">
      <c r="A16" s="1" t="s">
        <v>12</v>
      </c>
      <c r="B16" s="1" t="s">
        <v>13</v>
      </c>
      <c r="C16" s="2">
        <v>42486</v>
      </c>
      <c r="D16" s="1">
        <v>1841.15</v>
      </c>
      <c r="E16" s="1">
        <v>1845</v>
      </c>
      <c r="F16" s="1">
        <v>1878</v>
      </c>
      <c r="G16" s="1">
        <v>1841</v>
      </c>
      <c r="H16" s="1">
        <v>1871</v>
      </c>
      <c r="I16" s="1">
        <v>1869</v>
      </c>
      <c r="J16" s="1">
        <v>1859.18</v>
      </c>
      <c r="K16" s="1">
        <v>67973</v>
      </c>
      <c r="L16" s="1">
        <v>126373962.90000001</v>
      </c>
      <c r="M16" s="3">
        <f>IF(ISERROR((Table7[[#This Row],[Close Price]]-I15)/I15),0,(Table7[[#This Row],[Close Price]]-I15)/I15)</f>
        <v>1.5126415555495158E-2</v>
      </c>
      <c r="N16" s="3">
        <f>IF(OR(Table7[[#This Row],[Raw return]]&lt;-20,Table7[[#This Row],[Raw return]]&gt;20),"Outlier",Table7[[#This Row],[Raw return]])</f>
        <v>1.5126415555495158E-2</v>
      </c>
      <c r="O16" s="8">
        <f>(Table7[[#This Row],[Return]]-$S$3)^2</f>
        <v>1.3118642957673482E-4</v>
      </c>
      <c r="P16" s="8">
        <f>(Table7[[#This Row],[Return]]-$S$3)^3</f>
        <v>1.5025653461601948E-6</v>
      </c>
    </row>
    <row r="17" spans="1:16" x14ac:dyDescent="0.3">
      <c r="A17" s="1" t="s">
        <v>12</v>
      </c>
      <c r="B17" s="1" t="s">
        <v>13</v>
      </c>
      <c r="C17" s="2">
        <v>42487</v>
      </c>
      <c r="D17" s="1">
        <v>1869</v>
      </c>
      <c r="E17" s="1">
        <v>1869</v>
      </c>
      <c r="F17" s="1">
        <v>1903.95</v>
      </c>
      <c r="G17" s="1">
        <v>1849</v>
      </c>
      <c r="H17" s="1">
        <v>1880</v>
      </c>
      <c r="I17" s="1">
        <v>1879.6</v>
      </c>
      <c r="J17" s="1">
        <v>1885.91</v>
      </c>
      <c r="K17" s="1">
        <v>46503</v>
      </c>
      <c r="L17" s="1">
        <v>87700267.200000003</v>
      </c>
      <c r="M17" s="3">
        <f>IF(ISERROR((Table7[[#This Row],[Close Price]]-I16)/I16),0,(Table7[[#This Row],[Close Price]]-I16)/I16)</f>
        <v>5.6714820759764095E-3</v>
      </c>
      <c r="N17" s="3">
        <f>IF(OR(Table7[[#This Row],[Raw return]]&lt;-20,Table7[[#This Row],[Raw return]]&gt;20),"Outlier",Table7[[#This Row],[Raw return]])</f>
        <v>5.6714820759764095E-3</v>
      </c>
      <c r="O17" s="8">
        <f>(Table7[[#This Row],[Return]]-$S$3)^2</f>
        <v>3.9949255348602544E-6</v>
      </c>
      <c r="P17" s="8">
        <f>(Table7[[#This Row],[Return]]-$S$3)^3</f>
        <v>7.9847814337639325E-9</v>
      </c>
    </row>
    <row r="18" spans="1:16" x14ac:dyDescent="0.3">
      <c r="A18" s="1" t="s">
        <v>12</v>
      </c>
      <c r="B18" s="1" t="s">
        <v>13</v>
      </c>
      <c r="C18" s="2">
        <v>42488</v>
      </c>
      <c r="D18" s="1">
        <v>1879.6</v>
      </c>
      <c r="E18" s="1">
        <v>1879.4</v>
      </c>
      <c r="F18" s="1">
        <v>1906</v>
      </c>
      <c r="G18" s="1">
        <v>1825</v>
      </c>
      <c r="H18" s="1">
        <v>1864</v>
      </c>
      <c r="I18" s="1">
        <v>1842.4</v>
      </c>
      <c r="J18" s="1">
        <v>1886.97</v>
      </c>
      <c r="K18" s="1">
        <v>123845</v>
      </c>
      <c r="L18" s="1">
        <v>233691259.44999999</v>
      </c>
      <c r="M18" s="3">
        <f>IF(ISERROR((Table7[[#This Row],[Close Price]]-I17)/I17),0,(Table7[[#This Row],[Close Price]]-I17)/I17)</f>
        <v>-1.9791444988295288E-2</v>
      </c>
      <c r="N18" s="3">
        <f>IF(OR(Table7[[#This Row],[Raw return]]&lt;-20,Table7[[#This Row],[Raw return]]&gt;20),"Outlier",Table7[[#This Row],[Raw return]])</f>
        <v>-1.9791444988295288E-2</v>
      </c>
      <c r="O18" s="8">
        <f>(Table7[[#This Row],[Return]]-$S$3)^2</f>
        <v>5.5056849782892802E-4</v>
      </c>
      <c r="P18" s="8">
        <f>(Table7[[#This Row],[Return]]-$S$3)^3</f>
        <v>-1.2918647190268195E-5</v>
      </c>
    </row>
    <row r="19" spans="1:16" x14ac:dyDescent="0.3">
      <c r="A19" s="1" t="s">
        <v>12</v>
      </c>
      <c r="B19" s="1" t="s">
        <v>13</v>
      </c>
      <c r="C19" s="2">
        <v>42489</v>
      </c>
      <c r="D19" s="1">
        <v>1842.4</v>
      </c>
      <c r="E19" s="1">
        <v>1842</v>
      </c>
      <c r="F19" s="1">
        <v>1883.85</v>
      </c>
      <c r="G19" s="1">
        <v>1842</v>
      </c>
      <c r="H19" s="1">
        <v>1856.9</v>
      </c>
      <c r="I19" s="1">
        <v>1875.35</v>
      </c>
      <c r="J19" s="1">
        <v>1868.7</v>
      </c>
      <c r="K19" s="1">
        <v>24965</v>
      </c>
      <c r="L19" s="1">
        <v>46652114.600000001</v>
      </c>
      <c r="M19" s="3">
        <f>IF(ISERROR((Table7[[#This Row],[Close Price]]-I18)/I18),0,(Table7[[#This Row],[Close Price]]-I18)/I18)</f>
        <v>1.788428137212322E-2</v>
      </c>
      <c r="N19" s="3">
        <f>IF(OR(Table7[[#This Row],[Raw return]]&lt;-20,Table7[[#This Row],[Raw return]]&gt;20),"Outlier",Table7[[#This Row],[Raw return]])</f>
        <v>1.788428137212322E-2</v>
      </c>
      <c r="O19" s="8">
        <f>(Table7[[#This Row],[Return]]-$S$3)^2</f>
        <v>2.0196759282146742E-4</v>
      </c>
      <c r="P19" s="8">
        <f>(Table7[[#This Row],[Return]]-$S$3)^3</f>
        <v>2.870268560407531E-6</v>
      </c>
    </row>
    <row r="20" spans="1:16" x14ac:dyDescent="0.3">
      <c r="A20" s="1" t="s">
        <v>12</v>
      </c>
      <c r="B20" s="1" t="s">
        <v>13</v>
      </c>
      <c r="C20" s="2">
        <v>42492</v>
      </c>
      <c r="D20" s="1">
        <v>1875.35</v>
      </c>
      <c r="E20" s="1">
        <v>1880</v>
      </c>
      <c r="F20" s="1">
        <v>1955</v>
      </c>
      <c r="G20" s="1">
        <v>1836.3</v>
      </c>
      <c r="H20" s="1">
        <v>1942.9</v>
      </c>
      <c r="I20" s="1">
        <v>1940.9</v>
      </c>
      <c r="J20" s="1">
        <v>1919.05</v>
      </c>
      <c r="K20" s="1">
        <v>71807</v>
      </c>
      <c r="L20" s="1">
        <v>137800986.75</v>
      </c>
      <c r="M20" s="3">
        <f>IF(ISERROR((Table7[[#This Row],[Close Price]]-I19)/I19),0,(Table7[[#This Row],[Close Price]]-I19)/I19)</f>
        <v>3.495347535126786E-2</v>
      </c>
      <c r="N20" s="3">
        <f>IF(OR(Table7[[#This Row],[Raw return]]&lt;-20,Table7[[#This Row],[Raw return]]&gt;20),"Outlier",Table7[[#This Row],[Raw return]])</f>
        <v>3.495347535126786E-2</v>
      </c>
      <c r="O20" s="8">
        <f>(Table7[[#This Row],[Return]]-$S$3)^2</f>
        <v>9.7848371000519921E-4</v>
      </c>
      <c r="P20" s="8">
        <f>(Table7[[#This Row],[Return]]-$S$3)^3</f>
        <v>3.060767912205609E-5</v>
      </c>
    </row>
    <row r="21" spans="1:16" x14ac:dyDescent="0.3">
      <c r="A21" s="1" t="s">
        <v>12</v>
      </c>
      <c r="B21" s="1" t="s">
        <v>13</v>
      </c>
      <c r="C21" s="2">
        <v>42493</v>
      </c>
      <c r="D21" s="1">
        <v>1940.9</v>
      </c>
      <c r="E21" s="1">
        <v>1955.95</v>
      </c>
      <c r="F21" s="1">
        <v>1990</v>
      </c>
      <c r="G21" s="1">
        <v>1931</v>
      </c>
      <c r="H21" s="1">
        <v>1942</v>
      </c>
      <c r="I21" s="1">
        <v>1947.8</v>
      </c>
      <c r="J21" s="1">
        <v>1956.86</v>
      </c>
      <c r="K21" s="1">
        <v>70815</v>
      </c>
      <c r="L21" s="1">
        <v>138575207.94999999</v>
      </c>
      <c r="M21" s="3">
        <f>IF(ISERROR((Table7[[#This Row],[Close Price]]-I20)/I20),0,(Table7[[#This Row],[Close Price]]-I20)/I20)</f>
        <v>3.555051780101944E-3</v>
      </c>
      <c r="N21" s="3">
        <f>IF(OR(Table7[[#This Row],[Raw return]]&lt;-20,Table7[[#This Row],[Raw return]]&gt;20),"Outlier",Table7[[#This Row],[Raw return]])</f>
        <v>3.555051780101944E-3</v>
      </c>
      <c r="O21" s="8">
        <f>(Table7[[#This Row],[Return]]-$S$3)^2</f>
        <v>1.3853128695358615E-8</v>
      </c>
      <c r="P21" s="8">
        <f>(Table7[[#This Row],[Return]]-$S$3)^3</f>
        <v>-1.6305037547484625E-12</v>
      </c>
    </row>
    <row r="22" spans="1:16" x14ac:dyDescent="0.3">
      <c r="A22" s="1" t="s">
        <v>12</v>
      </c>
      <c r="B22" s="1" t="s">
        <v>13</v>
      </c>
      <c r="C22" s="2">
        <v>42494</v>
      </c>
      <c r="D22" s="1">
        <v>1947.8</v>
      </c>
      <c r="E22" s="1">
        <v>1922.1</v>
      </c>
      <c r="F22" s="1">
        <v>1944.9</v>
      </c>
      <c r="G22" s="1">
        <v>1893</v>
      </c>
      <c r="H22" s="1">
        <v>1893</v>
      </c>
      <c r="I22" s="1">
        <v>1893.45</v>
      </c>
      <c r="J22" s="1">
        <v>1908.61</v>
      </c>
      <c r="K22" s="1">
        <v>45069</v>
      </c>
      <c r="L22" s="1">
        <v>86019085.25</v>
      </c>
      <c r="M22" s="3">
        <f>IF(ISERROR((Table7[[#This Row],[Close Price]]-I21)/I21),0,(Table7[[#This Row],[Close Price]]-I21)/I21)</f>
        <v>-2.7903275490296697E-2</v>
      </c>
      <c r="N22" s="3">
        <f>IF(OR(Table7[[#This Row],[Raw return]]&lt;-20,Table7[[#This Row],[Raw return]]&gt;20),"Outlier",Table7[[#This Row],[Raw return]])</f>
        <v>-2.7903275490296697E-2</v>
      </c>
      <c r="O22" s="8">
        <f>(Table7[[#This Row],[Return]]-$S$3)^2</f>
        <v>9.9704545490674834E-4</v>
      </c>
      <c r="P22" s="8">
        <f>(Table7[[#This Row],[Return]]-$S$3)^3</f>
        <v>-3.1482733790748705E-5</v>
      </c>
    </row>
    <row r="23" spans="1:16" x14ac:dyDescent="0.3">
      <c r="A23" s="1" t="s">
        <v>12</v>
      </c>
      <c r="B23" s="1" t="s">
        <v>13</v>
      </c>
      <c r="C23" s="2">
        <v>42495</v>
      </c>
      <c r="D23" s="1">
        <v>1893.45</v>
      </c>
      <c r="E23" s="1">
        <v>1895.3</v>
      </c>
      <c r="F23" s="1">
        <v>1932</v>
      </c>
      <c r="G23" s="1">
        <v>1879.95</v>
      </c>
      <c r="H23" s="1">
        <v>1890</v>
      </c>
      <c r="I23" s="1">
        <v>1888.05</v>
      </c>
      <c r="J23" s="1">
        <v>1906.6</v>
      </c>
      <c r="K23" s="1">
        <v>38210</v>
      </c>
      <c r="L23" s="1">
        <v>72851287.849999994</v>
      </c>
      <c r="M23" s="3">
        <f>IF(ISERROR((Table7[[#This Row],[Close Price]]-I22)/I22),0,(Table7[[#This Row],[Close Price]]-I22)/I22)</f>
        <v>-2.8519369405054745E-3</v>
      </c>
      <c r="N23" s="3">
        <f>IF(OR(Table7[[#This Row],[Raw return]]&lt;-20,Table7[[#This Row],[Raw return]]&gt;20),"Outlier",Table7[[#This Row],[Raw return]])</f>
        <v>-2.8519369405054745E-3</v>
      </c>
      <c r="O23" s="8">
        <f>(Table7[[#This Row],[Return]]-$S$3)^2</f>
        <v>4.2571553958888082E-5</v>
      </c>
      <c r="P23" s="8">
        <f>(Table7[[#This Row],[Return]]-$S$3)^3</f>
        <v>-2.7776610876262516E-7</v>
      </c>
    </row>
    <row r="24" spans="1:16" x14ac:dyDescent="0.3">
      <c r="A24" s="1" t="s">
        <v>12</v>
      </c>
      <c r="B24" s="1" t="s">
        <v>13</v>
      </c>
      <c r="C24" s="2">
        <v>42496</v>
      </c>
      <c r="D24" s="1">
        <v>1888.05</v>
      </c>
      <c r="E24" s="1">
        <v>1899</v>
      </c>
      <c r="F24" s="1">
        <v>1899</v>
      </c>
      <c r="G24" s="1">
        <v>1864.8</v>
      </c>
      <c r="H24" s="1">
        <v>1872</v>
      </c>
      <c r="I24" s="1">
        <v>1873.15</v>
      </c>
      <c r="J24" s="1">
        <v>1875.62</v>
      </c>
      <c r="K24" s="1">
        <v>35510</v>
      </c>
      <c r="L24" s="1">
        <v>66603365.600000001</v>
      </c>
      <c r="M24" s="3">
        <f>IF(ISERROR((Table7[[#This Row],[Close Price]]-I23)/I23),0,(Table7[[#This Row],[Close Price]]-I23)/I23)</f>
        <v>-7.8917401551864969E-3</v>
      </c>
      <c r="N24" s="3">
        <f>IF(OR(Table7[[#This Row],[Raw return]]&lt;-20,Table7[[#This Row],[Raw return]]&gt;20),"Outlier",Table7[[#This Row],[Raw return]])</f>
        <v>-7.8917401551864969E-3</v>
      </c>
      <c r="O24" s="8">
        <f>(Table7[[#This Row],[Return]]-$S$3)^2</f>
        <v>1.3373745787248481E-4</v>
      </c>
      <c r="P24" s="8">
        <f>(Table7[[#This Row],[Return]]-$S$3)^3</f>
        <v>-1.5466056613702915E-6</v>
      </c>
    </row>
    <row r="25" spans="1:16" x14ac:dyDescent="0.3">
      <c r="A25" s="1" t="s">
        <v>12</v>
      </c>
      <c r="B25" s="1" t="s">
        <v>13</v>
      </c>
      <c r="C25" s="2">
        <v>42499</v>
      </c>
      <c r="D25" s="1">
        <v>1873.15</v>
      </c>
      <c r="E25" s="1">
        <v>1876</v>
      </c>
      <c r="F25" s="1">
        <v>1910.05</v>
      </c>
      <c r="G25" s="1">
        <v>1870</v>
      </c>
      <c r="H25" s="1">
        <v>1875</v>
      </c>
      <c r="I25" s="1">
        <v>1880.15</v>
      </c>
      <c r="J25" s="1">
        <v>1885.56</v>
      </c>
      <c r="K25" s="1">
        <v>49162</v>
      </c>
      <c r="L25" s="1">
        <v>92697840.099999994</v>
      </c>
      <c r="M25" s="3">
        <f>IF(ISERROR((Table7[[#This Row],[Close Price]]-I24)/I24),0,(Table7[[#This Row],[Close Price]]-I24)/I24)</f>
        <v>3.7370205269198942E-3</v>
      </c>
      <c r="N25" s="3">
        <f>IF(OR(Table7[[#This Row],[Raw return]]&lt;-20,Table7[[#This Row],[Raw return]]&gt;20),"Outlier",Table7[[#This Row],[Raw return]])</f>
        <v>3.7370205269198942E-3</v>
      </c>
      <c r="O25" s="8">
        <f>(Table7[[#This Row],[Return]]-$S$3)^2</f>
        <v>4.1305598968412109E-9</v>
      </c>
      <c r="P25" s="8">
        <f>(Table7[[#This Row],[Return]]-$S$3)^3</f>
        <v>2.6546873864457316E-13</v>
      </c>
    </row>
    <row r="26" spans="1:16" x14ac:dyDescent="0.3">
      <c r="A26" s="1" t="s">
        <v>12</v>
      </c>
      <c r="B26" s="1" t="s">
        <v>13</v>
      </c>
      <c r="C26" s="2">
        <v>42500</v>
      </c>
      <c r="D26" s="1">
        <v>1880.15</v>
      </c>
      <c r="E26" s="1">
        <v>1890</v>
      </c>
      <c r="F26" s="1">
        <v>1895.9</v>
      </c>
      <c r="G26" s="1">
        <v>1850</v>
      </c>
      <c r="H26" s="1">
        <v>1859</v>
      </c>
      <c r="I26" s="1">
        <v>1858.8</v>
      </c>
      <c r="J26" s="1">
        <v>1871.06</v>
      </c>
      <c r="K26" s="1">
        <v>31293</v>
      </c>
      <c r="L26" s="1">
        <v>58551016.5</v>
      </c>
      <c r="M26" s="3">
        <f>IF(ISERROR((Table7[[#This Row],[Close Price]]-I25)/I25),0,(Table7[[#This Row],[Close Price]]-I25)/I25)</f>
        <v>-1.1355476956625874E-2</v>
      </c>
      <c r="N26" s="3">
        <f>IF(OR(Table7[[#This Row],[Raw return]]&lt;-20,Table7[[#This Row],[Raw return]]&gt;20),"Outlier",Table7[[#This Row],[Raw return]])</f>
        <v>-1.1355476956625874E-2</v>
      </c>
      <c r="O26" s="8">
        <f>(Table7[[#This Row],[Return]]-$S$3)^2</f>
        <v>2.2584763836757448E-4</v>
      </c>
      <c r="P26" s="8">
        <f>(Table7[[#This Row],[Return]]-$S$3)^3</f>
        <v>-3.3940898142782282E-6</v>
      </c>
    </row>
    <row r="27" spans="1:16" x14ac:dyDescent="0.3">
      <c r="A27" s="1" t="s">
        <v>12</v>
      </c>
      <c r="B27" s="1" t="s">
        <v>13</v>
      </c>
      <c r="C27" s="2">
        <v>42501</v>
      </c>
      <c r="D27" s="1">
        <v>1858.8</v>
      </c>
      <c r="E27" s="1">
        <v>1840</v>
      </c>
      <c r="F27" s="1">
        <v>1879.7</v>
      </c>
      <c r="G27" s="1">
        <v>1840</v>
      </c>
      <c r="H27" s="1">
        <v>1874</v>
      </c>
      <c r="I27" s="1">
        <v>1873.1</v>
      </c>
      <c r="J27" s="1">
        <v>1865.88</v>
      </c>
      <c r="K27" s="1">
        <v>32839</v>
      </c>
      <c r="L27" s="1">
        <v>61273475.700000003</v>
      </c>
      <c r="M27" s="3">
        <f>IF(ISERROR((Table7[[#This Row],[Close Price]]-I26)/I26),0,(Table7[[#This Row],[Close Price]]-I26)/I26)</f>
        <v>7.6931353561437241E-3</v>
      </c>
      <c r="N27" s="3">
        <f>IF(OR(Table7[[#This Row],[Raw return]]&lt;-20,Table7[[#This Row],[Raw return]]&gt;20),"Outlier",Table7[[#This Row],[Raw return]])</f>
        <v>7.6931353561437241E-3</v>
      </c>
      <c r="O27" s="8">
        <f>(Table7[[#This Row],[Return]]-$S$3)^2</f>
        <v>1.6163489608349094E-5</v>
      </c>
      <c r="P27" s="8">
        <f>(Table7[[#This Row],[Return]]-$S$3)^3</f>
        <v>6.4983439228771858E-8</v>
      </c>
    </row>
    <row r="28" spans="1:16" x14ac:dyDescent="0.3">
      <c r="A28" s="1" t="s">
        <v>12</v>
      </c>
      <c r="B28" s="1" t="s">
        <v>13</v>
      </c>
      <c r="C28" s="2">
        <v>42502</v>
      </c>
      <c r="D28" s="1">
        <v>1873.1</v>
      </c>
      <c r="E28" s="1">
        <v>1883</v>
      </c>
      <c r="F28" s="1">
        <v>1937</v>
      </c>
      <c r="G28" s="1">
        <v>1883</v>
      </c>
      <c r="H28" s="1">
        <v>1886.1</v>
      </c>
      <c r="I28" s="1">
        <v>1893.05</v>
      </c>
      <c r="J28" s="1">
        <v>1911.34</v>
      </c>
      <c r="K28" s="1">
        <v>103350</v>
      </c>
      <c r="L28" s="1">
        <v>197536766.59999999</v>
      </c>
      <c r="M28" s="3">
        <f>IF(ISERROR((Table7[[#This Row],[Close Price]]-I27)/I27),0,(Table7[[#This Row],[Close Price]]-I27)/I27)</f>
        <v>1.0650792803374111E-2</v>
      </c>
      <c r="N28" s="3">
        <f>IF(OR(Table7[[#This Row],[Raw return]]&lt;-20,Table7[[#This Row],[Raw return]]&gt;20),"Outlier",Table7[[#This Row],[Raw return]])</f>
        <v>1.0650792803374111E-2</v>
      </c>
      <c r="O28" s="8">
        <f>(Table7[[#This Row],[Return]]-$S$3)^2</f>
        <v>4.8693066085712575E-5</v>
      </c>
      <c r="P28" s="8">
        <f>(Table7[[#This Row],[Return]]-$S$3)^3</f>
        <v>3.3978224606136202E-7</v>
      </c>
    </row>
    <row r="29" spans="1:16" x14ac:dyDescent="0.3">
      <c r="A29" s="1" t="s">
        <v>12</v>
      </c>
      <c r="B29" s="1" t="s">
        <v>13</v>
      </c>
      <c r="C29" s="2">
        <v>42503</v>
      </c>
      <c r="D29" s="1">
        <v>1893.05</v>
      </c>
      <c r="E29" s="1">
        <v>1893.05</v>
      </c>
      <c r="F29" s="1">
        <v>1911.25</v>
      </c>
      <c r="G29" s="1">
        <v>1862.1</v>
      </c>
      <c r="H29" s="1">
        <v>1863</v>
      </c>
      <c r="I29" s="1">
        <v>1867.25</v>
      </c>
      <c r="J29" s="1">
        <v>1873.54</v>
      </c>
      <c r="K29" s="1">
        <v>56017</v>
      </c>
      <c r="L29" s="1">
        <v>104950124</v>
      </c>
      <c r="M29" s="3">
        <f>IF(ISERROR((Table7[[#This Row],[Close Price]]-I28)/I28),0,(Table7[[#This Row],[Close Price]]-I28)/I28)</f>
        <v>-1.3628800084519667E-2</v>
      </c>
      <c r="N29" s="3">
        <f>IF(OR(Table7[[#This Row],[Raw return]]&lt;-20,Table7[[#This Row],[Raw return]]&gt;20),"Outlier",Table7[[#This Row],[Raw return]])</f>
        <v>-1.3628800084519667E-2</v>
      </c>
      <c r="O29" s="8">
        <f>(Table7[[#This Row],[Return]]-$S$3)^2</f>
        <v>2.9934367321281778E-4</v>
      </c>
      <c r="P29" s="8">
        <f>(Table7[[#This Row],[Return]]-$S$3)^3</f>
        <v>-5.1791098823161408E-6</v>
      </c>
    </row>
    <row r="30" spans="1:16" x14ac:dyDescent="0.3">
      <c r="A30" s="1" t="s">
        <v>12</v>
      </c>
      <c r="B30" s="1" t="s">
        <v>13</v>
      </c>
      <c r="C30" s="2">
        <v>42506</v>
      </c>
      <c r="D30" s="1">
        <v>1867.25</v>
      </c>
      <c r="E30" s="1">
        <v>1889</v>
      </c>
      <c r="F30" s="1">
        <v>1889</v>
      </c>
      <c r="G30" s="1">
        <v>1848.7</v>
      </c>
      <c r="H30" s="1">
        <v>1849.1</v>
      </c>
      <c r="I30" s="1">
        <v>1857.9</v>
      </c>
      <c r="J30" s="1">
        <v>1860.43</v>
      </c>
      <c r="K30" s="1">
        <v>42782</v>
      </c>
      <c r="L30" s="1">
        <v>79593022.900000006</v>
      </c>
      <c r="M30" s="3">
        <f>IF(ISERROR((Table7[[#This Row],[Close Price]]-I29)/I29),0,(Table7[[#This Row],[Close Price]]-I29)/I29)</f>
        <v>-5.0073637702503192E-3</v>
      </c>
      <c r="N30" s="3">
        <f>IF(OR(Table7[[#This Row],[Raw return]]&lt;-20,Table7[[#This Row],[Raw return]]&gt;20),"Outlier",Table7[[#This Row],[Raw return]])</f>
        <v>-5.0073637702503192E-3</v>
      </c>
      <c r="O30" s="8">
        <f>(Table7[[#This Row],[Return]]-$S$3)^2</f>
        <v>7.5344394071571289E-5</v>
      </c>
      <c r="P30" s="8">
        <f>(Table7[[#This Row],[Return]]-$S$3)^3</f>
        <v>-6.5399799498364553E-7</v>
      </c>
    </row>
    <row r="31" spans="1:16" x14ac:dyDescent="0.3">
      <c r="A31" s="1" t="s">
        <v>12</v>
      </c>
      <c r="B31" s="1" t="s">
        <v>13</v>
      </c>
      <c r="C31" s="2">
        <v>42507</v>
      </c>
      <c r="D31" s="1">
        <v>1857.9</v>
      </c>
      <c r="E31" s="1">
        <v>1858</v>
      </c>
      <c r="F31" s="1">
        <v>1864</v>
      </c>
      <c r="G31" s="1">
        <v>1838</v>
      </c>
      <c r="H31" s="1">
        <v>1857</v>
      </c>
      <c r="I31" s="1">
        <v>1857.05</v>
      </c>
      <c r="J31" s="1">
        <v>1854.63</v>
      </c>
      <c r="K31" s="1">
        <v>53875</v>
      </c>
      <c r="L31" s="1">
        <v>99918029.400000006</v>
      </c>
      <c r="M31" s="3">
        <f>IF(ISERROR((Table7[[#This Row],[Close Price]]-I30)/I30),0,(Table7[[#This Row],[Close Price]]-I30)/I30)</f>
        <v>-4.5750578610266233E-4</v>
      </c>
      <c r="N31" s="3">
        <f>IF(OR(Table7[[#This Row],[Raw return]]&lt;-20,Table7[[#This Row],[Raw return]]&gt;20),"Outlier",Table7[[#This Row],[Raw return]])</f>
        <v>-4.5750578610266233E-4</v>
      </c>
      <c r="O31" s="8">
        <f>(Table7[[#This Row],[Return]]-$S$3)^2</f>
        <v>1.7059021902768994E-5</v>
      </c>
      <c r="P31" s="8">
        <f>(Table7[[#This Row],[Return]]-$S$3)^3</f>
        <v>-7.0458142596465481E-8</v>
      </c>
    </row>
    <row r="32" spans="1:16" x14ac:dyDescent="0.3">
      <c r="A32" s="1" t="s">
        <v>12</v>
      </c>
      <c r="B32" s="1" t="s">
        <v>13</v>
      </c>
      <c r="C32" s="2">
        <v>42508</v>
      </c>
      <c r="D32" s="1">
        <v>1857.05</v>
      </c>
      <c r="E32" s="1">
        <v>1867</v>
      </c>
      <c r="F32" s="1">
        <v>1873.8</v>
      </c>
      <c r="G32" s="1">
        <v>1845.05</v>
      </c>
      <c r="H32" s="1">
        <v>1848.1</v>
      </c>
      <c r="I32" s="1">
        <v>1859.05</v>
      </c>
      <c r="J32" s="1">
        <v>1857.65</v>
      </c>
      <c r="K32" s="1">
        <v>44804</v>
      </c>
      <c r="L32" s="1">
        <v>83230246</v>
      </c>
      <c r="M32" s="3">
        <f>IF(ISERROR((Table7[[#This Row],[Close Price]]-I31)/I31),0,(Table7[[#This Row],[Close Price]]-I31)/I31)</f>
        <v>1.0769769257693654E-3</v>
      </c>
      <c r="N32" s="3">
        <f>IF(OR(Table7[[#This Row],[Raw return]]&lt;-20,Table7[[#This Row],[Raw return]]&gt;20),"Outlier",Table7[[#This Row],[Raw return]])</f>
        <v>1.0769769257693654E-3</v>
      </c>
      <c r="O32" s="8">
        <f>(Table7[[#This Row],[Return]]-$S$3)^2</f>
        <v>6.7380435369367609E-6</v>
      </c>
      <c r="P32" s="8">
        <f>(Table7[[#This Row],[Return]]-$S$3)^3</f>
        <v>-1.7490439363412664E-8</v>
      </c>
    </row>
    <row r="33" spans="1:16" x14ac:dyDescent="0.3">
      <c r="A33" s="1" t="s">
        <v>12</v>
      </c>
      <c r="B33" s="1" t="s">
        <v>13</v>
      </c>
      <c r="C33" s="2">
        <v>42509</v>
      </c>
      <c r="D33" s="1">
        <v>1859.05</v>
      </c>
      <c r="E33" s="1">
        <v>1860</v>
      </c>
      <c r="F33" s="1">
        <v>1879</v>
      </c>
      <c r="G33" s="1">
        <v>1842.1</v>
      </c>
      <c r="H33" s="1">
        <v>1842.25</v>
      </c>
      <c r="I33" s="1">
        <v>1853.45</v>
      </c>
      <c r="J33" s="1">
        <v>1863.14</v>
      </c>
      <c r="K33" s="1">
        <v>32240</v>
      </c>
      <c r="L33" s="1">
        <v>60067665.75</v>
      </c>
      <c r="M33" s="3">
        <f>IF(ISERROR((Table7[[#This Row],[Close Price]]-I32)/I32),0,(Table7[[#This Row],[Close Price]]-I32)/I32)</f>
        <v>-3.0122912240122153E-3</v>
      </c>
      <c r="N33" s="3">
        <f>IF(OR(Table7[[#This Row],[Raw return]]&lt;-20,Table7[[#This Row],[Raw return]]&gt;20),"Outlier",Table7[[#This Row],[Raw return]])</f>
        <v>-3.0122912240122153E-3</v>
      </c>
      <c r="O33" s="8">
        <f>(Table7[[#This Row],[Return]]-$S$3)^2</f>
        <v>4.4689790805160266E-5</v>
      </c>
      <c r="P33" s="8">
        <f>(Table7[[#This Row],[Return]]-$S$3)^3</f>
        <v>-2.9875314275420276E-7</v>
      </c>
    </row>
    <row r="34" spans="1:16" x14ac:dyDescent="0.3">
      <c r="A34" s="1" t="s">
        <v>12</v>
      </c>
      <c r="B34" s="1" t="s">
        <v>13</v>
      </c>
      <c r="C34" s="2">
        <v>42510</v>
      </c>
      <c r="D34" s="1">
        <v>1853.45</v>
      </c>
      <c r="E34" s="1">
        <v>1854</v>
      </c>
      <c r="F34" s="1">
        <v>1871</v>
      </c>
      <c r="G34" s="1">
        <v>1790</v>
      </c>
      <c r="H34" s="1">
        <v>1805.55</v>
      </c>
      <c r="I34" s="1">
        <v>1804.8</v>
      </c>
      <c r="J34" s="1">
        <v>1823.34</v>
      </c>
      <c r="K34" s="1">
        <v>48472</v>
      </c>
      <c r="L34" s="1">
        <v>88381022</v>
      </c>
      <c r="M34" s="3">
        <f>IF(ISERROR((Table7[[#This Row],[Close Price]]-I33)/I33),0,(Table7[[#This Row],[Close Price]]-I33)/I33)</f>
        <v>-2.6248347675955699E-2</v>
      </c>
      <c r="N34" s="3">
        <f>IF(OR(Table7[[#This Row],[Raw return]]&lt;-20,Table7[[#This Row],[Raw return]]&gt;20),"Outlier",Table7[[#This Row],[Raw return]])</f>
        <v>-2.6248347675955699E-2</v>
      </c>
      <c r="O34" s="8">
        <f>(Table7[[#This Row],[Return]]-$S$3)^2</f>
        <v>8.9527215165312302E-4</v>
      </c>
      <c r="P34" s="8">
        <f>(Table7[[#This Row],[Return]]-$S$3)^3</f>
        <v>-2.6787526476376993E-5</v>
      </c>
    </row>
    <row r="35" spans="1:16" x14ac:dyDescent="0.3">
      <c r="A35" s="1" t="s">
        <v>12</v>
      </c>
      <c r="B35" s="1" t="s">
        <v>13</v>
      </c>
      <c r="C35" s="2">
        <v>42513</v>
      </c>
      <c r="D35" s="1">
        <v>1804.8</v>
      </c>
      <c r="E35" s="1">
        <v>1823</v>
      </c>
      <c r="F35" s="1">
        <v>1855.95</v>
      </c>
      <c r="G35" s="1">
        <v>1794</v>
      </c>
      <c r="H35" s="1">
        <v>1820</v>
      </c>
      <c r="I35" s="1">
        <v>1806.15</v>
      </c>
      <c r="J35" s="1">
        <v>1830.26</v>
      </c>
      <c r="K35" s="1">
        <v>38996</v>
      </c>
      <c r="L35" s="1">
        <v>71372824.150000006</v>
      </c>
      <c r="M35" s="3">
        <f>IF(ISERROR((Table7[[#This Row],[Close Price]]-I34)/I34),0,(Table7[[#This Row],[Close Price]]-I34)/I34)</f>
        <v>7.4800531914901173E-4</v>
      </c>
      <c r="N35" s="3">
        <f>IF(OR(Table7[[#This Row],[Raw return]]&lt;-20,Table7[[#This Row],[Raw return]]&gt;20),"Outlier",Table7[[#This Row],[Raw return]])</f>
        <v>7.4800531914901173E-4</v>
      </c>
      <c r="O35" s="8">
        <f>(Table7[[#This Row],[Return]]-$S$3)^2</f>
        <v>8.5541378525602094E-6</v>
      </c>
      <c r="P35" s="8">
        <f>(Table7[[#This Row],[Return]]-$S$3)^3</f>
        <v>-2.5018678549155558E-8</v>
      </c>
    </row>
    <row r="36" spans="1:16" x14ac:dyDescent="0.3">
      <c r="A36" s="1" t="s">
        <v>12</v>
      </c>
      <c r="B36" s="1" t="s">
        <v>13</v>
      </c>
      <c r="C36" s="2">
        <v>42514</v>
      </c>
      <c r="D36" s="1">
        <v>1806.15</v>
      </c>
      <c r="E36" s="1">
        <v>1821.65</v>
      </c>
      <c r="F36" s="1">
        <v>1834</v>
      </c>
      <c r="G36" s="1">
        <v>1725.55</v>
      </c>
      <c r="H36" s="1">
        <v>1759.95</v>
      </c>
      <c r="I36" s="1">
        <v>1762.25</v>
      </c>
      <c r="J36" s="1">
        <v>1776.48</v>
      </c>
      <c r="K36" s="1">
        <v>95703</v>
      </c>
      <c r="L36" s="1">
        <v>170014333.5</v>
      </c>
      <c r="M36" s="3">
        <f>IF(ISERROR((Table7[[#This Row],[Close Price]]-I35)/I35),0,(Table7[[#This Row],[Close Price]]-I35)/I35)</f>
        <v>-2.4305843922154909E-2</v>
      </c>
      <c r="N36" s="3">
        <f>IF(OR(Table7[[#This Row],[Raw return]]&lt;-20,Table7[[#This Row],[Raw return]]&gt;20),"Outlier",Table7[[#This Row],[Raw return]])</f>
        <v>-2.4305843922154909E-2</v>
      </c>
      <c r="O36" s="8">
        <f>(Table7[[#This Row],[Return]]-$S$3)^2</f>
        <v>7.8280177912633188E-4</v>
      </c>
      <c r="P36" s="8">
        <f>(Table7[[#This Row],[Return]]-$S$3)^3</f>
        <v>-2.1901693956777197E-5</v>
      </c>
    </row>
    <row r="37" spans="1:16" x14ac:dyDescent="0.3">
      <c r="A37" s="1" t="s">
        <v>12</v>
      </c>
      <c r="B37" s="1" t="s">
        <v>13</v>
      </c>
      <c r="C37" s="2">
        <v>42515</v>
      </c>
      <c r="D37" s="1">
        <v>1762.25</v>
      </c>
      <c r="E37" s="1">
        <v>1784.95</v>
      </c>
      <c r="F37" s="1">
        <v>1815</v>
      </c>
      <c r="G37" s="1">
        <v>1763</v>
      </c>
      <c r="H37" s="1">
        <v>1785</v>
      </c>
      <c r="I37" s="1">
        <v>1789.35</v>
      </c>
      <c r="J37" s="1">
        <v>1793.95</v>
      </c>
      <c r="K37" s="1">
        <v>102265</v>
      </c>
      <c r="L37" s="1">
        <v>183458000.55000001</v>
      </c>
      <c r="M37" s="3">
        <f>IF(ISERROR((Table7[[#This Row],[Close Price]]-I36)/I36),0,(Table7[[#This Row],[Close Price]]-I36)/I36)</f>
        <v>1.5378067811036974E-2</v>
      </c>
      <c r="N37" s="3">
        <f>IF(OR(Table7[[#This Row],[Raw return]]&lt;-20,Table7[[#This Row],[Raw return]]&gt;20),"Outlier",Table7[[#This Row],[Raw return]])</f>
        <v>1.5378067811036974E-2</v>
      </c>
      <c r="O37" s="8">
        <f>(Table7[[#This Row],[Return]]-$S$3)^2</f>
        <v>1.3701443942592832E-4</v>
      </c>
      <c r="P37" s="8">
        <f>(Table7[[#This Row],[Return]]-$S$3)^3</f>
        <v>1.6037974081694459E-6</v>
      </c>
    </row>
    <row r="38" spans="1:16" x14ac:dyDescent="0.3">
      <c r="A38" s="1" t="s">
        <v>12</v>
      </c>
      <c r="B38" s="1" t="s">
        <v>13</v>
      </c>
      <c r="C38" s="2">
        <v>42516</v>
      </c>
      <c r="D38" s="1">
        <v>1789.35</v>
      </c>
      <c r="E38" s="1">
        <v>1798</v>
      </c>
      <c r="F38" s="1">
        <v>1820</v>
      </c>
      <c r="G38" s="1">
        <v>1785</v>
      </c>
      <c r="H38" s="1">
        <v>1795</v>
      </c>
      <c r="I38" s="1">
        <v>1792.15</v>
      </c>
      <c r="J38" s="1">
        <v>1801.82</v>
      </c>
      <c r="K38" s="1">
        <v>61945</v>
      </c>
      <c r="L38" s="1">
        <v>111613761.84999999</v>
      </c>
      <c r="M38" s="3">
        <f>IF(ISERROR((Table7[[#This Row],[Close Price]]-I37)/I37),0,(Table7[[#This Row],[Close Price]]-I37)/I37)</f>
        <v>1.5648140386174767E-3</v>
      </c>
      <c r="N38" s="3">
        <f>IF(OR(Table7[[#This Row],[Raw return]]&lt;-20,Table7[[#This Row],[Raw return]]&gt;20),"Outlier",Table7[[#This Row],[Raw return]])</f>
        <v>1.5648140386174767E-3</v>
      </c>
      <c r="O38" s="8">
        <f>(Table7[[#This Row],[Return]]-$S$3)^2</f>
        <v>4.443398633095487E-6</v>
      </c>
      <c r="P38" s="8">
        <f>(Table7[[#This Row],[Return]]-$S$3)^3</f>
        <v>-9.3664046343752598E-9</v>
      </c>
    </row>
    <row r="39" spans="1:16" x14ac:dyDescent="0.3">
      <c r="A39" s="1" t="s">
        <v>12</v>
      </c>
      <c r="B39" s="1" t="s">
        <v>13</v>
      </c>
      <c r="C39" s="2">
        <v>42517</v>
      </c>
      <c r="D39" s="1">
        <v>1792.15</v>
      </c>
      <c r="E39" s="1">
        <v>1799.9</v>
      </c>
      <c r="F39" s="1">
        <v>1853.9</v>
      </c>
      <c r="G39" s="1">
        <v>1790.05</v>
      </c>
      <c r="H39" s="1">
        <v>1837.1</v>
      </c>
      <c r="I39" s="1">
        <v>1835.7</v>
      </c>
      <c r="J39" s="1">
        <v>1810.66</v>
      </c>
      <c r="K39" s="1">
        <v>206841</v>
      </c>
      <c r="L39" s="1">
        <v>374518867.25</v>
      </c>
      <c r="M39" s="3">
        <f>IF(ISERROR((Table7[[#This Row],[Close Price]]-I38)/I38),0,(Table7[[#This Row],[Close Price]]-I38)/I38)</f>
        <v>2.4300421281700724E-2</v>
      </c>
      <c r="N39" s="3">
        <f>IF(OR(Table7[[#This Row],[Raw return]]&lt;-20,Table7[[#This Row],[Raw return]]&gt;20),"Outlier",Table7[[#This Row],[Raw return]])</f>
        <v>2.4300421281700724E-2</v>
      </c>
      <c r="O39" s="8">
        <f>(Table7[[#This Row],[Return]]-$S$3)^2</f>
        <v>4.2550077733692995E-4</v>
      </c>
      <c r="P39" s="8">
        <f>(Table7[[#This Row],[Return]]-$S$3)^3</f>
        <v>8.7770896991490204E-6</v>
      </c>
    </row>
    <row r="40" spans="1:16" x14ac:dyDescent="0.3">
      <c r="A40" s="1" t="s">
        <v>12</v>
      </c>
      <c r="B40" s="1" t="s">
        <v>13</v>
      </c>
      <c r="C40" s="2">
        <v>42520</v>
      </c>
      <c r="D40" s="1">
        <v>1835.7</v>
      </c>
      <c r="E40" s="1">
        <v>1838</v>
      </c>
      <c r="F40" s="1">
        <v>1864.85</v>
      </c>
      <c r="G40" s="1">
        <v>1828.25</v>
      </c>
      <c r="H40" s="1">
        <v>1840</v>
      </c>
      <c r="I40" s="1">
        <v>1839.15</v>
      </c>
      <c r="J40" s="1">
        <v>1841.34</v>
      </c>
      <c r="K40" s="1">
        <v>51768</v>
      </c>
      <c r="L40" s="1">
        <v>95322461.349999994</v>
      </c>
      <c r="M40" s="3">
        <f>IF(ISERROR((Table7[[#This Row],[Close Price]]-I39)/I39),0,(Table7[[#This Row],[Close Price]]-I39)/I39)</f>
        <v>1.8793920575257642E-3</v>
      </c>
      <c r="N40" s="3">
        <f>IF(OR(Table7[[#This Row],[Raw return]]&lt;-20,Table7[[#This Row],[Raw return]]&gt;20),"Outlier",Table7[[#This Row],[Raw return]])</f>
        <v>1.8793920575257642E-3</v>
      </c>
      <c r="O40" s="8">
        <f>(Table7[[#This Row],[Return]]-$S$3)^2</f>
        <v>3.2161366368012164E-6</v>
      </c>
      <c r="P40" s="8">
        <f>(Table7[[#This Row],[Return]]-$S$3)^3</f>
        <v>-5.767687702920709E-9</v>
      </c>
    </row>
    <row r="41" spans="1:16" x14ac:dyDescent="0.3">
      <c r="A41" s="1" t="s">
        <v>12</v>
      </c>
      <c r="B41" s="1" t="s">
        <v>13</v>
      </c>
      <c r="C41" s="2">
        <v>42521</v>
      </c>
      <c r="D41" s="1">
        <v>1839.15</v>
      </c>
      <c r="E41" s="1">
        <v>1855</v>
      </c>
      <c r="F41" s="1">
        <v>1855</v>
      </c>
      <c r="G41" s="1">
        <v>1798.7</v>
      </c>
      <c r="H41" s="1">
        <v>1816.6</v>
      </c>
      <c r="I41" s="1">
        <v>1820.65</v>
      </c>
      <c r="J41" s="1">
        <v>1824.06</v>
      </c>
      <c r="K41" s="1">
        <v>42522</v>
      </c>
      <c r="L41" s="1">
        <v>77562522.950000003</v>
      </c>
      <c r="M41" s="3">
        <f>IF(ISERROR((Table7[[#This Row],[Close Price]]-I40)/I40),0,(Table7[[#This Row],[Close Price]]-I40)/I40)</f>
        <v>-1.0058994644265013E-2</v>
      </c>
      <c r="N41" s="3">
        <f>IF(OR(Table7[[#This Row],[Raw return]]&lt;-20,Table7[[#This Row],[Raw return]]&gt;20),"Outlier",Table7[[#This Row],[Raw return]])</f>
        <v>-1.0058994644265013E-2</v>
      </c>
      <c r="O41" s="8">
        <f>(Table7[[#This Row],[Return]]-$S$3)^2</f>
        <v>1.8856084104407623E-4</v>
      </c>
      <c r="P41" s="8">
        <f>(Table7[[#This Row],[Return]]-$S$3)^3</f>
        <v>-2.5892695255734974E-6</v>
      </c>
    </row>
    <row r="42" spans="1:16" x14ac:dyDescent="0.3">
      <c r="A42" s="1" t="s">
        <v>12</v>
      </c>
      <c r="B42" s="1" t="s">
        <v>13</v>
      </c>
      <c r="C42" s="2">
        <v>42522</v>
      </c>
      <c r="D42" s="1">
        <v>1820.65</v>
      </c>
      <c r="E42" s="1">
        <v>1835.95</v>
      </c>
      <c r="F42" s="1">
        <v>1839</v>
      </c>
      <c r="G42" s="1">
        <v>1774.05</v>
      </c>
      <c r="H42" s="1">
        <v>1774.05</v>
      </c>
      <c r="I42" s="1">
        <v>1798.55</v>
      </c>
      <c r="J42" s="1">
        <v>1806.16</v>
      </c>
      <c r="K42" s="1">
        <v>171646</v>
      </c>
      <c r="L42" s="1">
        <v>310020096.75</v>
      </c>
      <c r="M42" s="3">
        <f>IF(ISERROR((Table7[[#This Row],[Close Price]]-I41)/I41),0,(Table7[[#This Row],[Close Price]]-I41)/I41)</f>
        <v>-1.2138521956444201E-2</v>
      </c>
      <c r="N42" s="3">
        <f>IF(OR(Table7[[#This Row],[Raw return]]&lt;-20,Table7[[#This Row],[Raw return]]&gt;20),"Outlier",Table7[[#This Row],[Raw return]])</f>
        <v>-1.2138521956444201E-2</v>
      </c>
      <c r="O42" s="8">
        <f>(Table7[[#This Row],[Return]]-$S$3)^2</f>
        <v>2.4999635550301168E-4</v>
      </c>
      <c r="P42" s="8">
        <f>(Table7[[#This Row],[Return]]-$S$3)^3</f>
        <v>-3.9527606386899281E-6</v>
      </c>
    </row>
    <row r="43" spans="1:16" x14ac:dyDescent="0.3">
      <c r="A43" s="1" t="s">
        <v>12</v>
      </c>
      <c r="B43" s="1" t="s">
        <v>13</v>
      </c>
      <c r="C43" s="2">
        <v>42523</v>
      </c>
      <c r="D43" s="1">
        <v>1798.55</v>
      </c>
      <c r="E43" s="1">
        <v>1804.9</v>
      </c>
      <c r="F43" s="1">
        <v>1867.9</v>
      </c>
      <c r="G43" s="1">
        <v>1791.35</v>
      </c>
      <c r="H43" s="1">
        <v>1859.95</v>
      </c>
      <c r="I43" s="1">
        <v>1851.4</v>
      </c>
      <c r="J43" s="1">
        <v>1839.38</v>
      </c>
      <c r="K43" s="1">
        <v>185707</v>
      </c>
      <c r="L43" s="1">
        <v>341586636.35000002</v>
      </c>
      <c r="M43" s="3">
        <f>IF(ISERROR((Table7[[#This Row],[Close Price]]-I42)/I42),0,(Table7[[#This Row],[Close Price]]-I42)/I42)</f>
        <v>2.9384782185649629E-2</v>
      </c>
      <c r="N43" s="3">
        <f>IF(OR(Table7[[#This Row],[Raw return]]&lt;-20,Table7[[#This Row],[Raw return]]&gt;20),"Outlier",Table7[[#This Row],[Raw return]])</f>
        <v>2.9384782185649629E-2</v>
      </c>
      <c r="O43" s="8">
        <f>(Table7[[#This Row],[Return]]-$S$3)^2</f>
        <v>6.6110854281354844E-4</v>
      </c>
      <c r="P43" s="8">
        <f>(Table7[[#This Row],[Return]]-$S$3)^3</f>
        <v>1.6998443407206218E-5</v>
      </c>
    </row>
    <row r="44" spans="1:16" x14ac:dyDescent="0.3">
      <c r="A44" s="1" t="s">
        <v>12</v>
      </c>
      <c r="B44" s="1" t="s">
        <v>13</v>
      </c>
      <c r="C44" s="2">
        <v>42524</v>
      </c>
      <c r="D44" s="1">
        <v>1851.4</v>
      </c>
      <c r="E44" s="1">
        <v>1870</v>
      </c>
      <c r="F44" s="1">
        <v>1920.95</v>
      </c>
      <c r="G44" s="1">
        <v>1845</v>
      </c>
      <c r="H44" s="1">
        <v>1860</v>
      </c>
      <c r="I44" s="1">
        <v>1855.8</v>
      </c>
      <c r="J44" s="1">
        <v>1892.82</v>
      </c>
      <c r="K44" s="1">
        <v>169990</v>
      </c>
      <c r="L44" s="1">
        <v>321759703</v>
      </c>
      <c r="M44" s="3">
        <f>IF(ISERROR((Table7[[#This Row],[Close Price]]-I43)/I43),0,(Table7[[#This Row],[Close Price]]-I43)/I43)</f>
        <v>2.3765798854919864E-3</v>
      </c>
      <c r="N44" s="3">
        <f>IF(OR(Table7[[#This Row],[Raw return]]&lt;-20,Table7[[#This Row],[Raw return]]&gt;20),"Outlier",Table7[[#This Row],[Raw return]])</f>
        <v>2.3765798854919864E-3</v>
      </c>
      <c r="O44" s="8">
        <f>(Table7[[#This Row],[Return]]-$S$3)^2</f>
        <v>1.6800598040038192E-6</v>
      </c>
      <c r="P44" s="8">
        <f>(Table7[[#This Row],[Return]]-$S$3)^3</f>
        <v>-2.1776451479722324E-9</v>
      </c>
    </row>
    <row r="45" spans="1:16" x14ac:dyDescent="0.3">
      <c r="A45" s="1" t="s">
        <v>12</v>
      </c>
      <c r="B45" s="1" t="s">
        <v>13</v>
      </c>
      <c r="C45" s="2">
        <v>42527</v>
      </c>
      <c r="D45" s="1">
        <v>1855.8</v>
      </c>
      <c r="E45" s="1">
        <v>1855</v>
      </c>
      <c r="F45" s="1">
        <v>1892</v>
      </c>
      <c r="G45" s="1">
        <v>1854.95</v>
      </c>
      <c r="H45" s="1">
        <v>1865</v>
      </c>
      <c r="I45" s="1">
        <v>1866</v>
      </c>
      <c r="J45" s="1">
        <v>1871.12</v>
      </c>
      <c r="K45" s="1">
        <v>48081</v>
      </c>
      <c r="L45" s="1">
        <v>89965421.450000003</v>
      </c>
      <c r="M45" s="3">
        <f>IF(ISERROR((Table7[[#This Row],[Close Price]]-I44)/I44),0,(Table7[[#This Row],[Close Price]]-I44)/I44)</f>
        <v>5.496281926931806E-3</v>
      </c>
      <c r="N45" s="3">
        <f>IF(OR(Table7[[#This Row],[Raw return]]&lt;-20,Table7[[#This Row],[Raw return]]&gt;20),"Outlier",Table7[[#This Row],[Raw return]])</f>
        <v>5.496281926931806E-3</v>
      </c>
      <c r="O45" s="8">
        <f>(Table7[[#This Row],[Return]]-$S$3)^2</f>
        <v>3.3252646955034375E-6</v>
      </c>
      <c r="P45" s="8">
        <f>(Table7[[#This Row],[Return]]-$S$3)^3</f>
        <v>6.0637226970384807E-9</v>
      </c>
    </row>
    <row r="46" spans="1:16" x14ac:dyDescent="0.3">
      <c r="A46" s="1" t="s">
        <v>12</v>
      </c>
      <c r="B46" s="1" t="s">
        <v>13</v>
      </c>
      <c r="C46" s="2">
        <v>42528</v>
      </c>
      <c r="D46" s="1">
        <v>1866</v>
      </c>
      <c r="E46" s="1">
        <v>1883</v>
      </c>
      <c r="F46" s="1">
        <v>1884</v>
      </c>
      <c r="G46" s="1">
        <v>1858</v>
      </c>
      <c r="H46" s="1">
        <v>1878.7</v>
      </c>
      <c r="I46" s="1">
        <v>1876.75</v>
      </c>
      <c r="J46" s="1">
        <v>1872.73</v>
      </c>
      <c r="K46" s="1">
        <v>62687</v>
      </c>
      <c r="L46" s="1">
        <v>117395848.84999999</v>
      </c>
      <c r="M46" s="3">
        <f>IF(ISERROR((Table7[[#This Row],[Close Price]]-I45)/I45),0,(Table7[[#This Row],[Close Price]]-I45)/I45)</f>
        <v>5.7609860664523047E-3</v>
      </c>
      <c r="N46" s="3">
        <f>IF(OR(Table7[[#This Row],[Raw return]]&lt;-20,Table7[[#This Row],[Raw return]]&gt;20),"Outlier",Table7[[#This Row],[Raw return]])</f>
        <v>5.7609860664523047E-3</v>
      </c>
      <c r="O46" s="8">
        <f>(Table7[[#This Row],[Return]]-$S$3)^2</f>
        <v>4.3607252965661626E-6</v>
      </c>
      <c r="P46" s="8">
        <f>(Table7[[#This Row],[Return]]-$S$3)^3</f>
        <v>9.1062190657810743E-9</v>
      </c>
    </row>
    <row r="47" spans="1:16" x14ac:dyDescent="0.3">
      <c r="A47" s="1" t="s">
        <v>12</v>
      </c>
      <c r="B47" s="1" t="s">
        <v>13</v>
      </c>
      <c r="C47" s="2">
        <v>42529</v>
      </c>
      <c r="D47" s="1">
        <v>1876.75</v>
      </c>
      <c r="E47" s="1">
        <v>1877</v>
      </c>
      <c r="F47" s="1">
        <v>1902.9</v>
      </c>
      <c r="G47" s="1">
        <v>1850.55</v>
      </c>
      <c r="H47" s="1">
        <v>1859.85</v>
      </c>
      <c r="I47" s="1">
        <v>1860.2</v>
      </c>
      <c r="J47" s="1">
        <v>1866.38</v>
      </c>
      <c r="K47" s="1">
        <v>57478</v>
      </c>
      <c r="L47" s="1">
        <v>107275955.5</v>
      </c>
      <c r="M47" s="3">
        <f>IF(ISERROR((Table7[[#This Row],[Close Price]]-I46)/I46),0,(Table7[[#This Row],[Close Price]]-I46)/I46)</f>
        <v>-8.8184361262821122E-3</v>
      </c>
      <c r="N47" s="3">
        <f>IF(OR(Table7[[#This Row],[Raw return]]&lt;-20,Table7[[#This Row],[Raw return]]&gt;20),"Outlier",Table7[[#This Row],[Raw return]])</f>
        <v>-8.8184361262821122E-3</v>
      </c>
      <c r="O47" s="8">
        <f>(Table7[[#This Row],[Return]]-$S$3)^2</f>
        <v>1.5602975819371345E-4</v>
      </c>
      <c r="P47" s="8">
        <f>(Table7[[#This Row],[Return]]-$S$3)^3</f>
        <v>-1.9489969216677661E-6</v>
      </c>
    </row>
    <row r="48" spans="1:16" x14ac:dyDescent="0.3">
      <c r="A48" s="1" t="s">
        <v>12</v>
      </c>
      <c r="B48" s="1" t="s">
        <v>13</v>
      </c>
      <c r="C48" s="2">
        <v>42530</v>
      </c>
      <c r="D48" s="1">
        <v>1860.2</v>
      </c>
      <c r="E48" s="1">
        <v>1862.3</v>
      </c>
      <c r="F48" s="1">
        <v>1877</v>
      </c>
      <c r="G48" s="1">
        <v>1831.5</v>
      </c>
      <c r="H48" s="1">
        <v>1838</v>
      </c>
      <c r="I48" s="1">
        <v>1840.35</v>
      </c>
      <c r="J48" s="1">
        <v>1849.98</v>
      </c>
      <c r="K48" s="1">
        <v>50087</v>
      </c>
      <c r="L48" s="1">
        <v>92660041</v>
      </c>
      <c r="M48" s="3">
        <f>IF(ISERROR((Table7[[#This Row],[Close Price]]-I47)/I47),0,(Table7[[#This Row],[Close Price]]-I47)/I47)</f>
        <v>-1.0670895602623447E-2</v>
      </c>
      <c r="N48" s="3">
        <f>IF(OR(Table7[[#This Row],[Raw return]]&lt;-20,Table7[[#This Row],[Raw return]]&gt;20),"Outlier",Table7[[#This Row],[Raw return]])</f>
        <v>-1.0670895602623447E-2</v>
      </c>
      <c r="O48" s="8">
        <f>(Table7[[#This Row],[Return]]-$S$3)^2</f>
        <v>2.0574020058233052E-4</v>
      </c>
      <c r="P48" s="8">
        <f>(Table7[[#This Row],[Return]]-$S$3)^3</f>
        <v>-2.9510647486230639E-6</v>
      </c>
    </row>
    <row r="49" spans="1:16" x14ac:dyDescent="0.3">
      <c r="A49" s="1" t="s">
        <v>12</v>
      </c>
      <c r="B49" s="1" t="s">
        <v>13</v>
      </c>
      <c r="C49" s="2">
        <v>42531</v>
      </c>
      <c r="D49" s="1">
        <v>1840.35</v>
      </c>
      <c r="E49" s="1">
        <v>1850</v>
      </c>
      <c r="F49" s="1">
        <v>1850</v>
      </c>
      <c r="G49" s="1">
        <v>1800.15</v>
      </c>
      <c r="H49" s="1">
        <v>1809.7</v>
      </c>
      <c r="I49" s="1">
        <v>1812.15</v>
      </c>
      <c r="J49" s="1">
        <v>1825.65</v>
      </c>
      <c r="K49" s="1">
        <v>78984</v>
      </c>
      <c r="L49" s="1">
        <v>144197029.90000001</v>
      </c>
      <c r="M49" s="3">
        <f>IF(ISERROR((Table7[[#This Row],[Close Price]]-I48)/I48),0,(Table7[[#This Row],[Close Price]]-I48)/I48)</f>
        <v>-1.5323172222674937E-2</v>
      </c>
      <c r="N49" s="3">
        <f>IF(OR(Table7[[#This Row],[Raw return]]&lt;-20,Table7[[#This Row],[Raw return]]&gt;20),"Outlier",Table7[[#This Row],[Raw return]])</f>
        <v>-1.5323172222674937E-2</v>
      </c>
      <c r="O49" s="8">
        <f>(Table7[[#This Row],[Return]]-$S$3)^2</f>
        <v>3.6084510268580354E-4</v>
      </c>
      <c r="P49" s="8">
        <f>(Table7[[#This Row],[Return]]-$S$3)^3</f>
        <v>-6.8545859001288359E-6</v>
      </c>
    </row>
    <row r="50" spans="1:16" x14ac:dyDescent="0.3">
      <c r="A50" s="1" t="s">
        <v>12</v>
      </c>
      <c r="B50" s="1" t="s">
        <v>13</v>
      </c>
      <c r="C50" s="2">
        <v>42534</v>
      </c>
      <c r="D50" s="1">
        <v>1812.15</v>
      </c>
      <c r="E50" s="1">
        <v>1810</v>
      </c>
      <c r="F50" s="1">
        <v>1810</v>
      </c>
      <c r="G50" s="1">
        <v>1766</v>
      </c>
      <c r="H50" s="1">
        <v>1768.15</v>
      </c>
      <c r="I50" s="1">
        <v>1771.85</v>
      </c>
      <c r="J50" s="1">
        <v>1776.41</v>
      </c>
      <c r="K50" s="1">
        <v>79866</v>
      </c>
      <c r="L50" s="1">
        <v>141875013.59999999</v>
      </c>
      <c r="M50" s="3">
        <f>IF(ISERROR((Table7[[#This Row],[Close Price]]-I49)/I49),0,(Table7[[#This Row],[Close Price]]-I49)/I49)</f>
        <v>-2.2238777143172572E-2</v>
      </c>
      <c r="N50" s="3">
        <f>IF(OR(Table7[[#This Row],[Raw return]]&lt;-20,Table7[[#This Row],[Raw return]]&gt;20),"Outlier",Table7[[#This Row],[Raw return]])</f>
        <v>-2.2238777143172572E-2</v>
      </c>
      <c r="O50" s="8">
        <f>(Table7[[#This Row],[Return]]-$S$3)^2</f>
        <v>6.7140729563054495E-4</v>
      </c>
      <c r="P50" s="8">
        <f>(Table7[[#This Row],[Return]]-$S$3)^3</f>
        <v>-1.7397189099954353E-5</v>
      </c>
    </row>
    <row r="51" spans="1:16" x14ac:dyDescent="0.3">
      <c r="A51" s="1" t="s">
        <v>12</v>
      </c>
      <c r="B51" s="1" t="s">
        <v>13</v>
      </c>
      <c r="C51" s="2">
        <v>42535</v>
      </c>
      <c r="D51" s="1">
        <v>1771.85</v>
      </c>
      <c r="E51" s="1">
        <v>1775</v>
      </c>
      <c r="F51" s="1">
        <v>1897</v>
      </c>
      <c r="G51" s="1">
        <v>1762.1</v>
      </c>
      <c r="H51" s="1">
        <v>1878.45</v>
      </c>
      <c r="I51" s="1">
        <v>1873.9</v>
      </c>
      <c r="J51" s="1">
        <v>1838.38</v>
      </c>
      <c r="K51" s="1">
        <v>250086</v>
      </c>
      <c r="L51" s="1">
        <v>459753036.25</v>
      </c>
      <c r="M51" s="3">
        <f>IF(ISERROR((Table7[[#This Row],[Close Price]]-I50)/I50),0,(Table7[[#This Row],[Close Price]]-I50)/I50)</f>
        <v>5.759516889127194E-2</v>
      </c>
      <c r="N51" s="3">
        <f>IF(OR(Table7[[#This Row],[Raw return]]&lt;-20,Table7[[#This Row],[Raw return]]&gt;20),"Outlier",Table7[[#This Row],[Raw return]])</f>
        <v>5.759516889127194E-2</v>
      </c>
      <c r="O51" s="8">
        <f>(Table7[[#This Row],[Return]]-$S$3)^2</f>
        <v>2.9076271410104172E-3</v>
      </c>
      <c r="P51" s="8">
        <f>(Table7[[#This Row],[Return]]-$S$3)^3</f>
        <v>1.567862854937401E-4</v>
      </c>
    </row>
    <row r="52" spans="1:16" x14ac:dyDescent="0.3">
      <c r="A52" s="1" t="s">
        <v>12</v>
      </c>
      <c r="B52" s="1" t="s">
        <v>13</v>
      </c>
      <c r="C52" s="2">
        <v>42536</v>
      </c>
      <c r="D52" s="1">
        <v>1873.9</v>
      </c>
      <c r="E52" s="1">
        <v>1887.95</v>
      </c>
      <c r="F52" s="1">
        <v>1952</v>
      </c>
      <c r="G52" s="1">
        <v>1879.95</v>
      </c>
      <c r="H52" s="1">
        <v>1945.15</v>
      </c>
      <c r="I52" s="1">
        <v>1946.9</v>
      </c>
      <c r="J52" s="1">
        <v>1926.8</v>
      </c>
      <c r="K52" s="1">
        <v>306570</v>
      </c>
      <c r="L52" s="1">
        <v>590697828.29999995</v>
      </c>
      <c r="M52" s="3">
        <f>IF(ISERROR((Table7[[#This Row],[Close Price]]-I51)/I51),0,(Table7[[#This Row],[Close Price]]-I51)/I51)</f>
        <v>3.8956187630076307E-2</v>
      </c>
      <c r="N52" s="3">
        <f>IF(OR(Table7[[#This Row],[Raw return]]&lt;-20,Table7[[#This Row],[Raw return]]&gt;20),"Outlier",Table7[[#This Row],[Raw return]])</f>
        <v>3.8956187630076307E-2</v>
      </c>
      <c r="O52" s="8">
        <f>(Table7[[#This Row],[Return]]-$S$3)^2</f>
        <v>1.2449208937343845E-3</v>
      </c>
      <c r="P52" s="8">
        <f>(Table7[[#This Row],[Return]]-$S$3)^3</f>
        <v>4.3925087345437466E-5</v>
      </c>
    </row>
    <row r="53" spans="1:16" x14ac:dyDescent="0.3">
      <c r="A53" s="1" t="s">
        <v>12</v>
      </c>
      <c r="B53" s="1" t="s">
        <v>13</v>
      </c>
      <c r="C53" s="2">
        <v>42537</v>
      </c>
      <c r="D53" s="1">
        <v>1946.9</v>
      </c>
      <c r="E53" s="1">
        <v>1948.95</v>
      </c>
      <c r="F53" s="1">
        <v>2149.6</v>
      </c>
      <c r="G53" s="1">
        <v>1908.1</v>
      </c>
      <c r="H53" s="1">
        <v>2015</v>
      </c>
      <c r="I53" s="1">
        <v>2043.95</v>
      </c>
      <c r="J53" s="1">
        <v>2049.0300000000002</v>
      </c>
      <c r="K53" s="1">
        <v>619399</v>
      </c>
      <c r="L53" s="1">
        <v>1269169142.7</v>
      </c>
      <c r="M53" s="3">
        <f>IF(ISERROR((Table7[[#This Row],[Close Price]]-I52)/I52),0,(Table7[[#This Row],[Close Price]]-I52)/I52)</f>
        <v>4.9848477066105061E-2</v>
      </c>
      <c r="N53" s="3">
        <f>IF(OR(Table7[[#This Row],[Raw return]]&lt;-20,Table7[[#This Row],[Raw return]]&gt;20),"Outlier",Table7[[#This Row],[Raw return]])</f>
        <v>4.9848477066105061E-2</v>
      </c>
      <c r="O53" s="8">
        <f>(Table7[[#This Row],[Return]]-$S$3)^2</f>
        <v>2.1321976689711855E-3</v>
      </c>
      <c r="P53" s="8">
        <f>(Table7[[#This Row],[Return]]-$S$3)^3</f>
        <v>9.8455775278933315E-5</v>
      </c>
    </row>
    <row r="54" spans="1:16" x14ac:dyDescent="0.3">
      <c r="A54" s="1" t="s">
        <v>12</v>
      </c>
      <c r="B54" s="1" t="s">
        <v>13</v>
      </c>
      <c r="C54" s="2">
        <v>42538</v>
      </c>
      <c r="D54" s="1">
        <v>2043.95</v>
      </c>
      <c r="E54" s="1">
        <v>2065</v>
      </c>
      <c r="F54" s="1">
        <v>2099.9</v>
      </c>
      <c r="G54" s="1">
        <v>2022</v>
      </c>
      <c r="H54" s="1">
        <v>2047.2</v>
      </c>
      <c r="I54" s="1">
        <v>2056.15</v>
      </c>
      <c r="J54" s="1">
        <v>2062.71</v>
      </c>
      <c r="K54" s="1">
        <v>183292</v>
      </c>
      <c r="L54" s="1">
        <v>378078695.39999998</v>
      </c>
      <c r="M54" s="3">
        <f>IF(ISERROR((Table7[[#This Row],[Close Price]]-I53)/I53),0,(Table7[[#This Row],[Close Price]]-I53)/I53)</f>
        <v>5.9688348540815799E-3</v>
      </c>
      <c r="N54" s="3">
        <f>IF(OR(Table7[[#This Row],[Raw return]]&lt;-20,Table7[[#This Row],[Raw return]]&gt;20),"Outlier",Table7[[#This Row],[Raw return]])</f>
        <v>5.9688348540815799E-3</v>
      </c>
      <c r="O54" s="8">
        <f>(Table7[[#This Row],[Return]]-$S$3)^2</f>
        <v>5.2720006293446629E-6</v>
      </c>
      <c r="P54" s="8">
        <f>(Table7[[#This Row],[Return]]-$S$3)^3</f>
        <v>1.2104955023625356E-8</v>
      </c>
    </row>
    <row r="55" spans="1:16" x14ac:dyDescent="0.3">
      <c r="A55" s="1" t="s">
        <v>12</v>
      </c>
      <c r="B55" s="1" t="s">
        <v>13</v>
      </c>
      <c r="C55" s="2">
        <v>42541</v>
      </c>
      <c r="D55" s="1">
        <v>2056.15</v>
      </c>
      <c r="E55" s="1">
        <v>2037.65</v>
      </c>
      <c r="F55" s="1">
        <v>2059.9499999999998</v>
      </c>
      <c r="G55" s="1">
        <v>1994</v>
      </c>
      <c r="H55" s="1">
        <v>2000</v>
      </c>
      <c r="I55" s="1">
        <v>2007.85</v>
      </c>
      <c r="J55" s="1">
        <v>2023.94</v>
      </c>
      <c r="K55" s="1">
        <v>126667</v>
      </c>
      <c r="L55" s="1">
        <v>256366922.75</v>
      </c>
      <c r="M55" s="3">
        <f>IF(ISERROR((Table7[[#This Row],[Close Price]]-I54)/I54),0,(Table7[[#This Row],[Close Price]]-I54)/I54)</f>
        <v>-2.3490504097463793E-2</v>
      </c>
      <c r="N55" s="3">
        <f>IF(OR(Table7[[#This Row],[Raw return]]&lt;-20,Table7[[#This Row],[Raw return]]&gt;20),"Outlier",Table7[[#This Row],[Raw return]])</f>
        <v>-2.3490504097463793E-2</v>
      </c>
      <c r="O55" s="8">
        <f>(Table7[[#This Row],[Return]]-$S$3)^2</f>
        <v>7.3784243264349997E-4</v>
      </c>
      <c r="P55" s="8">
        <f>(Table7[[#This Row],[Return]]-$S$3)^3</f>
        <v>-2.0042202289623009E-5</v>
      </c>
    </row>
    <row r="56" spans="1:16" x14ac:dyDescent="0.3">
      <c r="A56" s="1" t="s">
        <v>12</v>
      </c>
      <c r="B56" s="1" t="s">
        <v>13</v>
      </c>
      <c r="C56" s="2">
        <v>42542</v>
      </c>
      <c r="D56" s="1">
        <v>2007.85</v>
      </c>
      <c r="E56" s="1">
        <v>2012</v>
      </c>
      <c r="F56" s="1">
        <v>2033.4</v>
      </c>
      <c r="G56" s="1">
        <v>2006.35</v>
      </c>
      <c r="H56" s="1">
        <v>2015</v>
      </c>
      <c r="I56" s="1">
        <v>2013.05</v>
      </c>
      <c r="J56" s="1">
        <v>2019.55</v>
      </c>
      <c r="K56" s="1">
        <v>41164</v>
      </c>
      <c r="L56" s="1">
        <v>83132594.799999997</v>
      </c>
      <c r="M56" s="3">
        <f>IF(ISERROR((Table7[[#This Row],[Close Price]]-I55)/I55),0,(Table7[[#This Row],[Close Price]]-I55)/I55)</f>
        <v>2.5898348980252736E-3</v>
      </c>
      <c r="N56" s="3">
        <f>IF(OR(Table7[[#This Row],[Raw return]]&lt;-20,Table7[[#This Row],[Raw return]]&gt;20),"Outlier",Table7[[#This Row],[Raw return]])</f>
        <v>2.5898348980252736E-3</v>
      </c>
      <c r="O56" s="8">
        <f>(Table7[[#This Row],[Return]]-$S$3)^2</f>
        <v>1.1727074893747413E-6</v>
      </c>
      <c r="P56" s="8">
        <f>(Table7[[#This Row],[Return]]-$S$3)^3</f>
        <v>-1.2699439343974933E-9</v>
      </c>
    </row>
    <row r="57" spans="1:16" x14ac:dyDescent="0.3">
      <c r="A57" s="1" t="s">
        <v>12</v>
      </c>
      <c r="B57" s="1" t="s">
        <v>13</v>
      </c>
      <c r="C57" s="2">
        <v>42543</v>
      </c>
      <c r="D57" s="1">
        <v>2013.05</v>
      </c>
      <c r="E57" s="1">
        <v>2018</v>
      </c>
      <c r="F57" s="1">
        <v>2050</v>
      </c>
      <c r="G57" s="1">
        <v>2005</v>
      </c>
      <c r="H57" s="1">
        <v>2020</v>
      </c>
      <c r="I57" s="1">
        <v>2025.6</v>
      </c>
      <c r="J57" s="1">
        <v>2022.5</v>
      </c>
      <c r="K57" s="1">
        <v>57540</v>
      </c>
      <c r="L57" s="1">
        <v>116374929.55</v>
      </c>
      <c r="M57" s="3">
        <f>IF(ISERROR((Table7[[#This Row],[Close Price]]-I56)/I56),0,(Table7[[#This Row],[Close Price]]-I56)/I56)</f>
        <v>6.2343210551153499E-3</v>
      </c>
      <c r="N57" s="3">
        <f>IF(OR(Table7[[#This Row],[Raw return]]&lt;-20,Table7[[#This Row],[Raw return]]&gt;20),"Outlier",Table7[[#This Row],[Raw return]])</f>
        <v>6.2343210551153499E-3</v>
      </c>
      <c r="O57" s="8">
        <f>(Table7[[#This Row],[Return]]-$S$3)^2</f>
        <v>6.5616406612642548E-6</v>
      </c>
      <c r="P57" s="8">
        <f>(Table7[[#This Row],[Return]]-$S$3)^3</f>
        <v>1.6808101607861075E-8</v>
      </c>
    </row>
    <row r="58" spans="1:16" x14ac:dyDescent="0.3">
      <c r="A58" s="1" t="s">
        <v>12</v>
      </c>
      <c r="B58" s="1" t="s">
        <v>13</v>
      </c>
      <c r="C58" s="2">
        <v>42544</v>
      </c>
      <c r="D58" s="1">
        <v>2025.6</v>
      </c>
      <c r="E58" s="1">
        <v>2024.95</v>
      </c>
      <c r="F58" s="1">
        <v>2024.95</v>
      </c>
      <c r="G58" s="1">
        <v>1982.2</v>
      </c>
      <c r="H58" s="1">
        <v>1999</v>
      </c>
      <c r="I58" s="1">
        <v>2002.9</v>
      </c>
      <c r="J58" s="1">
        <v>2001.67</v>
      </c>
      <c r="K58" s="1">
        <v>51463</v>
      </c>
      <c r="L58" s="1">
        <v>103012109.34999999</v>
      </c>
      <c r="M58" s="3">
        <f>IF(ISERROR((Table7[[#This Row],[Close Price]]-I57)/I57),0,(Table7[[#This Row],[Close Price]]-I57)/I57)</f>
        <v>-1.1206556082148409E-2</v>
      </c>
      <c r="N58" s="3">
        <f>IF(OR(Table7[[#This Row],[Raw return]]&lt;-20,Table7[[#This Row],[Raw return]]&gt;20),"Outlier",Table7[[#This Row],[Raw return]])</f>
        <v>-1.1206556082148409E-2</v>
      </c>
      <c r="O58" s="8">
        <f>(Table7[[#This Row],[Return]]-$S$3)^2</f>
        <v>2.2139378206788049E-4</v>
      </c>
      <c r="P58" s="8">
        <f>(Table7[[#This Row],[Return]]-$S$3)^3</f>
        <v>-3.2941860904684426E-6</v>
      </c>
    </row>
    <row r="59" spans="1:16" x14ac:dyDescent="0.3">
      <c r="A59" s="1" t="s">
        <v>12</v>
      </c>
      <c r="B59" s="1" t="s">
        <v>13</v>
      </c>
      <c r="C59" s="2">
        <v>42545</v>
      </c>
      <c r="D59" s="1">
        <v>2002.9</v>
      </c>
      <c r="E59" s="1">
        <v>1978</v>
      </c>
      <c r="F59" s="1">
        <v>2099</v>
      </c>
      <c r="G59" s="1">
        <v>1919</v>
      </c>
      <c r="H59" s="1">
        <v>2070</v>
      </c>
      <c r="I59" s="1">
        <v>2077.65</v>
      </c>
      <c r="J59" s="1">
        <v>2010.98</v>
      </c>
      <c r="K59" s="1">
        <v>170471</v>
      </c>
      <c r="L59" s="1">
        <v>342813076.85000002</v>
      </c>
      <c r="M59" s="3">
        <f>IF(ISERROR((Table7[[#This Row],[Close Price]]-I58)/I58),0,(Table7[[#This Row],[Close Price]]-I58)/I58)</f>
        <v>3.7320884717160115E-2</v>
      </c>
      <c r="N59" s="3">
        <f>IF(OR(Table7[[#This Row],[Raw return]]&lt;-20,Table7[[#This Row],[Raw return]]&gt;20),"Outlier",Table7[[#This Row],[Raw return]])</f>
        <v>3.7320884717160115E-2</v>
      </c>
      <c r="O59" s="8">
        <f>(Table7[[#This Row],[Return]]-$S$3)^2</f>
        <v>1.1321968962639227E-3</v>
      </c>
      <c r="P59" s="8">
        <f>(Table7[[#This Row],[Return]]-$S$3)^3</f>
        <v>3.809631245223788E-5</v>
      </c>
    </row>
    <row r="60" spans="1:16" x14ac:dyDescent="0.3">
      <c r="A60" s="1" t="s">
        <v>12</v>
      </c>
      <c r="B60" s="1" t="s">
        <v>13</v>
      </c>
      <c r="C60" s="2">
        <v>42548</v>
      </c>
      <c r="D60" s="1">
        <v>2077.65</v>
      </c>
      <c r="E60" s="1">
        <v>2091</v>
      </c>
      <c r="F60" s="1">
        <v>2244</v>
      </c>
      <c r="G60" s="1">
        <v>2090</v>
      </c>
      <c r="H60" s="1">
        <v>2166</v>
      </c>
      <c r="I60" s="1">
        <v>2181.9</v>
      </c>
      <c r="J60" s="1">
        <v>2181.96</v>
      </c>
      <c r="K60" s="1">
        <v>523701</v>
      </c>
      <c r="L60" s="1">
        <v>1142693783.7</v>
      </c>
      <c r="M60" s="3">
        <f>IF(ISERROR((Table7[[#This Row],[Close Price]]-I59)/I59),0,(Table7[[#This Row],[Close Price]]-I59)/I59)</f>
        <v>5.0176882535557001E-2</v>
      </c>
      <c r="N60" s="3">
        <f>IF(OR(Table7[[#This Row],[Raw return]]&lt;-20,Table7[[#This Row],[Raw return]]&gt;20),"Outlier",Table7[[#This Row],[Raw return]])</f>
        <v>5.0176882535557001E-2</v>
      </c>
      <c r="O60" s="8">
        <f>(Table7[[#This Row],[Return]]-$S$3)^2</f>
        <v>2.1626342410532907E-3</v>
      </c>
      <c r="P60" s="8">
        <f>(Table7[[#This Row],[Return]]-$S$3)^3</f>
        <v>1.0057142700408649E-4</v>
      </c>
    </row>
    <row r="61" spans="1:16" x14ac:dyDescent="0.3">
      <c r="A61" s="1" t="s">
        <v>12</v>
      </c>
      <c r="B61" s="1" t="s">
        <v>13</v>
      </c>
      <c r="C61" s="2">
        <v>42549</v>
      </c>
      <c r="D61" s="1">
        <v>2181.9</v>
      </c>
      <c r="E61" s="1">
        <v>2200</v>
      </c>
      <c r="F61" s="1">
        <v>2246.9499999999998</v>
      </c>
      <c r="G61" s="1">
        <v>2190.0500000000002</v>
      </c>
      <c r="H61" s="1">
        <v>2201</v>
      </c>
      <c r="I61" s="1">
        <v>2196.1</v>
      </c>
      <c r="J61" s="1">
        <v>2209.98</v>
      </c>
      <c r="K61" s="1">
        <v>220239</v>
      </c>
      <c r="L61" s="1">
        <v>486724140.14999998</v>
      </c>
      <c r="M61" s="3">
        <f>IF(ISERROR((Table7[[#This Row],[Close Price]]-I60)/I60),0,(Table7[[#This Row],[Close Price]]-I60)/I60)</f>
        <v>6.5080892799852502E-3</v>
      </c>
      <c r="N61" s="3">
        <f>IF(OR(Table7[[#This Row],[Raw return]]&lt;-20,Table7[[#This Row],[Raw return]]&gt;20),"Outlier",Table7[[#This Row],[Raw return]])</f>
        <v>6.5080892799852502E-3</v>
      </c>
      <c r="O61" s="8">
        <f>(Table7[[#This Row],[Return]]-$S$3)^2</f>
        <v>8.0391426240090474E-6</v>
      </c>
      <c r="P61" s="8">
        <f>(Table7[[#This Row],[Return]]-$S$3)^3</f>
        <v>2.2793688057492075E-8</v>
      </c>
    </row>
    <row r="62" spans="1:16" x14ac:dyDescent="0.3">
      <c r="A62" s="1" t="s">
        <v>12</v>
      </c>
      <c r="B62" s="1" t="s">
        <v>13</v>
      </c>
      <c r="C62" s="2">
        <v>42550</v>
      </c>
      <c r="D62" s="1">
        <v>2196.1</v>
      </c>
      <c r="E62" s="1">
        <v>2205.4</v>
      </c>
      <c r="F62" s="1">
        <v>2390</v>
      </c>
      <c r="G62" s="1">
        <v>2180.5</v>
      </c>
      <c r="H62" s="1">
        <v>2295.0500000000002</v>
      </c>
      <c r="I62" s="1">
        <v>2298.1</v>
      </c>
      <c r="J62" s="1">
        <v>2290.5</v>
      </c>
      <c r="K62" s="1">
        <v>325093</v>
      </c>
      <c r="L62" s="1">
        <v>744625783.39999998</v>
      </c>
      <c r="M62" s="3">
        <f>IF(ISERROR((Table7[[#This Row],[Close Price]]-I61)/I61),0,(Table7[[#This Row],[Close Price]]-I61)/I61)</f>
        <v>4.6445972405628158E-2</v>
      </c>
      <c r="N62" s="3">
        <f>IF(OR(Table7[[#This Row],[Raw return]]&lt;-20,Table7[[#This Row],[Raw return]]&gt;20),"Outlier",Table7[[#This Row],[Raw return]])</f>
        <v>4.6445972405628158E-2</v>
      </c>
      <c r="O62" s="8">
        <f>(Table7[[#This Row],[Return]]-$S$3)^2</f>
        <v>1.8295484612996453E-3</v>
      </c>
      <c r="P62" s="8">
        <f>(Table7[[#This Row],[Return]]-$S$3)^3</f>
        <v>7.8255681233938538E-5</v>
      </c>
    </row>
    <row r="63" spans="1:16" x14ac:dyDescent="0.3">
      <c r="A63" s="1" t="s">
        <v>12</v>
      </c>
      <c r="B63" s="1" t="s">
        <v>13</v>
      </c>
      <c r="C63" s="2">
        <v>42551</v>
      </c>
      <c r="D63" s="1">
        <v>2298.1</v>
      </c>
      <c r="E63" s="1">
        <v>2320</v>
      </c>
      <c r="F63" s="1">
        <v>2359.6999999999998</v>
      </c>
      <c r="G63" s="1">
        <v>2279.5500000000002</v>
      </c>
      <c r="H63" s="1">
        <v>2332</v>
      </c>
      <c r="I63" s="1">
        <v>2321.6</v>
      </c>
      <c r="J63" s="1">
        <v>2322.04</v>
      </c>
      <c r="K63" s="1">
        <v>299835</v>
      </c>
      <c r="L63" s="1">
        <v>696228910.75</v>
      </c>
      <c r="M63" s="3">
        <f>IF(ISERROR((Table7[[#This Row],[Close Price]]-I62)/I62),0,(Table7[[#This Row],[Close Price]]-I62)/I62)</f>
        <v>1.0225838736347418E-2</v>
      </c>
      <c r="N63" s="3">
        <f>IF(OR(Table7[[#This Row],[Raw return]]&lt;-20,Table7[[#This Row],[Raw return]]&gt;20),"Outlier",Table7[[#This Row],[Raw return]])</f>
        <v>1.0225838736347418E-2</v>
      </c>
      <c r="O63" s="8">
        <f>(Table7[[#This Row],[Return]]-$S$3)^2</f>
        <v>4.2942957636968215E-5</v>
      </c>
      <c r="P63" s="8">
        <f>(Table7[[#This Row],[Return]]-$S$3)^3</f>
        <v>2.814089649795804E-7</v>
      </c>
    </row>
    <row r="64" spans="1:16" x14ac:dyDescent="0.3">
      <c r="A64" s="1" t="s">
        <v>12</v>
      </c>
      <c r="B64" s="1" t="s">
        <v>13</v>
      </c>
      <c r="C64" s="2">
        <v>42552</v>
      </c>
      <c r="D64" s="1">
        <v>2321.6</v>
      </c>
      <c r="E64" s="1">
        <v>2321</v>
      </c>
      <c r="F64" s="1">
        <v>2390</v>
      </c>
      <c r="G64" s="1">
        <v>2316.25</v>
      </c>
      <c r="H64" s="1">
        <v>2339.9499999999998</v>
      </c>
      <c r="I64" s="1">
        <v>2354.8000000000002</v>
      </c>
      <c r="J64" s="1">
        <v>2355.13</v>
      </c>
      <c r="K64" s="1">
        <v>203829</v>
      </c>
      <c r="L64" s="1">
        <v>480044725.69999999</v>
      </c>
      <c r="M64" s="3">
        <f>IF(ISERROR((Table7[[#This Row],[Close Price]]-I63)/I63),0,(Table7[[#This Row],[Close Price]]-I63)/I63)</f>
        <v>1.4300482425913282E-2</v>
      </c>
      <c r="N64" s="3">
        <f>IF(OR(Table7[[#This Row],[Raw return]]&lt;-20,Table7[[#This Row],[Raw return]]&gt;20),"Outlier",Table7[[#This Row],[Raw return]])</f>
        <v>1.4300482425913282E-2</v>
      </c>
      <c r="O64" s="8">
        <f>(Table7[[#This Row],[Return]]-$S$3)^2</f>
        <v>1.1294867324497549E-4</v>
      </c>
      <c r="P64" s="8">
        <f>(Table7[[#This Row],[Return]]-$S$3)^3</f>
        <v>1.2003881534461213E-6</v>
      </c>
    </row>
    <row r="65" spans="1:16" x14ac:dyDescent="0.3">
      <c r="A65" s="1" t="s">
        <v>12</v>
      </c>
      <c r="B65" s="1" t="s">
        <v>13</v>
      </c>
      <c r="C65" s="2">
        <v>42555</v>
      </c>
      <c r="D65" s="1">
        <v>2354.8000000000002</v>
      </c>
      <c r="E65" s="1">
        <v>2370</v>
      </c>
      <c r="F65" s="1">
        <v>2399.6999999999998</v>
      </c>
      <c r="G65" s="1">
        <v>2328.8000000000002</v>
      </c>
      <c r="H65" s="1">
        <v>2360</v>
      </c>
      <c r="I65" s="1">
        <v>2351.75</v>
      </c>
      <c r="J65" s="1">
        <v>2371.2800000000002</v>
      </c>
      <c r="K65" s="1">
        <v>165371</v>
      </c>
      <c r="L65" s="1">
        <v>392140866.35000002</v>
      </c>
      <c r="M65" s="3">
        <f>IF(ISERROR((Table7[[#This Row],[Close Price]]-I64)/I64),0,(Table7[[#This Row],[Close Price]]-I64)/I64)</f>
        <v>-1.2952267708511048E-3</v>
      </c>
      <c r="N65" s="3">
        <f>IF(OR(Table7[[#This Row],[Raw return]]&lt;-20,Table7[[#This Row],[Raw return]]&gt;20),"Outlier",Table7[[#This Row],[Raw return]])</f>
        <v>-1.2952267708511048E-3</v>
      </c>
      <c r="O65" s="8">
        <f>(Table7[[#This Row],[Return]]-$S$3)^2</f>
        <v>2.4680804074231027E-5</v>
      </c>
      <c r="P65" s="8">
        <f>(Table7[[#This Row],[Return]]-$S$3)^3</f>
        <v>-1.2261368834882052E-7</v>
      </c>
    </row>
    <row r="66" spans="1:16" x14ac:dyDescent="0.3">
      <c r="A66" s="1" t="s">
        <v>12</v>
      </c>
      <c r="B66" s="1" t="s">
        <v>13</v>
      </c>
      <c r="C66" s="2">
        <v>42556</v>
      </c>
      <c r="D66" s="1">
        <v>2351.75</v>
      </c>
      <c r="E66" s="1">
        <v>2389</v>
      </c>
      <c r="F66" s="1">
        <v>2389</v>
      </c>
      <c r="G66" s="1">
        <v>2306</v>
      </c>
      <c r="H66" s="1">
        <v>2319.8000000000002</v>
      </c>
      <c r="I66" s="1">
        <v>2314.65</v>
      </c>
      <c r="J66" s="1">
        <v>2339.11</v>
      </c>
      <c r="K66" s="1">
        <v>81604</v>
      </c>
      <c r="L66" s="1">
        <v>190881028.5</v>
      </c>
      <c r="M66" s="3">
        <f>IF(ISERROR((Table7[[#This Row],[Close Price]]-I65)/I65),0,(Table7[[#This Row],[Close Price]]-I65)/I65)</f>
        <v>-1.5775486339959566E-2</v>
      </c>
      <c r="N66" s="3">
        <f>IF(OR(Table7[[#This Row],[Raw return]]&lt;-20,Table7[[#This Row],[Raw return]]&gt;20),"Outlier",Table7[[#This Row],[Raw return]])</f>
        <v>-1.5775486339959566E-2</v>
      </c>
      <c r="O66" s="8">
        <f>(Table7[[#This Row],[Return]]-$S$3)^2</f>
        <v>3.7823393932125642E-4</v>
      </c>
      <c r="P66" s="8">
        <f>(Table7[[#This Row],[Return]]-$S$3)^3</f>
        <v>-7.3559834578282856E-6</v>
      </c>
    </row>
    <row r="67" spans="1:16" x14ac:dyDescent="0.3">
      <c r="A67" s="1" t="s">
        <v>12</v>
      </c>
      <c r="B67" s="1" t="s">
        <v>13</v>
      </c>
      <c r="C67" s="2">
        <v>42558</v>
      </c>
      <c r="D67" s="1">
        <v>2314.65</v>
      </c>
      <c r="E67" s="1">
        <v>2326</v>
      </c>
      <c r="F67" s="1">
        <v>2339.9</v>
      </c>
      <c r="G67" s="1">
        <v>2300</v>
      </c>
      <c r="H67" s="1">
        <v>2313.8000000000002</v>
      </c>
      <c r="I67" s="1">
        <v>2323.8000000000002</v>
      </c>
      <c r="J67" s="1">
        <v>2320.62</v>
      </c>
      <c r="K67" s="1">
        <v>70960</v>
      </c>
      <c r="L67" s="1">
        <v>164671419.75</v>
      </c>
      <c r="M67" s="3">
        <f>IF(ISERROR((Table7[[#This Row],[Close Price]]-I66)/I66),0,(Table7[[#This Row],[Close Price]]-I66)/I66)</f>
        <v>3.9530814593999484E-3</v>
      </c>
      <c r="N67" s="3">
        <f>IF(OR(Table7[[#This Row],[Raw return]]&lt;-20,Table7[[#This Row],[Raw return]]&gt;20),"Outlier",Table7[[#This Row],[Raw return]])</f>
        <v>3.9530814593999484E-3</v>
      </c>
      <c r="O67" s="8">
        <f>(Table7[[#This Row],[Return]]-$S$3)^2</f>
        <v>7.8585113281093308E-8</v>
      </c>
      <c r="P67" s="8">
        <f>(Table7[[#This Row],[Return]]-$S$3)^3</f>
        <v>2.2029793453220711E-11</v>
      </c>
    </row>
    <row r="68" spans="1:16" x14ac:dyDescent="0.3">
      <c r="A68" s="1" t="s">
        <v>12</v>
      </c>
      <c r="B68" s="1" t="s">
        <v>13</v>
      </c>
      <c r="C68" s="2">
        <v>42559</v>
      </c>
      <c r="D68" s="1">
        <v>2323.8000000000002</v>
      </c>
      <c r="E68" s="1">
        <v>2313.85</v>
      </c>
      <c r="F68" s="1">
        <v>2323.1999999999998</v>
      </c>
      <c r="G68" s="1">
        <v>2292.0500000000002</v>
      </c>
      <c r="H68" s="1">
        <v>2306.0500000000002</v>
      </c>
      <c r="I68" s="1">
        <v>2306.0500000000002</v>
      </c>
      <c r="J68" s="1">
        <v>2307.36</v>
      </c>
      <c r="K68" s="1">
        <v>41234</v>
      </c>
      <c r="L68" s="1">
        <v>95141698.5</v>
      </c>
      <c r="M68" s="3">
        <f>IF(ISERROR((Table7[[#This Row],[Close Price]]-I67)/I67),0,(Table7[[#This Row],[Close Price]]-I67)/I67)</f>
        <v>-7.638350976848265E-3</v>
      </c>
      <c r="N68" s="3">
        <f>IF(OR(Table7[[#This Row],[Raw return]]&lt;-20,Table7[[#This Row],[Raw return]]&gt;20),"Outlier",Table7[[#This Row],[Raw return]])</f>
        <v>-7.638350976848265E-3</v>
      </c>
      <c r="O68" s="8">
        <f>(Table7[[#This Row],[Return]]-$S$3)^2</f>
        <v>1.27941030076684E-4</v>
      </c>
      <c r="P68" s="8">
        <f>(Table7[[#This Row],[Return]]-$S$3)^3</f>
        <v>-1.4471540503573277E-6</v>
      </c>
    </row>
    <row r="69" spans="1:16" x14ac:dyDescent="0.3">
      <c r="A69" s="1" t="s">
        <v>12</v>
      </c>
      <c r="B69" s="1" t="s">
        <v>13</v>
      </c>
      <c r="C69" s="2">
        <v>42562</v>
      </c>
      <c r="D69" s="1">
        <v>2306.0500000000002</v>
      </c>
      <c r="E69" s="1">
        <v>2325</v>
      </c>
      <c r="F69" s="1">
        <v>2399</v>
      </c>
      <c r="G69" s="1">
        <v>2320</v>
      </c>
      <c r="H69" s="1">
        <v>2358</v>
      </c>
      <c r="I69" s="1">
        <v>2359.15</v>
      </c>
      <c r="J69" s="1">
        <v>2367.0300000000002</v>
      </c>
      <c r="K69" s="1">
        <v>282287</v>
      </c>
      <c r="L69" s="1">
        <v>668180669.75</v>
      </c>
      <c r="M69" s="3">
        <f>IF(ISERROR((Table7[[#This Row],[Close Price]]-I68)/I68),0,(Table7[[#This Row],[Close Price]]-I68)/I68)</f>
        <v>2.3026387112161446E-2</v>
      </c>
      <c r="N69" s="3">
        <f>IF(OR(Table7[[#This Row],[Raw return]]&lt;-20,Table7[[#This Row],[Raw return]]&gt;20),"Outlier",Table7[[#This Row],[Raw return]])</f>
        <v>2.3026387112161446E-2</v>
      </c>
      <c r="O69" s="8">
        <f>(Table7[[#This Row],[Return]]-$S$3)^2</f>
        <v>3.7456322709004914E-4</v>
      </c>
      <c r="P69" s="8">
        <f>(Table7[[#This Row],[Return]]-$S$3)^3</f>
        <v>7.2491603625652945E-6</v>
      </c>
    </row>
    <row r="70" spans="1:16" x14ac:dyDescent="0.3">
      <c r="A70" s="1" t="s">
        <v>12</v>
      </c>
      <c r="B70" s="1" t="s">
        <v>13</v>
      </c>
      <c r="C70" s="2">
        <v>42563</v>
      </c>
      <c r="D70" s="1">
        <v>2359.15</v>
      </c>
      <c r="E70" s="1">
        <v>2375</v>
      </c>
      <c r="F70" s="1">
        <v>2490.35</v>
      </c>
      <c r="G70" s="1">
        <v>2365.0500000000002</v>
      </c>
      <c r="H70" s="1">
        <v>2430</v>
      </c>
      <c r="I70" s="1">
        <v>2429.1</v>
      </c>
      <c r="J70" s="1">
        <v>2431.77</v>
      </c>
      <c r="K70" s="1">
        <v>279770</v>
      </c>
      <c r="L70" s="1">
        <v>680335354.45000005</v>
      </c>
      <c r="M70" s="3">
        <f>IF(ISERROR((Table7[[#This Row],[Close Price]]-I69)/I69),0,(Table7[[#This Row],[Close Price]]-I69)/I69)</f>
        <v>2.9650509717482912E-2</v>
      </c>
      <c r="N70" s="3">
        <f>IF(OR(Table7[[#This Row],[Raw return]]&lt;-20,Table7[[#This Row],[Raw return]]&gt;20),"Outlier",Table7[[#This Row],[Raw return]])</f>
        <v>2.9650509717482912E-2</v>
      </c>
      <c r="O70" s="8">
        <f>(Table7[[#This Row],[Return]]-$S$3)^2</f>
        <v>6.74843943055073E-4</v>
      </c>
      <c r="P70" s="8">
        <f>(Table7[[#This Row],[Return]]-$S$3)^3</f>
        <v>1.7530933060621351E-5</v>
      </c>
    </row>
    <row r="71" spans="1:16" x14ac:dyDescent="0.3">
      <c r="A71" s="1" t="s">
        <v>12</v>
      </c>
      <c r="B71" s="1" t="s">
        <v>13</v>
      </c>
      <c r="C71" s="2">
        <v>42564</v>
      </c>
      <c r="D71" s="1">
        <v>2429.1</v>
      </c>
      <c r="E71" s="1">
        <v>2448</v>
      </c>
      <c r="F71" s="1">
        <v>2448</v>
      </c>
      <c r="G71" s="1">
        <v>2350</v>
      </c>
      <c r="H71" s="1">
        <v>2364</v>
      </c>
      <c r="I71" s="1">
        <v>2361.85</v>
      </c>
      <c r="J71" s="1">
        <v>2390.4</v>
      </c>
      <c r="K71" s="1">
        <v>110100</v>
      </c>
      <c r="L71" s="1">
        <v>263183247.15000001</v>
      </c>
      <c r="M71" s="3">
        <f>IF(ISERROR((Table7[[#This Row],[Close Price]]-I70)/I70),0,(Table7[[#This Row],[Close Price]]-I70)/I70)</f>
        <v>-2.7685150878926354E-2</v>
      </c>
      <c r="N71" s="3">
        <f>IF(OR(Table7[[#This Row],[Raw return]]&lt;-20,Table7[[#This Row],[Raw return]]&gt;20),"Outlier",Table7[[#This Row],[Raw return]])</f>
        <v>-2.7685150878926354E-2</v>
      </c>
      <c r="O71" s="8">
        <f>(Table7[[#This Row],[Return]]-$S$3)^2</f>
        <v>9.8331801619781843E-4</v>
      </c>
      <c r="P71" s="8">
        <f>(Table7[[#This Row],[Return]]-$S$3)^3</f>
        <v>-3.0834789960992768E-5</v>
      </c>
    </row>
    <row r="72" spans="1:16" x14ac:dyDescent="0.3">
      <c r="A72" s="1" t="s">
        <v>12</v>
      </c>
      <c r="B72" s="1" t="s">
        <v>13</v>
      </c>
      <c r="C72" s="2">
        <v>42565</v>
      </c>
      <c r="D72" s="1">
        <v>2361.85</v>
      </c>
      <c r="E72" s="1">
        <v>2378</v>
      </c>
      <c r="F72" s="1">
        <v>2435</v>
      </c>
      <c r="G72" s="1">
        <v>2377.9499999999998</v>
      </c>
      <c r="H72" s="1">
        <v>2399</v>
      </c>
      <c r="I72" s="1">
        <v>2397.3000000000002</v>
      </c>
      <c r="J72" s="1">
        <v>2400.38</v>
      </c>
      <c r="K72" s="1">
        <v>93311</v>
      </c>
      <c r="L72" s="1">
        <v>223981927.25</v>
      </c>
      <c r="M72" s="3">
        <f>IF(ISERROR((Table7[[#This Row],[Close Price]]-I71)/I71),0,(Table7[[#This Row],[Close Price]]-I71)/I71)</f>
        <v>1.5009420581324078E-2</v>
      </c>
      <c r="N72" s="3">
        <f>IF(OR(Table7[[#This Row],[Raw return]]&lt;-20,Table7[[#This Row],[Raw return]]&gt;20),"Outlier",Table7[[#This Row],[Raw return]])</f>
        <v>1.5009420581324078E-2</v>
      </c>
      <c r="O72" s="8">
        <f>(Table7[[#This Row],[Return]]-$S$3)^2</f>
        <v>1.2852007504524451E-4</v>
      </c>
      <c r="P72" s="8">
        <f>(Table7[[#This Row],[Return]]-$S$3)^3</f>
        <v>1.4569896131630366E-6</v>
      </c>
    </row>
    <row r="73" spans="1:16" x14ac:dyDescent="0.3">
      <c r="A73" s="1" t="s">
        <v>12</v>
      </c>
      <c r="B73" s="1" t="s">
        <v>13</v>
      </c>
      <c r="C73" s="2">
        <v>42566</v>
      </c>
      <c r="D73" s="1">
        <v>2397.3000000000002</v>
      </c>
      <c r="E73" s="1">
        <v>2419</v>
      </c>
      <c r="F73" s="1">
        <v>2444</v>
      </c>
      <c r="G73" s="1">
        <v>2390</v>
      </c>
      <c r="H73" s="1">
        <v>2428</v>
      </c>
      <c r="I73" s="1">
        <v>2430.1999999999998</v>
      </c>
      <c r="J73" s="1">
        <v>2423.62</v>
      </c>
      <c r="K73" s="1">
        <v>74456</v>
      </c>
      <c r="L73" s="1">
        <v>180452877.69999999</v>
      </c>
      <c r="M73" s="3">
        <f>IF(ISERROR((Table7[[#This Row],[Close Price]]-I72)/I72),0,(Table7[[#This Row],[Close Price]]-I72)/I72)</f>
        <v>1.3723772577482848E-2</v>
      </c>
      <c r="N73" s="3">
        <f>IF(OR(Table7[[#This Row],[Raw return]]&lt;-20,Table7[[#This Row],[Raw return]]&gt;20),"Outlier",Table7[[#This Row],[Raw return]])</f>
        <v>1.3723772577482848E-2</v>
      </c>
      <c r="O73" s="8">
        <f>(Table7[[#This Row],[Return]]-$S$3)^2</f>
        <v>1.0102303284407402E-4</v>
      </c>
      <c r="P73" s="8">
        <f>(Table7[[#This Row],[Return]]-$S$3)^3</f>
        <v>1.0153846733551398E-6</v>
      </c>
    </row>
    <row r="74" spans="1:16" x14ac:dyDescent="0.3">
      <c r="A74" s="1" t="s">
        <v>12</v>
      </c>
      <c r="B74" s="1" t="s">
        <v>13</v>
      </c>
      <c r="C74" s="2">
        <v>42569</v>
      </c>
      <c r="D74" s="1">
        <v>2430.1999999999998</v>
      </c>
      <c r="E74" s="1">
        <v>2435</v>
      </c>
      <c r="F74" s="1">
        <v>2480</v>
      </c>
      <c r="G74" s="1">
        <v>2414.4499999999998</v>
      </c>
      <c r="H74" s="1">
        <v>2464</v>
      </c>
      <c r="I74" s="1">
        <v>2460.5500000000002</v>
      </c>
      <c r="J74" s="1">
        <v>2451.38</v>
      </c>
      <c r="K74" s="1">
        <v>136300</v>
      </c>
      <c r="L74" s="1">
        <v>334123025.55000001</v>
      </c>
      <c r="M74" s="3">
        <f>IF(ISERROR((Table7[[#This Row],[Close Price]]-I73)/I73),0,(Table7[[#This Row],[Close Price]]-I73)/I73)</f>
        <v>1.2488684058925342E-2</v>
      </c>
      <c r="N74" s="3">
        <f>IF(OR(Table7[[#This Row],[Raw return]]&lt;-20,Table7[[#This Row],[Raw return]]&gt;20),"Outlier",Table7[[#This Row],[Raw return]])</f>
        <v>1.2488684058925342E-2</v>
      </c>
      <c r="O74" s="8">
        <f>(Table7[[#This Row],[Return]]-$S$3)^2</f>
        <v>7.7720674026830817E-5</v>
      </c>
      <c r="P74" s="8">
        <f>(Table7[[#This Row],[Return]]-$S$3)^3</f>
        <v>6.851802521422367E-7</v>
      </c>
    </row>
    <row r="75" spans="1:16" x14ac:dyDescent="0.3">
      <c r="A75" s="1" t="s">
        <v>12</v>
      </c>
      <c r="B75" s="1" t="s">
        <v>13</v>
      </c>
      <c r="C75" s="2">
        <v>42570</v>
      </c>
      <c r="D75" s="1">
        <v>2460.5500000000002</v>
      </c>
      <c r="E75" s="1">
        <v>2480</v>
      </c>
      <c r="F75" s="1">
        <v>2511</v>
      </c>
      <c r="G75" s="1">
        <v>2471.1</v>
      </c>
      <c r="H75" s="1">
        <v>2490</v>
      </c>
      <c r="I75" s="1">
        <v>2498.35</v>
      </c>
      <c r="J75" s="1">
        <v>2494.5300000000002</v>
      </c>
      <c r="K75" s="1">
        <v>112405</v>
      </c>
      <c r="L75" s="1">
        <v>280398044.64999998</v>
      </c>
      <c r="M75" s="3">
        <f>IF(ISERROR((Table7[[#This Row],[Close Price]]-I74)/I74),0,(Table7[[#This Row],[Close Price]]-I74)/I74)</f>
        <v>1.5362418971368077E-2</v>
      </c>
      <c r="N75" s="3">
        <f>IF(OR(Table7[[#This Row],[Raw return]]&lt;-20,Table7[[#This Row],[Raw return]]&gt;20),"Outlier",Table7[[#This Row],[Raw return]])</f>
        <v>1.5362418971368077E-2</v>
      </c>
      <c r="O75" s="8">
        <f>(Table7[[#This Row],[Return]]-$S$3)^2</f>
        <v>1.366483350629812E-4</v>
      </c>
      <c r="P75" s="8">
        <f>(Table7[[#This Row],[Return]]-$S$3)^3</f>
        <v>1.5973736527635545E-6</v>
      </c>
    </row>
    <row r="76" spans="1:16" x14ac:dyDescent="0.3">
      <c r="A76" s="1" t="s">
        <v>12</v>
      </c>
      <c r="B76" s="1" t="s">
        <v>13</v>
      </c>
      <c r="C76" s="2">
        <v>42571</v>
      </c>
      <c r="D76" s="1">
        <v>2498.35</v>
      </c>
      <c r="E76" s="1">
        <v>2500</v>
      </c>
      <c r="F76" s="1">
        <v>2571</v>
      </c>
      <c r="G76" s="1">
        <v>2457.1</v>
      </c>
      <c r="H76" s="1">
        <v>2552</v>
      </c>
      <c r="I76" s="1">
        <v>2554.1999999999998</v>
      </c>
      <c r="J76" s="1">
        <v>2515.4</v>
      </c>
      <c r="K76" s="1">
        <v>278900</v>
      </c>
      <c r="L76" s="1">
        <v>701545329.20000005</v>
      </c>
      <c r="M76" s="3">
        <f>IF(ISERROR((Table7[[#This Row],[Close Price]]-I75)/I75),0,(Table7[[#This Row],[Close Price]]-I75)/I75)</f>
        <v>2.2354754137730866E-2</v>
      </c>
      <c r="N76" s="3">
        <f>IF(OR(Table7[[#This Row],[Raw return]]&lt;-20,Table7[[#This Row],[Raw return]]&gt;20),"Outlier",Table7[[#This Row],[Raw return]])</f>
        <v>2.2354754137730866E-2</v>
      </c>
      <c r="O76" s="8">
        <f>(Table7[[#This Row],[Return]]-$S$3)^2</f>
        <v>3.4901723769370253E-4</v>
      </c>
      <c r="P76" s="8">
        <f>(Table7[[#This Row],[Return]]-$S$3)^3</f>
        <v>6.5203410966068848E-6</v>
      </c>
    </row>
    <row r="77" spans="1:16" x14ac:dyDescent="0.3">
      <c r="A77" s="1" t="s">
        <v>12</v>
      </c>
      <c r="B77" s="1" t="s">
        <v>13</v>
      </c>
      <c r="C77" s="2">
        <v>42572</v>
      </c>
      <c r="D77" s="1">
        <v>2554.1999999999998</v>
      </c>
      <c r="E77" s="1">
        <v>2559.1</v>
      </c>
      <c r="F77" s="1">
        <v>2730</v>
      </c>
      <c r="G77" s="1">
        <v>2559.1</v>
      </c>
      <c r="H77" s="1">
        <v>2614.4499999999998</v>
      </c>
      <c r="I77" s="1">
        <v>2608.6999999999998</v>
      </c>
      <c r="J77" s="1">
        <v>2651.63</v>
      </c>
      <c r="K77" s="1">
        <v>273400</v>
      </c>
      <c r="L77" s="1">
        <v>724955574.95000005</v>
      </c>
      <c r="M77" s="3">
        <f>IF(ISERROR((Table7[[#This Row],[Close Price]]-I76)/I76),0,(Table7[[#This Row],[Close Price]]-I76)/I76)</f>
        <v>2.1337405058335292E-2</v>
      </c>
      <c r="N77" s="3">
        <f>IF(OR(Table7[[#This Row],[Raw return]]&lt;-20,Table7[[#This Row],[Raw return]]&gt;20),"Outlier",Table7[[#This Row],[Raw return]])</f>
        <v>2.1337405058335292E-2</v>
      </c>
      <c r="O77" s="8">
        <f>(Table7[[#This Row],[Return]]-$S$3)^2</f>
        <v>3.1203999964919682E-4</v>
      </c>
      <c r="P77" s="8">
        <f>(Table7[[#This Row],[Return]]-$S$3)^3</f>
        <v>5.5120786165648961E-6</v>
      </c>
    </row>
    <row r="78" spans="1:16" x14ac:dyDescent="0.3">
      <c r="A78" s="1" t="s">
        <v>12</v>
      </c>
      <c r="B78" s="1" t="s">
        <v>13</v>
      </c>
      <c r="C78" s="2">
        <v>42573</v>
      </c>
      <c r="D78" s="1">
        <v>2608.6999999999998</v>
      </c>
      <c r="E78" s="1">
        <v>2630</v>
      </c>
      <c r="F78" s="1">
        <v>2648</v>
      </c>
      <c r="G78" s="1">
        <v>2576.1</v>
      </c>
      <c r="H78" s="1">
        <v>2599.9499999999998</v>
      </c>
      <c r="I78" s="1">
        <v>2599.85</v>
      </c>
      <c r="J78" s="1">
        <v>2609.08</v>
      </c>
      <c r="K78" s="1">
        <v>210403</v>
      </c>
      <c r="L78" s="1">
        <v>548958648.45000005</v>
      </c>
      <c r="M78" s="3">
        <f>IF(ISERROR((Table7[[#This Row],[Close Price]]-I77)/I77),0,(Table7[[#This Row],[Close Price]]-I77)/I77)</f>
        <v>-3.3924943458427223E-3</v>
      </c>
      <c r="N78" s="3">
        <f>IF(OR(Table7[[#This Row],[Raw return]]&lt;-20,Table7[[#This Row],[Raw return]]&gt;20),"Outlier",Table7[[#This Row],[Raw return]])</f>
        <v>-3.3924943458427223E-3</v>
      </c>
      <c r="O78" s="8">
        <f>(Table7[[#This Row],[Return]]-$S$3)^2</f>
        <v>4.9917693137421195E-5</v>
      </c>
      <c r="P78" s="8">
        <f>(Table7[[#This Row],[Return]]-$S$3)^3</f>
        <v>-3.5268075384974137E-7</v>
      </c>
    </row>
    <row r="79" spans="1:16" x14ac:dyDescent="0.3">
      <c r="A79" s="1" t="s">
        <v>12</v>
      </c>
      <c r="B79" s="1" t="s">
        <v>13</v>
      </c>
      <c r="C79" s="2">
        <v>42576</v>
      </c>
      <c r="D79" s="1">
        <v>2599.85</v>
      </c>
      <c r="E79" s="1">
        <v>2616.8000000000002</v>
      </c>
      <c r="F79" s="1">
        <v>2677.95</v>
      </c>
      <c r="G79" s="1">
        <v>2595</v>
      </c>
      <c r="H79" s="1">
        <v>2599</v>
      </c>
      <c r="I79" s="1">
        <v>2599.9499999999998</v>
      </c>
      <c r="J79" s="1">
        <v>2617.36</v>
      </c>
      <c r="K79" s="1">
        <v>184636</v>
      </c>
      <c r="L79" s="1">
        <v>483258394.94999999</v>
      </c>
      <c r="M79" s="3">
        <f>IF(ISERROR((Table7[[#This Row],[Close Price]]-I78)/I78),0,(Table7[[#This Row],[Close Price]]-I78)/I78)</f>
        <v>3.8463757524437581E-5</v>
      </c>
      <c r="N79" s="3">
        <f>IF(OR(Table7[[#This Row],[Raw return]]&lt;-20,Table7[[#This Row],[Raw return]]&gt;20),"Outlier",Table7[[#This Row],[Raw return]])</f>
        <v>3.8463757524437581E-5</v>
      </c>
      <c r="O79" s="8">
        <f>(Table7[[#This Row],[Return]]-$S$3)^2</f>
        <v>1.3208044450343632E-5</v>
      </c>
      <c r="P79" s="8">
        <f>(Table7[[#This Row],[Return]]-$S$3)^3</f>
        <v>-4.8001828696896391E-8</v>
      </c>
    </row>
    <row r="80" spans="1:16" x14ac:dyDescent="0.3">
      <c r="A80" s="1" t="s">
        <v>12</v>
      </c>
      <c r="B80" s="1" t="s">
        <v>13</v>
      </c>
      <c r="C80" s="2">
        <v>42577</v>
      </c>
      <c r="D80" s="1">
        <v>2599.9499999999998</v>
      </c>
      <c r="E80" s="1">
        <v>2618</v>
      </c>
      <c r="F80" s="1">
        <v>2775</v>
      </c>
      <c r="G80" s="1">
        <v>2571.1</v>
      </c>
      <c r="H80" s="1">
        <v>2690</v>
      </c>
      <c r="I80" s="1">
        <v>2715.05</v>
      </c>
      <c r="J80" s="1">
        <v>2678.59</v>
      </c>
      <c r="K80" s="1">
        <v>712262</v>
      </c>
      <c r="L80" s="1">
        <v>1907855759</v>
      </c>
      <c r="M80" s="3">
        <f>IF(ISERROR((Table7[[#This Row],[Close Price]]-I79)/I79),0,(Table7[[#This Row],[Close Price]]-I79)/I79)</f>
        <v>4.4270082116963934E-2</v>
      </c>
      <c r="N80" s="3">
        <f>IF(OR(Table7[[#This Row],[Raw return]]&lt;-20,Table7[[#This Row],[Raw return]]&gt;20),"Outlier",Table7[[#This Row],[Raw return]])</f>
        <v>4.4270082116963934E-2</v>
      </c>
      <c r="O80" s="8">
        <f>(Table7[[#This Row],[Return]]-$S$3)^2</f>
        <v>1.6481432861179921E-3</v>
      </c>
      <c r="P80" s="8">
        <f>(Table7[[#This Row],[Return]]-$S$3)^3</f>
        <v>6.6910218558384384E-5</v>
      </c>
    </row>
    <row r="81" spans="1:16" x14ac:dyDescent="0.3">
      <c r="A81" s="1" t="s">
        <v>12</v>
      </c>
      <c r="B81" s="1" t="s">
        <v>13</v>
      </c>
      <c r="C81" s="2">
        <v>42578</v>
      </c>
      <c r="D81" s="1">
        <v>2715.05</v>
      </c>
      <c r="E81" s="1">
        <v>2715</v>
      </c>
      <c r="F81" s="1">
        <v>2715</v>
      </c>
      <c r="G81" s="1">
        <v>2601</v>
      </c>
      <c r="H81" s="1">
        <v>2619</v>
      </c>
      <c r="I81" s="1">
        <v>2614.15</v>
      </c>
      <c r="J81" s="1">
        <v>2634.89</v>
      </c>
      <c r="K81" s="1">
        <v>212238</v>
      </c>
      <c r="L81" s="1">
        <v>559224087.79999995</v>
      </c>
      <c r="M81" s="3">
        <f>IF(ISERROR((Table7[[#This Row],[Close Price]]-I80)/I80),0,(Table7[[#This Row],[Close Price]]-I80)/I80)</f>
        <v>-3.7163219830205735E-2</v>
      </c>
      <c r="N81" s="3">
        <f>IF(OR(Table7[[#This Row],[Raw return]]&lt;-20,Table7[[#This Row],[Raw return]]&gt;20),"Outlier",Table7[[#This Row],[Raw return]])</f>
        <v>-3.7163219830205735E-2</v>
      </c>
      <c r="O81" s="8">
        <f>(Table7[[#This Row],[Return]]-$S$3)^2</f>
        <v>1.6675765213931062E-3</v>
      </c>
      <c r="P81" s="8">
        <f>(Table7[[#This Row],[Return]]-$S$3)^3</f>
        <v>-6.809710634293711E-5</v>
      </c>
    </row>
    <row r="82" spans="1:16" x14ac:dyDescent="0.3">
      <c r="A82" s="1" t="s">
        <v>12</v>
      </c>
      <c r="B82" s="1" t="s">
        <v>13</v>
      </c>
      <c r="C82" s="2">
        <v>42579</v>
      </c>
      <c r="D82" s="1">
        <v>2614.15</v>
      </c>
      <c r="E82" s="1">
        <v>2634.8</v>
      </c>
      <c r="F82" s="1">
        <v>2730</v>
      </c>
      <c r="G82" s="1">
        <v>2619.5</v>
      </c>
      <c r="H82" s="1">
        <v>2650</v>
      </c>
      <c r="I82" s="1">
        <v>2665.05</v>
      </c>
      <c r="J82" s="1">
        <v>2684.53</v>
      </c>
      <c r="K82" s="1">
        <v>337816</v>
      </c>
      <c r="L82" s="1">
        <v>906877530.95000005</v>
      </c>
      <c r="M82" s="3">
        <f>IF(ISERROR((Table7[[#This Row],[Close Price]]-I81)/I81),0,(Table7[[#This Row],[Close Price]]-I81)/I81)</f>
        <v>1.9470956142532022E-2</v>
      </c>
      <c r="N82" s="3">
        <f>IF(OR(Table7[[#This Row],[Raw return]]&lt;-20,Table7[[#This Row],[Raw return]]&gt;20),"Outlier",Table7[[#This Row],[Raw return]])</f>
        <v>1.9470956142532022E-2</v>
      </c>
      <c r="O82" s="8">
        <f>(Table7[[#This Row],[Return]]-$S$3)^2</f>
        <v>2.4958328272817664E-4</v>
      </c>
      <c r="P82" s="8">
        <f>(Table7[[#This Row],[Return]]-$S$3)^3</f>
        <v>3.9429678770099395E-6</v>
      </c>
    </row>
    <row r="83" spans="1:16" x14ac:dyDescent="0.3">
      <c r="A83" s="1" t="s">
        <v>12</v>
      </c>
      <c r="B83" s="1" t="s">
        <v>13</v>
      </c>
      <c r="C83" s="2">
        <v>42580</v>
      </c>
      <c r="D83" s="1">
        <v>2665.05</v>
      </c>
      <c r="E83" s="1">
        <v>2659.9</v>
      </c>
      <c r="F83" s="1">
        <v>2784.9</v>
      </c>
      <c r="G83" s="1">
        <v>2652.65</v>
      </c>
      <c r="H83" s="1">
        <v>2724</v>
      </c>
      <c r="I83" s="1">
        <v>2723.9</v>
      </c>
      <c r="J83" s="1">
        <v>2735.18</v>
      </c>
      <c r="K83" s="1">
        <v>352214</v>
      </c>
      <c r="L83" s="1">
        <v>963370422.45000005</v>
      </c>
      <c r="M83" s="3">
        <f>IF(ISERROR((Table7[[#This Row],[Close Price]]-I82)/I82),0,(Table7[[#This Row],[Close Price]]-I82)/I82)</f>
        <v>2.2082137295735504E-2</v>
      </c>
      <c r="N83" s="3">
        <f>IF(OR(Table7[[#This Row],[Raw return]]&lt;-20,Table7[[#This Row],[Raw return]]&gt;20),"Outlier",Table7[[#This Row],[Raw return]])</f>
        <v>2.2082137295735504E-2</v>
      </c>
      <c r="O83" s="8">
        <f>(Table7[[#This Row],[Return]]-$S$3)^2</f>
        <v>3.3890550029285355E-4</v>
      </c>
      <c r="P83" s="8">
        <f>(Table7[[#This Row],[Return]]-$S$3)^3</f>
        <v>6.2390422404908537E-6</v>
      </c>
    </row>
    <row r="84" spans="1:16" x14ac:dyDescent="0.3">
      <c r="A84" s="1" t="s">
        <v>12</v>
      </c>
      <c r="B84" s="1" t="s">
        <v>13</v>
      </c>
      <c r="C84" s="2">
        <v>42583</v>
      </c>
      <c r="D84" s="1">
        <v>2723.9</v>
      </c>
      <c r="E84" s="1">
        <v>2739.8</v>
      </c>
      <c r="F84" s="1">
        <v>2874</v>
      </c>
      <c r="G84" s="1">
        <v>2738.7</v>
      </c>
      <c r="H84" s="1">
        <v>2838</v>
      </c>
      <c r="I84" s="1">
        <v>2828.75</v>
      </c>
      <c r="J84" s="1">
        <v>2824.4</v>
      </c>
      <c r="K84" s="1">
        <v>340420</v>
      </c>
      <c r="L84" s="1">
        <v>961482044.95000005</v>
      </c>
      <c r="M84" s="3">
        <f>IF(ISERROR((Table7[[#This Row],[Close Price]]-I83)/I83),0,(Table7[[#This Row],[Close Price]]-I83)/I83)</f>
        <v>3.8492602518447779E-2</v>
      </c>
      <c r="N84" s="3">
        <f>IF(OR(Table7[[#This Row],[Raw return]]&lt;-20,Table7[[#This Row],[Raw return]]&gt;20),"Outlier",Table7[[#This Row],[Raw return]])</f>
        <v>3.8492602518447779E-2</v>
      </c>
      <c r="O84" s="8">
        <f>(Table7[[#This Row],[Return]]-$S$3)^2</f>
        <v>1.2124220531604787E-3</v>
      </c>
      <c r="P84" s="8">
        <f>(Table7[[#This Row],[Return]]-$S$3)^3</f>
        <v>4.2216355753724775E-5</v>
      </c>
    </row>
    <row r="85" spans="1:16" x14ac:dyDescent="0.3">
      <c r="A85" s="1" t="s">
        <v>12</v>
      </c>
      <c r="B85" s="1" t="s">
        <v>13</v>
      </c>
      <c r="C85" s="2">
        <v>42584</v>
      </c>
      <c r="D85" s="1">
        <v>2828.75</v>
      </c>
      <c r="E85" s="1">
        <v>2867.3</v>
      </c>
      <c r="F85" s="1">
        <v>2950</v>
      </c>
      <c r="G85" s="1">
        <v>2675.75</v>
      </c>
      <c r="H85" s="1">
        <v>2736.7</v>
      </c>
      <c r="I85" s="1">
        <v>2726.1</v>
      </c>
      <c r="J85" s="1">
        <v>2863.92</v>
      </c>
      <c r="K85" s="1">
        <v>434130</v>
      </c>
      <c r="L85" s="1">
        <v>1243312068.2</v>
      </c>
      <c r="M85" s="3">
        <f>IF(ISERROR((Table7[[#This Row],[Close Price]]-I84)/I84),0,(Table7[[#This Row],[Close Price]]-I84)/I84)</f>
        <v>-3.6288113124171489E-2</v>
      </c>
      <c r="N85" s="3">
        <f>IF(OR(Table7[[#This Row],[Raw return]]&lt;-20,Table7[[#This Row],[Raw return]]&gt;20),"Outlier",Table7[[#This Row],[Raw return]])</f>
        <v>-3.6288113124171489E-2</v>
      </c>
      <c r="O85" s="8">
        <f>(Table7[[#This Row],[Return]]-$S$3)^2</f>
        <v>1.596870669132157E-3</v>
      </c>
      <c r="P85" s="8">
        <f>(Table7[[#This Row],[Return]]-$S$3)^3</f>
        <v>-6.38123319845498E-5</v>
      </c>
    </row>
    <row r="86" spans="1:16" x14ac:dyDescent="0.3">
      <c r="A86" s="1" t="s">
        <v>12</v>
      </c>
      <c r="B86" s="1" t="s">
        <v>13</v>
      </c>
      <c r="C86" s="2">
        <v>42585</v>
      </c>
      <c r="D86" s="1">
        <v>2726.1</v>
      </c>
      <c r="E86" s="1">
        <v>2748</v>
      </c>
      <c r="F86" s="1">
        <v>2748.95</v>
      </c>
      <c r="G86" s="1">
        <v>2601</v>
      </c>
      <c r="H86" s="1">
        <v>2650.3</v>
      </c>
      <c r="I86" s="1">
        <v>2645.5</v>
      </c>
      <c r="J86" s="1">
        <v>2669.2</v>
      </c>
      <c r="K86" s="1">
        <v>247573</v>
      </c>
      <c r="L86" s="1">
        <v>660820752.10000002</v>
      </c>
      <c r="M86" s="3">
        <f>IF(ISERROR((Table7[[#This Row],[Close Price]]-I85)/I85),0,(Table7[[#This Row],[Close Price]]-I85)/I85)</f>
        <v>-2.9566046733428674E-2</v>
      </c>
      <c r="N86" s="3">
        <f>IF(OR(Table7[[#This Row],[Raw return]]&lt;-20,Table7[[#This Row],[Raw return]]&gt;20),"Outlier",Table7[[#This Row],[Raw return]])</f>
        <v>-2.9566046733428674E-2</v>
      </c>
      <c r="O86" s="8">
        <f>(Table7[[#This Row],[Return]]-$S$3)^2</f>
        <v>1.1048176810700859E-3</v>
      </c>
      <c r="P86" s="8">
        <f>(Table7[[#This Row],[Return]]-$S$3)^3</f>
        <v>-3.6722811538211257E-5</v>
      </c>
    </row>
    <row r="87" spans="1:16" x14ac:dyDescent="0.3">
      <c r="A87" s="1" t="s">
        <v>12</v>
      </c>
      <c r="B87" s="1" t="s">
        <v>13</v>
      </c>
      <c r="C87" s="2">
        <v>42586</v>
      </c>
      <c r="D87" s="1">
        <v>2645.5</v>
      </c>
      <c r="E87" s="1">
        <v>2676</v>
      </c>
      <c r="F87" s="1">
        <v>2735</v>
      </c>
      <c r="G87" s="1">
        <v>2621.1</v>
      </c>
      <c r="H87" s="1">
        <v>2656</v>
      </c>
      <c r="I87" s="1">
        <v>2668.6</v>
      </c>
      <c r="J87" s="1">
        <v>2672.56</v>
      </c>
      <c r="K87" s="1">
        <v>205738</v>
      </c>
      <c r="L87" s="1">
        <v>549847983.70000005</v>
      </c>
      <c r="M87" s="3">
        <f>IF(ISERROR((Table7[[#This Row],[Close Price]]-I86)/I86),0,(Table7[[#This Row],[Close Price]]-I86)/I86)</f>
        <v>8.7318087318086976E-3</v>
      </c>
      <c r="N87" s="3">
        <f>IF(OR(Table7[[#This Row],[Raw return]]&lt;-20,Table7[[#This Row],[Raw return]]&gt;20),"Outlier",Table7[[#This Row],[Raw return]])</f>
        <v>8.7318087318086976E-3</v>
      </c>
      <c r="O87" s="8">
        <f>(Table7[[#This Row],[Return]]-$S$3)^2</f>
        <v>2.5594064173932718E-5</v>
      </c>
      <c r="P87" s="8">
        <f>(Table7[[#This Row],[Return]]-$S$3)^3</f>
        <v>1.2948184581959775E-7</v>
      </c>
    </row>
    <row r="88" spans="1:16" x14ac:dyDescent="0.3">
      <c r="A88" s="1" t="s">
        <v>12</v>
      </c>
      <c r="B88" s="1" t="s">
        <v>13</v>
      </c>
      <c r="C88" s="2">
        <v>42587</v>
      </c>
      <c r="D88" s="1">
        <v>2668.6</v>
      </c>
      <c r="E88" s="1">
        <v>2679</v>
      </c>
      <c r="F88" s="1">
        <v>2708.65</v>
      </c>
      <c r="G88" s="1">
        <v>2634</v>
      </c>
      <c r="H88" s="1">
        <v>2675</v>
      </c>
      <c r="I88" s="1">
        <v>2669.7</v>
      </c>
      <c r="J88" s="1">
        <v>2674.05</v>
      </c>
      <c r="K88" s="1">
        <v>146436</v>
      </c>
      <c r="L88" s="1">
        <v>391577178.14999998</v>
      </c>
      <c r="M88" s="3">
        <f>IF(ISERROR((Table7[[#This Row],[Close Price]]-I87)/I87),0,(Table7[[#This Row],[Close Price]]-I87)/I87)</f>
        <v>4.1220115416319757E-4</v>
      </c>
      <c r="N88" s="3">
        <f>IF(OR(Table7[[#This Row],[Raw return]]&lt;-20,Table7[[#This Row],[Raw return]]&gt;20),"Outlier",Table7[[#This Row],[Raw return]])</f>
        <v>4.1220115416319757E-4</v>
      </c>
      <c r="O88" s="8">
        <f>(Table7[[#This Row],[Return]]-$S$3)^2</f>
        <v>1.0631185915801267E-5</v>
      </c>
      <c r="P88" s="8">
        <f>(Table7[[#This Row],[Return]]-$S$3)^3</f>
        <v>-3.4663512607340558E-8</v>
      </c>
    </row>
    <row r="89" spans="1:16" x14ac:dyDescent="0.3">
      <c r="A89" s="1" t="s">
        <v>12</v>
      </c>
      <c r="B89" s="1" t="s">
        <v>13</v>
      </c>
      <c r="C89" s="2">
        <v>42590</v>
      </c>
      <c r="D89" s="1">
        <v>2669.7</v>
      </c>
      <c r="E89" s="1">
        <v>2690</v>
      </c>
      <c r="F89" s="1">
        <v>2698</v>
      </c>
      <c r="G89" s="1">
        <v>2624.6</v>
      </c>
      <c r="H89" s="1">
        <v>2635</v>
      </c>
      <c r="I89" s="1">
        <v>2642.05</v>
      </c>
      <c r="J89" s="1">
        <v>2655.6</v>
      </c>
      <c r="K89" s="1">
        <v>90897</v>
      </c>
      <c r="L89" s="1">
        <v>241386386.75</v>
      </c>
      <c r="M89" s="3">
        <f>IF(ISERROR((Table7[[#This Row],[Close Price]]-I88)/I88),0,(Table7[[#This Row],[Close Price]]-I88)/I88)</f>
        <v>-1.0356968947821716E-2</v>
      </c>
      <c r="N89" s="3">
        <f>IF(OR(Table7[[#This Row],[Raw return]]&lt;-20,Table7[[#This Row],[Raw return]]&gt;20),"Outlier",Table7[[#This Row],[Raw return]])</f>
        <v>-1.0356968947821716E-2</v>
      </c>
      <c r="O89" s="8">
        <f>(Table7[[#This Row],[Return]]-$S$3)^2</f>
        <v>1.9683304447612549E-4</v>
      </c>
      <c r="P89" s="8">
        <f>(Table7[[#This Row],[Return]]-$S$3)^3</f>
        <v>-2.7615125091494642E-6</v>
      </c>
    </row>
    <row r="90" spans="1:16" x14ac:dyDescent="0.3">
      <c r="A90" s="1" t="s">
        <v>12</v>
      </c>
      <c r="B90" s="1" t="s">
        <v>13</v>
      </c>
      <c r="C90" s="2">
        <v>42591</v>
      </c>
      <c r="D90" s="1">
        <v>2642.05</v>
      </c>
      <c r="E90" s="1">
        <v>2653.7</v>
      </c>
      <c r="F90" s="1">
        <v>2662</v>
      </c>
      <c r="G90" s="1">
        <v>2576.15</v>
      </c>
      <c r="H90" s="1">
        <v>2600</v>
      </c>
      <c r="I90" s="1">
        <v>2604.75</v>
      </c>
      <c r="J90" s="1">
        <v>2618.4699999999998</v>
      </c>
      <c r="K90" s="1">
        <v>136262</v>
      </c>
      <c r="L90" s="1">
        <v>356797589.14999998</v>
      </c>
      <c r="M90" s="3">
        <f>IF(ISERROR((Table7[[#This Row],[Close Price]]-I89)/I89),0,(Table7[[#This Row],[Close Price]]-I89)/I89)</f>
        <v>-1.4117825173634177E-2</v>
      </c>
      <c r="N90" s="3">
        <f>IF(OR(Table7[[#This Row],[Raw return]]&lt;-20,Table7[[#This Row],[Raw return]]&gt;20),"Outlier",Table7[[#This Row],[Raw return]])</f>
        <v>-1.4117825173634177E-2</v>
      </c>
      <c r="O90" s="8">
        <f>(Table7[[#This Row],[Return]]-$S$3)^2</f>
        <v>3.1650460396523558E-4</v>
      </c>
      <c r="P90" s="8">
        <f>(Table7[[#This Row],[Return]]-$S$3)^3</f>
        <v>-5.6307992961742011E-6</v>
      </c>
    </row>
    <row r="91" spans="1:16" x14ac:dyDescent="0.3">
      <c r="A91" s="1" t="s">
        <v>12</v>
      </c>
      <c r="B91" s="1" t="s">
        <v>13</v>
      </c>
      <c r="C91" s="2">
        <v>42592</v>
      </c>
      <c r="D91" s="1">
        <v>2604.75</v>
      </c>
      <c r="E91" s="1">
        <v>2614</v>
      </c>
      <c r="F91" s="1">
        <v>2749</v>
      </c>
      <c r="G91" s="1">
        <v>2614</v>
      </c>
      <c r="H91" s="1">
        <v>2692.1</v>
      </c>
      <c r="I91" s="1">
        <v>2695.5</v>
      </c>
      <c r="J91" s="1">
        <v>2690</v>
      </c>
      <c r="K91" s="1">
        <v>272747</v>
      </c>
      <c r="L91" s="1">
        <v>733689705.54999995</v>
      </c>
      <c r="M91" s="3">
        <f>IF(ISERROR((Table7[[#This Row],[Close Price]]-I90)/I90),0,(Table7[[#This Row],[Close Price]]-I90)/I90)</f>
        <v>3.4840195796141664E-2</v>
      </c>
      <c r="N91" s="3">
        <f>IF(OR(Table7[[#This Row],[Raw return]]&lt;-20,Table7[[#This Row],[Raw return]]&gt;20),"Outlier",Table7[[#This Row],[Raw return]])</f>
        <v>3.4840195796141664E-2</v>
      </c>
      <c r="O91" s="8">
        <f>(Table7[[#This Row],[Return]]-$S$3)^2</f>
        <v>9.7140960920722732E-4</v>
      </c>
      <c r="P91" s="8">
        <f>(Table7[[#This Row],[Return]]-$S$3)^3</f>
        <v>3.0276355277256412E-5</v>
      </c>
    </row>
    <row r="92" spans="1:16" x14ac:dyDescent="0.3">
      <c r="A92" s="1" t="s">
        <v>12</v>
      </c>
      <c r="B92" s="1" t="s">
        <v>13</v>
      </c>
      <c r="C92" s="2">
        <v>42593</v>
      </c>
      <c r="D92" s="1">
        <v>2695.5</v>
      </c>
      <c r="E92" s="1">
        <v>2700</v>
      </c>
      <c r="F92" s="1">
        <v>2778</v>
      </c>
      <c r="G92" s="1">
        <v>2680</v>
      </c>
      <c r="H92" s="1">
        <v>2777</v>
      </c>
      <c r="I92" s="1">
        <v>2760.55</v>
      </c>
      <c r="J92" s="1">
        <v>2735.95</v>
      </c>
      <c r="K92" s="1">
        <v>197825</v>
      </c>
      <c r="L92" s="1">
        <v>541238919.54999995</v>
      </c>
      <c r="M92" s="3">
        <f>IF(ISERROR((Table7[[#This Row],[Close Price]]-I91)/I91),0,(Table7[[#This Row],[Close Price]]-I91)/I91)</f>
        <v>2.4132813949174617E-2</v>
      </c>
      <c r="N92" s="3">
        <f>IF(OR(Table7[[#This Row],[Raw return]]&lt;-20,Table7[[#This Row],[Raw return]]&gt;20),"Outlier",Table7[[#This Row],[Raw return]])</f>
        <v>2.4132813949174617E-2</v>
      </c>
      <c r="O92" s="8">
        <f>(Table7[[#This Row],[Return]]-$S$3)^2</f>
        <v>4.1861417200235825E-4</v>
      </c>
      <c r="P92" s="8">
        <f>(Table7[[#This Row],[Return]]-$S$3)^3</f>
        <v>8.5648722708736217E-6</v>
      </c>
    </row>
    <row r="93" spans="1:16" x14ac:dyDescent="0.3">
      <c r="A93" s="1" t="s">
        <v>12</v>
      </c>
      <c r="B93" s="1" t="s">
        <v>13</v>
      </c>
      <c r="C93" s="2">
        <v>42594</v>
      </c>
      <c r="D93" s="1">
        <v>2760.55</v>
      </c>
      <c r="E93" s="1">
        <v>2710</v>
      </c>
      <c r="F93" s="1">
        <v>2780</v>
      </c>
      <c r="G93" s="1">
        <v>2673.95</v>
      </c>
      <c r="H93" s="1">
        <v>2757.5</v>
      </c>
      <c r="I93" s="1">
        <v>2770.85</v>
      </c>
      <c r="J93" s="1">
        <v>2729.7</v>
      </c>
      <c r="K93" s="1">
        <v>174893</v>
      </c>
      <c r="L93" s="1">
        <v>477405014.5</v>
      </c>
      <c r="M93" s="3">
        <f>IF(ISERROR((Table7[[#This Row],[Close Price]]-I92)/I92),0,(Table7[[#This Row],[Close Price]]-I92)/I92)</f>
        <v>3.7311405335892218E-3</v>
      </c>
      <c r="N93" s="3">
        <f>IF(OR(Table7[[#This Row],[Raw return]]&lt;-20,Table7[[#This Row],[Raw return]]&gt;20),"Outlier",Table7[[#This Row],[Raw return]])</f>
        <v>3.7311405335892218E-3</v>
      </c>
      <c r="O93" s="8">
        <f>(Table7[[#This Row],[Return]]-$S$3)^2</f>
        <v>3.4093265546955044E-9</v>
      </c>
      <c r="P93" s="8">
        <f>(Table7[[#This Row],[Return]]-$S$3)^3</f>
        <v>1.9906866396109739E-13</v>
      </c>
    </row>
    <row r="94" spans="1:16" x14ac:dyDescent="0.3">
      <c r="A94" s="1" t="s">
        <v>12</v>
      </c>
      <c r="B94" s="1" t="s">
        <v>13</v>
      </c>
      <c r="C94" s="2">
        <v>42598</v>
      </c>
      <c r="D94" s="1">
        <v>2770.85</v>
      </c>
      <c r="E94" s="1">
        <v>2780.8</v>
      </c>
      <c r="F94" s="1">
        <v>2802.45</v>
      </c>
      <c r="G94" s="1">
        <v>2740.05</v>
      </c>
      <c r="H94" s="1">
        <v>2758</v>
      </c>
      <c r="I94" s="1">
        <v>2750.2</v>
      </c>
      <c r="J94" s="1">
        <v>2763.94</v>
      </c>
      <c r="K94" s="1">
        <v>100241</v>
      </c>
      <c r="L94" s="1">
        <v>277059884.30000001</v>
      </c>
      <c r="M94" s="3">
        <f>IF(ISERROR((Table7[[#This Row],[Close Price]]-I93)/I93),0,(Table7[[#This Row],[Close Price]]-I93)/I93)</f>
        <v>-7.4525867513579192E-3</v>
      </c>
      <c r="N94" s="3">
        <f>IF(OR(Table7[[#This Row],[Raw return]]&lt;-20,Table7[[#This Row],[Raw return]]&gt;20),"Outlier",Table7[[#This Row],[Raw return]])</f>
        <v>-7.4525867513579192E-3</v>
      </c>
      <c r="O94" s="8">
        <f>(Table7[[#This Row],[Return]]-$S$3)^2</f>
        <v>1.2377314219256841E-4</v>
      </c>
      <c r="P94" s="8">
        <f>(Table7[[#This Row],[Return]]-$S$3)^3</f>
        <v>-1.3770180231807362E-6</v>
      </c>
    </row>
    <row r="95" spans="1:16" x14ac:dyDescent="0.3">
      <c r="A95" s="1" t="s">
        <v>12</v>
      </c>
      <c r="B95" s="1" t="s">
        <v>13</v>
      </c>
      <c r="C95" s="2">
        <v>42599</v>
      </c>
      <c r="D95" s="1">
        <v>2750.2</v>
      </c>
      <c r="E95" s="1">
        <v>2766.95</v>
      </c>
      <c r="F95" s="1">
        <v>2779.95</v>
      </c>
      <c r="G95" s="1">
        <v>2700</v>
      </c>
      <c r="H95" s="1">
        <v>2705.1</v>
      </c>
      <c r="I95" s="1">
        <v>2716.8</v>
      </c>
      <c r="J95" s="1">
        <v>2737.23</v>
      </c>
      <c r="K95" s="1">
        <v>91741</v>
      </c>
      <c r="L95" s="1">
        <v>251116522.75</v>
      </c>
      <c r="M95" s="3">
        <f>IF(ISERROR((Table7[[#This Row],[Close Price]]-I94)/I94),0,(Table7[[#This Row],[Close Price]]-I94)/I94)</f>
        <v>-1.214457130390504E-2</v>
      </c>
      <c r="N95" s="3">
        <f>IF(OR(Table7[[#This Row],[Raw return]]&lt;-20,Table7[[#This Row],[Raw return]]&gt;20),"Outlier",Table7[[#This Row],[Raw return]])</f>
        <v>-1.214457130390504E-2</v>
      </c>
      <c r="O95" s="8">
        <f>(Table7[[#This Row],[Return]]-$S$3)^2</f>
        <v>2.501876878665875E-4</v>
      </c>
      <c r="P95" s="8">
        <f>(Table7[[#This Row],[Return]]-$S$3)^3</f>
        <v>-3.9572993191883064E-6</v>
      </c>
    </row>
    <row r="96" spans="1:16" x14ac:dyDescent="0.3">
      <c r="A96" s="1" t="s">
        <v>12</v>
      </c>
      <c r="B96" s="1" t="s">
        <v>13</v>
      </c>
      <c r="C96" s="2">
        <v>42600</v>
      </c>
      <c r="D96" s="1">
        <v>2716.8</v>
      </c>
      <c r="E96" s="1">
        <v>2737.95</v>
      </c>
      <c r="F96" s="1">
        <v>2748.95</v>
      </c>
      <c r="G96" s="1">
        <v>2657</v>
      </c>
      <c r="H96" s="1">
        <v>2707</v>
      </c>
      <c r="I96" s="1">
        <v>2711.7</v>
      </c>
      <c r="J96" s="1">
        <v>2719.36</v>
      </c>
      <c r="K96" s="1">
        <v>78129</v>
      </c>
      <c r="L96" s="1">
        <v>212460787.05000001</v>
      </c>
      <c r="M96" s="3">
        <f>IF(ISERROR((Table7[[#This Row],[Close Price]]-I95)/I95),0,(Table7[[#This Row],[Close Price]]-I95)/I95)</f>
        <v>-1.8772084805655047E-3</v>
      </c>
      <c r="N96" s="3">
        <f>IF(OR(Table7[[#This Row],[Raw return]]&lt;-20,Table7[[#This Row],[Raw return]]&gt;20),"Outlier",Table7[[#This Row],[Raw return]])</f>
        <v>-1.8772084805655047E-3</v>
      </c>
      <c r="O96" s="8">
        <f>(Table7[[#This Row],[Return]]-$S$3)^2</f>
        <v>3.0802051288896986E-5</v>
      </c>
      <c r="P96" s="8">
        <f>(Table7[[#This Row],[Return]]-$S$3)^3</f>
        <v>-1.7095013949367161E-7</v>
      </c>
    </row>
    <row r="97" spans="1:16" x14ac:dyDescent="0.3">
      <c r="A97" s="1" t="s">
        <v>12</v>
      </c>
      <c r="B97" s="1" t="s">
        <v>13</v>
      </c>
      <c r="C97" s="2">
        <v>42601</v>
      </c>
      <c r="D97" s="1">
        <v>2711.7</v>
      </c>
      <c r="E97" s="1">
        <v>2731</v>
      </c>
      <c r="F97" s="1">
        <v>2757</v>
      </c>
      <c r="G97" s="1">
        <v>2689</v>
      </c>
      <c r="H97" s="1">
        <v>2702</v>
      </c>
      <c r="I97" s="1">
        <v>2698.9</v>
      </c>
      <c r="J97" s="1">
        <v>2719.78</v>
      </c>
      <c r="K97" s="1">
        <v>71542</v>
      </c>
      <c r="L97" s="1">
        <v>194578825.59999999</v>
      </c>
      <c r="M97" s="3">
        <f>IF(ISERROR((Table7[[#This Row],[Close Price]]-I96)/I96),0,(Table7[[#This Row],[Close Price]]-I96)/I96)</f>
        <v>-4.7202861673487952E-3</v>
      </c>
      <c r="N97" s="3">
        <f>IF(OR(Table7[[#This Row],[Raw return]]&lt;-20,Table7[[#This Row],[Raw return]]&gt;20),"Outlier",Table7[[#This Row],[Raw return]])</f>
        <v>-4.7202861673487952E-3</v>
      </c>
      <c r="O97" s="8">
        <f>(Table7[[#This Row],[Return]]-$S$3)^2</f>
        <v>7.0443074484885412E-5</v>
      </c>
      <c r="P97" s="8">
        <f>(Table7[[#This Row],[Return]]-$S$3)^3</f>
        <v>-5.912313490164451E-7</v>
      </c>
    </row>
    <row r="98" spans="1:16" x14ac:dyDescent="0.3">
      <c r="A98" s="1" t="s">
        <v>12</v>
      </c>
      <c r="B98" s="1" t="s">
        <v>13</v>
      </c>
      <c r="C98" s="2">
        <v>42604</v>
      </c>
      <c r="D98" s="1">
        <v>2698.9</v>
      </c>
      <c r="E98" s="1">
        <v>2712.55</v>
      </c>
      <c r="F98" s="1">
        <v>2749</v>
      </c>
      <c r="G98" s="1">
        <v>2705.5</v>
      </c>
      <c r="H98" s="1">
        <v>2710</v>
      </c>
      <c r="I98" s="1">
        <v>2718</v>
      </c>
      <c r="J98" s="1">
        <v>2725.04</v>
      </c>
      <c r="K98" s="1">
        <v>73675</v>
      </c>
      <c r="L98" s="1">
        <v>200767314.55000001</v>
      </c>
      <c r="M98" s="3">
        <f>IF(ISERROR((Table7[[#This Row],[Close Price]]-I97)/I97),0,(Table7[[#This Row],[Close Price]]-I97)/I97)</f>
        <v>7.0769572788913666E-3</v>
      </c>
      <c r="N98" s="3">
        <f>IF(OR(Table7[[#This Row],[Raw return]]&lt;-20,Table7[[#This Row],[Raw return]]&gt;20),"Outlier",Table7[[#This Row],[Raw return]])</f>
        <v>7.0769572788913666E-3</v>
      </c>
      <c r="O98" s="8">
        <f>(Table7[[#This Row],[Return]]-$S$3)^2</f>
        <v>1.1588619743373026E-5</v>
      </c>
      <c r="P98" s="8">
        <f>(Table7[[#This Row],[Return]]-$S$3)^3</f>
        <v>3.945005099473696E-8</v>
      </c>
    </row>
    <row r="99" spans="1:16" x14ac:dyDescent="0.3">
      <c r="A99" s="1" t="s">
        <v>12</v>
      </c>
      <c r="B99" s="1" t="s">
        <v>13</v>
      </c>
      <c r="C99" s="2">
        <v>42605</v>
      </c>
      <c r="D99" s="1">
        <v>2718</v>
      </c>
      <c r="E99" s="1">
        <v>2727.95</v>
      </c>
      <c r="F99" s="1">
        <v>2735</v>
      </c>
      <c r="G99" s="1">
        <v>2655.6</v>
      </c>
      <c r="H99" s="1">
        <v>2683</v>
      </c>
      <c r="I99" s="1">
        <v>2682.4</v>
      </c>
      <c r="J99" s="1">
        <v>2691.88</v>
      </c>
      <c r="K99" s="1">
        <v>89090</v>
      </c>
      <c r="L99" s="1">
        <v>239819427.5</v>
      </c>
      <c r="M99" s="3">
        <f>IF(ISERROR((Table7[[#This Row],[Close Price]]-I98)/I98),0,(Table7[[#This Row],[Close Price]]-I98)/I98)</f>
        <v>-1.3097866077998494E-2</v>
      </c>
      <c r="N99" s="3">
        <f>IF(OR(Table7[[#This Row],[Raw return]]&lt;-20,Table7[[#This Row],[Raw return]]&gt;20),"Outlier",Table7[[#This Row],[Raw return]])</f>
        <v>-1.3097866077998494E-2</v>
      </c>
      <c r="O99" s="8">
        <f>(Table7[[#This Row],[Return]]-$S$3)^2</f>
        <v>2.8125360035869627E-4</v>
      </c>
      <c r="P99" s="8">
        <f>(Table7[[#This Row],[Return]]-$S$3)^3</f>
        <v>-4.7167964601048379E-6</v>
      </c>
    </row>
    <row r="100" spans="1:16" x14ac:dyDescent="0.3">
      <c r="A100" s="1" t="s">
        <v>12</v>
      </c>
      <c r="B100" s="1" t="s">
        <v>13</v>
      </c>
      <c r="C100" s="2">
        <v>42606</v>
      </c>
      <c r="D100" s="1">
        <v>2682.4</v>
      </c>
      <c r="E100" s="1">
        <v>2692.7</v>
      </c>
      <c r="F100" s="1">
        <v>2727</v>
      </c>
      <c r="G100" s="1">
        <v>2692.7</v>
      </c>
      <c r="H100" s="1">
        <v>2715</v>
      </c>
      <c r="I100" s="1">
        <v>2711.4</v>
      </c>
      <c r="J100" s="1">
        <v>2714.15</v>
      </c>
      <c r="K100" s="1">
        <v>58518</v>
      </c>
      <c r="L100" s="1">
        <v>158826395.05000001</v>
      </c>
      <c r="M100" s="3">
        <f>IF(ISERROR((Table7[[#This Row],[Close Price]]-I99)/I99),0,(Table7[[#This Row],[Close Price]]-I99)/I99)</f>
        <v>1.0811213838353713E-2</v>
      </c>
      <c r="N100" s="3">
        <f>IF(OR(Table7[[#This Row],[Raw return]]&lt;-20,Table7[[#This Row],[Raw return]]&gt;20),"Outlier",Table7[[#This Row],[Raw return]])</f>
        <v>1.0811213838353713E-2</v>
      </c>
      <c r="O100" s="8">
        <f>(Table7[[#This Row],[Return]]-$S$3)^2</f>
        <v>5.095765034019668E-5</v>
      </c>
      <c r="P100" s="8">
        <f>(Table7[[#This Row],[Return]]-$S$3)^3</f>
        <v>3.637592884492913E-7</v>
      </c>
    </row>
    <row r="101" spans="1:16" x14ac:dyDescent="0.3">
      <c r="A101" s="1" t="s">
        <v>12</v>
      </c>
      <c r="B101" s="1" t="s">
        <v>13</v>
      </c>
      <c r="C101" s="2">
        <v>42607</v>
      </c>
      <c r="D101" s="1">
        <v>2711.4</v>
      </c>
      <c r="E101" s="1">
        <v>2721.65</v>
      </c>
      <c r="F101" s="1">
        <v>2727.15</v>
      </c>
      <c r="G101" s="1">
        <v>2675.5</v>
      </c>
      <c r="H101" s="1">
        <v>2697</v>
      </c>
      <c r="I101" s="1">
        <v>2688.25</v>
      </c>
      <c r="J101" s="1">
        <v>2699.56</v>
      </c>
      <c r="K101" s="1">
        <v>61638</v>
      </c>
      <c r="L101" s="1">
        <v>166395346.69999999</v>
      </c>
      <c r="M101" s="3">
        <f>IF(ISERROR((Table7[[#This Row],[Close Price]]-I100)/I100),0,(Table7[[#This Row],[Close Price]]-I100)/I100)</f>
        <v>-8.5380246367190715E-3</v>
      </c>
      <c r="N101" s="3">
        <f>IF(OR(Table7[[#This Row],[Raw return]]&lt;-20,Table7[[#This Row],[Raw return]]&gt;20),"Outlier",Table7[[#This Row],[Raw return]])</f>
        <v>-8.5380246367190715E-3</v>
      </c>
      <c r="O101" s="8">
        <f>(Table7[[#This Row],[Return]]-$S$3)^2</f>
        <v>1.4910304396700786E-4</v>
      </c>
      <c r="P101" s="8">
        <f>(Table7[[#This Row],[Return]]-$S$3)^3</f>
        <v>-1.8206638307774408E-6</v>
      </c>
    </row>
    <row r="102" spans="1:16" x14ac:dyDescent="0.3">
      <c r="A102" s="1" t="s">
        <v>12</v>
      </c>
      <c r="B102" s="1" t="s">
        <v>13</v>
      </c>
      <c r="C102" s="2">
        <v>42608</v>
      </c>
      <c r="D102" s="1">
        <v>2688.25</v>
      </c>
      <c r="E102" s="1">
        <v>2708.85</v>
      </c>
      <c r="F102" s="1">
        <v>2823.95</v>
      </c>
      <c r="G102" s="1">
        <v>2691.4</v>
      </c>
      <c r="H102" s="1">
        <v>2800</v>
      </c>
      <c r="I102" s="1">
        <v>2808</v>
      </c>
      <c r="J102" s="1">
        <v>2771.17</v>
      </c>
      <c r="K102" s="1">
        <v>227483</v>
      </c>
      <c r="L102" s="1">
        <v>630393925.20000005</v>
      </c>
      <c r="M102" s="3">
        <f>IF(ISERROR((Table7[[#This Row],[Close Price]]-I101)/I101),0,(Table7[[#This Row],[Close Price]]-I101)/I101)</f>
        <v>4.454570817446294E-2</v>
      </c>
      <c r="N102" s="3">
        <f>IF(OR(Table7[[#This Row],[Raw return]]&lt;-20,Table7[[#This Row],[Raw return]]&gt;20),"Outlier",Table7[[#This Row],[Raw return]])</f>
        <v>4.454570817446294E-2</v>
      </c>
      <c r="O102" s="8">
        <f>(Table7[[#This Row],[Return]]-$S$3)^2</f>
        <v>1.6705986204307718E-3</v>
      </c>
      <c r="P102" s="8">
        <f>(Table7[[#This Row],[Return]]-$S$3)^3</f>
        <v>6.8282305710104849E-5</v>
      </c>
    </row>
    <row r="103" spans="1:16" x14ac:dyDescent="0.3">
      <c r="A103" s="1" t="s">
        <v>12</v>
      </c>
      <c r="B103" s="1" t="s">
        <v>13</v>
      </c>
      <c r="C103" s="2">
        <v>42611</v>
      </c>
      <c r="D103" s="1">
        <v>2808</v>
      </c>
      <c r="E103" s="1">
        <v>2826.7</v>
      </c>
      <c r="F103" s="1">
        <v>2845</v>
      </c>
      <c r="G103" s="1">
        <v>2802</v>
      </c>
      <c r="H103" s="1">
        <v>2819.85</v>
      </c>
      <c r="I103" s="1">
        <v>2815.9</v>
      </c>
      <c r="J103" s="1">
        <v>2822.24</v>
      </c>
      <c r="K103" s="1">
        <v>122056</v>
      </c>
      <c r="L103" s="1">
        <v>344471345.75</v>
      </c>
      <c r="M103" s="3">
        <f>IF(ISERROR((Table7[[#This Row],[Close Price]]-I102)/I102),0,(Table7[[#This Row],[Close Price]]-I102)/I102)</f>
        <v>2.8133903133903456E-3</v>
      </c>
      <c r="N103" s="3">
        <f>IF(OR(Table7[[#This Row],[Raw return]]&lt;-20,Table7[[#This Row],[Raw return]]&gt;20),"Outlier",Table7[[#This Row],[Raw return]])</f>
        <v>2.8133903133903456E-3</v>
      </c>
      <c r="O103" s="8">
        <f>(Table7[[#This Row],[Return]]-$S$3)^2</f>
        <v>7.3850095273428774E-7</v>
      </c>
      <c r="P103" s="8">
        <f>(Table7[[#This Row],[Return]]-$S$3)^3</f>
        <v>-6.3463875586046546E-10</v>
      </c>
    </row>
    <row r="104" spans="1:16" x14ac:dyDescent="0.3">
      <c r="A104" s="1" t="s">
        <v>12</v>
      </c>
      <c r="B104" s="1" t="s">
        <v>13</v>
      </c>
      <c r="C104" s="2">
        <v>42612</v>
      </c>
      <c r="D104" s="1">
        <v>2815.9</v>
      </c>
      <c r="E104" s="1">
        <v>2825</v>
      </c>
      <c r="F104" s="1">
        <v>2859</v>
      </c>
      <c r="G104" s="1">
        <v>2814</v>
      </c>
      <c r="H104" s="1">
        <v>2833</v>
      </c>
      <c r="I104" s="1">
        <v>2844.5</v>
      </c>
      <c r="J104" s="1">
        <v>2842.9</v>
      </c>
      <c r="K104" s="1">
        <v>98384</v>
      </c>
      <c r="L104" s="1">
        <v>279695956.75</v>
      </c>
      <c r="M104" s="3">
        <f>IF(ISERROR((Table7[[#This Row],[Close Price]]-I103)/I103),0,(Table7[[#This Row],[Close Price]]-I103)/I103)</f>
        <v>1.0156610675094964E-2</v>
      </c>
      <c r="N104" s="3">
        <f>IF(OR(Table7[[#This Row],[Raw return]]&lt;-20,Table7[[#This Row],[Raw return]]&gt;20),"Outlier",Table7[[#This Row],[Raw return]])</f>
        <v>1.0156610675094964E-2</v>
      </c>
      <c r="O104" s="8">
        <f>(Table7[[#This Row],[Return]]-$S$3)^2</f>
        <v>4.2040435056158305E-5</v>
      </c>
      <c r="P104" s="8">
        <f>(Table7[[#This Row],[Return]]-$S$3)^3</f>
        <v>2.7258427759596738E-7</v>
      </c>
    </row>
    <row r="105" spans="1:16" x14ac:dyDescent="0.3">
      <c r="A105" s="1" t="s">
        <v>12</v>
      </c>
      <c r="B105" s="1" t="s">
        <v>13</v>
      </c>
      <c r="C105" s="2">
        <v>42613</v>
      </c>
      <c r="D105" s="1">
        <v>2844.5</v>
      </c>
      <c r="E105" s="1">
        <v>2850</v>
      </c>
      <c r="F105" s="1">
        <v>2997</v>
      </c>
      <c r="G105" s="1">
        <v>2846</v>
      </c>
      <c r="H105" s="1">
        <v>2955</v>
      </c>
      <c r="I105" s="1">
        <v>2967.3</v>
      </c>
      <c r="J105" s="1">
        <v>2947.69</v>
      </c>
      <c r="K105" s="1">
        <v>356075</v>
      </c>
      <c r="L105" s="1">
        <v>1049597009.5</v>
      </c>
      <c r="M105" s="3">
        <f>IF(ISERROR((Table7[[#This Row],[Close Price]]-I104)/I104),0,(Table7[[#This Row],[Close Price]]-I104)/I104)</f>
        <v>4.317103181578491E-2</v>
      </c>
      <c r="N105" s="3">
        <f>IF(OR(Table7[[#This Row],[Raw return]]&lt;-20,Table7[[#This Row],[Raw return]]&gt;20),"Outlier",Table7[[#This Row],[Raw return]])</f>
        <v>4.317103181578491E-2</v>
      </c>
      <c r="O105" s="8">
        <f>(Table7[[#This Row],[Return]]-$S$3)^2</f>
        <v>1.5601141799087058E-3</v>
      </c>
      <c r="P105" s="8">
        <f>(Table7[[#This Row],[Return]]-$S$3)^3</f>
        <v>6.1621827834724028E-5</v>
      </c>
    </row>
    <row r="106" spans="1:16" x14ac:dyDescent="0.3">
      <c r="A106" s="1" t="s">
        <v>12</v>
      </c>
      <c r="B106" s="1" t="s">
        <v>13</v>
      </c>
      <c r="C106" s="2">
        <v>42614</v>
      </c>
      <c r="D106" s="1">
        <v>2967.3</v>
      </c>
      <c r="E106" s="1">
        <v>2962</v>
      </c>
      <c r="F106" s="1">
        <v>3077</v>
      </c>
      <c r="G106" s="1">
        <v>2930</v>
      </c>
      <c r="H106" s="1">
        <v>3038.5</v>
      </c>
      <c r="I106" s="1">
        <v>3030.55</v>
      </c>
      <c r="J106" s="1">
        <v>3016.26</v>
      </c>
      <c r="K106" s="1">
        <v>297297</v>
      </c>
      <c r="L106" s="1">
        <v>896724253.70000005</v>
      </c>
      <c r="M106" s="3">
        <f>IF(ISERROR((Table7[[#This Row],[Close Price]]-I105)/I105),0,(Table7[[#This Row],[Close Price]]-I105)/I105)</f>
        <v>2.1315674181916218E-2</v>
      </c>
      <c r="N106" s="3">
        <f>IF(OR(Table7[[#This Row],[Raw return]]&lt;-20,Table7[[#This Row],[Raw return]]&gt;20),"Outlier",Table7[[#This Row],[Raw return]])</f>
        <v>2.1315674181916218E-2</v>
      </c>
      <c r="O106" s="8">
        <f>(Table7[[#This Row],[Return]]-$S$3)^2</f>
        <v>3.1127273505565499E-4</v>
      </c>
      <c r="P106" s="8">
        <f>(Table7[[#This Row],[Return]]-$S$3)^3</f>
        <v>5.4917609236834339E-6</v>
      </c>
    </row>
    <row r="107" spans="1:16" x14ac:dyDescent="0.3">
      <c r="A107" s="1" t="s">
        <v>12</v>
      </c>
      <c r="B107" s="1" t="s">
        <v>13</v>
      </c>
      <c r="C107" s="2">
        <v>42615</v>
      </c>
      <c r="D107" s="1">
        <v>3030.55</v>
      </c>
      <c r="E107" s="1">
        <v>3030</v>
      </c>
      <c r="F107" s="1">
        <v>3113</v>
      </c>
      <c r="G107" s="1">
        <v>3030</v>
      </c>
      <c r="H107" s="1">
        <v>3045</v>
      </c>
      <c r="I107" s="1">
        <v>3052.5</v>
      </c>
      <c r="J107" s="1">
        <v>3072.14</v>
      </c>
      <c r="K107" s="1">
        <v>157450</v>
      </c>
      <c r="L107" s="1">
        <v>483708048.44999999</v>
      </c>
      <c r="M107" s="3">
        <f>IF(ISERROR((Table7[[#This Row],[Close Price]]-I106)/I106),0,(Table7[[#This Row],[Close Price]]-I106)/I106)</f>
        <v>7.2429097028591568E-3</v>
      </c>
      <c r="N107" s="3">
        <f>IF(OR(Table7[[#This Row],[Raw return]]&lt;-20,Table7[[#This Row],[Raw return]]&gt;20),"Outlier",Table7[[#This Row],[Raw return]])</f>
        <v>7.2429097028591568E-3</v>
      </c>
      <c r="O107" s="8">
        <f>(Table7[[#This Row],[Return]]-$S$3)^2</f>
        <v>1.2746032486244915E-5</v>
      </c>
      <c r="P107" s="8">
        <f>(Table7[[#This Row],[Return]]-$S$3)^3</f>
        <v>4.5505357598558553E-8</v>
      </c>
    </row>
    <row r="108" spans="1:16" x14ac:dyDescent="0.3">
      <c r="A108" s="1" t="s">
        <v>12</v>
      </c>
      <c r="B108" s="1" t="s">
        <v>13</v>
      </c>
      <c r="C108" s="2">
        <v>42619</v>
      </c>
      <c r="D108" s="1">
        <v>3052.5</v>
      </c>
      <c r="E108" s="1">
        <v>3079.7</v>
      </c>
      <c r="F108" s="1">
        <v>3088</v>
      </c>
      <c r="G108" s="1">
        <v>3055</v>
      </c>
      <c r="H108" s="1">
        <v>3070</v>
      </c>
      <c r="I108" s="1">
        <v>3073.5</v>
      </c>
      <c r="J108" s="1">
        <v>3073.38</v>
      </c>
      <c r="K108" s="1">
        <v>106428</v>
      </c>
      <c r="L108" s="1">
        <v>327093632.85000002</v>
      </c>
      <c r="M108" s="3">
        <f>IF(ISERROR((Table7[[#This Row],[Close Price]]-I107)/I107),0,(Table7[[#This Row],[Close Price]]-I107)/I107)</f>
        <v>6.8796068796068794E-3</v>
      </c>
      <c r="N108" s="3">
        <f>IF(OR(Table7[[#This Row],[Raw return]]&lt;-20,Table7[[#This Row],[Raw return]]&gt;20),"Outlier",Table7[[#This Row],[Raw return]])</f>
        <v>6.8796068796068794E-3</v>
      </c>
      <c r="O108" s="8">
        <f>(Table7[[#This Row],[Return]]-$S$3)^2</f>
        <v>1.0283924024141564E-5</v>
      </c>
      <c r="P108" s="8">
        <f>(Table7[[#This Row],[Return]]-$S$3)^3</f>
        <v>3.2979061246678967E-8</v>
      </c>
    </row>
    <row r="109" spans="1:16" x14ac:dyDescent="0.3">
      <c r="A109" s="1" t="s">
        <v>12</v>
      </c>
      <c r="B109" s="1" t="s">
        <v>13</v>
      </c>
      <c r="C109" s="2">
        <v>42620</v>
      </c>
      <c r="D109" s="1">
        <v>3073.5</v>
      </c>
      <c r="E109" s="1">
        <v>3062.5</v>
      </c>
      <c r="F109" s="1">
        <v>3099</v>
      </c>
      <c r="G109" s="1">
        <v>3040</v>
      </c>
      <c r="H109" s="1">
        <v>3076</v>
      </c>
      <c r="I109" s="1">
        <v>3057.35</v>
      </c>
      <c r="J109" s="1">
        <v>3063.08</v>
      </c>
      <c r="K109" s="1">
        <v>107109</v>
      </c>
      <c r="L109" s="1">
        <v>328083518.55000001</v>
      </c>
      <c r="M109" s="3">
        <f>IF(ISERROR((Table7[[#This Row],[Close Price]]-I108)/I108),0,(Table7[[#This Row],[Close Price]]-I108)/I108)</f>
        <v>-5.2545957377582858E-3</v>
      </c>
      <c r="N109" s="3">
        <f>IF(OR(Table7[[#This Row],[Raw return]]&lt;-20,Table7[[#This Row],[Raw return]]&gt;20),"Outlier",Table7[[#This Row],[Raw return]])</f>
        <v>-5.2545957377582858E-3</v>
      </c>
      <c r="O109" s="8">
        <f>(Table7[[#This Row],[Return]]-$S$3)^2</f>
        <v>7.9697521469923672E-5</v>
      </c>
      <c r="P109" s="8">
        <f>(Table7[[#This Row],[Return]]-$S$3)^3</f>
        <v>-7.1148741586233626E-7</v>
      </c>
    </row>
    <row r="110" spans="1:16" x14ac:dyDescent="0.3">
      <c r="A110" s="1" t="s">
        <v>12</v>
      </c>
      <c r="B110" s="1" t="s">
        <v>13</v>
      </c>
      <c r="C110" s="2">
        <v>42621</v>
      </c>
      <c r="D110" s="1">
        <v>3057.35</v>
      </c>
      <c r="E110" s="1">
        <v>3076.7</v>
      </c>
      <c r="F110" s="1">
        <v>3155</v>
      </c>
      <c r="G110" s="1">
        <v>3050</v>
      </c>
      <c r="H110" s="1">
        <v>3130</v>
      </c>
      <c r="I110" s="1">
        <v>3129.4</v>
      </c>
      <c r="J110" s="1">
        <v>3093</v>
      </c>
      <c r="K110" s="1">
        <v>350855</v>
      </c>
      <c r="L110" s="1">
        <v>1085196145.5</v>
      </c>
      <c r="M110" s="3">
        <f>IF(ISERROR((Table7[[#This Row],[Close Price]]-I109)/I109),0,(Table7[[#This Row],[Close Price]]-I109)/I109)</f>
        <v>2.3566160236806445E-2</v>
      </c>
      <c r="N110" s="3">
        <f>IF(OR(Table7[[#This Row],[Raw return]]&lt;-20,Table7[[#This Row],[Raw return]]&gt;20),"Outlier",Table7[[#This Row],[Raw return]])</f>
        <v>2.3566160236806445E-2</v>
      </c>
      <c r="O110" s="8">
        <f>(Table7[[#This Row],[Return]]-$S$3)^2</f>
        <v>3.9574772728873591E-4</v>
      </c>
      <c r="P110" s="8">
        <f>(Table7[[#This Row],[Return]]-$S$3)^3</f>
        <v>7.8727714559488511E-6</v>
      </c>
    </row>
    <row r="111" spans="1:16" x14ac:dyDescent="0.3">
      <c r="A111" s="1" t="s">
        <v>12</v>
      </c>
      <c r="B111" s="1" t="s">
        <v>13</v>
      </c>
      <c r="C111" s="2">
        <v>42622</v>
      </c>
      <c r="D111" s="1">
        <v>3129.4</v>
      </c>
      <c r="E111" s="1">
        <v>3164</v>
      </c>
      <c r="F111" s="1">
        <v>3164</v>
      </c>
      <c r="G111" s="1">
        <v>3017</v>
      </c>
      <c r="H111" s="1">
        <v>3023.05</v>
      </c>
      <c r="I111" s="1">
        <v>3034.4</v>
      </c>
      <c r="J111" s="1">
        <v>3088.73</v>
      </c>
      <c r="K111" s="1">
        <v>128166</v>
      </c>
      <c r="L111" s="1">
        <v>395870179</v>
      </c>
      <c r="M111" s="3">
        <f>IF(ISERROR((Table7[[#This Row],[Close Price]]-I110)/I110),0,(Table7[[#This Row],[Close Price]]-I110)/I110)</f>
        <v>-3.0357256982169106E-2</v>
      </c>
      <c r="N111" s="3">
        <f>IF(OR(Table7[[#This Row],[Raw return]]&lt;-20,Table7[[#This Row],[Raw return]]&gt;20),"Outlier",Table7[[#This Row],[Raw return]])</f>
        <v>-3.0357256982169106E-2</v>
      </c>
      <c r="O111" s="8">
        <f>(Table7[[#This Row],[Return]]-$S$3)^2</f>
        <v>1.1580414497229098E-3</v>
      </c>
      <c r="P111" s="8">
        <f>(Table7[[#This Row],[Return]]-$S$3)^3</f>
        <v>-3.9408159887609262E-5</v>
      </c>
    </row>
    <row r="112" spans="1:16" x14ac:dyDescent="0.3">
      <c r="A112" s="1" t="s">
        <v>12</v>
      </c>
      <c r="B112" s="1" t="s">
        <v>13</v>
      </c>
      <c r="C112" s="2">
        <v>42625</v>
      </c>
      <c r="D112" s="1">
        <v>3034.4</v>
      </c>
      <c r="E112" s="1">
        <v>2970</v>
      </c>
      <c r="F112" s="1">
        <v>2996.95</v>
      </c>
      <c r="G112" s="1">
        <v>2884.95</v>
      </c>
      <c r="H112" s="1">
        <v>2948.85</v>
      </c>
      <c r="I112" s="1">
        <v>2942.9</v>
      </c>
      <c r="J112" s="1">
        <v>2957.28</v>
      </c>
      <c r="K112" s="1">
        <v>158032</v>
      </c>
      <c r="L112" s="1">
        <v>467344836.85000002</v>
      </c>
      <c r="M112" s="3">
        <f>IF(ISERROR((Table7[[#This Row],[Close Price]]-I111)/I111),0,(Table7[[#This Row],[Close Price]]-I111)/I111)</f>
        <v>-3.0154231479040335E-2</v>
      </c>
      <c r="N112" s="3">
        <f>IF(OR(Table7[[#This Row],[Raw return]]&lt;-20,Table7[[#This Row],[Raw return]]&gt;20),"Outlier",Table7[[#This Row],[Raw return]])</f>
        <v>-3.0154231479040335E-2</v>
      </c>
      <c r="O112" s="8">
        <f>(Table7[[#This Row],[Return]]-$S$3)^2</f>
        <v>1.1442647500551992E-3</v>
      </c>
      <c r="P112" s="8">
        <f>(Table7[[#This Row],[Return]]-$S$3)^3</f>
        <v>-3.8707023760049742E-5</v>
      </c>
    </row>
    <row r="113" spans="1:16" x14ac:dyDescent="0.3">
      <c r="A113" s="1" t="s">
        <v>12</v>
      </c>
      <c r="B113" s="1" t="s">
        <v>13</v>
      </c>
      <c r="C113" s="2">
        <v>42627</v>
      </c>
      <c r="D113" s="1">
        <v>2942.9</v>
      </c>
      <c r="E113" s="1">
        <v>2970</v>
      </c>
      <c r="F113" s="1">
        <v>2997.9</v>
      </c>
      <c r="G113" s="1">
        <v>2880</v>
      </c>
      <c r="H113" s="1">
        <v>2896</v>
      </c>
      <c r="I113" s="1">
        <v>2903.4</v>
      </c>
      <c r="J113" s="1">
        <v>2944.37</v>
      </c>
      <c r="K113" s="1">
        <v>137915</v>
      </c>
      <c r="L113" s="1">
        <v>406072346.64999998</v>
      </c>
      <c r="M113" s="3">
        <f>IF(ISERROR((Table7[[#This Row],[Close Price]]-I112)/I112),0,(Table7[[#This Row],[Close Price]]-I112)/I112)</f>
        <v>-1.3422134629107343E-2</v>
      </c>
      <c r="N113" s="3">
        <f>IF(OR(Table7[[#This Row],[Raw return]]&lt;-20,Table7[[#This Row],[Raw return]]&gt;20),"Outlier",Table7[[#This Row],[Raw return]])</f>
        <v>-1.3422134629107343E-2</v>
      </c>
      <c r="O113" s="8">
        <f>(Table7[[#This Row],[Return]]-$S$3)^2</f>
        <v>2.9223511791562481E-4</v>
      </c>
      <c r="P113" s="8">
        <f>(Table7[[#This Row],[Return]]-$S$3)^3</f>
        <v>-4.9957259452987738E-6</v>
      </c>
    </row>
    <row r="114" spans="1:16" x14ac:dyDescent="0.3">
      <c r="A114" s="1" t="s">
        <v>12</v>
      </c>
      <c r="B114" s="1" t="s">
        <v>13</v>
      </c>
      <c r="C114" s="2">
        <v>42628</v>
      </c>
      <c r="D114" s="1">
        <v>2903.4</v>
      </c>
      <c r="E114" s="1">
        <v>2927</v>
      </c>
      <c r="F114" s="1">
        <v>2986.55</v>
      </c>
      <c r="G114" s="1">
        <v>2910.1</v>
      </c>
      <c r="H114" s="1">
        <v>2977.95</v>
      </c>
      <c r="I114" s="1">
        <v>2966.15</v>
      </c>
      <c r="J114" s="1">
        <v>2958.79</v>
      </c>
      <c r="K114" s="1">
        <v>109780</v>
      </c>
      <c r="L114" s="1">
        <v>324815545.80000001</v>
      </c>
      <c r="M114" s="3">
        <f>IF(ISERROR((Table7[[#This Row],[Close Price]]-I113)/I113),0,(Table7[[#This Row],[Close Price]]-I113)/I113)</f>
        <v>2.1612592133360888E-2</v>
      </c>
      <c r="N114" s="3">
        <f>IF(OR(Table7[[#This Row],[Raw return]]&lt;-20,Table7[[#This Row],[Raw return]]&gt;20),"Outlier",Table7[[#This Row],[Raw return]])</f>
        <v>2.1612592133360888E-2</v>
      </c>
      <c r="O114" s="8">
        <f>(Table7[[#This Row],[Return]]-$S$3)^2</f>
        <v>3.2183789648655215E-4</v>
      </c>
      <c r="P114" s="8">
        <f>(Table7[[#This Row],[Return]]-$S$3)^3</f>
        <v>5.7737207031330965E-6</v>
      </c>
    </row>
    <row r="115" spans="1:16" x14ac:dyDescent="0.3">
      <c r="A115" s="1" t="s">
        <v>12</v>
      </c>
      <c r="B115" s="1" t="s">
        <v>13</v>
      </c>
      <c r="C115" s="2">
        <v>42629</v>
      </c>
      <c r="D115" s="1">
        <v>2966.15</v>
      </c>
      <c r="E115" s="1">
        <v>2994.5</v>
      </c>
      <c r="F115" s="1">
        <v>3019.95</v>
      </c>
      <c r="G115" s="1">
        <v>2862.1</v>
      </c>
      <c r="H115" s="1">
        <v>2919</v>
      </c>
      <c r="I115" s="1">
        <v>2895.05</v>
      </c>
      <c r="J115" s="1">
        <v>2953.36</v>
      </c>
      <c r="K115" s="1">
        <v>182523</v>
      </c>
      <c r="L115" s="1">
        <v>539055535</v>
      </c>
      <c r="M115" s="3">
        <f>IF(ISERROR((Table7[[#This Row],[Close Price]]-I114)/I114),0,(Table7[[#This Row],[Close Price]]-I114)/I114)</f>
        <v>-2.3970466766684052E-2</v>
      </c>
      <c r="N115" s="3">
        <f>IF(OR(Table7[[#This Row],[Raw return]]&lt;-20,Table7[[#This Row],[Raw return]]&gt;20),"Outlier",Table7[[#This Row],[Raw return]])</f>
        <v>-2.3970466766684052E-2</v>
      </c>
      <c r="O115" s="8">
        <f>(Table7[[#This Row],[Return]]-$S$3)^2</f>
        <v>7.641474937409861E-4</v>
      </c>
      <c r="P115" s="8">
        <f>(Table7[[#This Row],[Return]]-$S$3)^3</f>
        <v>-2.1123495647837685E-5</v>
      </c>
    </row>
    <row r="116" spans="1:16" x14ac:dyDescent="0.3">
      <c r="A116" s="1" t="s">
        <v>12</v>
      </c>
      <c r="B116" s="1" t="s">
        <v>13</v>
      </c>
      <c r="C116" s="2">
        <v>42632</v>
      </c>
      <c r="D116" s="1">
        <v>2895.05</v>
      </c>
      <c r="E116" s="1">
        <v>2911</v>
      </c>
      <c r="F116" s="1">
        <v>2978.75</v>
      </c>
      <c r="G116" s="1">
        <v>2910.75</v>
      </c>
      <c r="H116" s="1">
        <v>2978</v>
      </c>
      <c r="I116" s="1">
        <v>2964</v>
      </c>
      <c r="J116" s="1">
        <v>2946.37</v>
      </c>
      <c r="K116" s="1">
        <v>101284</v>
      </c>
      <c r="L116" s="1">
        <v>298420106.80000001</v>
      </c>
      <c r="M116" s="3">
        <f>IF(ISERROR((Table7[[#This Row],[Close Price]]-I115)/I115),0,(Table7[[#This Row],[Close Price]]-I115)/I115)</f>
        <v>2.3816514395260811E-2</v>
      </c>
      <c r="N116" s="3">
        <f>IF(OR(Table7[[#This Row],[Raw return]]&lt;-20,Table7[[#This Row],[Raw return]]&gt;20),"Outlier",Table7[[#This Row],[Raw return]])</f>
        <v>2.3816514395260811E-2</v>
      </c>
      <c r="O116" s="8">
        <f>(Table7[[#This Row],[Return]]-$S$3)^2</f>
        <v>4.057711999024303E-4</v>
      </c>
      <c r="P116" s="8">
        <f>(Table7[[#This Row],[Return]]-$S$3)^3</f>
        <v>8.1737590049527244E-6</v>
      </c>
    </row>
    <row r="117" spans="1:16" x14ac:dyDescent="0.3">
      <c r="A117" s="1" t="s">
        <v>12</v>
      </c>
      <c r="B117" s="1" t="s">
        <v>13</v>
      </c>
      <c r="C117" s="2">
        <v>42633</v>
      </c>
      <c r="D117" s="1">
        <v>2964</v>
      </c>
      <c r="E117" s="1">
        <v>2980</v>
      </c>
      <c r="F117" s="1">
        <v>3109.8</v>
      </c>
      <c r="G117" s="1">
        <v>2974.95</v>
      </c>
      <c r="H117" s="1">
        <v>3098</v>
      </c>
      <c r="I117" s="1">
        <v>3096.2</v>
      </c>
      <c r="J117" s="1">
        <v>3066.27</v>
      </c>
      <c r="K117" s="1">
        <v>273623</v>
      </c>
      <c r="L117" s="1">
        <v>839001287.70000005</v>
      </c>
      <c r="M117" s="3">
        <f>IF(ISERROR((Table7[[#This Row],[Close Price]]-I116)/I116),0,(Table7[[#This Row],[Close Price]]-I116)/I116)</f>
        <v>4.4601889338731382E-2</v>
      </c>
      <c r="N117" s="3">
        <f>IF(OR(Table7[[#This Row],[Raw return]]&lt;-20,Table7[[#This Row],[Raw return]]&gt;20),"Outlier",Table7[[#This Row],[Raw return]])</f>
        <v>4.4601889338731382E-2</v>
      </c>
      <c r="O117" s="8">
        <f>(Table7[[#This Row],[Return]]-$S$3)^2</f>
        <v>1.6751943573856422E-3</v>
      </c>
      <c r="P117" s="8">
        <f>(Table7[[#This Row],[Return]]-$S$3)^3</f>
        <v>6.8564261438784239E-5</v>
      </c>
    </row>
    <row r="118" spans="1:16" x14ac:dyDescent="0.3">
      <c r="A118" s="1" t="s">
        <v>12</v>
      </c>
      <c r="B118" s="1" t="s">
        <v>13</v>
      </c>
      <c r="C118" s="2">
        <v>42634</v>
      </c>
      <c r="D118" s="1">
        <v>3096.2</v>
      </c>
      <c r="E118" s="1">
        <v>3115</v>
      </c>
      <c r="F118" s="1">
        <v>3199</v>
      </c>
      <c r="G118" s="1">
        <v>3109.95</v>
      </c>
      <c r="H118" s="1">
        <v>3165.1</v>
      </c>
      <c r="I118" s="1">
        <v>3174.95</v>
      </c>
      <c r="J118" s="1">
        <v>3173.74</v>
      </c>
      <c r="K118" s="1">
        <v>228765</v>
      </c>
      <c r="L118" s="1">
        <v>726041741.10000002</v>
      </c>
      <c r="M118" s="3">
        <f>IF(ISERROR((Table7[[#This Row],[Close Price]]-I117)/I117),0,(Table7[[#This Row],[Close Price]]-I117)/I117)</f>
        <v>2.5434403462308637E-2</v>
      </c>
      <c r="N118" s="3">
        <f>IF(OR(Table7[[#This Row],[Raw return]]&lt;-20,Table7[[#This Row],[Raw return]]&gt;20),"Outlier",Table7[[#This Row],[Raw return]])</f>
        <v>2.5434403462308637E-2</v>
      </c>
      <c r="O118" s="8">
        <f>(Table7[[#This Row],[Return]]-$S$3)^2</f>
        <v>4.7356951376152705E-4</v>
      </c>
      <c r="P118" s="8">
        <f>(Table7[[#This Row],[Return]]-$S$3)^3</f>
        <v>1.0305655130298338E-5</v>
      </c>
    </row>
    <row r="119" spans="1:16" x14ac:dyDescent="0.3">
      <c r="A119" s="1" t="s">
        <v>12</v>
      </c>
      <c r="B119" s="1" t="s">
        <v>13</v>
      </c>
      <c r="C119" s="2">
        <v>42635</v>
      </c>
      <c r="D119" s="1">
        <v>3174.95</v>
      </c>
      <c r="E119" s="1">
        <v>3199</v>
      </c>
      <c r="F119" s="1">
        <v>3300</v>
      </c>
      <c r="G119" s="1">
        <v>3146.2</v>
      </c>
      <c r="H119" s="1">
        <v>3288</v>
      </c>
      <c r="I119" s="1">
        <v>3254.2</v>
      </c>
      <c r="J119" s="1">
        <v>3200.89</v>
      </c>
      <c r="K119" s="1">
        <v>282425</v>
      </c>
      <c r="L119" s="1">
        <v>904012478.95000005</v>
      </c>
      <c r="M119" s="3">
        <f>IF(ISERROR((Table7[[#This Row],[Close Price]]-I118)/I118),0,(Table7[[#This Row],[Close Price]]-I118)/I118)</f>
        <v>2.4961023008236351E-2</v>
      </c>
      <c r="N119" s="3">
        <f>IF(OR(Table7[[#This Row],[Raw return]]&lt;-20,Table7[[#This Row],[Raw return]]&gt;20),"Outlier",Table7[[#This Row],[Raw return]])</f>
        <v>2.4961023008236351E-2</v>
      </c>
      <c r="O119" s="8">
        <f>(Table7[[#This Row],[Return]]-$S$3)^2</f>
        <v>4.5319052105769598E-4</v>
      </c>
      <c r="P119" s="8">
        <f>(Table7[[#This Row],[Return]]-$S$3)^3</f>
        <v>9.6476430408393207E-6</v>
      </c>
    </row>
    <row r="120" spans="1:16" x14ac:dyDescent="0.3">
      <c r="A120" s="1" t="s">
        <v>12</v>
      </c>
      <c r="B120" s="1" t="s">
        <v>13</v>
      </c>
      <c r="C120" s="2">
        <v>42636</v>
      </c>
      <c r="D120" s="1">
        <v>3254.2</v>
      </c>
      <c r="E120" s="1">
        <v>3279</v>
      </c>
      <c r="F120" s="1">
        <v>3424.8</v>
      </c>
      <c r="G120" s="1">
        <v>3260</v>
      </c>
      <c r="H120" s="1">
        <v>3298</v>
      </c>
      <c r="I120" s="1">
        <v>3294.65</v>
      </c>
      <c r="J120" s="1">
        <v>3329.16</v>
      </c>
      <c r="K120" s="1">
        <v>327849</v>
      </c>
      <c r="L120" s="1">
        <v>1091461880.75</v>
      </c>
      <c r="M120" s="3">
        <f>IF(ISERROR((Table7[[#This Row],[Close Price]]-I119)/I119),0,(Table7[[#This Row],[Close Price]]-I119)/I119)</f>
        <v>1.2430090344785285E-2</v>
      </c>
      <c r="N120" s="3">
        <f>IF(OR(Table7[[#This Row],[Raw return]]&lt;-20,Table7[[#This Row],[Raw return]]&gt;20),"Outlier",Table7[[#This Row],[Raw return]])</f>
        <v>1.2430090344785285E-2</v>
      </c>
      <c r="O120" s="8">
        <f>(Table7[[#This Row],[Return]]-$S$3)^2</f>
        <v>7.6690990738219233E-5</v>
      </c>
      <c r="P120" s="8">
        <f>(Table7[[#This Row],[Return]]-$S$3)^3</f>
        <v>6.7160902330718917E-7</v>
      </c>
    </row>
    <row r="121" spans="1:16" x14ac:dyDescent="0.3">
      <c r="A121" s="1" t="s">
        <v>12</v>
      </c>
      <c r="B121" s="1" t="s">
        <v>13</v>
      </c>
      <c r="C121" s="2">
        <v>42639</v>
      </c>
      <c r="D121" s="1">
        <v>3294.65</v>
      </c>
      <c r="E121" s="1">
        <v>3323</v>
      </c>
      <c r="F121" s="1">
        <v>3355.2</v>
      </c>
      <c r="G121" s="1">
        <v>3245</v>
      </c>
      <c r="H121" s="1">
        <v>3295</v>
      </c>
      <c r="I121" s="1">
        <v>3287</v>
      </c>
      <c r="J121" s="1">
        <v>3291.54</v>
      </c>
      <c r="K121" s="1">
        <v>174130</v>
      </c>
      <c r="L121" s="1">
        <v>573155798.14999998</v>
      </c>
      <c r="M121" s="3">
        <f>IF(ISERROR((Table7[[#This Row],[Close Price]]-I120)/I120),0,(Table7[[#This Row],[Close Price]]-I120)/I120)</f>
        <v>-2.3219461854825521E-3</v>
      </c>
      <c r="N121" s="3">
        <f>IF(OR(Table7[[#This Row],[Raw return]]&lt;-20,Table7[[#This Row],[Raw return]]&gt;20),"Outlier",Table7[[#This Row],[Raw return]])</f>
        <v>-2.3219461854825521E-3</v>
      </c>
      <c r="O121" s="8">
        <f>(Table7[[#This Row],[Return]]-$S$3)^2</f>
        <v>3.593639548298931E-5</v>
      </c>
      <c r="P121" s="8">
        <f>(Table7[[#This Row],[Return]]-$S$3)^3</f>
        <v>-2.1542781226731904E-7</v>
      </c>
    </row>
    <row r="122" spans="1:16" x14ac:dyDescent="0.3">
      <c r="A122" s="1" t="s">
        <v>12</v>
      </c>
      <c r="B122" s="1" t="s">
        <v>13</v>
      </c>
      <c r="C122" s="2">
        <v>42640</v>
      </c>
      <c r="D122" s="1">
        <v>3287</v>
      </c>
      <c r="E122" s="1">
        <v>3301</v>
      </c>
      <c r="F122" s="1">
        <v>3317.8</v>
      </c>
      <c r="G122" s="1">
        <v>3258.3</v>
      </c>
      <c r="H122" s="1">
        <v>3276</v>
      </c>
      <c r="I122" s="1">
        <v>3272.65</v>
      </c>
      <c r="J122" s="1">
        <v>3281.94</v>
      </c>
      <c r="K122" s="1">
        <v>135971</v>
      </c>
      <c r="L122" s="1">
        <v>446248321.80000001</v>
      </c>
      <c r="M122" s="3">
        <f>IF(ISERROR((Table7[[#This Row],[Close Price]]-I121)/I121),0,(Table7[[#This Row],[Close Price]]-I121)/I121)</f>
        <v>-4.3656829936111682E-3</v>
      </c>
      <c r="N122" s="3">
        <f>IF(OR(Table7[[#This Row],[Raw return]]&lt;-20,Table7[[#This Row],[Raw return]]&gt;20),"Outlier",Table7[[#This Row],[Raw return]])</f>
        <v>-4.3656829936111682E-3</v>
      </c>
      <c r="O122" s="8">
        <f>(Table7[[#This Row],[Return]]-$S$3)^2</f>
        <v>6.4616422594752871E-5</v>
      </c>
      <c r="P122" s="8">
        <f>(Table7[[#This Row],[Return]]-$S$3)^3</f>
        <v>-5.1941485406095148E-7</v>
      </c>
    </row>
    <row r="123" spans="1:16" x14ac:dyDescent="0.3">
      <c r="A123" s="1" t="s">
        <v>12</v>
      </c>
      <c r="B123" s="1" t="s">
        <v>13</v>
      </c>
      <c r="C123" s="2">
        <v>42641</v>
      </c>
      <c r="D123" s="1">
        <v>3272.65</v>
      </c>
      <c r="E123" s="1">
        <v>3262</v>
      </c>
      <c r="F123" s="1">
        <v>3265</v>
      </c>
      <c r="G123" s="1">
        <v>3203</v>
      </c>
      <c r="H123" s="1">
        <v>3235</v>
      </c>
      <c r="I123" s="1">
        <v>3234.65</v>
      </c>
      <c r="J123" s="1">
        <v>3237.46</v>
      </c>
      <c r="K123" s="1">
        <v>200871</v>
      </c>
      <c r="L123" s="1">
        <v>650311042.54999995</v>
      </c>
      <c r="M123" s="3">
        <f>IF(ISERROR((Table7[[#This Row],[Close Price]]-I122)/I122),0,(Table7[[#This Row],[Close Price]]-I122)/I122)</f>
        <v>-1.1611385268818847E-2</v>
      </c>
      <c r="N123" s="3">
        <f>IF(OR(Table7[[#This Row],[Raw return]]&lt;-20,Table7[[#This Row],[Raw return]]&gt;20),"Outlier",Table7[[#This Row],[Raw return]])</f>
        <v>-1.1611385268818847E-2</v>
      </c>
      <c r="O123" s="8">
        <f>(Table7[[#This Row],[Return]]-$S$3)^2</f>
        <v>2.3360482438363953E-4</v>
      </c>
      <c r="P123" s="8">
        <f>(Table7[[#This Row],[Return]]-$S$3)^3</f>
        <v>-3.5704479910936326E-6</v>
      </c>
    </row>
    <row r="124" spans="1:16" x14ac:dyDescent="0.3">
      <c r="A124" s="1" t="s">
        <v>12</v>
      </c>
      <c r="B124" s="1" t="s">
        <v>13</v>
      </c>
      <c r="C124" s="2">
        <v>42642</v>
      </c>
      <c r="D124" s="1">
        <v>3234.65</v>
      </c>
      <c r="E124" s="1">
        <v>3265</v>
      </c>
      <c r="F124" s="1">
        <v>3309.7</v>
      </c>
      <c r="G124" s="1">
        <v>2974.9</v>
      </c>
      <c r="H124" s="1">
        <v>3100</v>
      </c>
      <c r="I124" s="1">
        <v>3105.7</v>
      </c>
      <c r="J124" s="1">
        <v>3170.2</v>
      </c>
      <c r="K124" s="1">
        <v>301395</v>
      </c>
      <c r="L124" s="1">
        <v>955482065.60000002</v>
      </c>
      <c r="M124" s="3">
        <f>IF(ISERROR((Table7[[#This Row],[Close Price]]-I123)/I123),0,(Table7[[#This Row],[Close Price]]-I123)/I123)</f>
        <v>-3.9865209528078857E-2</v>
      </c>
      <c r="N124" s="3">
        <f>IF(OR(Table7[[#This Row],[Raw return]]&lt;-20,Table7[[#This Row],[Raw return]]&gt;20),"Outlier",Table7[[#This Row],[Raw return]])</f>
        <v>-3.9865209528078857E-2</v>
      </c>
      <c r="O124" s="8">
        <f>(Table7[[#This Row],[Return]]-$S$3)^2</f>
        <v>1.895554015204886E-3</v>
      </c>
      <c r="P124" s="8">
        <f>(Table7[[#This Row],[Return]]-$S$3)^3</f>
        <v>-8.2528556072650755E-5</v>
      </c>
    </row>
    <row r="125" spans="1:16" x14ac:dyDescent="0.3">
      <c r="A125" s="1" t="s">
        <v>12</v>
      </c>
      <c r="B125" s="1" t="s">
        <v>13</v>
      </c>
      <c r="C125" s="2">
        <v>42643</v>
      </c>
      <c r="D125" s="1">
        <v>3105.7</v>
      </c>
      <c r="E125" s="1">
        <v>3103</v>
      </c>
      <c r="F125" s="1">
        <v>3198</v>
      </c>
      <c r="G125" s="1">
        <v>3040.05</v>
      </c>
      <c r="H125" s="1">
        <v>3065</v>
      </c>
      <c r="I125" s="1">
        <v>3069.55</v>
      </c>
      <c r="J125" s="1">
        <v>3096.25</v>
      </c>
      <c r="K125" s="1">
        <v>269368</v>
      </c>
      <c r="L125" s="1">
        <v>834029490.39999998</v>
      </c>
      <c r="M125" s="3">
        <f>IF(ISERROR((Table7[[#This Row],[Close Price]]-I124)/I124),0,(Table7[[#This Row],[Close Price]]-I124)/I124)</f>
        <v>-1.1639887947966526E-2</v>
      </c>
      <c r="N125" s="3">
        <f>IF(OR(Table7[[#This Row],[Raw return]]&lt;-20,Table7[[#This Row],[Raw return]]&gt;20),"Outlier",Table7[[#This Row],[Raw return]])</f>
        <v>-1.1639887947966526E-2</v>
      </c>
      <c r="O125" s="8">
        <f>(Table7[[#This Row],[Return]]-$S$3)^2</f>
        <v>2.3447691445600493E-4</v>
      </c>
      <c r="P125" s="8">
        <f>(Table7[[#This Row],[Return]]-$S$3)^3</f>
        <v>-3.5904603549413561E-6</v>
      </c>
    </row>
    <row r="126" spans="1:16" x14ac:dyDescent="0.3">
      <c r="A126" s="1" t="s">
        <v>12</v>
      </c>
      <c r="B126" s="1" t="s">
        <v>13</v>
      </c>
      <c r="C126" s="2">
        <v>42646</v>
      </c>
      <c r="D126" s="1">
        <v>3069.55</v>
      </c>
      <c r="E126" s="1">
        <v>3109</v>
      </c>
      <c r="F126" s="1">
        <v>3201.9</v>
      </c>
      <c r="G126" s="1">
        <v>3102</v>
      </c>
      <c r="H126" s="1">
        <v>3188.05</v>
      </c>
      <c r="I126" s="1">
        <v>3194.65</v>
      </c>
      <c r="J126" s="1">
        <v>3183.49</v>
      </c>
      <c r="K126" s="1">
        <v>167480</v>
      </c>
      <c r="L126" s="1">
        <v>533170805.30000001</v>
      </c>
      <c r="M126" s="3">
        <f>IF(ISERROR((Table7[[#This Row],[Close Price]]-I125)/I125),0,(Table7[[#This Row],[Close Price]]-I125)/I125)</f>
        <v>4.0755159551074227E-2</v>
      </c>
      <c r="N126" s="3">
        <f>IF(OR(Table7[[#This Row],[Raw return]]&lt;-20,Table7[[#This Row],[Raw return]]&gt;20),"Outlier",Table7[[#This Row],[Raw return]])</f>
        <v>4.0755159551074227E-2</v>
      </c>
      <c r="O126" s="8">
        <f>(Table7[[#This Row],[Return]]-$S$3)^2</f>
        <v>1.3751050169132431E-3</v>
      </c>
      <c r="P126" s="8">
        <f>(Table7[[#This Row],[Return]]-$S$3)^3</f>
        <v>5.0992205907361334E-5</v>
      </c>
    </row>
    <row r="127" spans="1:16" x14ac:dyDescent="0.3">
      <c r="A127" s="1" t="s">
        <v>12</v>
      </c>
      <c r="B127" s="1" t="s">
        <v>13</v>
      </c>
      <c r="C127" s="2">
        <v>42647</v>
      </c>
      <c r="D127" s="1">
        <v>3194.65</v>
      </c>
      <c r="E127" s="1">
        <v>3236.9</v>
      </c>
      <c r="F127" s="1">
        <v>3240.5</v>
      </c>
      <c r="G127" s="1">
        <v>3174.2</v>
      </c>
      <c r="H127" s="1">
        <v>3200</v>
      </c>
      <c r="I127" s="1">
        <v>3199.85</v>
      </c>
      <c r="J127" s="1">
        <v>3208.55</v>
      </c>
      <c r="K127" s="1">
        <v>182588</v>
      </c>
      <c r="L127" s="1">
        <v>585843437.54999995</v>
      </c>
      <c r="M127" s="3">
        <f>IF(ISERROR((Table7[[#This Row],[Close Price]]-I126)/I126),0,(Table7[[#This Row],[Close Price]]-I126)/I126)</f>
        <v>1.6277213466263339E-3</v>
      </c>
      <c r="N127" s="3">
        <f>IF(OR(Table7[[#This Row],[Raw return]]&lt;-20,Table7[[#This Row],[Raw return]]&gt;20),"Outlier",Table7[[#This Row],[Raw return]])</f>
        <v>1.6277213466263339E-3</v>
      </c>
      <c r="O127" s="8">
        <f>(Table7[[#This Row],[Return]]-$S$3)^2</f>
        <v>4.1821466711752932E-6</v>
      </c>
      <c r="P127" s="8">
        <f>(Table7[[#This Row],[Return]]-$S$3)^3</f>
        <v>-8.5526143540448462E-9</v>
      </c>
    </row>
    <row r="128" spans="1:16" x14ac:dyDescent="0.3">
      <c r="A128" s="1" t="s">
        <v>12</v>
      </c>
      <c r="B128" s="1" t="s">
        <v>13</v>
      </c>
      <c r="C128" s="2">
        <v>42648</v>
      </c>
      <c r="D128" s="1">
        <v>3199.85</v>
      </c>
      <c r="E128" s="1">
        <v>3228</v>
      </c>
      <c r="F128" s="1">
        <v>3228</v>
      </c>
      <c r="G128" s="1">
        <v>3110.4</v>
      </c>
      <c r="H128" s="1">
        <v>3168</v>
      </c>
      <c r="I128" s="1">
        <v>3154.65</v>
      </c>
      <c r="J128" s="1">
        <v>3169.91</v>
      </c>
      <c r="K128" s="1">
        <v>116651</v>
      </c>
      <c r="L128" s="1">
        <v>369773409.64999998</v>
      </c>
      <c r="M128" s="3">
        <f>IF(ISERROR((Table7[[#This Row],[Close Price]]-I127)/I127),0,(Table7[[#This Row],[Close Price]]-I127)/I127)</f>
        <v>-1.4125662140412776E-2</v>
      </c>
      <c r="N128" s="3">
        <f>IF(OR(Table7[[#This Row],[Raw return]]&lt;-20,Table7[[#This Row],[Raw return]]&gt;20),"Outlier",Table7[[#This Row],[Raw return]])</f>
        <v>-1.4125662140412776E-2</v>
      </c>
      <c r="O128" s="8">
        <f>(Table7[[#This Row],[Return]]-$S$3)^2</f>
        <v>3.1678351369366059E-4</v>
      </c>
      <c r="P128" s="8">
        <f>(Table7[[#This Row],[Return]]-$S$3)^3</f>
        <v>-5.6382438828425973E-6</v>
      </c>
    </row>
    <row r="129" spans="1:16" x14ac:dyDescent="0.3">
      <c r="A129" s="1" t="s">
        <v>12</v>
      </c>
      <c r="B129" s="1" t="s">
        <v>13</v>
      </c>
      <c r="C129" s="2">
        <v>42649</v>
      </c>
      <c r="D129" s="1">
        <v>3154.65</v>
      </c>
      <c r="E129" s="1">
        <v>3187.9</v>
      </c>
      <c r="F129" s="1">
        <v>3188</v>
      </c>
      <c r="G129" s="1">
        <v>3152</v>
      </c>
      <c r="H129" s="1">
        <v>3165</v>
      </c>
      <c r="I129" s="1">
        <v>3159.45</v>
      </c>
      <c r="J129" s="1">
        <v>3167.43</v>
      </c>
      <c r="K129" s="1">
        <v>159232</v>
      </c>
      <c r="L129" s="1">
        <v>504356547.94999999</v>
      </c>
      <c r="M129" s="3">
        <f>IF(ISERROR((Table7[[#This Row],[Close Price]]-I128)/I128),0,(Table7[[#This Row],[Close Price]]-I128)/I128)</f>
        <v>1.5215634063999895E-3</v>
      </c>
      <c r="N129" s="3">
        <f>IF(OR(Table7[[#This Row],[Raw return]]&lt;-20,Table7[[#This Row],[Raw return]]&gt;20),"Outlier",Table7[[#This Row],[Raw return]])</f>
        <v>1.5215634063999895E-3</v>
      </c>
      <c r="O129" s="8">
        <f>(Table7[[#This Row],[Return]]-$S$3)^2</f>
        <v>4.6276084709973262E-6</v>
      </c>
      <c r="P129" s="8">
        <f>(Table7[[#This Row],[Return]]-$S$3)^3</f>
        <v>-9.9548543698392681E-9</v>
      </c>
    </row>
    <row r="130" spans="1:16" x14ac:dyDescent="0.3">
      <c r="A130" s="1" t="s">
        <v>12</v>
      </c>
      <c r="B130" s="1" t="s">
        <v>13</v>
      </c>
      <c r="C130" s="2">
        <v>42650</v>
      </c>
      <c r="D130" s="1">
        <v>3159.45</v>
      </c>
      <c r="E130" s="1">
        <v>3168</v>
      </c>
      <c r="F130" s="1">
        <v>3168</v>
      </c>
      <c r="G130" s="1">
        <v>3111</v>
      </c>
      <c r="H130" s="1">
        <v>3150.8</v>
      </c>
      <c r="I130" s="1">
        <v>3149.85</v>
      </c>
      <c r="J130" s="1">
        <v>3143.2</v>
      </c>
      <c r="K130" s="1">
        <v>90612</v>
      </c>
      <c r="L130" s="1">
        <v>284811221.55000001</v>
      </c>
      <c r="M130" s="3">
        <f>IF(ISERROR((Table7[[#This Row],[Close Price]]-I129)/I129),0,(Table7[[#This Row],[Close Price]]-I129)/I129)</f>
        <v>-3.0385035370079951E-3</v>
      </c>
      <c r="N130" s="3">
        <f>IF(OR(Table7[[#This Row],[Raw return]]&lt;-20,Table7[[#This Row],[Raw return]]&gt;20),"Outlier",Table7[[#This Row],[Raw return]])</f>
        <v>-3.0385035370079951E-3</v>
      </c>
      <c r="O130" s="8">
        <f>(Table7[[#This Row],[Return]]-$S$3)^2</f>
        <v>4.5040938733817665E-5</v>
      </c>
      <c r="P130" s="8">
        <f>(Table7[[#This Row],[Return]]-$S$3)^3</f>
        <v>-3.0228120870117765E-7</v>
      </c>
    </row>
    <row r="131" spans="1:16" x14ac:dyDescent="0.3">
      <c r="A131" s="1" t="s">
        <v>12</v>
      </c>
      <c r="B131" s="1" t="s">
        <v>13</v>
      </c>
      <c r="C131" s="2">
        <v>42653</v>
      </c>
      <c r="D131" s="1">
        <v>3149.85</v>
      </c>
      <c r="E131" s="1">
        <v>3153.15</v>
      </c>
      <c r="F131" s="1">
        <v>3166.85</v>
      </c>
      <c r="G131" s="1">
        <v>3110</v>
      </c>
      <c r="H131" s="1">
        <v>3111</v>
      </c>
      <c r="I131" s="1">
        <v>3119.9</v>
      </c>
      <c r="J131" s="1">
        <v>3125.92</v>
      </c>
      <c r="K131" s="1">
        <v>107671</v>
      </c>
      <c r="L131" s="1">
        <v>336570993.30000001</v>
      </c>
      <c r="M131" s="3">
        <f>IF(ISERROR((Table7[[#This Row],[Close Price]]-I130)/I130),0,(Table7[[#This Row],[Close Price]]-I130)/I130)</f>
        <v>-9.5083892883787539E-3</v>
      </c>
      <c r="N131" s="3">
        <f>IF(OR(Table7[[#This Row],[Raw return]]&lt;-20,Table7[[#This Row],[Raw return]]&gt;20),"Outlier",Table7[[#This Row],[Raw return]])</f>
        <v>-9.5083892883787539E-3</v>
      </c>
      <c r="O131" s="8">
        <f>(Table7[[#This Row],[Return]]-$S$3)^2</f>
        <v>1.7374246180274188E-4</v>
      </c>
      <c r="P131" s="8">
        <f>(Table7[[#This Row],[Return]]-$S$3)^3</f>
        <v>-2.2901237795520599E-6</v>
      </c>
    </row>
    <row r="132" spans="1:16" x14ac:dyDescent="0.3">
      <c r="A132" s="1" t="s">
        <v>12</v>
      </c>
      <c r="B132" s="1" t="s">
        <v>13</v>
      </c>
      <c r="C132" s="2">
        <v>42656</v>
      </c>
      <c r="D132" s="1">
        <v>3119.9</v>
      </c>
      <c r="E132" s="1">
        <v>3114.9</v>
      </c>
      <c r="F132" s="1">
        <v>3130</v>
      </c>
      <c r="G132" s="1">
        <v>3089</v>
      </c>
      <c r="H132" s="1">
        <v>3125.1</v>
      </c>
      <c r="I132" s="1">
        <v>3117.6</v>
      </c>
      <c r="J132" s="1">
        <v>3111.75</v>
      </c>
      <c r="K132" s="1">
        <v>147343</v>
      </c>
      <c r="L132" s="1">
        <v>458495078.10000002</v>
      </c>
      <c r="M132" s="3">
        <f>IF(ISERROR((Table7[[#This Row],[Close Price]]-I131)/I131),0,(Table7[[#This Row],[Close Price]]-I131)/I131)</f>
        <v>-7.3720311548452892E-4</v>
      </c>
      <c r="N132" s="3">
        <f>IF(OR(Table7[[#This Row],[Raw return]]&lt;-20,Table7[[#This Row],[Raw return]]&gt;20),"Outlier",Table7[[#This Row],[Raw return]])</f>
        <v>-7.3720311548452892E-4</v>
      </c>
      <c r="O132" s="8">
        <f>(Table7[[#This Row],[Return]]-$S$3)^2</f>
        <v>1.9447696137367008E-5</v>
      </c>
      <c r="P132" s="8">
        <f>(Table7[[#This Row],[Return]]-$S$3)^3</f>
        <v>-8.5763449462552291E-8</v>
      </c>
    </row>
    <row r="133" spans="1:16" x14ac:dyDescent="0.3">
      <c r="A133" s="1" t="s">
        <v>12</v>
      </c>
      <c r="B133" s="1" t="s">
        <v>13</v>
      </c>
      <c r="C133" s="2">
        <v>42657</v>
      </c>
      <c r="D133" s="1">
        <v>3117.6</v>
      </c>
      <c r="E133" s="1">
        <v>3140</v>
      </c>
      <c r="F133" s="1">
        <v>3249.9</v>
      </c>
      <c r="G133" s="1">
        <v>3111.6</v>
      </c>
      <c r="H133" s="1">
        <v>3172</v>
      </c>
      <c r="I133" s="1">
        <v>3174.95</v>
      </c>
      <c r="J133" s="1">
        <v>3186.47</v>
      </c>
      <c r="K133" s="1">
        <v>233247</v>
      </c>
      <c r="L133" s="1">
        <v>743234197.25</v>
      </c>
      <c r="M133" s="3">
        <f>IF(ISERROR((Table7[[#This Row],[Close Price]]-I132)/I132),0,(Table7[[#This Row],[Close Price]]-I132)/I132)</f>
        <v>1.8395560687708465E-2</v>
      </c>
      <c r="N133" s="3">
        <f>IF(OR(Table7[[#This Row],[Raw return]]&lt;-20,Table7[[#This Row],[Raw return]]&gt;20),"Outlier",Table7[[#This Row],[Raw return]])</f>
        <v>1.8395560687708465E-2</v>
      </c>
      <c r="O133" s="8">
        <f>(Table7[[#This Row],[Return]]-$S$3)^2</f>
        <v>2.1676112230716534E-4</v>
      </c>
      <c r="P133" s="8">
        <f>(Table7[[#This Row],[Return]]-$S$3)^3</f>
        <v>3.1913327308597573E-6</v>
      </c>
    </row>
    <row r="134" spans="1:16" x14ac:dyDescent="0.3">
      <c r="A134" s="1" t="s">
        <v>12</v>
      </c>
      <c r="B134" s="1" t="s">
        <v>13</v>
      </c>
      <c r="C134" s="2">
        <v>42660</v>
      </c>
      <c r="D134" s="1">
        <v>3174.95</v>
      </c>
      <c r="E134" s="1">
        <v>3180</v>
      </c>
      <c r="F134" s="1">
        <v>3215.25</v>
      </c>
      <c r="G134" s="1">
        <v>3135.2</v>
      </c>
      <c r="H134" s="1">
        <v>3198.1</v>
      </c>
      <c r="I134" s="1">
        <v>3197</v>
      </c>
      <c r="J134" s="1">
        <v>3193.87</v>
      </c>
      <c r="K134" s="1">
        <v>149486</v>
      </c>
      <c r="L134" s="1">
        <v>477438768.35000002</v>
      </c>
      <c r="M134" s="3">
        <f>IF(ISERROR((Table7[[#This Row],[Close Price]]-I133)/I133),0,(Table7[[#This Row],[Close Price]]-I133)/I133)</f>
        <v>6.9449912597049348E-3</v>
      </c>
      <c r="N134" s="3">
        <f>IF(OR(Table7[[#This Row],[Raw return]]&lt;-20,Table7[[#This Row],[Raw return]]&gt;20),"Outlier",Table7[[#This Row],[Raw return]])</f>
        <v>6.9449912597049348E-3</v>
      </c>
      <c r="O134" s="8">
        <f>(Table7[[#This Row],[Return]]-$S$3)^2</f>
        <v>1.0707555696400978E-5</v>
      </c>
      <c r="P134" s="8">
        <f>(Table7[[#This Row],[Return]]-$S$3)^3</f>
        <v>3.5037693817039124E-8</v>
      </c>
    </row>
    <row r="135" spans="1:16" x14ac:dyDescent="0.3">
      <c r="A135" s="1" t="s">
        <v>12</v>
      </c>
      <c r="B135" s="1" t="s">
        <v>13</v>
      </c>
      <c r="C135" s="2">
        <v>42661</v>
      </c>
      <c r="D135" s="1">
        <v>3197</v>
      </c>
      <c r="E135" s="1">
        <v>3205</v>
      </c>
      <c r="F135" s="1">
        <v>3360</v>
      </c>
      <c r="G135" s="1">
        <v>3204.85</v>
      </c>
      <c r="H135" s="1">
        <v>3343</v>
      </c>
      <c r="I135" s="1">
        <v>3326</v>
      </c>
      <c r="J135" s="1">
        <v>3302.68</v>
      </c>
      <c r="K135" s="1">
        <v>362753</v>
      </c>
      <c r="L135" s="1">
        <v>1198055395.25</v>
      </c>
      <c r="M135" s="3">
        <f>IF(ISERROR((Table7[[#This Row],[Close Price]]-I134)/I134),0,(Table7[[#This Row],[Close Price]]-I134)/I134)</f>
        <v>4.0350328432905848E-2</v>
      </c>
      <c r="N135" s="3">
        <f>IF(OR(Table7[[#This Row],[Raw return]]&lt;-20,Table7[[#This Row],[Raw return]]&gt;20),"Outlier",Table7[[#This Row],[Raw return]])</f>
        <v>4.0350328432905848E-2</v>
      </c>
      <c r="O135" s="8">
        <f>(Table7[[#This Row],[Return]]-$S$3)^2</f>
        <v>1.3452446793880718E-3</v>
      </c>
      <c r="P135" s="8">
        <f>(Table7[[#This Row],[Return]]-$S$3)^3</f>
        <v>4.9340315766845883E-5</v>
      </c>
    </row>
    <row r="136" spans="1:16" x14ac:dyDescent="0.3">
      <c r="A136" s="1" t="s">
        <v>12</v>
      </c>
      <c r="B136" s="1" t="s">
        <v>13</v>
      </c>
      <c r="C136" s="2">
        <v>42662</v>
      </c>
      <c r="D136" s="1">
        <v>3326</v>
      </c>
      <c r="E136" s="1">
        <v>3380</v>
      </c>
      <c r="F136" s="1">
        <v>3445</v>
      </c>
      <c r="G136" s="1">
        <v>3312</v>
      </c>
      <c r="H136" s="1">
        <v>3350</v>
      </c>
      <c r="I136" s="1">
        <v>3361.2</v>
      </c>
      <c r="J136" s="1">
        <v>3364.85</v>
      </c>
      <c r="K136" s="1">
        <v>308174</v>
      </c>
      <c r="L136" s="1">
        <v>1036958940.9</v>
      </c>
      <c r="M136" s="3">
        <f>IF(ISERROR((Table7[[#This Row],[Close Price]]-I135)/I135),0,(Table7[[#This Row],[Close Price]]-I135)/I135)</f>
        <v>1.0583283223090744E-2</v>
      </c>
      <c r="N136" s="3">
        <f>IF(OR(Table7[[#This Row],[Raw return]]&lt;-20,Table7[[#This Row],[Raw return]]&gt;20),"Outlier",Table7[[#This Row],[Raw return]])</f>
        <v>1.0583283223090744E-2</v>
      </c>
      <c r="O136" s="8">
        <f>(Table7[[#This Row],[Return]]-$S$3)^2</f>
        <v>4.7755454295259864E-5</v>
      </c>
      <c r="P136" s="8">
        <f>(Table7[[#This Row],[Return]]-$S$3)^3</f>
        <v>3.3001560120547724E-7</v>
      </c>
    </row>
    <row r="137" spans="1:16" x14ac:dyDescent="0.3">
      <c r="A137" s="1" t="s">
        <v>12</v>
      </c>
      <c r="B137" s="1" t="s">
        <v>13</v>
      </c>
      <c r="C137" s="2">
        <v>42663</v>
      </c>
      <c r="D137" s="1">
        <v>3361.2</v>
      </c>
      <c r="E137" s="1">
        <v>3375</v>
      </c>
      <c r="F137" s="1">
        <v>3440</v>
      </c>
      <c r="G137" s="1">
        <v>3310</v>
      </c>
      <c r="H137" s="1">
        <v>3329.95</v>
      </c>
      <c r="I137" s="1">
        <v>3337.3</v>
      </c>
      <c r="J137" s="1">
        <v>3386.03</v>
      </c>
      <c r="K137" s="1">
        <v>192297</v>
      </c>
      <c r="L137" s="1">
        <v>651123638.79999995</v>
      </c>
      <c r="M137" s="3">
        <f>IF(ISERROR((Table7[[#This Row],[Close Price]]-I136)/I136),0,(Table7[[#This Row],[Close Price]]-I136)/I136)</f>
        <v>-7.1105557538973093E-3</v>
      </c>
      <c r="N137" s="3">
        <f>IF(OR(Table7[[#This Row],[Raw return]]&lt;-20,Table7[[#This Row],[Raw return]]&gt;20),"Outlier",Table7[[#This Row],[Raw return]])</f>
        <v>-7.1105557538973093E-3</v>
      </c>
      <c r="O137" s="8">
        <f>(Table7[[#This Row],[Return]]-$S$3)^2</f>
        <v>1.162797065945335E-4</v>
      </c>
      <c r="P137" s="8">
        <f>(Table7[[#This Row],[Return]]-$S$3)^3</f>
        <v>-1.2538797564927398E-6</v>
      </c>
    </row>
    <row r="138" spans="1:16" x14ac:dyDescent="0.3">
      <c r="A138" s="1" t="s">
        <v>12</v>
      </c>
      <c r="B138" s="1" t="s">
        <v>13</v>
      </c>
      <c r="C138" s="2">
        <v>42664</v>
      </c>
      <c r="D138" s="1">
        <v>3337.3</v>
      </c>
      <c r="E138" s="1">
        <v>3345</v>
      </c>
      <c r="F138" s="1">
        <v>3345</v>
      </c>
      <c r="G138" s="1">
        <v>3262</v>
      </c>
      <c r="H138" s="1">
        <v>3270.15</v>
      </c>
      <c r="I138" s="1">
        <v>3275.4</v>
      </c>
      <c r="J138" s="1">
        <v>3293.52</v>
      </c>
      <c r="K138" s="1">
        <v>169033</v>
      </c>
      <c r="L138" s="1">
        <v>556713985.25</v>
      </c>
      <c r="M138" s="3">
        <f>IF(ISERROR((Table7[[#This Row],[Close Price]]-I137)/I137),0,(Table7[[#This Row],[Close Price]]-I137)/I137)</f>
        <v>-1.8547927965720818E-2</v>
      </c>
      <c r="N138" s="3">
        <f>IF(OR(Table7[[#This Row],[Raw return]]&lt;-20,Table7[[#This Row],[Raw return]]&gt;20),"Outlier",Table7[[#This Row],[Raw return]])</f>
        <v>-1.8547927965720818E-2</v>
      </c>
      <c r="O138" s="8">
        <f>(Table7[[#This Row],[Return]]-$S$3)^2</f>
        <v>4.9375857791349393E-4</v>
      </c>
      <c r="P138" s="8">
        <f>(Table7[[#This Row],[Return]]-$S$3)^3</f>
        <v>-1.0971650893226304E-5</v>
      </c>
    </row>
    <row r="139" spans="1:16" x14ac:dyDescent="0.3">
      <c r="A139" s="1" t="s">
        <v>12</v>
      </c>
      <c r="B139" s="1" t="s">
        <v>13</v>
      </c>
      <c r="C139" s="2">
        <v>42667</v>
      </c>
      <c r="D139" s="1">
        <v>3275.4</v>
      </c>
      <c r="E139" s="1">
        <v>3291</v>
      </c>
      <c r="F139" s="1">
        <v>3309.95</v>
      </c>
      <c r="G139" s="1">
        <v>3195</v>
      </c>
      <c r="H139" s="1">
        <v>3215</v>
      </c>
      <c r="I139" s="1">
        <v>3220.95</v>
      </c>
      <c r="J139" s="1">
        <v>3234.31</v>
      </c>
      <c r="K139" s="1">
        <v>128698</v>
      </c>
      <c r="L139" s="1">
        <v>416249650.30000001</v>
      </c>
      <c r="M139" s="3">
        <f>IF(ISERROR((Table7[[#This Row],[Close Price]]-I138)/I138),0,(Table7[[#This Row],[Close Price]]-I138)/I138)</f>
        <v>-1.6623923795567038E-2</v>
      </c>
      <c r="N139" s="3">
        <f>IF(OR(Table7[[#This Row],[Raw return]]&lt;-20,Table7[[#This Row],[Raw return]]&gt;20),"Outlier",Table7[[#This Row],[Raw return]])</f>
        <v>-1.6623923795567038E-2</v>
      </c>
      <c r="O139" s="8">
        <f>(Table7[[#This Row],[Return]]-$S$3)^2</f>
        <v>4.119550116078368E-4</v>
      </c>
      <c r="P139" s="8">
        <f>(Table7[[#This Row],[Return]]-$S$3)^3</f>
        <v>-8.3613169400878356E-6</v>
      </c>
    </row>
    <row r="140" spans="1:16" x14ac:dyDescent="0.3">
      <c r="A140" s="1" t="s">
        <v>12</v>
      </c>
      <c r="B140" s="1" t="s">
        <v>13</v>
      </c>
      <c r="C140" s="2">
        <v>42668</v>
      </c>
      <c r="D140" s="1">
        <v>3220.95</v>
      </c>
      <c r="E140" s="1">
        <v>3234</v>
      </c>
      <c r="F140" s="1">
        <v>3274</v>
      </c>
      <c r="G140" s="1">
        <v>3186.3</v>
      </c>
      <c r="H140" s="1">
        <v>3246.5</v>
      </c>
      <c r="I140" s="1">
        <v>3248.6</v>
      </c>
      <c r="J140" s="1">
        <v>3238.87</v>
      </c>
      <c r="K140" s="1">
        <v>124434</v>
      </c>
      <c r="L140" s="1">
        <v>403025839.80000001</v>
      </c>
      <c r="M140" s="3">
        <f>IF(ISERROR((Table7[[#This Row],[Close Price]]-I139)/I139),0,(Table7[[#This Row],[Close Price]]-I139)/I139)</f>
        <v>8.5844238501063645E-3</v>
      </c>
      <c r="N140" s="3">
        <f>IF(OR(Table7[[#This Row],[Raw return]]&lt;-20,Table7[[#This Row],[Raw return]]&gt;20),"Outlier",Table7[[#This Row],[Raw return]])</f>
        <v>8.5844238501063645E-3</v>
      </c>
      <c r="O140" s="8">
        <f>(Table7[[#This Row],[Return]]-$S$3)^2</f>
        <v>2.4124529254594247E-5</v>
      </c>
      <c r="P140" s="8">
        <f>(Table7[[#This Row],[Return]]-$S$3)^3</f>
        <v>1.1849179307284809E-7</v>
      </c>
    </row>
    <row r="141" spans="1:16" x14ac:dyDescent="0.3">
      <c r="A141" s="1" t="s">
        <v>12</v>
      </c>
      <c r="B141" s="1" t="s">
        <v>13</v>
      </c>
      <c r="C141" s="2">
        <v>42669</v>
      </c>
      <c r="D141" s="1">
        <v>3248.6</v>
      </c>
      <c r="E141" s="1">
        <v>3242.55</v>
      </c>
      <c r="F141" s="1">
        <v>3362</v>
      </c>
      <c r="G141" s="1">
        <v>3210.1</v>
      </c>
      <c r="H141" s="1">
        <v>3323</v>
      </c>
      <c r="I141" s="1">
        <v>3327.95</v>
      </c>
      <c r="J141" s="1">
        <v>3312.75</v>
      </c>
      <c r="K141" s="1">
        <v>227392</v>
      </c>
      <c r="L141" s="1">
        <v>753292691.5</v>
      </c>
      <c r="M141" s="3">
        <f>IF(ISERROR((Table7[[#This Row],[Close Price]]-I140)/I140),0,(Table7[[#This Row],[Close Price]]-I140)/I140)</f>
        <v>2.4425906544357542E-2</v>
      </c>
      <c r="N141" s="3">
        <f>IF(OR(Table7[[#This Row],[Raw return]]&lt;-20,Table7[[#This Row],[Raw return]]&gt;20),"Outlier",Table7[[#This Row],[Raw return]])</f>
        <v>2.4425906544357542E-2</v>
      </c>
      <c r="O141" s="8">
        <f>(Table7[[#This Row],[Return]]-$S$3)^2</f>
        <v>4.3069346111086092E-4</v>
      </c>
      <c r="P141" s="8">
        <f>(Table7[[#This Row],[Return]]-$S$3)^3</f>
        <v>8.9382483495142796E-6</v>
      </c>
    </row>
    <row r="142" spans="1:16" x14ac:dyDescent="0.3">
      <c r="A142" s="1" t="s">
        <v>12</v>
      </c>
      <c r="B142" s="1" t="s">
        <v>13</v>
      </c>
      <c r="C142" s="2">
        <v>42670</v>
      </c>
      <c r="D142" s="1">
        <v>3327.95</v>
      </c>
      <c r="E142" s="1">
        <v>3325.5</v>
      </c>
      <c r="F142" s="1">
        <v>3359.65</v>
      </c>
      <c r="G142" s="1">
        <v>3185</v>
      </c>
      <c r="H142" s="1">
        <v>3270</v>
      </c>
      <c r="I142" s="1">
        <v>3268.05</v>
      </c>
      <c r="J142" s="1">
        <v>3269.41</v>
      </c>
      <c r="K142" s="1">
        <v>243573</v>
      </c>
      <c r="L142" s="1">
        <v>796340438.29999995</v>
      </c>
      <c r="M142" s="3">
        <f>IF(ISERROR((Table7[[#This Row],[Close Price]]-I141)/I141),0,(Table7[[#This Row],[Close Price]]-I141)/I141)</f>
        <v>-1.7999068495620319E-2</v>
      </c>
      <c r="N142" s="3">
        <f>IF(OR(Table7[[#This Row],[Raw return]]&lt;-20,Table7[[#This Row],[Raw return]]&gt;20),"Outlier",Table7[[#This Row],[Raw return]])</f>
        <v>-1.7999068495620319E-2</v>
      </c>
      <c r="O142" s="8">
        <f>(Table7[[#This Row],[Return]]-$S$3)^2</f>
        <v>4.6966776436248173E-4</v>
      </c>
      <c r="P142" s="8">
        <f>(Table7[[#This Row],[Return]]-$S$3)^3</f>
        <v>-1.0178555056729608E-5</v>
      </c>
    </row>
    <row r="143" spans="1:16" x14ac:dyDescent="0.3">
      <c r="A143" s="1" t="s">
        <v>12</v>
      </c>
      <c r="B143" s="1" t="s">
        <v>13</v>
      </c>
      <c r="C143" s="2">
        <v>42671</v>
      </c>
      <c r="D143" s="1">
        <v>3268.05</v>
      </c>
      <c r="E143" s="1">
        <v>3300</v>
      </c>
      <c r="F143" s="1">
        <v>3410</v>
      </c>
      <c r="G143" s="1">
        <v>3295.5</v>
      </c>
      <c r="H143" s="1">
        <v>3390</v>
      </c>
      <c r="I143" s="1">
        <v>3383.2</v>
      </c>
      <c r="J143" s="1">
        <v>3385.6</v>
      </c>
      <c r="K143" s="1">
        <v>361297</v>
      </c>
      <c r="L143" s="1">
        <v>1223206398.3499999</v>
      </c>
      <c r="M143" s="3">
        <f>IF(ISERROR((Table7[[#This Row],[Close Price]]-I142)/I142),0,(Table7[[#This Row],[Close Price]]-I142)/I142)</f>
        <v>3.5235079022658662E-2</v>
      </c>
      <c r="N143" s="3">
        <f>IF(OR(Table7[[#This Row],[Raw return]]&lt;-20,Table7[[#This Row],[Raw return]]&gt;20),"Outlier",Table7[[#This Row],[Raw return]])</f>
        <v>3.5235079022658662E-2</v>
      </c>
      <c r="O143" s="8">
        <f>(Table7[[#This Row],[Return]]-$S$3)^2</f>
        <v>9.9618054422167352E-4</v>
      </c>
      <c r="P143" s="8">
        <f>(Table7[[#This Row],[Return]]-$S$3)^3</f>
        <v>3.1441777012013832E-5</v>
      </c>
    </row>
    <row r="144" spans="1:16" x14ac:dyDescent="0.3">
      <c r="A144" s="1" t="s">
        <v>12</v>
      </c>
      <c r="B144" s="1" t="s">
        <v>13</v>
      </c>
      <c r="C144" s="2">
        <v>42673</v>
      </c>
      <c r="D144" s="1">
        <v>3383.2</v>
      </c>
      <c r="E144" s="1">
        <v>3405</v>
      </c>
      <c r="F144" s="1">
        <v>3433</v>
      </c>
      <c r="G144" s="1">
        <v>3399.95</v>
      </c>
      <c r="H144" s="1">
        <v>3420</v>
      </c>
      <c r="I144" s="1">
        <v>3416.75</v>
      </c>
      <c r="J144" s="1">
        <v>3416.84</v>
      </c>
      <c r="K144" s="1">
        <v>35745</v>
      </c>
      <c r="L144" s="1">
        <v>122134966.5</v>
      </c>
      <c r="M144" s="3">
        <f>IF(ISERROR((Table7[[#This Row],[Close Price]]-I143)/I143),0,(Table7[[#This Row],[Close Price]]-I143)/I143)</f>
        <v>9.9166469614566637E-3</v>
      </c>
      <c r="N144" s="3">
        <f>IF(OR(Table7[[#This Row],[Raw return]]&lt;-20,Table7[[#This Row],[Raw return]]&gt;20),"Outlier",Table7[[#This Row],[Raw return]])</f>
        <v>9.9166469614566637E-3</v>
      </c>
      <c r="O144" s="8">
        <f>(Table7[[#This Row],[Return]]-$S$3)^2</f>
        <v>3.8986235592858199E-5</v>
      </c>
      <c r="P144" s="8">
        <f>(Table7[[#This Row],[Return]]-$S$3)^3</f>
        <v>2.4342599527227147E-7</v>
      </c>
    </row>
    <row r="145" spans="1:16" x14ac:dyDescent="0.3">
      <c r="A145" s="1" t="s">
        <v>12</v>
      </c>
      <c r="B145" s="1" t="s">
        <v>13</v>
      </c>
      <c r="C145" s="2">
        <v>42675</v>
      </c>
      <c r="D145" s="1">
        <v>3416.75</v>
      </c>
      <c r="E145" s="1">
        <v>3440</v>
      </c>
      <c r="F145" s="1">
        <v>3480</v>
      </c>
      <c r="G145" s="1">
        <v>3410</v>
      </c>
      <c r="H145" s="1">
        <v>3452.2</v>
      </c>
      <c r="I145" s="1">
        <v>3458.9</v>
      </c>
      <c r="J145" s="1">
        <v>3458.77</v>
      </c>
      <c r="K145" s="1">
        <v>192355</v>
      </c>
      <c r="L145" s="1">
        <v>665312009.29999995</v>
      </c>
      <c r="M145" s="3">
        <f>IF(ISERROR((Table7[[#This Row],[Close Price]]-I144)/I144),0,(Table7[[#This Row],[Close Price]]-I144)/I144)</f>
        <v>1.2336284480866346E-2</v>
      </c>
      <c r="N145" s="3">
        <f>IF(OR(Table7[[#This Row],[Raw return]]&lt;-20,Table7[[#This Row],[Raw return]]&gt;20),"Outlier",Table7[[#This Row],[Raw return]])</f>
        <v>1.2336284480866346E-2</v>
      </c>
      <c r="O145" s="8">
        <f>(Table7[[#This Row],[Return]]-$S$3)^2</f>
        <v>7.505681073038454E-5</v>
      </c>
      <c r="P145" s="8">
        <f>(Table7[[#This Row],[Return]]-$S$3)^3</f>
        <v>6.5025718560957706E-7</v>
      </c>
    </row>
    <row r="146" spans="1:16" x14ac:dyDescent="0.3">
      <c r="A146" s="1" t="s">
        <v>12</v>
      </c>
      <c r="B146" s="1" t="s">
        <v>13</v>
      </c>
      <c r="C146" s="2">
        <v>42676</v>
      </c>
      <c r="D146" s="1">
        <v>3458.9</v>
      </c>
      <c r="E146" s="1">
        <v>3448</v>
      </c>
      <c r="F146" s="1">
        <v>3448</v>
      </c>
      <c r="G146" s="1">
        <v>3357.1</v>
      </c>
      <c r="H146" s="1">
        <v>3373.85</v>
      </c>
      <c r="I146" s="1">
        <v>3372.55</v>
      </c>
      <c r="J146" s="1">
        <v>3386.48</v>
      </c>
      <c r="K146" s="1">
        <v>133116</v>
      </c>
      <c r="L146" s="1">
        <v>450794927.14999998</v>
      </c>
      <c r="M146" s="3">
        <f>IF(ISERROR((Table7[[#This Row],[Close Price]]-I145)/I145),0,(Table7[[#This Row],[Close Price]]-I145)/I145)</f>
        <v>-2.4964584116337538E-2</v>
      </c>
      <c r="N146" s="3">
        <f>IF(OR(Table7[[#This Row],[Raw return]]&lt;-20,Table7[[#This Row],[Raw return]]&gt;20),"Outlier",Table7[[#This Row],[Raw return]])</f>
        <v>-2.4964584116337538E-2</v>
      </c>
      <c r="O146" s="8">
        <f>(Table7[[#This Row],[Return]]-$S$3)^2</f>
        <v>8.200969679986994E-4</v>
      </c>
      <c r="P146" s="8">
        <f>(Table7[[#This Row],[Return]]-$S$3)^3</f>
        <v>-2.3485391778268433E-5</v>
      </c>
    </row>
    <row r="147" spans="1:16" x14ac:dyDescent="0.3">
      <c r="A147" s="1" t="s">
        <v>12</v>
      </c>
      <c r="B147" s="1" t="s">
        <v>13</v>
      </c>
      <c r="C147" s="2">
        <v>42677</v>
      </c>
      <c r="D147" s="1">
        <v>3372.55</v>
      </c>
      <c r="E147" s="1">
        <v>3372</v>
      </c>
      <c r="F147" s="1">
        <v>3398</v>
      </c>
      <c r="G147" s="1">
        <v>3323.05</v>
      </c>
      <c r="H147" s="1">
        <v>3351</v>
      </c>
      <c r="I147" s="1">
        <v>3347.75</v>
      </c>
      <c r="J147" s="1">
        <v>3360.54</v>
      </c>
      <c r="K147" s="1">
        <v>85341</v>
      </c>
      <c r="L147" s="1">
        <v>286791904.30000001</v>
      </c>
      <c r="M147" s="3">
        <f>IF(ISERROR((Table7[[#This Row],[Close Price]]-I146)/I146),0,(Table7[[#This Row],[Close Price]]-I146)/I146)</f>
        <v>-7.35348623445173E-3</v>
      </c>
      <c r="N147" s="3">
        <f>IF(OR(Table7[[#This Row],[Raw return]]&lt;-20,Table7[[#This Row],[Raw return]]&gt;20),"Outlier",Table7[[#This Row],[Raw return]])</f>
        <v>-7.35348623445173E-3</v>
      </c>
      <c r="O147" s="8">
        <f>(Table7[[#This Row],[Return]]-$S$3)^2</f>
        <v>1.2157790964238639E-4</v>
      </c>
      <c r="P147" s="8">
        <f>(Table7[[#This Row],[Return]]-$S$3)^3</f>
        <v>-1.3405468857190044E-6</v>
      </c>
    </row>
    <row r="148" spans="1:16" x14ac:dyDescent="0.3">
      <c r="A148" s="1" t="s">
        <v>12</v>
      </c>
      <c r="B148" s="1" t="s">
        <v>13</v>
      </c>
      <c r="C148" s="2">
        <v>42678</v>
      </c>
      <c r="D148" s="1">
        <v>3347.75</v>
      </c>
      <c r="E148" s="1">
        <v>3347.8</v>
      </c>
      <c r="F148" s="1">
        <v>3360</v>
      </c>
      <c r="G148" s="1">
        <v>3181</v>
      </c>
      <c r="H148" s="1">
        <v>3185</v>
      </c>
      <c r="I148" s="1">
        <v>3196.7</v>
      </c>
      <c r="J148" s="1">
        <v>3247.11</v>
      </c>
      <c r="K148" s="1">
        <v>233335</v>
      </c>
      <c r="L148" s="1">
        <v>757665374.14999998</v>
      </c>
      <c r="M148" s="3">
        <f>IF(ISERROR((Table7[[#This Row],[Close Price]]-I147)/I147),0,(Table7[[#This Row],[Close Price]]-I147)/I147)</f>
        <v>-4.5119856620118047E-2</v>
      </c>
      <c r="N148" s="3">
        <f>IF(OR(Table7[[#This Row],[Raw return]]&lt;-20,Table7[[#This Row],[Raw return]]&gt;20),"Outlier",Table7[[#This Row],[Raw return]])</f>
        <v>-4.5119856620118047E-2</v>
      </c>
      <c r="O148" s="8">
        <f>(Table7[[#This Row],[Return]]-$S$3)^2</f>
        <v>2.3807185676280843E-3</v>
      </c>
      <c r="P148" s="8">
        <f>(Table7[[#This Row],[Return]]-$S$3)^3</f>
        <v>-1.1616146715005006E-4</v>
      </c>
    </row>
    <row r="149" spans="1:16" x14ac:dyDescent="0.3">
      <c r="A149" s="1" t="s">
        <v>12</v>
      </c>
      <c r="B149" s="1" t="s">
        <v>13</v>
      </c>
      <c r="C149" s="2">
        <v>42681</v>
      </c>
      <c r="D149" s="1">
        <v>3196.7</v>
      </c>
      <c r="E149" s="1">
        <v>3248</v>
      </c>
      <c r="F149" s="1">
        <v>3287</v>
      </c>
      <c r="G149" s="1">
        <v>3115.1</v>
      </c>
      <c r="H149" s="1">
        <v>3130</v>
      </c>
      <c r="I149" s="1">
        <v>3141.45</v>
      </c>
      <c r="J149" s="1">
        <v>3208.5</v>
      </c>
      <c r="K149" s="1">
        <v>338349</v>
      </c>
      <c r="L149" s="1">
        <v>1085593642.45</v>
      </c>
      <c r="M149" s="3">
        <f>IF(ISERROR((Table7[[#This Row],[Close Price]]-I148)/I148),0,(Table7[[#This Row],[Close Price]]-I148)/I148)</f>
        <v>-1.7283448556323709E-2</v>
      </c>
      <c r="N149" s="3">
        <f>IF(OR(Table7[[#This Row],[Raw return]]&lt;-20,Table7[[#This Row],[Raw return]]&gt;20),"Outlier",Table7[[#This Row],[Raw return]])</f>
        <v>-1.7283448556323709E-2</v>
      </c>
      <c r="O149" s="8">
        <f>(Table7[[#This Row],[Return]]-$S$3)^2</f>
        <v>4.3916230382042227E-4</v>
      </c>
      <c r="P149" s="8">
        <f>(Table7[[#This Row],[Return]]-$S$3)^3</f>
        <v>-9.203172918136139E-6</v>
      </c>
    </row>
    <row r="150" spans="1:16" x14ac:dyDescent="0.3">
      <c r="A150" s="1" t="s">
        <v>12</v>
      </c>
      <c r="B150" s="1" t="s">
        <v>13</v>
      </c>
      <c r="C150" s="2">
        <v>42682</v>
      </c>
      <c r="D150" s="1">
        <v>3141.45</v>
      </c>
      <c r="E150" s="1">
        <v>3160</v>
      </c>
      <c r="F150" s="1">
        <v>3188</v>
      </c>
      <c r="G150" s="1">
        <v>3020</v>
      </c>
      <c r="H150" s="1">
        <v>3104.5</v>
      </c>
      <c r="I150" s="1">
        <v>3072.05</v>
      </c>
      <c r="J150" s="1">
        <v>3054.99</v>
      </c>
      <c r="K150" s="1">
        <v>340893</v>
      </c>
      <c r="L150" s="1">
        <v>1041426279.55</v>
      </c>
      <c r="M150" s="3">
        <f>IF(ISERROR((Table7[[#This Row],[Close Price]]-I149)/I149),0,(Table7[[#This Row],[Close Price]]-I149)/I149)</f>
        <v>-2.2091709242547115E-2</v>
      </c>
      <c r="N150" s="3">
        <f>IF(OR(Table7[[#This Row],[Raw return]]&lt;-20,Table7[[#This Row],[Raw return]]&gt;20),"Outlier",Table7[[#This Row],[Raw return]])</f>
        <v>-2.2091709242547115E-2</v>
      </c>
      <c r="O150" s="8">
        <f>(Table7[[#This Row],[Return]]-$S$3)^2</f>
        <v>6.6380741647800885E-4</v>
      </c>
      <c r="P150" s="8">
        <f>(Table7[[#This Row],[Return]]-$S$3)^3</f>
        <v>-1.7102639853526723E-5</v>
      </c>
    </row>
    <row r="151" spans="1:16" x14ac:dyDescent="0.3">
      <c r="A151" s="1" t="s">
        <v>12</v>
      </c>
      <c r="B151" s="1" t="s">
        <v>13</v>
      </c>
      <c r="C151" s="2">
        <v>42683</v>
      </c>
      <c r="D151" s="1">
        <v>3072.05</v>
      </c>
      <c r="E151" s="1">
        <v>2950</v>
      </c>
      <c r="F151" s="1">
        <v>3185.95</v>
      </c>
      <c r="G151" s="1">
        <v>2480</v>
      </c>
      <c r="H151" s="1">
        <v>3039</v>
      </c>
      <c r="I151" s="1">
        <v>3032.45</v>
      </c>
      <c r="J151" s="1">
        <v>2968.15</v>
      </c>
      <c r="K151" s="1">
        <v>222034</v>
      </c>
      <c r="L151" s="1">
        <v>659029633.14999998</v>
      </c>
      <c r="M151" s="3">
        <f>IF(ISERROR((Table7[[#This Row],[Close Price]]-I150)/I150),0,(Table7[[#This Row],[Close Price]]-I150)/I150)</f>
        <v>-1.2890415195065303E-2</v>
      </c>
      <c r="N151" s="3">
        <f>IF(OR(Table7[[#This Row],[Raw return]]&lt;-20,Table7[[#This Row],[Raw return]]&gt;20),"Outlier",Table7[[#This Row],[Raw return]])</f>
        <v>-1.2890415195065303E-2</v>
      </c>
      <c r="O151" s="8">
        <f>(Table7[[#This Row],[Return]]-$S$3)^2</f>
        <v>2.7433847754783656E-4</v>
      </c>
      <c r="P151" s="8">
        <f>(Table7[[#This Row],[Return]]-$S$3)^3</f>
        <v>-4.5439138233507382E-6</v>
      </c>
    </row>
    <row r="152" spans="1:16" x14ac:dyDescent="0.3">
      <c r="A152" s="1" t="s">
        <v>12</v>
      </c>
      <c r="B152" s="1" t="s">
        <v>13</v>
      </c>
      <c r="C152" s="2">
        <v>42684</v>
      </c>
      <c r="D152" s="1">
        <v>3032.45</v>
      </c>
      <c r="E152" s="1">
        <v>3087.7</v>
      </c>
      <c r="F152" s="1">
        <v>3140</v>
      </c>
      <c r="G152" s="1">
        <v>3054.6</v>
      </c>
      <c r="H152" s="1">
        <v>3075</v>
      </c>
      <c r="I152" s="1">
        <v>3089.45</v>
      </c>
      <c r="J152" s="1">
        <v>3096.31</v>
      </c>
      <c r="K152" s="1">
        <v>240541</v>
      </c>
      <c r="L152" s="1">
        <v>744790102.89999998</v>
      </c>
      <c r="M152" s="3">
        <f>IF(ISERROR((Table7[[#This Row],[Close Price]]-I151)/I151),0,(Table7[[#This Row],[Close Price]]-I151)/I151)</f>
        <v>1.8796682550413033E-2</v>
      </c>
      <c r="N152" s="3">
        <f>IF(OR(Table7[[#This Row],[Raw return]]&lt;-20,Table7[[#This Row],[Raw return]]&gt;20),"Outlier",Table7[[#This Row],[Raw return]])</f>
        <v>1.8796682550413033E-2</v>
      </c>
      <c r="O152" s="8">
        <f>(Table7[[#This Row],[Return]]-$S$3)^2</f>
        <v>2.2873330267215818E-4</v>
      </c>
      <c r="P152" s="8">
        <f>(Table7[[#This Row],[Return]]-$S$3)^3</f>
        <v>3.4593467912151668E-6</v>
      </c>
    </row>
    <row r="153" spans="1:16" x14ac:dyDescent="0.3">
      <c r="A153" s="1" t="s">
        <v>12</v>
      </c>
      <c r="B153" s="1" t="s">
        <v>13</v>
      </c>
      <c r="C153" s="2">
        <v>42685</v>
      </c>
      <c r="D153" s="1">
        <v>3089.45</v>
      </c>
      <c r="E153" s="1">
        <v>3049.95</v>
      </c>
      <c r="F153" s="1">
        <v>3117.45</v>
      </c>
      <c r="G153" s="1">
        <v>2895</v>
      </c>
      <c r="H153" s="1">
        <v>3018.05</v>
      </c>
      <c r="I153" s="1">
        <v>3021.85</v>
      </c>
      <c r="J153" s="1">
        <v>2997.57</v>
      </c>
      <c r="K153" s="1">
        <v>354680</v>
      </c>
      <c r="L153" s="1">
        <v>1063176662.6</v>
      </c>
      <c r="M153" s="3">
        <f>IF(ISERROR((Table7[[#This Row],[Close Price]]-I152)/I152),0,(Table7[[#This Row],[Close Price]]-I152)/I152)</f>
        <v>-2.1880917315379732E-2</v>
      </c>
      <c r="N153" s="3">
        <f>IF(OR(Table7[[#This Row],[Raw return]]&lt;-20,Table7[[#This Row],[Raw return]]&gt;20),"Outlier",Table7[[#This Row],[Raw return]])</f>
        <v>-2.1880917315379732E-2</v>
      </c>
      <c r="O153" s="8">
        <f>(Table7[[#This Row],[Return]]-$S$3)^2</f>
        <v>6.5298996922066703E-4</v>
      </c>
      <c r="P153" s="8">
        <f>(Table7[[#This Row],[Return]]-$S$3)^3</f>
        <v>-1.6686289148679913E-5</v>
      </c>
    </row>
    <row r="154" spans="1:16" x14ac:dyDescent="0.3">
      <c r="A154" s="1" t="s">
        <v>12</v>
      </c>
      <c r="B154" s="1" t="s">
        <v>13</v>
      </c>
      <c r="C154" s="2">
        <v>42689</v>
      </c>
      <c r="D154" s="1">
        <v>3021.85</v>
      </c>
      <c r="E154" s="1">
        <v>3030.05</v>
      </c>
      <c r="F154" s="1">
        <v>3038</v>
      </c>
      <c r="G154" s="1">
        <v>2784.95</v>
      </c>
      <c r="H154" s="1">
        <v>2830</v>
      </c>
      <c r="I154" s="1">
        <v>2827.85</v>
      </c>
      <c r="J154" s="1">
        <v>2848.06</v>
      </c>
      <c r="K154" s="1">
        <v>529100</v>
      </c>
      <c r="L154" s="1">
        <v>1506908190.2</v>
      </c>
      <c r="M154" s="3">
        <f>IF(ISERROR((Table7[[#This Row],[Close Price]]-I153)/I153),0,(Table7[[#This Row],[Close Price]]-I153)/I153)</f>
        <v>-6.4199083342985255E-2</v>
      </c>
      <c r="N154" s="3">
        <f>IF(OR(Table7[[#This Row],[Raw return]]&lt;-20,Table7[[#This Row],[Raw return]]&gt;20),"Outlier",Table7[[#This Row],[Raw return]])</f>
        <v>-6.4199083342985255E-2</v>
      </c>
      <c r="O154" s="8">
        <f>(Table7[[#This Row],[Return]]-$S$3)^2</f>
        <v>4.6065859099587627E-3</v>
      </c>
      <c r="P154" s="8">
        <f>(Table7[[#This Row],[Return]]-$S$3)^3</f>
        <v>-3.1265743620444836E-4</v>
      </c>
    </row>
    <row r="155" spans="1:16" x14ac:dyDescent="0.3">
      <c r="A155" s="1" t="s">
        <v>12</v>
      </c>
      <c r="B155" s="1" t="s">
        <v>13</v>
      </c>
      <c r="C155" s="2">
        <v>42690</v>
      </c>
      <c r="D155" s="1">
        <v>2827.85</v>
      </c>
      <c r="E155" s="1">
        <v>2885</v>
      </c>
      <c r="F155" s="1">
        <v>3037</v>
      </c>
      <c r="G155" s="1">
        <v>2860.65</v>
      </c>
      <c r="H155" s="1">
        <v>2920.1</v>
      </c>
      <c r="I155" s="1">
        <v>2924.45</v>
      </c>
      <c r="J155" s="1">
        <v>2935.79</v>
      </c>
      <c r="K155" s="1">
        <v>413541</v>
      </c>
      <c r="L155" s="1">
        <v>1214070453.2</v>
      </c>
      <c r="M155" s="3">
        <f>IF(ISERROR((Table7[[#This Row],[Close Price]]-I154)/I154),0,(Table7[[#This Row],[Close Price]]-I154)/I154)</f>
        <v>3.4160227734851535E-2</v>
      </c>
      <c r="N155" s="3">
        <f>IF(OR(Table7[[#This Row],[Raw return]]&lt;-20,Table7[[#This Row],[Raw return]]&gt;20),"Outlier",Table7[[#This Row],[Raw return]])</f>
        <v>3.4160227734851535E-2</v>
      </c>
      <c r="O155" s="8">
        <f>(Table7[[#This Row],[Return]]-$S$3)^2</f>
        <v>9.2948623187381126E-4</v>
      </c>
      <c r="P155" s="8">
        <f>(Table7[[#This Row],[Return]]-$S$3)^3</f>
        <v>2.8337689781443247E-5</v>
      </c>
    </row>
    <row r="156" spans="1:16" x14ac:dyDescent="0.3">
      <c r="A156" s="1" t="s">
        <v>12</v>
      </c>
      <c r="B156" s="1" t="s">
        <v>13</v>
      </c>
      <c r="C156" s="2">
        <v>42691</v>
      </c>
      <c r="D156" s="1">
        <v>2924.45</v>
      </c>
      <c r="E156" s="1">
        <v>2952.95</v>
      </c>
      <c r="F156" s="1">
        <v>3098.4</v>
      </c>
      <c r="G156" s="1">
        <v>2883.65</v>
      </c>
      <c r="H156" s="1">
        <v>2905</v>
      </c>
      <c r="I156" s="1">
        <v>2918.15</v>
      </c>
      <c r="J156" s="1">
        <v>2998.3</v>
      </c>
      <c r="K156" s="1">
        <v>293395</v>
      </c>
      <c r="L156" s="1">
        <v>879686231.5</v>
      </c>
      <c r="M156" s="3">
        <f>IF(ISERROR((Table7[[#This Row],[Close Price]]-I155)/I155),0,(Table7[[#This Row],[Close Price]]-I155)/I155)</f>
        <v>-2.1542512267262999E-3</v>
      </c>
      <c r="N156" s="3">
        <f>IF(OR(Table7[[#This Row],[Raw return]]&lt;-20,Table7[[#This Row],[Raw return]]&gt;20),"Outlier",Table7[[#This Row],[Raw return]])</f>
        <v>-2.1542512267262999E-3</v>
      </c>
      <c r="O156" s="8">
        <f>(Table7[[#This Row],[Return]]-$S$3)^2</f>
        <v>3.395395605581384E-5</v>
      </c>
      <c r="P156" s="8">
        <f>(Table7[[#This Row],[Return]]-$S$3)^3</f>
        <v>-1.9784978076438798E-7</v>
      </c>
    </row>
    <row r="157" spans="1:16" x14ac:dyDescent="0.3">
      <c r="A157" s="1" t="s">
        <v>12</v>
      </c>
      <c r="B157" s="1" t="s">
        <v>13</v>
      </c>
      <c r="C157" s="2">
        <v>42692</v>
      </c>
      <c r="D157" s="1">
        <v>2918.15</v>
      </c>
      <c r="E157" s="1">
        <v>2929.7</v>
      </c>
      <c r="F157" s="1">
        <v>3016.05</v>
      </c>
      <c r="G157" s="1">
        <v>2910.05</v>
      </c>
      <c r="H157" s="1">
        <v>2937</v>
      </c>
      <c r="I157" s="1">
        <v>2943.2</v>
      </c>
      <c r="J157" s="1">
        <v>2964.77</v>
      </c>
      <c r="K157" s="1">
        <v>370661</v>
      </c>
      <c r="L157" s="1">
        <v>1098924322.7</v>
      </c>
      <c r="M157" s="3">
        <f>IF(ISERROR((Table7[[#This Row],[Close Price]]-I156)/I156),0,(Table7[[#This Row],[Close Price]]-I156)/I156)</f>
        <v>8.5842057467915376E-3</v>
      </c>
      <c r="N157" s="3">
        <f>IF(OR(Table7[[#This Row],[Raw return]]&lt;-20,Table7[[#This Row],[Raw return]]&gt;20),"Outlier",Table7[[#This Row],[Raw return]])</f>
        <v>8.5842057467915376E-3</v>
      </c>
      <c r="O157" s="8">
        <f>(Table7[[#This Row],[Return]]-$S$3)^2</f>
        <v>2.4122386797944775E-5</v>
      </c>
      <c r="P157" s="8">
        <f>(Table7[[#This Row],[Return]]-$S$3)^3</f>
        <v>1.1847600885437143E-7</v>
      </c>
    </row>
    <row r="158" spans="1:16" x14ac:dyDescent="0.3">
      <c r="A158" s="1" t="s">
        <v>12</v>
      </c>
      <c r="B158" s="1" t="s">
        <v>13</v>
      </c>
      <c r="C158" s="2">
        <v>42695</v>
      </c>
      <c r="D158" s="1">
        <v>2943.2</v>
      </c>
      <c r="E158" s="1">
        <v>2998.7</v>
      </c>
      <c r="F158" s="1">
        <v>3005</v>
      </c>
      <c r="G158" s="1">
        <v>2783</v>
      </c>
      <c r="H158" s="1">
        <v>2859</v>
      </c>
      <c r="I158" s="1">
        <v>2845.7</v>
      </c>
      <c r="J158" s="1">
        <v>2854.97</v>
      </c>
      <c r="K158" s="1">
        <v>264002</v>
      </c>
      <c r="L158" s="1">
        <v>753717721.54999995</v>
      </c>
      <c r="M158" s="3">
        <f>IF(ISERROR((Table7[[#This Row],[Close Price]]-I157)/I157),0,(Table7[[#This Row],[Close Price]]-I157)/I157)</f>
        <v>-3.312720848056537E-2</v>
      </c>
      <c r="N158" s="3">
        <f>IF(OR(Table7[[#This Row],[Raw return]]&lt;-20,Table7[[#This Row],[Raw return]]&gt;20),"Outlier",Table7[[#This Row],[Raw return]])</f>
        <v>-3.312720848056537E-2</v>
      </c>
      <c r="O158" s="8">
        <f>(Table7[[#This Row],[Return]]-$S$3)^2</f>
        <v>1.3542370247532048E-3</v>
      </c>
      <c r="P158" s="8">
        <f>(Table7[[#This Row],[Return]]-$S$3)^3</f>
        <v>-4.9835867766467108E-5</v>
      </c>
    </row>
    <row r="159" spans="1:16" x14ac:dyDescent="0.3">
      <c r="A159" s="1" t="s">
        <v>12</v>
      </c>
      <c r="B159" s="1" t="s">
        <v>13</v>
      </c>
      <c r="C159" s="2">
        <v>42696</v>
      </c>
      <c r="D159" s="1">
        <v>2845.7</v>
      </c>
      <c r="E159" s="1">
        <v>2876</v>
      </c>
      <c r="F159" s="1">
        <v>2928.7</v>
      </c>
      <c r="G159" s="1">
        <v>2876</v>
      </c>
      <c r="H159" s="1">
        <v>2890</v>
      </c>
      <c r="I159" s="1">
        <v>2901.55</v>
      </c>
      <c r="J159" s="1">
        <v>2898.48</v>
      </c>
      <c r="K159" s="1">
        <v>323345</v>
      </c>
      <c r="L159" s="1">
        <v>937210096.04999995</v>
      </c>
      <c r="M159" s="3">
        <f>IF(ISERROR((Table7[[#This Row],[Close Price]]-I158)/I158),0,(Table7[[#This Row],[Close Price]]-I158)/I158)</f>
        <v>1.9626102540675535E-2</v>
      </c>
      <c r="N159" s="3">
        <f>IF(OR(Table7[[#This Row],[Raw return]]&lt;-20,Table7[[#This Row],[Raw return]]&gt;20),"Outlier",Table7[[#This Row],[Raw return]])</f>
        <v>1.9626102540675535E-2</v>
      </c>
      <c r="O159" s="8">
        <f>(Table7[[#This Row],[Return]]-$S$3)^2</f>
        <v>2.545094223535904E-4</v>
      </c>
      <c r="P159" s="8">
        <f>(Table7[[#This Row],[Return]]-$S$3)^3</f>
        <v>4.0602782610774168E-6</v>
      </c>
    </row>
    <row r="160" spans="1:16" x14ac:dyDescent="0.3">
      <c r="A160" s="1" t="s">
        <v>12</v>
      </c>
      <c r="B160" s="1" t="s">
        <v>13</v>
      </c>
      <c r="C160" s="2">
        <v>42697</v>
      </c>
      <c r="D160" s="1">
        <v>2901.55</v>
      </c>
      <c r="E160" s="1">
        <v>2938</v>
      </c>
      <c r="F160" s="1">
        <v>2959</v>
      </c>
      <c r="G160" s="1">
        <v>2875.8</v>
      </c>
      <c r="H160" s="1">
        <v>2935</v>
      </c>
      <c r="I160" s="1">
        <v>2931.15</v>
      </c>
      <c r="J160" s="1">
        <v>2918.3</v>
      </c>
      <c r="K160" s="1">
        <v>228999</v>
      </c>
      <c r="L160" s="1">
        <v>668287777.14999998</v>
      </c>
      <c r="M160" s="3">
        <f>IF(ISERROR((Table7[[#This Row],[Close Price]]-I159)/I159),0,(Table7[[#This Row],[Close Price]]-I159)/I159)</f>
        <v>1.0201444055763268E-2</v>
      </c>
      <c r="N160" s="3">
        <f>IF(OR(Table7[[#This Row],[Raw return]]&lt;-20,Table7[[#This Row],[Raw return]]&gt;20),"Outlier",Table7[[#This Row],[Raw return]])</f>
        <v>1.0201444055763268E-2</v>
      </c>
      <c r="O160" s="8">
        <f>(Table7[[#This Row],[Return]]-$S$3)^2</f>
        <v>4.2623831777701134E-5</v>
      </c>
      <c r="P160" s="8">
        <f>(Table7[[#This Row],[Return]]-$S$3)^3</f>
        <v>2.7827791049364981E-7</v>
      </c>
    </row>
    <row r="161" spans="1:16" x14ac:dyDescent="0.3">
      <c r="A161" s="1" t="s">
        <v>12</v>
      </c>
      <c r="B161" s="1" t="s">
        <v>13</v>
      </c>
      <c r="C161" s="2">
        <v>42698</v>
      </c>
      <c r="D161" s="1">
        <v>2931.15</v>
      </c>
      <c r="E161" s="1">
        <v>2935</v>
      </c>
      <c r="F161" s="1">
        <v>2975.5</v>
      </c>
      <c r="G161" s="1">
        <v>2883.1</v>
      </c>
      <c r="H161" s="1">
        <v>2966</v>
      </c>
      <c r="I161" s="1">
        <v>2949.45</v>
      </c>
      <c r="J161" s="1">
        <v>2945.34</v>
      </c>
      <c r="K161" s="1">
        <v>369076</v>
      </c>
      <c r="L161" s="1">
        <v>1087053358</v>
      </c>
      <c r="M161" s="3">
        <f>IF(ISERROR((Table7[[#This Row],[Close Price]]-I160)/I160),0,(Table7[[#This Row],[Close Price]]-I160)/I160)</f>
        <v>6.2432833529501141E-3</v>
      </c>
      <c r="N161" s="3">
        <f>IF(OR(Table7[[#This Row],[Raw return]]&lt;-20,Table7[[#This Row],[Raw return]]&gt;20),"Outlier",Table7[[#This Row],[Raw return]])</f>
        <v>6.2432833529501141E-3</v>
      </c>
      <c r="O161" s="8">
        <f>(Table7[[#This Row],[Return]]-$S$3)^2</f>
        <v>6.6076360898634569E-6</v>
      </c>
      <c r="P161" s="8">
        <f>(Table7[[#This Row],[Return]]-$S$3)^3</f>
        <v>1.6985141718690791E-8</v>
      </c>
    </row>
    <row r="162" spans="1:16" x14ac:dyDescent="0.3">
      <c r="A162" s="1" t="s">
        <v>12</v>
      </c>
      <c r="B162" s="1" t="s">
        <v>13</v>
      </c>
      <c r="C162" s="2">
        <v>42699</v>
      </c>
      <c r="D162" s="1">
        <v>2949.45</v>
      </c>
      <c r="E162" s="1">
        <v>2979</v>
      </c>
      <c r="F162" s="1">
        <v>3028.8</v>
      </c>
      <c r="G162" s="1">
        <v>2940</v>
      </c>
      <c r="H162" s="1">
        <v>2950</v>
      </c>
      <c r="I162" s="1">
        <v>2970.15</v>
      </c>
      <c r="J162" s="1">
        <v>2982.79</v>
      </c>
      <c r="K162" s="1">
        <v>516372</v>
      </c>
      <c r="L162" s="1">
        <v>1540231424.5</v>
      </c>
      <c r="M162" s="3">
        <f>IF(ISERROR((Table7[[#This Row],[Close Price]]-I161)/I161),0,(Table7[[#This Row],[Close Price]]-I161)/I161)</f>
        <v>7.0182576412552425E-3</v>
      </c>
      <c r="N162" s="3">
        <f>IF(OR(Table7[[#This Row],[Raw return]]&lt;-20,Table7[[#This Row],[Raw return]]&gt;20),"Outlier",Table7[[#This Row],[Raw return]])</f>
        <v>7.0182576412552425E-3</v>
      </c>
      <c r="O162" s="8">
        <f>(Table7[[#This Row],[Return]]-$S$3)^2</f>
        <v>1.1192414051949471E-5</v>
      </c>
      <c r="P162" s="8">
        <f>(Table7[[#This Row],[Return]]-$S$3)^3</f>
        <v>3.744429448072299E-8</v>
      </c>
    </row>
    <row r="163" spans="1:16" x14ac:dyDescent="0.3">
      <c r="A163" s="1" t="s">
        <v>12</v>
      </c>
      <c r="B163" s="1" t="s">
        <v>13</v>
      </c>
      <c r="C163" s="2">
        <v>42702</v>
      </c>
      <c r="D163" s="1">
        <v>2970.15</v>
      </c>
      <c r="E163" s="1">
        <v>2985</v>
      </c>
      <c r="F163" s="1">
        <v>2997.4</v>
      </c>
      <c r="G163" s="1">
        <v>2925</v>
      </c>
      <c r="H163" s="1">
        <v>2936</v>
      </c>
      <c r="I163" s="1">
        <v>2941.9</v>
      </c>
      <c r="J163" s="1">
        <v>2964.59</v>
      </c>
      <c r="K163" s="1">
        <v>368787</v>
      </c>
      <c r="L163" s="1">
        <v>1093300682.5</v>
      </c>
      <c r="M163" s="3">
        <f>IF(ISERROR((Table7[[#This Row],[Close Price]]-I162)/I162),0,(Table7[[#This Row],[Close Price]]-I162)/I162)</f>
        <v>-9.5113041428884059E-3</v>
      </c>
      <c r="N163" s="3">
        <f>IF(OR(Table7[[#This Row],[Raw return]]&lt;-20,Table7[[#This Row],[Raw return]]&gt;20),"Outlier",Table7[[#This Row],[Raw return]])</f>
        <v>-9.5113041428884059E-3</v>
      </c>
      <c r="O163" s="8">
        <f>(Table7[[#This Row],[Return]]-$S$3)^2</f>
        <v>1.7381931251209554E-4</v>
      </c>
      <c r="P163" s="8">
        <f>(Table7[[#This Row],[Return]]-$S$3)^3</f>
        <v>-2.2916434175475425E-6</v>
      </c>
    </row>
    <row r="164" spans="1:16" x14ac:dyDescent="0.3">
      <c r="A164" s="1" t="s">
        <v>12</v>
      </c>
      <c r="B164" s="1" t="s">
        <v>13</v>
      </c>
      <c r="C164" s="2">
        <v>42703</v>
      </c>
      <c r="D164" s="1">
        <v>2941.9</v>
      </c>
      <c r="E164" s="1">
        <v>2951</v>
      </c>
      <c r="F164" s="1">
        <v>2979.5</v>
      </c>
      <c r="G164" s="1">
        <v>2928.95</v>
      </c>
      <c r="H164" s="1">
        <v>2940</v>
      </c>
      <c r="I164" s="1">
        <v>2938.1</v>
      </c>
      <c r="J164" s="1">
        <v>2949.64</v>
      </c>
      <c r="K164" s="1">
        <v>277511</v>
      </c>
      <c r="L164" s="1">
        <v>818557615.29999995</v>
      </c>
      <c r="M164" s="3">
        <f>IF(ISERROR((Table7[[#This Row],[Close Price]]-I163)/I163),0,(Table7[[#This Row],[Close Price]]-I163)/I163)</f>
        <v>-1.2916822461675045E-3</v>
      </c>
      <c r="N164" s="3">
        <f>IF(OR(Table7[[#This Row],[Raw return]]&lt;-20,Table7[[#This Row],[Raw return]]&gt;20),"Outlier",Table7[[#This Row],[Raw return]])</f>
        <v>-1.2916822461675045E-3</v>
      </c>
      <c r="O164" s="8">
        <f>(Table7[[#This Row],[Return]]-$S$3)^2</f>
        <v>2.4645598397541054E-5</v>
      </c>
      <c r="P164" s="8">
        <f>(Table7[[#This Row],[Return]]-$S$3)^3</f>
        <v>-1.2235143039441507E-7</v>
      </c>
    </row>
    <row r="165" spans="1:16" x14ac:dyDescent="0.3">
      <c r="A165" s="1" t="s">
        <v>12</v>
      </c>
      <c r="B165" s="1" t="s">
        <v>13</v>
      </c>
      <c r="C165" s="2">
        <v>42704</v>
      </c>
      <c r="D165" s="1">
        <v>2938.1</v>
      </c>
      <c r="E165" s="1">
        <v>2954.95</v>
      </c>
      <c r="F165" s="1">
        <v>3005</v>
      </c>
      <c r="G165" s="1">
        <v>2908.7</v>
      </c>
      <c r="H165" s="1">
        <v>3000</v>
      </c>
      <c r="I165" s="1">
        <v>2990</v>
      </c>
      <c r="J165" s="1">
        <v>2984.18</v>
      </c>
      <c r="K165" s="1">
        <v>4060622</v>
      </c>
      <c r="L165" s="1">
        <v>12117634864.25</v>
      </c>
      <c r="M165" s="3">
        <f>IF(ISERROR((Table7[[#This Row],[Close Price]]-I164)/I164),0,(Table7[[#This Row],[Close Price]]-I164)/I164)</f>
        <v>1.7664477042986997E-2</v>
      </c>
      <c r="N165" s="3">
        <f>IF(OR(Table7[[#This Row],[Raw return]]&lt;-20,Table7[[#This Row],[Raw return]]&gt;20),"Outlier",Table7[[#This Row],[Raw return]])</f>
        <v>1.7664477042986997E-2</v>
      </c>
      <c r="O165" s="8">
        <f>(Table7[[#This Row],[Return]]-$S$3)^2</f>
        <v>1.9576839500739013E-4</v>
      </c>
      <c r="P165" s="8">
        <f>(Table7[[#This Row],[Return]]-$S$3)^3</f>
        <v>2.7391377322473754E-6</v>
      </c>
    </row>
    <row r="166" spans="1:16" x14ac:dyDescent="0.3">
      <c r="A166" s="1" t="s">
        <v>12</v>
      </c>
      <c r="B166" s="1" t="s">
        <v>13</v>
      </c>
      <c r="C166" s="2">
        <v>42705</v>
      </c>
      <c r="D166" s="1">
        <v>2990</v>
      </c>
      <c r="E166" s="1">
        <v>3009</v>
      </c>
      <c r="F166" s="1">
        <v>3019</v>
      </c>
      <c r="G166" s="1">
        <v>2930.25</v>
      </c>
      <c r="H166" s="1">
        <v>2937</v>
      </c>
      <c r="I166" s="1">
        <v>2939.3</v>
      </c>
      <c r="J166" s="1">
        <v>2964.85</v>
      </c>
      <c r="K166" s="1">
        <v>166356</v>
      </c>
      <c r="L166" s="1">
        <v>493221179.55000001</v>
      </c>
      <c r="M166" s="3">
        <f>IF(ISERROR((Table7[[#This Row],[Close Price]]-I165)/I165),0,(Table7[[#This Row],[Close Price]]-I165)/I165)</f>
        <v>-1.6956521739130374E-2</v>
      </c>
      <c r="N166" s="3">
        <f>IF(OR(Table7[[#This Row],[Raw return]]&lt;-20,Table7[[#This Row],[Raw return]]&gt;20),"Outlier",Table7[[#This Row],[Raw return]])</f>
        <v>-1.6956521739130374E-2</v>
      </c>
      <c r="O166" s="8">
        <f>(Table7[[#This Row],[Return]]-$S$3)^2</f>
        <v>4.2556689765936096E-4</v>
      </c>
      <c r="P166" s="8">
        <f>(Table7[[#This Row],[Return]]-$S$3)^3</f>
        <v>-8.7791356409313399E-6</v>
      </c>
    </row>
    <row r="167" spans="1:16" x14ac:dyDescent="0.3">
      <c r="A167" s="1" t="s">
        <v>12</v>
      </c>
      <c r="B167" s="1" t="s">
        <v>13</v>
      </c>
      <c r="C167" s="2">
        <v>42706</v>
      </c>
      <c r="D167" s="1">
        <v>2939.3</v>
      </c>
      <c r="E167" s="1">
        <v>2935</v>
      </c>
      <c r="F167" s="1">
        <v>2999</v>
      </c>
      <c r="G167" s="1">
        <v>2923.05</v>
      </c>
      <c r="H167" s="1">
        <v>2979</v>
      </c>
      <c r="I167" s="1">
        <v>2977.65</v>
      </c>
      <c r="J167" s="1">
        <v>2970.57</v>
      </c>
      <c r="K167" s="1">
        <v>159690</v>
      </c>
      <c r="L167" s="1">
        <v>474371030.69999999</v>
      </c>
      <c r="M167" s="3">
        <f>IF(ISERROR((Table7[[#This Row],[Close Price]]-I166)/I166),0,(Table7[[#This Row],[Close Price]]-I166)/I166)</f>
        <v>1.3047324192834997E-2</v>
      </c>
      <c r="N167" s="3">
        <f>IF(OR(Table7[[#This Row],[Raw return]]&lt;-20,Table7[[#This Row],[Raw return]]&gt;20),"Outlier",Table7[[#This Row],[Raw return]])</f>
        <v>1.3047324192834997E-2</v>
      </c>
      <c r="O167" s="8">
        <f>(Table7[[#This Row],[Return]]-$S$3)^2</f>
        <v>8.7882620769209402E-5</v>
      </c>
      <c r="P167" s="8">
        <f>(Table7[[#This Row],[Return]]-$S$3)^3</f>
        <v>8.2386205244225448E-7</v>
      </c>
    </row>
    <row r="168" spans="1:16" x14ac:dyDescent="0.3">
      <c r="A168" s="1" t="s">
        <v>12</v>
      </c>
      <c r="B168" s="1" t="s">
        <v>13</v>
      </c>
      <c r="C168" s="2">
        <v>42709</v>
      </c>
      <c r="D168" s="1">
        <v>2977.65</v>
      </c>
      <c r="E168" s="1">
        <v>2990</v>
      </c>
      <c r="F168" s="1">
        <v>3095</v>
      </c>
      <c r="G168" s="1">
        <v>2980</v>
      </c>
      <c r="H168" s="1">
        <v>3000</v>
      </c>
      <c r="I168" s="1">
        <v>3031.65</v>
      </c>
      <c r="J168" s="1">
        <v>3018.5</v>
      </c>
      <c r="K168" s="1">
        <v>147477</v>
      </c>
      <c r="L168" s="1">
        <v>445159938.89999998</v>
      </c>
      <c r="M168" s="3">
        <f>IF(ISERROR((Table7[[#This Row],[Close Price]]-I167)/I167),0,(Table7[[#This Row],[Close Price]]-I167)/I167)</f>
        <v>1.8135106543750945E-2</v>
      </c>
      <c r="N168" s="3">
        <f>IF(OR(Table7[[#This Row],[Raw return]]&lt;-20,Table7[[#This Row],[Raw return]]&gt;20),"Outlier",Table7[[#This Row],[Raw return]])</f>
        <v>1.8135106543750945E-2</v>
      </c>
      <c r="O168" s="8">
        <f>(Table7[[#This Row],[Return]]-$S$3)^2</f>
        <v>2.0915972512996204E-4</v>
      </c>
      <c r="P168" s="8">
        <f>(Table7[[#This Row],[Return]]-$S$3)^3</f>
        <v>3.0249422904210901E-6</v>
      </c>
    </row>
    <row r="169" spans="1:16" x14ac:dyDescent="0.3">
      <c r="A169" s="1" t="s">
        <v>12</v>
      </c>
      <c r="B169" s="1" t="s">
        <v>13</v>
      </c>
      <c r="C169" s="2">
        <v>42710</v>
      </c>
      <c r="D169" s="1">
        <v>3031.65</v>
      </c>
      <c r="E169" s="1">
        <v>3029</v>
      </c>
      <c r="F169" s="1">
        <v>3044</v>
      </c>
      <c r="G169" s="1">
        <v>2990</v>
      </c>
      <c r="H169" s="1">
        <v>3000</v>
      </c>
      <c r="I169" s="1">
        <v>2999</v>
      </c>
      <c r="J169" s="1">
        <v>3009.83</v>
      </c>
      <c r="K169" s="1">
        <v>213031</v>
      </c>
      <c r="L169" s="1">
        <v>641187730.20000005</v>
      </c>
      <c r="M169" s="3">
        <f>IF(ISERROR((Table7[[#This Row],[Close Price]]-I168)/I168),0,(Table7[[#This Row],[Close Price]]-I168)/I168)</f>
        <v>-1.0769712862632589E-2</v>
      </c>
      <c r="N169" s="3">
        <f>IF(OR(Table7[[#This Row],[Raw return]]&lt;-20,Table7[[#This Row],[Raw return]]&gt;20),"Outlier",Table7[[#This Row],[Raw return]])</f>
        <v>-1.0769712862632589E-2</v>
      </c>
      <c r="O169" s="8">
        <f>(Table7[[#This Row],[Return]]-$S$3)^2</f>
        <v>2.0858476516357589E-4</v>
      </c>
      <c r="P169" s="8">
        <f>(Table7[[#This Row],[Return]]-$S$3)^3</f>
        <v>-3.012477952957747E-6</v>
      </c>
    </row>
    <row r="170" spans="1:16" x14ac:dyDescent="0.3">
      <c r="A170" s="1" t="s">
        <v>12</v>
      </c>
      <c r="B170" s="1" t="s">
        <v>13</v>
      </c>
      <c r="C170" s="2">
        <v>42711</v>
      </c>
      <c r="D170" s="1">
        <v>2999</v>
      </c>
      <c r="E170" s="1">
        <v>3020</v>
      </c>
      <c r="F170" s="1">
        <v>3020</v>
      </c>
      <c r="G170" s="1">
        <v>2946.1</v>
      </c>
      <c r="H170" s="1">
        <v>2970</v>
      </c>
      <c r="I170" s="1">
        <v>2957.2</v>
      </c>
      <c r="J170" s="1">
        <v>2977.82</v>
      </c>
      <c r="K170" s="1">
        <v>71578</v>
      </c>
      <c r="L170" s="1">
        <v>213146087.69999999</v>
      </c>
      <c r="M170" s="3">
        <f>IF(ISERROR((Table7[[#This Row],[Close Price]]-I169)/I169),0,(Table7[[#This Row],[Close Price]]-I169)/I169)</f>
        <v>-1.3937979326442208E-2</v>
      </c>
      <c r="N170" s="3">
        <f>IF(OR(Table7[[#This Row],[Raw return]]&lt;-20,Table7[[#This Row],[Raw return]]&gt;20),"Outlier",Table7[[#This Row],[Raw return]])</f>
        <v>-1.3937979326442208E-2</v>
      </c>
      <c r="O170" s="8">
        <f>(Table7[[#This Row],[Return]]-$S$3)^2</f>
        <v>3.1013782597190512E-4</v>
      </c>
      <c r="P170" s="8">
        <f>(Table7[[#This Row],[Return]]-$S$3)^3</f>
        <v>-5.4617536466410698E-6</v>
      </c>
    </row>
    <row r="171" spans="1:16" x14ac:dyDescent="0.3">
      <c r="A171" s="1" t="s">
        <v>12</v>
      </c>
      <c r="B171" s="1" t="s">
        <v>13</v>
      </c>
      <c r="C171" s="2">
        <v>42712</v>
      </c>
      <c r="D171" s="1">
        <v>2957.2</v>
      </c>
      <c r="E171" s="1">
        <v>2970.1</v>
      </c>
      <c r="F171" s="1">
        <v>3000.25</v>
      </c>
      <c r="G171" s="1">
        <v>2961.1</v>
      </c>
      <c r="H171" s="1">
        <v>2987</v>
      </c>
      <c r="I171" s="1">
        <v>2995.4</v>
      </c>
      <c r="J171" s="1">
        <v>2987.37</v>
      </c>
      <c r="K171" s="1">
        <v>93049</v>
      </c>
      <c r="L171" s="1">
        <v>277971895.5</v>
      </c>
      <c r="M171" s="3">
        <f>IF(ISERROR((Table7[[#This Row],[Close Price]]-I170)/I170),0,(Table7[[#This Row],[Close Price]]-I170)/I170)</f>
        <v>1.2917624780197577E-2</v>
      </c>
      <c r="N171" s="3">
        <f>IF(OR(Table7[[#This Row],[Raw return]]&lt;-20,Table7[[#This Row],[Raw return]]&gt;20),"Outlier",Table7[[#This Row],[Raw return]])</f>
        <v>1.2917624780197577E-2</v>
      </c>
      <c r="O171" s="8">
        <f>(Table7[[#This Row],[Return]]-$S$3)^2</f>
        <v>8.5467689457781028E-5</v>
      </c>
      <c r="P171" s="8">
        <f>(Table7[[#This Row],[Return]]-$S$3)^3</f>
        <v>7.9013799321453781E-7</v>
      </c>
    </row>
    <row r="172" spans="1:16" x14ac:dyDescent="0.3">
      <c r="A172" s="1" t="s">
        <v>12</v>
      </c>
      <c r="B172" s="1" t="s">
        <v>13</v>
      </c>
      <c r="C172" s="2">
        <v>42713</v>
      </c>
      <c r="D172" s="1">
        <v>2995.4</v>
      </c>
      <c r="E172" s="1">
        <v>3009.9</v>
      </c>
      <c r="F172" s="1">
        <v>3009.95</v>
      </c>
      <c r="G172" s="1">
        <v>2983</v>
      </c>
      <c r="H172" s="1">
        <v>2987.65</v>
      </c>
      <c r="I172" s="1">
        <v>2997.15</v>
      </c>
      <c r="J172" s="1">
        <v>2996.85</v>
      </c>
      <c r="K172" s="1">
        <v>75328</v>
      </c>
      <c r="L172" s="1">
        <v>225747082.30000001</v>
      </c>
      <c r="M172" s="3">
        <f>IF(ISERROR((Table7[[#This Row],[Close Price]]-I171)/I171),0,(Table7[[#This Row],[Close Price]]-I171)/I171)</f>
        <v>5.8422915136542694E-4</v>
      </c>
      <c r="N172" s="3">
        <f>IF(OR(Table7[[#This Row],[Raw return]]&lt;-20,Table7[[#This Row],[Raw return]]&gt;20),"Outlier",Table7[[#This Row],[Raw return]])</f>
        <v>5.8422915136542694E-4</v>
      </c>
      <c r="O172" s="8">
        <f>(Table7[[#This Row],[Return]]-$S$3)^2</f>
        <v>9.5389677954696059E-6</v>
      </c>
      <c r="P172" s="8">
        <f>(Table7[[#This Row],[Return]]-$S$3)^3</f>
        <v>-2.9461311354630078E-8</v>
      </c>
    </row>
    <row r="173" spans="1:16" x14ac:dyDescent="0.3">
      <c r="A173" s="1" t="s">
        <v>12</v>
      </c>
      <c r="B173" s="1" t="s">
        <v>13</v>
      </c>
      <c r="C173" s="2">
        <v>42716</v>
      </c>
      <c r="D173" s="1">
        <v>2997.15</v>
      </c>
      <c r="E173" s="1">
        <v>2986.95</v>
      </c>
      <c r="F173" s="1">
        <v>3048</v>
      </c>
      <c r="G173" s="1">
        <v>2960</v>
      </c>
      <c r="H173" s="1">
        <v>2977.25</v>
      </c>
      <c r="I173" s="1">
        <v>2975.25</v>
      </c>
      <c r="J173" s="1">
        <v>3007.93</v>
      </c>
      <c r="K173" s="1">
        <v>105499</v>
      </c>
      <c r="L173" s="1">
        <v>317333970.64999998</v>
      </c>
      <c r="M173" s="3">
        <f>IF(ISERROR((Table7[[#This Row],[Close Price]]-I172)/I172),0,(Table7[[#This Row],[Close Price]]-I172)/I172)</f>
        <v>-7.3069415945148193E-3</v>
      </c>
      <c r="N173" s="3">
        <f>IF(OR(Table7[[#This Row],[Raw return]]&lt;-20,Table7[[#This Row],[Raw return]]&gt;20),"Outlier",Table7[[#This Row],[Raw return]])</f>
        <v>-7.3069415945148193E-3</v>
      </c>
      <c r="O173" s="8">
        <f>(Table7[[#This Row],[Return]]-$S$3)^2</f>
        <v>1.2055365155318946E-4</v>
      </c>
      <c r="P173" s="8">
        <f>(Table7[[#This Row],[Return]]-$S$3)^3</f>
        <v>-1.3236420466364252E-6</v>
      </c>
    </row>
    <row r="174" spans="1:16" x14ac:dyDescent="0.3">
      <c r="A174" s="1" t="s">
        <v>12</v>
      </c>
      <c r="B174" s="1" t="s">
        <v>13</v>
      </c>
      <c r="C174" s="2">
        <v>42717</v>
      </c>
      <c r="D174" s="1">
        <v>2975.25</v>
      </c>
      <c r="E174" s="1">
        <v>2989.85</v>
      </c>
      <c r="F174" s="1">
        <v>3000</v>
      </c>
      <c r="G174" s="1">
        <v>2836</v>
      </c>
      <c r="H174" s="1">
        <v>2887</v>
      </c>
      <c r="I174" s="1">
        <v>2874.8</v>
      </c>
      <c r="J174" s="1">
        <v>2893.17</v>
      </c>
      <c r="K174" s="1">
        <v>213187</v>
      </c>
      <c r="L174" s="1">
        <v>616786169.35000002</v>
      </c>
      <c r="M174" s="3">
        <f>IF(ISERROR((Table7[[#This Row],[Close Price]]-I173)/I173),0,(Table7[[#This Row],[Close Price]]-I173)/I173)</f>
        <v>-3.3761868750525108E-2</v>
      </c>
      <c r="N174" s="3">
        <f>IF(OR(Table7[[#This Row],[Raw return]]&lt;-20,Table7[[#This Row],[Raw return]]&gt;20),"Outlier",Table7[[#This Row],[Raw return]])</f>
        <v>-3.3761868750525108E-2</v>
      </c>
      <c r="O174" s="8">
        <f>(Table7[[#This Row],[Return]]-$S$3)^2</f>
        <v>1.4013507629687685E-3</v>
      </c>
      <c r="P174" s="8">
        <f>(Table7[[#This Row],[Return]]-$S$3)^3</f>
        <v>-5.2459033081781232E-5</v>
      </c>
    </row>
    <row r="175" spans="1:16" x14ac:dyDescent="0.3">
      <c r="A175" s="1" t="s">
        <v>12</v>
      </c>
      <c r="B175" s="1" t="s">
        <v>13</v>
      </c>
      <c r="C175" s="2">
        <v>42718</v>
      </c>
      <c r="D175" s="1">
        <v>2874.8</v>
      </c>
      <c r="E175" s="1">
        <v>2890</v>
      </c>
      <c r="F175" s="1">
        <v>2892.4</v>
      </c>
      <c r="G175" s="1">
        <v>2760</v>
      </c>
      <c r="H175" s="1">
        <v>2764.25</v>
      </c>
      <c r="I175" s="1">
        <v>2775.75</v>
      </c>
      <c r="J175" s="1">
        <v>2813.75</v>
      </c>
      <c r="K175" s="1">
        <v>147517</v>
      </c>
      <c r="L175" s="1">
        <v>415076240.14999998</v>
      </c>
      <c r="M175" s="3">
        <f>IF(ISERROR((Table7[[#This Row],[Close Price]]-I174)/I174),0,(Table7[[#This Row],[Close Price]]-I174)/I174)</f>
        <v>-3.4454570752748076E-2</v>
      </c>
      <c r="N175" s="3">
        <f>IF(OR(Table7[[#This Row],[Raw return]]&lt;-20,Table7[[#This Row],[Raw return]]&gt;20),"Outlier",Table7[[#This Row],[Raw return]])</f>
        <v>-3.4454570752748076E-2</v>
      </c>
      <c r="O175" s="8">
        <f>(Table7[[#This Row],[Return]]-$S$3)^2</f>
        <v>1.4536926712713648E-3</v>
      </c>
      <c r="P175" s="8">
        <f>(Table7[[#This Row],[Return]]-$S$3)^3</f>
        <v>-5.5425408345077653E-5</v>
      </c>
    </row>
    <row r="176" spans="1:16" x14ac:dyDescent="0.3">
      <c r="A176" s="1" t="s">
        <v>12</v>
      </c>
      <c r="B176" s="1" t="s">
        <v>13</v>
      </c>
      <c r="C176" s="2">
        <v>42719</v>
      </c>
      <c r="D176" s="1">
        <v>2775.75</v>
      </c>
      <c r="E176" s="1">
        <v>2760</v>
      </c>
      <c r="F176" s="1">
        <v>2803.55</v>
      </c>
      <c r="G176" s="1">
        <v>2700</v>
      </c>
      <c r="H176" s="1">
        <v>2715</v>
      </c>
      <c r="I176" s="1">
        <v>2710.75</v>
      </c>
      <c r="J176" s="1">
        <v>2737.69</v>
      </c>
      <c r="K176" s="1">
        <v>197986</v>
      </c>
      <c r="L176" s="1">
        <v>542024017.54999995</v>
      </c>
      <c r="M176" s="3">
        <f>IF(ISERROR((Table7[[#This Row],[Close Price]]-I175)/I175),0,(Table7[[#This Row],[Close Price]]-I175)/I175)</f>
        <v>-2.3417094478969648E-2</v>
      </c>
      <c r="N176" s="3">
        <f>IF(OR(Table7[[#This Row],[Raw return]]&lt;-20,Table7[[#This Row],[Raw return]]&gt;20),"Outlier",Table7[[#This Row],[Raw return]])</f>
        <v>-2.3417094478969648E-2</v>
      </c>
      <c r="O176" s="8">
        <f>(Table7[[#This Row],[Return]]-$S$3)^2</f>
        <v>7.3385973321413178E-4</v>
      </c>
      <c r="P176" s="8">
        <f>(Table7[[#This Row],[Return]]-$S$3)^3</f>
        <v>-1.9880146845625282E-5</v>
      </c>
    </row>
    <row r="177" spans="1:16" x14ac:dyDescent="0.3">
      <c r="A177" s="1" t="s">
        <v>12</v>
      </c>
      <c r="B177" s="1" t="s">
        <v>13</v>
      </c>
      <c r="C177" s="2">
        <v>42720</v>
      </c>
      <c r="D177" s="1">
        <v>2710.75</v>
      </c>
      <c r="E177" s="1">
        <v>2731</v>
      </c>
      <c r="F177" s="1">
        <v>2851.05</v>
      </c>
      <c r="G177" s="1">
        <v>2719</v>
      </c>
      <c r="H177" s="1">
        <v>2845</v>
      </c>
      <c r="I177" s="1">
        <v>2829.8</v>
      </c>
      <c r="J177" s="1">
        <v>2799.67</v>
      </c>
      <c r="K177" s="1">
        <v>185787</v>
      </c>
      <c r="L177" s="1">
        <v>520142093.75</v>
      </c>
      <c r="M177" s="3">
        <f>IF(ISERROR((Table7[[#This Row],[Close Price]]-I176)/I176),0,(Table7[[#This Row],[Close Price]]-I176)/I176)</f>
        <v>4.3917734944203701E-2</v>
      </c>
      <c r="N177" s="3">
        <f>IF(OR(Table7[[#This Row],[Raw return]]&lt;-20,Table7[[#This Row],[Raw return]]&gt;20),"Outlier",Table7[[#This Row],[Raw return]])</f>
        <v>4.3917734944203701E-2</v>
      </c>
      <c r="O177" s="8">
        <f>(Table7[[#This Row],[Return]]-$S$3)^2</f>
        <v>1.6196587250336474E-3</v>
      </c>
      <c r="P177" s="8">
        <f>(Table7[[#This Row],[Return]]-$S$3)^3</f>
        <v>6.5183139230421953E-5</v>
      </c>
    </row>
    <row r="178" spans="1:16" x14ac:dyDescent="0.3">
      <c r="A178" s="1" t="s">
        <v>12</v>
      </c>
      <c r="B178" s="1" t="s">
        <v>13</v>
      </c>
      <c r="C178" s="2">
        <v>42723</v>
      </c>
      <c r="D178" s="1">
        <v>2829.8</v>
      </c>
      <c r="E178" s="1">
        <v>2834.8</v>
      </c>
      <c r="F178" s="1">
        <v>2839.8</v>
      </c>
      <c r="G178" s="1">
        <v>2725</v>
      </c>
      <c r="H178" s="1">
        <v>2729</v>
      </c>
      <c r="I178" s="1">
        <v>2732.8</v>
      </c>
      <c r="J178" s="1">
        <v>2745.37</v>
      </c>
      <c r="K178" s="1">
        <v>131081</v>
      </c>
      <c r="L178" s="1">
        <v>359866026.10000002</v>
      </c>
      <c r="M178" s="3">
        <f>IF(ISERROR((Table7[[#This Row],[Close Price]]-I177)/I177),0,(Table7[[#This Row],[Close Price]]-I177)/I177)</f>
        <v>-3.4278040850943527E-2</v>
      </c>
      <c r="N178" s="3">
        <f>IF(OR(Table7[[#This Row],[Raw return]]&lt;-20,Table7[[#This Row],[Raw return]]&gt;20),"Outlier",Table7[[#This Row],[Raw return]])</f>
        <v>-3.4278040850943527E-2</v>
      </c>
      <c r="O178" s="8">
        <f>(Table7[[#This Row],[Return]]-$S$3)^2</f>
        <v>1.4402626093139373E-3</v>
      </c>
      <c r="P178" s="8">
        <f>(Table7[[#This Row],[Return]]-$S$3)^3</f>
        <v>-5.4659106633398495E-5</v>
      </c>
    </row>
    <row r="179" spans="1:16" x14ac:dyDescent="0.3">
      <c r="A179" s="1" t="s">
        <v>12</v>
      </c>
      <c r="B179" s="1" t="s">
        <v>13</v>
      </c>
      <c r="C179" s="2">
        <v>42724</v>
      </c>
      <c r="D179" s="1">
        <v>2732.8</v>
      </c>
      <c r="E179" s="1">
        <v>2746.95</v>
      </c>
      <c r="F179" s="1">
        <v>2773.95</v>
      </c>
      <c r="G179" s="1">
        <v>2675.5</v>
      </c>
      <c r="H179" s="1">
        <v>2693</v>
      </c>
      <c r="I179" s="1">
        <v>2694.65</v>
      </c>
      <c r="J179" s="1">
        <v>2725.68</v>
      </c>
      <c r="K179" s="1">
        <v>128587</v>
      </c>
      <c r="L179" s="1">
        <v>350487484.69999999</v>
      </c>
      <c r="M179" s="3">
        <f>IF(ISERROR((Table7[[#This Row],[Close Price]]-I178)/I178),0,(Table7[[#This Row],[Close Price]]-I178)/I178)</f>
        <v>-1.396004098360659E-2</v>
      </c>
      <c r="N179" s="3">
        <f>IF(OR(Table7[[#This Row],[Raw return]]&lt;-20,Table7[[#This Row],[Raw return]]&gt;20),"Outlier",Table7[[#This Row],[Raw return]])</f>
        <v>-1.396004098360659E-2</v>
      </c>
      <c r="O179" s="8">
        <f>(Table7[[#This Row],[Return]]-$S$3)^2</f>
        <v>3.1091535648256036E-4</v>
      </c>
      <c r="P179" s="8">
        <f>(Table7[[#This Row],[Return]]-$S$3)^3</f>
        <v>-5.4823058348604192E-6</v>
      </c>
    </row>
    <row r="180" spans="1:16" x14ac:dyDescent="0.3">
      <c r="A180" s="1" t="s">
        <v>12</v>
      </c>
      <c r="B180" s="1" t="s">
        <v>13</v>
      </c>
      <c r="C180" s="2">
        <v>42725</v>
      </c>
      <c r="D180" s="1">
        <v>2694.65</v>
      </c>
      <c r="E180" s="1">
        <v>2709.9</v>
      </c>
      <c r="F180" s="1">
        <v>2717.85</v>
      </c>
      <c r="G180" s="1">
        <v>2650</v>
      </c>
      <c r="H180" s="1">
        <v>2655</v>
      </c>
      <c r="I180" s="1">
        <v>2659.9</v>
      </c>
      <c r="J180" s="1">
        <v>2681.5</v>
      </c>
      <c r="K180" s="1">
        <v>100191</v>
      </c>
      <c r="L180" s="1">
        <v>268661942.05000001</v>
      </c>
      <c r="M180" s="3">
        <f>IF(ISERROR((Table7[[#This Row],[Close Price]]-I179)/I179),0,(Table7[[#This Row],[Close Price]]-I179)/I179)</f>
        <v>-1.2895923403781567E-2</v>
      </c>
      <c r="N180" s="3">
        <f>IF(OR(Table7[[#This Row],[Raw return]]&lt;-20,Table7[[#This Row],[Raw return]]&gt;20),"Outlier",Table7[[#This Row],[Raw return]])</f>
        <v>-1.2895923403781567E-2</v>
      </c>
      <c r="O180" s="8">
        <f>(Table7[[#This Row],[Return]]-$S$3)^2</f>
        <v>2.7452097464205407E-4</v>
      </c>
      <c r="P180" s="8">
        <f>(Table7[[#This Row],[Return]]-$S$3)^3</f>
        <v>-4.5484486718950127E-6</v>
      </c>
    </row>
    <row r="181" spans="1:16" x14ac:dyDescent="0.3">
      <c r="A181" s="1" t="s">
        <v>12</v>
      </c>
      <c r="B181" s="1" t="s">
        <v>13</v>
      </c>
      <c r="C181" s="2">
        <v>42726</v>
      </c>
      <c r="D181" s="1">
        <v>2659.9</v>
      </c>
      <c r="E181" s="1">
        <v>2652</v>
      </c>
      <c r="F181" s="1">
        <v>2652</v>
      </c>
      <c r="G181" s="1">
        <v>2542.15</v>
      </c>
      <c r="H181" s="1">
        <v>2563</v>
      </c>
      <c r="I181" s="1">
        <v>2550.1</v>
      </c>
      <c r="J181" s="1">
        <v>2577.7800000000002</v>
      </c>
      <c r="K181" s="1">
        <v>152438</v>
      </c>
      <c r="L181" s="1">
        <v>392950871.39999998</v>
      </c>
      <c r="M181" s="3">
        <f>IF(ISERROR((Table7[[#This Row],[Close Price]]-I180)/I180),0,(Table7[[#This Row],[Close Price]]-I180)/I180)</f>
        <v>-4.1279747358923334E-2</v>
      </c>
      <c r="N181" s="3">
        <f>IF(OR(Table7[[#This Row],[Raw return]]&lt;-20,Table7[[#This Row],[Raw return]]&gt;20),"Outlier",Table7[[#This Row],[Raw return]])</f>
        <v>-4.1279747358923334E-2</v>
      </c>
      <c r="O181" s="8">
        <f>(Table7[[#This Row],[Return]]-$S$3)^2</f>
        <v>2.0207271172377147E-3</v>
      </c>
      <c r="P181" s="8">
        <f>(Table7[[#This Row],[Return]]-$S$3)^3</f>
        <v>-9.083673261315365E-5</v>
      </c>
    </row>
    <row r="182" spans="1:16" x14ac:dyDescent="0.3">
      <c r="A182" s="1" t="s">
        <v>12</v>
      </c>
      <c r="B182" s="1" t="s">
        <v>13</v>
      </c>
      <c r="C182" s="2">
        <v>42727</v>
      </c>
      <c r="D182" s="1">
        <v>2550.1</v>
      </c>
      <c r="E182" s="1">
        <v>2555</v>
      </c>
      <c r="F182" s="1">
        <v>2640</v>
      </c>
      <c r="G182" s="1">
        <v>2541.3000000000002</v>
      </c>
      <c r="H182" s="1">
        <v>2635</v>
      </c>
      <c r="I182" s="1">
        <v>2620.4</v>
      </c>
      <c r="J182" s="1">
        <v>2603.11</v>
      </c>
      <c r="K182" s="1">
        <v>220535</v>
      </c>
      <c r="L182" s="1">
        <v>574077457.5</v>
      </c>
      <c r="M182" s="3">
        <f>IF(ISERROR((Table7[[#This Row],[Close Price]]-I181)/I181),0,(Table7[[#This Row],[Close Price]]-I181)/I181)</f>
        <v>2.7567546370730632E-2</v>
      </c>
      <c r="N182" s="3">
        <f>IF(OR(Table7[[#This Row],[Raw return]]&lt;-20,Table7[[#This Row],[Raw return]]&gt;20),"Outlier",Table7[[#This Row],[Raw return]])</f>
        <v>2.7567546370730632E-2</v>
      </c>
      <c r="O182" s="8">
        <f>(Table7[[#This Row],[Return]]-$S$3)^2</f>
        <v>5.7096124127559839E-4</v>
      </c>
      <c r="P182" s="8">
        <f>(Table7[[#This Row],[Return]]-$S$3)^3</f>
        <v>1.3643001970735356E-5</v>
      </c>
    </row>
    <row r="183" spans="1:16" x14ac:dyDescent="0.3">
      <c r="A183" s="1" t="s">
        <v>12</v>
      </c>
      <c r="B183" s="1" t="s">
        <v>13</v>
      </c>
      <c r="C183" s="2">
        <v>42730</v>
      </c>
      <c r="D183" s="1">
        <v>2620.4</v>
      </c>
      <c r="E183" s="1">
        <v>2630</v>
      </c>
      <c r="F183" s="1">
        <v>2637.95</v>
      </c>
      <c r="G183" s="1">
        <v>2555</v>
      </c>
      <c r="H183" s="1">
        <v>2626</v>
      </c>
      <c r="I183" s="1">
        <v>2617.85</v>
      </c>
      <c r="J183" s="1">
        <v>2601.5500000000002</v>
      </c>
      <c r="K183" s="1">
        <v>74403</v>
      </c>
      <c r="L183" s="1">
        <v>193563477.84999999</v>
      </c>
      <c r="M183" s="3">
        <f>IF(ISERROR((Table7[[#This Row],[Close Price]]-I182)/I182),0,(Table7[[#This Row],[Close Price]]-I182)/I182)</f>
        <v>-9.7313387269126154E-4</v>
      </c>
      <c r="N183" s="3">
        <f>IF(OR(Table7[[#This Row],[Raw return]]&lt;-20,Table7[[#This Row],[Raw return]]&gt;20),"Outlier",Table7[[#This Row],[Raw return]])</f>
        <v>-9.7313387269126154E-4</v>
      </c>
      <c r="O183" s="8">
        <f>(Table7[[#This Row],[Return]]-$S$3)^2</f>
        <v>2.1584247131752049E-5</v>
      </c>
      <c r="P183" s="8">
        <f>(Table7[[#This Row],[Return]]-$S$3)^3</f>
        <v>-1.0027792928539555E-7</v>
      </c>
    </row>
    <row r="184" spans="1:16" x14ac:dyDescent="0.3">
      <c r="A184" s="1" t="s">
        <v>12</v>
      </c>
      <c r="B184" s="1" t="s">
        <v>13</v>
      </c>
      <c r="C184" s="2">
        <v>42731</v>
      </c>
      <c r="D184" s="1">
        <v>2617.85</v>
      </c>
      <c r="E184" s="1">
        <v>2625</v>
      </c>
      <c r="F184" s="1">
        <v>2775</v>
      </c>
      <c r="G184" s="1">
        <v>2606</v>
      </c>
      <c r="H184" s="1">
        <v>2740</v>
      </c>
      <c r="I184" s="1">
        <v>2743.55</v>
      </c>
      <c r="J184" s="1">
        <v>2691.79</v>
      </c>
      <c r="K184" s="1">
        <v>101362</v>
      </c>
      <c r="L184" s="1">
        <v>272845314.89999998</v>
      </c>
      <c r="M184" s="3">
        <f>IF(ISERROR((Table7[[#This Row],[Close Price]]-I183)/I183),0,(Table7[[#This Row],[Close Price]]-I183)/I183)</f>
        <v>4.8016502091410999E-2</v>
      </c>
      <c r="N184" s="3">
        <f>IF(OR(Table7[[#This Row],[Raw return]]&lt;-20,Table7[[#This Row],[Raw return]]&gt;20),"Outlier",Table7[[#This Row],[Raw return]])</f>
        <v>4.8016502091410999E-2</v>
      </c>
      <c r="O184" s="8">
        <f>(Table7[[#This Row],[Return]]-$S$3)^2</f>
        <v>1.9663682524438007E-3</v>
      </c>
      <c r="P184" s="8">
        <f>(Table7[[#This Row],[Return]]-$S$3)^3</f>
        <v>8.7196144153884003E-5</v>
      </c>
    </row>
    <row r="185" spans="1:16" x14ac:dyDescent="0.3">
      <c r="A185" s="1" t="s">
        <v>12</v>
      </c>
      <c r="B185" s="1" t="s">
        <v>13</v>
      </c>
      <c r="C185" s="2">
        <v>42732</v>
      </c>
      <c r="D185" s="1">
        <v>2743.55</v>
      </c>
      <c r="E185" s="1">
        <v>2754</v>
      </c>
      <c r="F185" s="1">
        <v>2820</v>
      </c>
      <c r="G185" s="1">
        <v>2728.5</v>
      </c>
      <c r="H185" s="1">
        <v>2811</v>
      </c>
      <c r="I185" s="1">
        <v>2800.75</v>
      </c>
      <c r="J185" s="1">
        <v>2781.91</v>
      </c>
      <c r="K185" s="1">
        <v>105911</v>
      </c>
      <c r="L185" s="1">
        <v>294634996.80000001</v>
      </c>
      <c r="M185" s="3">
        <f>IF(ISERROR((Table7[[#This Row],[Close Price]]-I184)/I184),0,(Table7[[#This Row],[Close Price]]-I184)/I184)</f>
        <v>2.0848900147618893E-2</v>
      </c>
      <c r="N185" s="3">
        <f>IF(OR(Table7[[#This Row],[Raw return]]&lt;-20,Table7[[#This Row],[Raw return]]&gt;20),"Outlier",Table7[[#This Row],[Raw return]])</f>
        <v>2.0848900147618893E-2</v>
      </c>
      <c r="O185" s="8">
        <f>(Table7[[#This Row],[Return]]-$S$3)^2</f>
        <v>2.9502009628246719E-4</v>
      </c>
      <c r="P185" s="8">
        <f>(Table7[[#This Row],[Return]]-$S$3)^3</f>
        <v>5.0673091473058797E-6</v>
      </c>
    </row>
    <row r="186" spans="1:16" x14ac:dyDescent="0.3">
      <c r="A186" s="1" t="s">
        <v>12</v>
      </c>
      <c r="B186" s="1" t="s">
        <v>13</v>
      </c>
      <c r="C186" s="2">
        <v>42733</v>
      </c>
      <c r="D186" s="1">
        <v>2800.75</v>
      </c>
      <c r="E186" s="1">
        <v>2825</v>
      </c>
      <c r="F186" s="1">
        <v>2892</v>
      </c>
      <c r="G186" s="1">
        <v>2812</v>
      </c>
      <c r="H186" s="1">
        <v>2880</v>
      </c>
      <c r="I186" s="1">
        <v>2872.2</v>
      </c>
      <c r="J186" s="1">
        <v>2864.82</v>
      </c>
      <c r="K186" s="1">
        <v>138991</v>
      </c>
      <c r="L186" s="1">
        <v>398184524.75</v>
      </c>
      <c r="M186" s="3">
        <f>IF(ISERROR((Table7[[#This Row],[Close Price]]-I185)/I185),0,(Table7[[#This Row],[Close Price]]-I185)/I185)</f>
        <v>2.5511023832901835E-2</v>
      </c>
      <c r="N186" s="3">
        <f>IF(OR(Table7[[#This Row],[Raw return]]&lt;-20,Table7[[#This Row],[Raw return]]&gt;20),"Outlier",Table7[[#This Row],[Raw return]])</f>
        <v>2.5511023832901835E-2</v>
      </c>
      <c r="O186" s="8">
        <f>(Table7[[#This Row],[Return]]-$S$3)^2</f>
        <v>4.7691015618094484E-4</v>
      </c>
      <c r="P186" s="8">
        <f>(Table7[[#This Row],[Return]]-$S$3)^3</f>
        <v>1.0414894062219894E-5</v>
      </c>
    </row>
    <row r="187" spans="1:16" x14ac:dyDescent="0.3">
      <c r="A187" s="1" t="s">
        <v>12</v>
      </c>
      <c r="B187" s="1" t="s">
        <v>13</v>
      </c>
      <c r="C187" s="2">
        <v>42734</v>
      </c>
      <c r="D187" s="1">
        <v>2872.2</v>
      </c>
      <c r="E187" s="1">
        <v>2880</v>
      </c>
      <c r="F187" s="1">
        <v>2942</v>
      </c>
      <c r="G187" s="1">
        <v>2877.15</v>
      </c>
      <c r="H187" s="1">
        <v>2880</v>
      </c>
      <c r="I187" s="1">
        <v>2894.85</v>
      </c>
      <c r="J187" s="1">
        <v>2911.13</v>
      </c>
      <c r="K187" s="1">
        <v>75673</v>
      </c>
      <c r="L187" s="1">
        <v>220294277.75</v>
      </c>
      <c r="M187" s="3">
        <f>IF(ISERROR((Table7[[#This Row],[Close Price]]-I186)/I186),0,(Table7[[#This Row],[Close Price]]-I186)/I186)</f>
        <v>7.8859410904533432E-3</v>
      </c>
      <c r="N187" s="3">
        <f>IF(OR(Table7[[#This Row],[Raw return]]&lt;-20,Table7[[#This Row],[Raw return]]&gt;20),"Outlier",Table7[[#This Row],[Raw return]])</f>
        <v>7.8859410904533432E-3</v>
      </c>
      <c r="O187" s="8">
        <f>(Table7[[#This Row],[Return]]-$S$3)^2</f>
        <v>1.7750969938937671E-5</v>
      </c>
      <c r="P187" s="8">
        <f>(Table7[[#This Row],[Return]]-$S$3)^3</f>
        <v>7.4788208958746833E-8</v>
      </c>
    </row>
    <row r="188" spans="1:16" x14ac:dyDescent="0.3">
      <c r="A188" s="1" t="s">
        <v>12</v>
      </c>
      <c r="B188" s="1" t="s">
        <v>13</v>
      </c>
      <c r="C188" s="2">
        <v>42737</v>
      </c>
      <c r="D188" s="1">
        <v>2894.85</v>
      </c>
      <c r="E188" s="1">
        <v>2898</v>
      </c>
      <c r="F188" s="1">
        <v>2979</v>
      </c>
      <c r="G188" s="1">
        <v>2858.8</v>
      </c>
      <c r="H188" s="1">
        <v>2974</v>
      </c>
      <c r="I188" s="1">
        <v>2949.65</v>
      </c>
      <c r="J188" s="1">
        <v>2920.41</v>
      </c>
      <c r="K188" s="1">
        <v>77962</v>
      </c>
      <c r="L188" s="1">
        <v>227681095.5</v>
      </c>
      <c r="M188" s="3">
        <f>IF(ISERROR((Table7[[#This Row],[Close Price]]-I187)/I187),0,(Table7[[#This Row],[Close Price]]-I187)/I187)</f>
        <v>1.8930169093390049E-2</v>
      </c>
      <c r="N188" s="3">
        <f>IF(OR(Table7[[#This Row],[Raw return]]&lt;-20,Table7[[#This Row],[Raw return]]&gt;20),"Outlier",Table7[[#This Row],[Raw return]])</f>
        <v>1.8930169093390049E-2</v>
      </c>
      <c r="O188" s="8">
        <f>(Table7[[#This Row],[Return]]-$S$3)^2</f>
        <v>2.3278880398175944E-4</v>
      </c>
      <c r="P188" s="8">
        <f>(Table7[[#This Row],[Return]]-$S$3)^3</f>
        <v>3.5517560877267467E-6</v>
      </c>
    </row>
    <row r="189" spans="1:16" x14ac:dyDescent="0.3">
      <c r="A189" s="1" t="s">
        <v>12</v>
      </c>
      <c r="B189" s="1" t="s">
        <v>13</v>
      </c>
      <c r="C189" s="2">
        <v>42738</v>
      </c>
      <c r="D189" s="1">
        <v>2949.65</v>
      </c>
      <c r="E189" s="1">
        <v>2950</v>
      </c>
      <c r="F189" s="1">
        <v>3045</v>
      </c>
      <c r="G189" s="1">
        <v>2940.1</v>
      </c>
      <c r="H189" s="1">
        <v>3007</v>
      </c>
      <c r="I189" s="1">
        <v>3016.65</v>
      </c>
      <c r="J189" s="1">
        <v>2998.25</v>
      </c>
      <c r="K189" s="1">
        <v>89363</v>
      </c>
      <c r="L189" s="1">
        <v>267933013.44999999</v>
      </c>
      <c r="M189" s="3">
        <f>IF(ISERROR((Table7[[#This Row],[Close Price]]-I188)/I188),0,(Table7[[#This Row],[Close Price]]-I188)/I188)</f>
        <v>2.2714559354499685E-2</v>
      </c>
      <c r="N189" s="3">
        <f>IF(OR(Table7[[#This Row],[Raw return]]&lt;-20,Table7[[#This Row],[Raw return]]&gt;20),"Outlier",Table7[[#This Row],[Raw return]])</f>
        <v>2.2714559354499685E-2</v>
      </c>
      <c r="O189" s="8">
        <f>(Table7[[#This Row],[Return]]-$S$3)^2</f>
        <v>3.6259046179674579E-4</v>
      </c>
      <c r="P189" s="8">
        <f>(Table7[[#This Row],[Return]]-$S$3)^3</f>
        <v>6.904378050306543E-6</v>
      </c>
    </row>
    <row r="190" spans="1:16" x14ac:dyDescent="0.3">
      <c r="A190" s="1" t="s">
        <v>12</v>
      </c>
      <c r="B190" s="1" t="s">
        <v>13</v>
      </c>
      <c r="C190" s="2">
        <v>42739</v>
      </c>
      <c r="D190" s="1">
        <v>3016.65</v>
      </c>
      <c r="E190" s="1">
        <v>3020.05</v>
      </c>
      <c r="F190" s="1">
        <v>3037</v>
      </c>
      <c r="G190" s="1">
        <v>2947.6</v>
      </c>
      <c r="H190" s="1">
        <v>2967</v>
      </c>
      <c r="I190" s="1">
        <v>2960.85</v>
      </c>
      <c r="J190" s="1">
        <v>2989.65</v>
      </c>
      <c r="K190" s="1">
        <v>85592</v>
      </c>
      <c r="L190" s="1">
        <v>255890449.5</v>
      </c>
      <c r="M190" s="3">
        <f>IF(ISERROR((Table7[[#This Row],[Close Price]]-I189)/I189),0,(Table7[[#This Row],[Close Price]]-I189)/I189)</f>
        <v>-1.849733976430815E-2</v>
      </c>
      <c r="N190" s="3">
        <f>IF(OR(Table7[[#This Row],[Raw return]]&lt;-20,Table7[[#This Row],[Raw return]]&gt;20),"Outlier",Table7[[#This Row],[Raw return]])</f>
        <v>-1.849733976430815E-2</v>
      </c>
      <c r="O190" s="8">
        <f>(Table7[[#This Row],[Return]]-$S$3)^2</f>
        <v>4.9151292870392989E-4</v>
      </c>
      <c r="P190" s="8">
        <f>(Table7[[#This Row],[Return]]-$S$3)^3</f>
        <v>-1.0896886287823722E-5</v>
      </c>
    </row>
    <row r="191" spans="1:16" x14ac:dyDescent="0.3">
      <c r="A191" s="1" t="s">
        <v>12</v>
      </c>
      <c r="B191" s="1" t="s">
        <v>13</v>
      </c>
      <c r="C191" s="2">
        <v>42740</v>
      </c>
      <c r="D191" s="1">
        <v>2960.85</v>
      </c>
      <c r="E191" s="1">
        <v>2984.1</v>
      </c>
      <c r="F191" s="1">
        <v>3024</v>
      </c>
      <c r="G191" s="1">
        <v>2970</v>
      </c>
      <c r="H191" s="1">
        <v>3019</v>
      </c>
      <c r="I191" s="1">
        <v>3018.45</v>
      </c>
      <c r="J191" s="1">
        <v>3003.22</v>
      </c>
      <c r="K191" s="1">
        <v>76912</v>
      </c>
      <c r="L191" s="1">
        <v>230984002.55000001</v>
      </c>
      <c r="M191" s="3">
        <f>IF(ISERROR((Table7[[#This Row],[Close Price]]-I190)/I190),0,(Table7[[#This Row],[Close Price]]-I190)/I190)</f>
        <v>1.9453873043213912E-2</v>
      </c>
      <c r="N191" s="3">
        <f>IF(OR(Table7[[#This Row],[Raw return]]&lt;-20,Table7[[#This Row],[Raw return]]&gt;20),"Outlier",Table7[[#This Row],[Raw return]])</f>
        <v>1.9453873043213912E-2</v>
      </c>
      <c r="O191" s="8">
        <f>(Table7[[#This Row],[Return]]-$S$3)^2</f>
        <v>2.4904380994870452E-4</v>
      </c>
      <c r="P191" s="8">
        <f>(Table7[[#This Row],[Return]]-$S$3)^3</f>
        <v>3.930190735282289E-6</v>
      </c>
    </row>
    <row r="192" spans="1:16" x14ac:dyDescent="0.3">
      <c r="A192" s="1" t="s">
        <v>12</v>
      </c>
      <c r="B192" s="1" t="s">
        <v>13</v>
      </c>
      <c r="C192" s="2">
        <v>42741</v>
      </c>
      <c r="D192" s="1">
        <v>3018.45</v>
      </c>
      <c r="E192" s="1">
        <v>3018</v>
      </c>
      <c r="F192" s="1">
        <v>3021</v>
      </c>
      <c r="G192" s="1">
        <v>2968</v>
      </c>
      <c r="H192" s="1">
        <v>2976</v>
      </c>
      <c r="I192" s="1">
        <v>2978.55</v>
      </c>
      <c r="J192" s="1">
        <v>2993.95</v>
      </c>
      <c r="K192" s="1">
        <v>57125</v>
      </c>
      <c r="L192" s="1">
        <v>171029351</v>
      </c>
      <c r="M192" s="3">
        <f>IF(ISERROR((Table7[[#This Row],[Close Price]]-I191)/I191),0,(Table7[[#This Row],[Close Price]]-I191)/I191)</f>
        <v>-1.3218704964468399E-2</v>
      </c>
      <c r="N192" s="3">
        <f>IF(OR(Table7[[#This Row],[Raw return]]&lt;-20,Table7[[#This Row],[Raw return]]&gt;20),"Outlier",Table7[[#This Row],[Raw return]])</f>
        <v>-1.3218704964468399E-2</v>
      </c>
      <c r="O192" s="8">
        <f>(Table7[[#This Row],[Return]]-$S$3)^2</f>
        <v>2.8532128780434302E-4</v>
      </c>
      <c r="P192" s="8">
        <f>(Table7[[#This Row],[Return]]-$S$3)^3</f>
        <v>-4.8194919957390736E-6</v>
      </c>
    </row>
    <row r="193" spans="1:16" x14ac:dyDescent="0.3">
      <c r="A193" s="1" t="s">
        <v>12</v>
      </c>
      <c r="B193" s="1" t="s">
        <v>13</v>
      </c>
      <c r="C193" s="2">
        <v>42744</v>
      </c>
      <c r="D193" s="1">
        <v>2978.55</v>
      </c>
      <c r="E193" s="1">
        <v>2981</v>
      </c>
      <c r="F193" s="1">
        <v>3024.95</v>
      </c>
      <c r="G193" s="1">
        <v>2970</v>
      </c>
      <c r="H193" s="1">
        <v>2996</v>
      </c>
      <c r="I193" s="1">
        <v>2992.65</v>
      </c>
      <c r="J193" s="1">
        <v>3000.36</v>
      </c>
      <c r="K193" s="1">
        <v>77239</v>
      </c>
      <c r="L193" s="1">
        <v>231744740.30000001</v>
      </c>
      <c r="M193" s="3">
        <f>IF(ISERROR((Table7[[#This Row],[Close Price]]-I192)/I192),0,(Table7[[#This Row],[Close Price]]-I192)/I192)</f>
        <v>4.7338470060935382E-3</v>
      </c>
      <c r="N193" s="3">
        <f>IF(OR(Table7[[#This Row],[Raw return]]&lt;-20,Table7[[#This Row],[Raw return]]&gt;20),"Outlier",Table7[[#This Row],[Raw return]])</f>
        <v>4.7338470060935382E-3</v>
      </c>
      <c r="O193" s="8">
        <f>(Table7[[#This Row],[Return]]-$S$3)^2</f>
        <v>1.1259245328289358E-6</v>
      </c>
      <c r="P193" s="8">
        <f>(Table7[[#This Row],[Return]]-$S$3)^3</f>
        <v>1.1947139181382849E-9</v>
      </c>
    </row>
    <row r="194" spans="1:16" x14ac:dyDescent="0.3">
      <c r="A194" s="1" t="s">
        <v>12</v>
      </c>
      <c r="B194" s="1" t="s">
        <v>13</v>
      </c>
      <c r="C194" s="2">
        <v>42745</v>
      </c>
      <c r="D194" s="1">
        <v>2992.65</v>
      </c>
      <c r="E194" s="1">
        <v>2996</v>
      </c>
      <c r="F194" s="1">
        <v>3020</v>
      </c>
      <c r="G194" s="1">
        <v>2990</v>
      </c>
      <c r="H194" s="1">
        <v>2998</v>
      </c>
      <c r="I194" s="1">
        <v>3010.15</v>
      </c>
      <c r="J194" s="1">
        <v>3008.31</v>
      </c>
      <c r="K194" s="1">
        <v>34970</v>
      </c>
      <c r="L194" s="1">
        <v>105200557.2</v>
      </c>
      <c r="M194" s="3">
        <f>IF(ISERROR((Table7[[#This Row],[Close Price]]-I193)/I193),0,(Table7[[#This Row],[Close Price]]-I193)/I193)</f>
        <v>5.8476601005797539E-3</v>
      </c>
      <c r="N194" s="3">
        <f>IF(OR(Table7[[#This Row],[Raw return]]&lt;-20,Table7[[#This Row],[Raw return]]&gt;20),"Outlier",Table7[[#This Row],[Raw return]])</f>
        <v>5.8476601005797539E-3</v>
      </c>
      <c r="O194" s="8">
        <f>(Table7[[#This Row],[Return]]-$S$3)^2</f>
        <v>4.7302291831453167E-6</v>
      </c>
      <c r="P194" s="8">
        <f>(Table7[[#This Row],[Return]]-$S$3)^3</f>
        <v>1.0287818049524211E-8</v>
      </c>
    </row>
    <row r="195" spans="1:16" x14ac:dyDescent="0.3">
      <c r="A195" s="1" t="s">
        <v>12</v>
      </c>
      <c r="B195" s="1" t="s">
        <v>13</v>
      </c>
      <c r="C195" s="2">
        <v>42746</v>
      </c>
      <c r="D195" s="1">
        <v>3010.15</v>
      </c>
      <c r="E195" s="1">
        <v>3015</v>
      </c>
      <c r="F195" s="1">
        <v>3027.15</v>
      </c>
      <c r="G195" s="1">
        <v>2932.45</v>
      </c>
      <c r="H195" s="1">
        <v>3019</v>
      </c>
      <c r="I195" s="1">
        <v>3018.5</v>
      </c>
      <c r="J195" s="1">
        <v>3007.18</v>
      </c>
      <c r="K195" s="1">
        <v>90149</v>
      </c>
      <c r="L195" s="1">
        <v>271094201.25</v>
      </c>
      <c r="M195" s="3">
        <f>IF(ISERROR((Table7[[#This Row],[Close Price]]-I194)/I194),0,(Table7[[#This Row],[Close Price]]-I194)/I194)</f>
        <v>2.7739481421191333E-3</v>
      </c>
      <c r="N195" s="3">
        <f>IF(OR(Table7[[#This Row],[Raw return]]&lt;-20,Table7[[#This Row],[Raw return]]&gt;20),"Outlier",Table7[[#This Row],[Raw return]])</f>
        <v>2.7739481421191333E-3</v>
      </c>
      <c r="O195" s="8">
        <f>(Table7[[#This Row],[Return]]-$S$3)^2</f>
        <v>8.0784674786213563E-7</v>
      </c>
      <c r="P195" s="8">
        <f>(Table7[[#This Row],[Return]]-$S$3)^3</f>
        <v>-7.2609504234348584E-10</v>
      </c>
    </row>
    <row r="196" spans="1:16" x14ac:dyDescent="0.3">
      <c r="A196" s="1" t="s">
        <v>12</v>
      </c>
      <c r="B196" s="1" t="s">
        <v>13</v>
      </c>
      <c r="C196" s="2">
        <v>42747</v>
      </c>
      <c r="D196" s="1">
        <v>3018.5</v>
      </c>
      <c r="E196" s="1">
        <v>3019</v>
      </c>
      <c r="F196" s="1">
        <v>3020.2</v>
      </c>
      <c r="G196" s="1">
        <v>2990.1</v>
      </c>
      <c r="H196" s="1">
        <v>3020</v>
      </c>
      <c r="I196" s="1">
        <v>3018.6</v>
      </c>
      <c r="J196" s="1">
        <v>3008.6</v>
      </c>
      <c r="K196" s="1">
        <v>52413</v>
      </c>
      <c r="L196" s="1">
        <v>157689972.05000001</v>
      </c>
      <c r="M196" s="3">
        <f>IF(ISERROR((Table7[[#This Row],[Close Price]]-I195)/I195),0,(Table7[[#This Row],[Close Price]]-I195)/I195)</f>
        <v>3.3129037601427547E-5</v>
      </c>
      <c r="N196" s="3">
        <f>IF(OR(Table7[[#This Row],[Raw return]]&lt;-20,Table7[[#This Row],[Raw return]]&gt;20),"Outlier",Table7[[#This Row],[Raw return]])</f>
        <v>3.3129037601427547E-5</v>
      </c>
      <c r="O196" s="8">
        <f>(Table7[[#This Row],[Return]]-$S$3)^2</f>
        <v>1.3246848719709182E-5</v>
      </c>
      <c r="P196" s="8">
        <f>(Table7[[#This Row],[Return]]-$S$3)^3</f>
        <v>-4.821352278946844E-8</v>
      </c>
    </row>
    <row r="197" spans="1:16" x14ac:dyDescent="0.3">
      <c r="A197" s="1" t="s">
        <v>12</v>
      </c>
      <c r="B197" s="1" t="s">
        <v>13</v>
      </c>
      <c r="C197" s="2">
        <v>42748</v>
      </c>
      <c r="D197" s="1">
        <v>3018.6</v>
      </c>
      <c r="E197" s="1">
        <v>3021.75</v>
      </c>
      <c r="F197" s="1">
        <v>3021.75</v>
      </c>
      <c r="G197" s="1">
        <v>2997</v>
      </c>
      <c r="H197" s="1">
        <v>3020</v>
      </c>
      <c r="I197" s="1">
        <v>3019.6</v>
      </c>
      <c r="J197" s="1">
        <v>3013.89</v>
      </c>
      <c r="K197" s="1">
        <v>40033</v>
      </c>
      <c r="L197" s="1">
        <v>120654986.65000001</v>
      </c>
      <c r="M197" s="3">
        <f>IF(ISERROR((Table7[[#This Row],[Close Price]]-I196)/I196),0,(Table7[[#This Row],[Close Price]]-I196)/I196)</f>
        <v>3.3127940104684289E-4</v>
      </c>
      <c r="N197" s="3">
        <f>IF(OR(Table7[[#This Row],[Raw return]]&lt;-20,Table7[[#This Row],[Raw return]]&gt;20),"Outlier",Table7[[#This Row],[Raw return]])</f>
        <v>3.3127940104684289E-4</v>
      </c>
      <c r="O197" s="8">
        <f>(Table7[[#This Row],[Return]]-$S$3)^2</f>
        <v>1.1165433080578493E-5</v>
      </c>
      <c r="P197" s="8">
        <f>(Table7[[#This Row],[Return]]-$S$3)^3</f>
        <v>-3.7308978587958047E-8</v>
      </c>
    </row>
    <row r="198" spans="1:16" x14ac:dyDescent="0.3">
      <c r="A198" s="1" t="s">
        <v>12</v>
      </c>
      <c r="B198" s="1" t="s">
        <v>13</v>
      </c>
      <c r="C198" s="2">
        <v>42751</v>
      </c>
      <c r="D198" s="1">
        <v>3019.6</v>
      </c>
      <c r="E198" s="1">
        <v>3018</v>
      </c>
      <c r="F198" s="1">
        <v>3028.2</v>
      </c>
      <c r="G198" s="1">
        <v>2993.5</v>
      </c>
      <c r="H198" s="1">
        <v>3005</v>
      </c>
      <c r="I198" s="1">
        <v>3012.6</v>
      </c>
      <c r="J198" s="1">
        <v>3012.95</v>
      </c>
      <c r="K198" s="1">
        <v>22013</v>
      </c>
      <c r="L198" s="1">
        <v>66324068.899999999</v>
      </c>
      <c r="M198" s="3">
        <f>IF(ISERROR((Table7[[#This Row],[Close Price]]-I197)/I197),0,(Table7[[#This Row],[Close Price]]-I197)/I197)</f>
        <v>-2.3181878394489337E-3</v>
      </c>
      <c r="N198" s="3">
        <f>IF(OR(Table7[[#This Row],[Raw return]]&lt;-20,Table7[[#This Row],[Raw return]]&gt;20),"Outlier",Table7[[#This Row],[Raw return]])</f>
        <v>-2.3181878394489337E-3</v>
      </c>
      <c r="O198" s="8">
        <f>(Table7[[#This Row],[Return]]-$S$3)^2</f>
        <v>3.589134931466156E-5</v>
      </c>
      <c r="P198" s="8">
        <f>(Table7[[#This Row],[Return]]-$S$3)^3</f>
        <v>-2.1502288201421671E-7</v>
      </c>
    </row>
    <row r="199" spans="1:16" x14ac:dyDescent="0.3">
      <c r="A199" s="1" t="s">
        <v>12</v>
      </c>
      <c r="B199" s="1" t="s">
        <v>13</v>
      </c>
      <c r="C199" s="2">
        <v>42752</v>
      </c>
      <c r="D199" s="1">
        <v>3012.6</v>
      </c>
      <c r="E199" s="1">
        <v>3029</v>
      </c>
      <c r="F199" s="1">
        <v>3029.9</v>
      </c>
      <c r="G199" s="1">
        <v>3008</v>
      </c>
      <c r="H199" s="1">
        <v>3024.9</v>
      </c>
      <c r="I199" s="1">
        <v>3019.7</v>
      </c>
      <c r="J199" s="1">
        <v>3019.03</v>
      </c>
      <c r="K199" s="1">
        <v>53717</v>
      </c>
      <c r="L199" s="1">
        <v>162173158.80000001</v>
      </c>
      <c r="M199" s="3">
        <f>IF(ISERROR((Table7[[#This Row],[Close Price]]-I198)/I198),0,(Table7[[#This Row],[Close Price]]-I198)/I198)</f>
        <v>2.3567682400583911E-3</v>
      </c>
      <c r="N199" s="3">
        <f>IF(OR(Table7[[#This Row],[Raw return]]&lt;-20,Table7[[#This Row],[Raw return]]&gt;20),"Outlier",Table7[[#This Row],[Raw return]])</f>
        <v>2.3567682400583911E-3</v>
      </c>
      <c r="O199" s="8">
        <f>(Table7[[#This Row],[Return]]-$S$3)^2</f>
        <v>1.7318108741412143E-6</v>
      </c>
      <c r="P199" s="8">
        <f>(Table7[[#This Row],[Return]]-$S$3)^3</f>
        <v>-2.2790334181350246E-9</v>
      </c>
    </row>
    <row r="200" spans="1:16" x14ac:dyDescent="0.3">
      <c r="A200" s="1" t="s">
        <v>12</v>
      </c>
      <c r="B200" s="1" t="s">
        <v>13</v>
      </c>
      <c r="C200" s="2">
        <v>42753</v>
      </c>
      <c r="D200" s="1">
        <v>3019.7</v>
      </c>
      <c r="E200" s="1">
        <v>3011</v>
      </c>
      <c r="F200" s="1">
        <v>3059.95</v>
      </c>
      <c r="G200" s="1">
        <v>3011</v>
      </c>
      <c r="H200" s="1">
        <v>3035.05</v>
      </c>
      <c r="I200" s="1">
        <v>3046.65</v>
      </c>
      <c r="J200" s="1">
        <v>3047.22</v>
      </c>
      <c r="K200" s="1">
        <v>90597</v>
      </c>
      <c r="L200" s="1">
        <v>276068677.94999999</v>
      </c>
      <c r="M200" s="3">
        <f>IF(ISERROR((Table7[[#This Row],[Close Price]]-I199)/I199),0,(Table7[[#This Row],[Close Price]]-I199)/I199)</f>
        <v>8.924727621949291E-3</v>
      </c>
      <c r="N200" s="3">
        <f>IF(OR(Table7[[#This Row],[Raw return]]&lt;-20,Table7[[#This Row],[Raw return]]&gt;20),"Outlier",Table7[[#This Row],[Raw return]])</f>
        <v>8.924727621949291E-3</v>
      </c>
      <c r="O200" s="8">
        <f>(Table7[[#This Row],[Return]]-$S$3)^2</f>
        <v>2.7583257441059288E-5</v>
      </c>
      <c r="P200" s="8">
        <f>(Table7[[#This Row],[Return]]-$S$3)^3</f>
        <v>1.4486662062100567E-7</v>
      </c>
    </row>
    <row r="201" spans="1:16" x14ac:dyDescent="0.3">
      <c r="A201" s="1" t="s">
        <v>12</v>
      </c>
      <c r="B201" s="1" t="s">
        <v>13</v>
      </c>
      <c r="C201" s="2">
        <v>42754</v>
      </c>
      <c r="D201" s="1">
        <v>3046.65</v>
      </c>
      <c r="E201" s="1">
        <v>3033</v>
      </c>
      <c r="F201" s="1">
        <v>3175</v>
      </c>
      <c r="G201" s="1">
        <v>3011.6</v>
      </c>
      <c r="H201" s="1">
        <v>3152</v>
      </c>
      <c r="I201" s="1">
        <v>3154.75</v>
      </c>
      <c r="J201" s="1">
        <v>3133.46</v>
      </c>
      <c r="K201" s="1">
        <v>279957</v>
      </c>
      <c r="L201" s="1">
        <v>877234711.95000005</v>
      </c>
      <c r="M201" s="3">
        <f>IF(ISERROR((Table7[[#This Row],[Close Price]]-I200)/I200),0,(Table7[[#This Row],[Close Price]]-I200)/I200)</f>
        <v>3.5481594538263307E-2</v>
      </c>
      <c r="N201" s="3">
        <f>IF(OR(Table7[[#This Row],[Raw return]]&lt;-20,Table7[[#This Row],[Raw return]]&gt;20),"Outlier",Table7[[#This Row],[Raw return]])</f>
        <v>3.5481594538263307E-2</v>
      </c>
      <c r="O201" s="8">
        <f>(Table7[[#This Row],[Return]]-$S$3)^2</f>
        <v>1.0118025212067141E-3</v>
      </c>
      <c r="P201" s="8">
        <f>(Table7[[#This Row],[Return]]-$S$3)^3</f>
        <v>3.2184267992701505E-5</v>
      </c>
    </row>
    <row r="202" spans="1:16" x14ac:dyDescent="0.3">
      <c r="A202" s="1" t="s">
        <v>12</v>
      </c>
      <c r="B202" s="1" t="s">
        <v>13</v>
      </c>
      <c r="C202" s="2">
        <v>42755</v>
      </c>
      <c r="D202" s="1">
        <v>3154.75</v>
      </c>
      <c r="E202" s="1">
        <v>3140</v>
      </c>
      <c r="F202" s="1">
        <v>3167.95</v>
      </c>
      <c r="G202" s="1">
        <v>3027.6</v>
      </c>
      <c r="H202" s="1">
        <v>3050</v>
      </c>
      <c r="I202" s="1">
        <v>3064</v>
      </c>
      <c r="J202" s="1">
        <v>3092.21</v>
      </c>
      <c r="K202" s="1">
        <v>91901</v>
      </c>
      <c r="L202" s="1">
        <v>284177635.25</v>
      </c>
      <c r="M202" s="3">
        <f>IF(ISERROR((Table7[[#This Row],[Close Price]]-I201)/I201),0,(Table7[[#This Row],[Close Price]]-I201)/I201)</f>
        <v>-2.8766146287344481E-2</v>
      </c>
      <c r="N202" s="3">
        <f>IF(OR(Table7[[#This Row],[Raw return]]&lt;-20,Table7[[#This Row],[Raw return]]&gt;20),"Outlier",Table7[[#This Row],[Raw return]])</f>
        <v>-2.8766146287344481E-2</v>
      </c>
      <c r="O202" s="8">
        <f>(Table7[[#This Row],[Return]]-$S$3)^2</f>
        <v>1.0522820633734249E-3</v>
      </c>
      <c r="P202" s="8">
        <f>(Table7[[#This Row],[Return]]-$S$3)^3</f>
        <v>-3.4134869870908684E-5</v>
      </c>
    </row>
    <row r="203" spans="1:16" x14ac:dyDescent="0.3">
      <c r="A203" s="1" t="s">
        <v>12</v>
      </c>
      <c r="B203" s="1" t="s">
        <v>13</v>
      </c>
      <c r="C203" s="2">
        <v>42758</v>
      </c>
      <c r="D203" s="1">
        <v>3064</v>
      </c>
      <c r="E203" s="1">
        <v>3056.65</v>
      </c>
      <c r="F203" s="1">
        <v>3082.05</v>
      </c>
      <c r="G203" s="1">
        <v>3024.4</v>
      </c>
      <c r="H203" s="1">
        <v>3076</v>
      </c>
      <c r="I203" s="1">
        <v>3063.45</v>
      </c>
      <c r="J203" s="1">
        <v>3056.21</v>
      </c>
      <c r="K203" s="1">
        <v>64569</v>
      </c>
      <c r="L203" s="1">
        <v>197336708.05000001</v>
      </c>
      <c r="M203" s="3">
        <f>IF(ISERROR((Table7[[#This Row],[Close Price]]-I202)/I202),0,(Table7[[#This Row],[Close Price]]-I202)/I202)</f>
        <v>-1.7950391644914554E-4</v>
      </c>
      <c r="N203" s="3">
        <f>IF(OR(Table7[[#This Row],[Raw return]]&lt;-20,Table7[[#This Row],[Raw return]]&gt;20),"Outlier",Table7[[#This Row],[Raw return]])</f>
        <v>-1.7950391644914554E-4</v>
      </c>
      <c r="O203" s="8">
        <f>(Table7[[#This Row],[Return]]-$S$3)^2</f>
        <v>1.4839868672184004E-5</v>
      </c>
      <c r="P203" s="8">
        <f>(Table7[[#This Row],[Return]]-$S$3)^3</f>
        <v>-5.7166958459643545E-8</v>
      </c>
    </row>
    <row r="204" spans="1:16" x14ac:dyDescent="0.3">
      <c r="A204" s="1" t="s">
        <v>12</v>
      </c>
      <c r="B204" s="1" t="s">
        <v>13</v>
      </c>
      <c r="C204" s="2">
        <v>42759</v>
      </c>
      <c r="D204" s="1">
        <v>3063.45</v>
      </c>
      <c r="E204" s="1">
        <v>3089.9</v>
      </c>
      <c r="F204" s="1">
        <v>3158</v>
      </c>
      <c r="G204" s="1">
        <v>3080</v>
      </c>
      <c r="H204" s="1">
        <v>3130</v>
      </c>
      <c r="I204" s="1">
        <v>3128.8</v>
      </c>
      <c r="J204" s="1">
        <v>3127.81</v>
      </c>
      <c r="K204" s="1">
        <v>63922</v>
      </c>
      <c r="L204" s="1">
        <v>199936024.34999999</v>
      </c>
      <c r="M204" s="3">
        <f>IF(ISERROR((Table7[[#This Row],[Close Price]]-I203)/I203),0,(Table7[[#This Row],[Close Price]]-I203)/I203)</f>
        <v>2.1332158187664353E-2</v>
      </c>
      <c r="N204" s="3">
        <f>IF(OR(Table7[[#This Row],[Raw return]]&lt;-20,Table7[[#This Row],[Raw return]]&gt;20),"Outlier",Table7[[#This Row],[Raw return]])</f>
        <v>2.1332158187664353E-2</v>
      </c>
      <c r="O204" s="8">
        <f>(Table7[[#This Row],[Return]]-$S$3)^2</f>
        <v>3.1185465886926224E-4</v>
      </c>
      <c r="P204" s="8">
        <f>(Table7[[#This Row],[Return]]-$S$3)^3</f>
        <v>5.5071683747588147E-6</v>
      </c>
    </row>
    <row r="205" spans="1:16" x14ac:dyDescent="0.3">
      <c r="A205" s="1" t="s">
        <v>12</v>
      </c>
      <c r="B205" s="1" t="s">
        <v>13</v>
      </c>
      <c r="C205" s="2">
        <v>42760</v>
      </c>
      <c r="D205" s="1">
        <v>3128.8</v>
      </c>
      <c r="E205" s="1">
        <v>3154.8</v>
      </c>
      <c r="F205" s="1">
        <v>3175</v>
      </c>
      <c r="G205" s="1">
        <v>3132.75</v>
      </c>
      <c r="H205" s="1">
        <v>3165.1</v>
      </c>
      <c r="I205" s="1">
        <v>3169.7</v>
      </c>
      <c r="J205" s="1">
        <v>3163.74</v>
      </c>
      <c r="K205" s="1">
        <v>124818</v>
      </c>
      <c r="L205" s="1">
        <v>394892174.89999998</v>
      </c>
      <c r="M205" s="3">
        <f>IF(ISERROR((Table7[[#This Row],[Close Price]]-I204)/I204),0,(Table7[[#This Row],[Close Price]]-I204)/I204)</f>
        <v>1.307210432114537E-2</v>
      </c>
      <c r="N205" s="3">
        <f>IF(OR(Table7[[#This Row],[Raw return]]&lt;-20,Table7[[#This Row],[Raw return]]&gt;20),"Outlier",Table7[[#This Row],[Raw return]])</f>
        <v>1.307210432114537E-2</v>
      </c>
      <c r="O205" s="8">
        <f>(Table7[[#This Row],[Return]]-$S$3)^2</f>
        <v>8.8347841072413918E-5</v>
      </c>
      <c r="P205" s="8">
        <f>(Table7[[#This Row],[Return]]-$S$3)^3</f>
        <v>8.3041256501902465E-7</v>
      </c>
    </row>
    <row r="206" spans="1:16" x14ac:dyDescent="0.3">
      <c r="A206" s="1" t="s">
        <v>12</v>
      </c>
      <c r="B206" s="1" t="s">
        <v>13</v>
      </c>
      <c r="C206" s="2">
        <v>42762</v>
      </c>
      <c r="D206" s="1">
        <v>3169.7</v>
      </c>
      <c r="E206" s="1">
        <v>3160</v>
      </c>
      <c r="F206" s="1">
        <v>3195</v>
      </c>
      <c r="G206" s="1">
        <v>3160</v>
      </c>
      <c r="H206" s="1">
        <v>3169</v>
      </c>
      <c r="I206" s="1">
        <v>3169.4</v>
      </c>
      <c r="J206" s="1">
        <v>3177.68</v>
      </c>
      <c r="K206" s="1">
        <v>74741</v>
      </c>
      <c r="L206" s="1">
        <v>237502861.40000001</v>
      </c>
      <c r="M206" s="3">
        <f>IF(ISERROR((Table7[[#This Row],[Close Price]]-I205)/I205),0,(Table7[[#This Row],[Close Price]]-I205)/I205)</f>
        <v>-9.4646181026509499E-5</v>
      </c>
      <c r="N206" s="3">
        <f>IF(OR(Table7[[#This Row],[Raw return]]&lt;-20,Table7[[#This Row],[Raw return]]&gt;20),"Outlier",Table7[[#This Row],[Raw return]])</f>
        <v>-9.4646181026509499E-5</v>
      </c>
      <c r="O206" s="8">
        <f>(Table7[[#This Row],[Return]]-$S$3)^2</f>
        <v>1.4193282234384067E-5</v>
      </c>
      <c r="P206" s="8">
        <f>(Table7[[#This Row],[Return]]-$S$3)^3</f>
        <v>-5.3471732825757734E-8</v>
      </c>
    </row>
    <row r="207" spans="1:16" x14ac:dyDescent="0.3">
      <c r="A207" s="1" t="s">
        <v>12</v>
      </c>
      <c r="B207" s="1" t="s">
        <v>13</v>
      </c>
      <c r="C207" s="2">
        <v>42765</v>
      </c>
      <c r="D207" s="1">
        <v>3169.4</v>
      </c>
      <c r="E207" s="1">
        <v>3169.4</v>
      </c>
      <c r="F207" s="1">
        <v>3246.55</v>
      </c>
      <c r="G207" s="1">
        <v>3134.45</v>
      </c>
      <c r="H207" s="1">
        <v>3231.05</v>
      </c>
      <c r="I207" s="1">
        <v>3205.45</v>
      </c>
      <c r="J207" s="1">
        <v>3176.68</v>
      </c>
      <c r="K207" s="1">
        <v>175971</v>
      </c>
      <c r="L207" s="1">
        <v>559004014.5</v>
      </c>
      <c r="M207" s="3">
        <f>IF(ISERROR((Table7[[#This Row],[Close Price]]-I206)/I206),0,(Table7[[#This Row],[Close Price]]-I206)/I206)</f>
        <v>1.1374392629519697E-2</v>
      </c>
      <c r="N207" s="3">
        <f>IF(OR(Table7[[#This Row],[Raw return]]&lt;-20,Table7[[#This Row],[Raw return]]&gt;20),"Outlier",Table7[[#This Row],[Raw return]])</f>
        <v>1.1374392629519697E-2</v>
      </c>
      <c r="O207" s="8">
        <f>(Table7[[#This Row],[Return]]-$S$3)^2</f>
        <v>5.9315282328340235E-5</v>
      </c>
      <c r="P207" s="8">
        <f>(Table7[[#This Row],[Return]]-$S$3)^3</f>
        <v>4.5682504201979919E-7</v>
      </c>
    </row>
    <row r="208" spans="1:16" x14ac:dyDescent="0.3">
      <c r="A208" s="1" t="s">
        <v>12</v>
      </c>
      <c r="B208" s="1" t="s">
        <v>13</v>
      </c>
      <c r="C208" s="2">
        <v>42766</v>
      </c>
      <c r="D208" s="1">
        <v>3205.45</v>
      </c>
      <c r="E208" s="1">
        <v>3262</v>
      </c>
      <c r="F208" s="1">
        <v>3338</v>
      </c>
      <c r="G208" s="1">
        <v>3212.55</v>
      </c>
      <c r="H208" s="1">
        <v>3235</v>
      </c>
      <c r="I208" s="1">
        <v>3245.85</v>
      </c>
      <c r="J208" s="1">
        <v>3274.86</v>
      </c>
      <c r="K208" s="1">
        <v>184606</v>
      </c>
      <c r="L208" s="1">
        <v>604558075.79999995</v>
      </c>
      <c r="M208" s="3">
        <f>IF(ISERROR((Table7[[#This Row],[Close Price]]-I207)/I207),0,(Table7[[#This Row],[Close Price]]-I207)/I207)</f>
        <v>1.2603534605125675E-2</v>
      </c>
      <c r="N208" s="3">
        <f>IF(OR(Table7[[#This Row],[Raw return]]&lt;-20,Table7[[#This Row],[Raw return]]&gt;20),"Outlier",Table7[[#This Row],[Raw return]])</f>
        <v>1.2603534605125675E-2</v>
      </c>
      <c r="O208" s="8">
        <f>(Table7[[#This Row],[Return]]-$S$3)^2</f>
        <v>7.9758894107169329E-5</v>
      </c>
      <c r="P208" s="8">
        <f>(Table7[[#This Row],[Return]]-$S$3)^3</f>
        <v>7.1230941628904841E-7</v>
      </c>
    </row>
    <row r="209" spans="1:16" x14ac:dyDescent="0.3">
      <c r="A209" s="1" t="s">
        <v>12</v>
      </c>
      <c r="B209" s="1" t="s">
        <v>13</v>
      </c>
      <c r="C209" s="2">
        <v>42767</v>
      </c>
      <c r="D209" s="1">
        <v>3245.85</v>
      </c>
      <c r="E209" s="1">
        <v>3270</v>
      </c>
      <c r="F209" s="1">
        <v>3347</v>
      </c>
      <c r="G209" s="1">
        <v>3166</v>
      </c>
      <c r="H209" s="1">
        <v>3328</v>
      </c>
      <c r="I209" s="1">
        <v>3328.4</v>
      </c>
      <c r="J209" s="1">
        <v>3272.96</v>
      </c>
      <c r="K209" s="1">
        <v>124882</v>
      </c>
      <c r="L209" s="1">
        <v>408734320.14999998</v>
      </c>
      <c r="M209" s="3">
        <f>IF(ISERROR((Table7[[#This Row],[Close Price]]-I208)/I208),0,(Table7[[#This Row],[Close Price]]-I208)/I208)</f>
        <v>2.5432475314632587E-2</v>
      </c>
      <c r="N209" s="3">
        <f>IF(OR(Table7[[#This Row],[Raw return]]&lt;-20,Table7[[#This Row],[Raw return]]&gt;20),"Outlier",Table7[[#This Row],[Raw return]])</f>
        <v>2.5432475314632587E-2</v>
      </c>
      <c r="O209" s="8">
        <f>(Table7[[#This Row],[Return]]-$S$3)^2</f>
        <v>4.7348559812040189E-4</v>
      </c>
      <c r="P209" s="8">
        <f>(Table7[[#This Row],[Return]]-$S$3)^3</f>
        <v>1.0302916037132323E-5</v>
      </c>
    </row>
    <row r="210" spans="1:16" x14ac:dyDescent="0.3">
      <c r="A210" s="1" t="s">
        <v>12</v>
      </c>
      <c r="B210" s="1" t="s">
        <v>13</v>
      </c>
      <c r="C210" s="2">
        <v>42768</v>
      </c>
      <c r="D210" s="1">
        <v>3328.4</v>
      </c>
      <c r="E210" s="1">
        <v>3335</v>
      </c>
      <c r="F210" s="1">
        <v>3510</v>
      </c>
      <c r="G210" s="1">
        <v>3280</v>
      </c>
      <c r="H210" s="1">
        <v>3478</v>
      </c>
      <c r="I210" s="1">
        <v>3462.1</v>
      </c>
      <c r="J210" s="1">
        <v>3404.52</v>
      </c>
      <c r="K210" s="1">
        <v>170594</v>
      </c>
      <c r="L210" s="1">
        <v>580791520.14999998</v>
      </c>
      <c r="M210" s="3">
        <f>IF(ISERROR((Table7[[#This Row],[Close Price]]-I209)/I209),0,(Table7[[#This Row],[Close Price]]-I209)/I209)</f>
        <v>4.0169450787164947E-2</v>
      </c>
      <c r="N210" s="3">
        <f>IF(OR(Table7[[#This Row],[Raw return]]&lt;-20,Table7[[#This Row],[Raw return]]&gt;20),"Outlier",Table7[[#This Row],[Raw return]])</f>
        <v>4.0169450787164947E-2</v>
      </c>
      <c r="O210" s="8">
        <f>(Table7[[#This Row],[Return]]-$S$3)^2</f>
        <v>1.332009088430031E-3</v>
      </c>
      <c r="P210" s="8">
        <f>(Table7[[#This Row],[Return]]-$S$3)^3</f>
        <v>4.8613935687846936E-5</v>
      </c>
    </row>
    <row r="211" spans="1:16" x14ac:dyDescent="0.3">
      <c r="A211" s="1" t="s">
        <v>12</v>
      </c>
      <c r="B211" s="1" t="s">
        <v>13</v>
      </c>
      <c r="C211" s="2">
        <v>42769</v>
      </c>
      <c r="D211" s="1">
        <v>3462.1</v>
      </c>
      <c r="E211" s="1">
        <v>3490</v>
      </c>
      <c r="F211" s="1">
        <v>3500</v>
      </c>
      <c r="G211" s="1">
        <v>3400</v>
      </c>
      <c r="H211" s="1">
        <v>3438</v>
      </c>
      <c r="I211" s="1">
        <v>3419.95</v>
      </c>
      <c r="J211" s="1">
        <v>3441.02</v>
      </c>
      <c r="K211" s="1">
        <v>68814</v>
      </c>
      <c r="L211" s="1">
        <v>236790032.69999999</v>
      </c>
      <c r="M211" s="3">
        <f>IF(ISERROR((Table7[[#This Row],[Close Price]]-I210)/I210),0,(Table7[[#This Row],[Close Price]]-I210)/I210)</f>
        <v>-1.2174691661130554E-2</v>
      </c>
      <c r="N211" s="3">
        <f>IF(OR(Table7[[#This Row],[Raw return]]&lt;-20,Table7[[#This Row],[Raw return]]&gt;20),"Outlier",Table7[[#This Row],[Raw return]])</f>
        <v>-1.2174691661130554E-2</v>
      </c>
      <c r="O211" s="8">
        <f>(Table7[[#This Row],[Return]]-$S$3)^2</f>
        <v>2.51141441904511E-4</v>
      </c>
      <c r="P211" s="8">
        <f>(Table7[[#This Row],[Return]]-$S$3)^3</f>
        <v>-3.9799496242395649E-6</v>
      </c>
    </row>
    <row r="212" spans="1:16" x14ac:dyDescent="0.3">
      <c r="A212" s="1" t="s">
        <v>12</v>
      </c>
      <c r="B212" s="1" t="s">
        <v>13</v>
      </c>
      <c r="C212" s="2">
        <v>42772</v>
      </c>
      <c r="D212" s="1">
        <v>3419.95</v>
      </c>
      <c r="E212" s="1">
        <v>3452</v>
      </c>
      <c r="F212" s="1">
        <v>3748</v>
      </c>
      <c r="G212" s="1">
        <v>3429.1</v>
      </c>
      <c r="H212" s="1">
        <v>3730</v>
      </c>
      <c r="I212" s="1">
        <v>3721.95</v>
      </c>
      <c r="J212" s="1">
        <v>3643.23</v>
      </c>
      <c r="K212" s="1">
        <v>386613</v>
      </c>
      <c r="L212" s="1">
        <v>1408521773.3499999</v>
      </c>
      <c r="M212" s="3">
        <f>IF(ISERROR((Table7[[#This Row],[Close Price]]-I211)/I211),0,(Table7[[#This Row],[Close Price]]-I211)/I211)</f>
        <v>8.830538458164594E-2</v>
      </c>
      <c r="N212" s="3">
        <f>IF(OR(Table7[[#This Row],[Raw return]]&lt;-20,Table7[[#This Row],[Raw return]]&gt;20),"Outlier",Table7[[#This Row],[Raw return]])</f>
        <v>8.830538458164594E-2</v>
      </c>
      <c r="O212" s="8">
        <f>(Table7[[#This Row],[Return]]-$S$3)^2</f>
        <v>7.162682650908035E-3</v>
      </c>
      <c r="P212" s="8">
        <f>(Table7[[#This Row],[Return]]-$S$3)^3</f>
        <v>6.0619669557643449E-4</v>
      </c>
    </row>
    <row r="213" spans="1:16" x14ac:dyDescent="0.3">
      <c r="A213" s="1" t="s">
        <v>12</v>
      </c>
      <c r="B213" s="1" t="s">
        <v>13</v>
      </c>
      <c r="C213" s="2">
        <v>42773</v>
      </c>
      <c r="D213" s="1">
        <v>3721.95</v>
      </c>
      <c r="E213" s="1">
        <v>3738</v>
      </c>
      <c r="F213" s="1">
        <v>3777.8</v>
      </c>
      <c r="G213" s="1">
        <v>3655</v>
      </c>
      <c r="H213" s="1">
        <v>3684</v>
      </c>
      <c r="I213" s="1">
        <v>3691.25</v>
      </c>
      <c r="J213" s="1">
        <v>3708.3</v>
      </c>
      <c r="K213" s="1">
        <v>154712</v>
      </c>
      <c r="L213" s="1">
        <v>573718441.14999998</v>
      </c>
      <c r="M213" s="3">
        <f>IF(ISERROR((Table7[[#This Row],[Close Price]]-I212)/I212),0,(Table7[[#This Row],[Close Price]]-I212)/I212)</f>
        <v>-8.2483644326226367E-3</v>
      </c>
      <c r="N213" s="3">
        <f>IF(OR(Table7[[#This Row],[Raw return]]&lt;-20,Table7[[#This Row],[Raw return]]&gt;20),"Outlier",Table7[[#This Row],[Raw return]])</f>
        <v>-8.2483644326226367E-3</v>
      </c>
      <c r="O213" s="8">
        <f>(Table7[[#This Row],[Return]]-$S$3)^2</f>
        <v>1.42112995419673E-4</v>
      </c>
      <c r="P213" s="8">
        <f>(Table7[[#This Row],[Return]]-$S$3)^3</f>
        <v>-1.6941454363550414E-6</v>
      </c>
    </row>
    <row r="214" spans="1:16" x14ac:dyDescent="0.3">
      <c r="A214" s="1" t="s">
        <v>12</v>
      </c>
      <c r="B214" s="1" t="s">
        <v>13</v>
      </c>
      <c r="C214" s="2">
        <v>42774</v>
      </c>
      <c r="D214" s="1">
        <v>3691.25</v>
      </c>
      <c r="E214" s="1">
        <v>3700</v>
      </c>
      <c r="F214" s="1">
        <v>3743</v>
      </c>
      <c r="G214" s="1">
        <v>3605</v>
      </c>
      <c r="H214" s="1">
        <v>3657</v>
      </c>
      <c r="I214" s="1">
        <v>3663</v>
      </c>
      <c r="J214" s="1">
        <v>3666.71</v>
      </c>
      <c r="K214" s="1">
        <v>116934</v>
      </c>
      <c r="L214" s="1">
        <v>428762639.39999998</v>
      </c>
      <c r="M214" s="3">
        <f>IF(ISERROR((Table7[[#This Row],[Close Price]]-I213)/I213),0,(Table7[[#This Row],[Close Price]]-I213)/I213)</f>
        <v>-7.6532339993227224E-3</v>
      </c>
      <c r="N214" s="3">
        <f>IF(OR(Table7[[#This Row],[Raw return]]&lt;-20,Table7[[#This Row],[Raw return]]&gt;20),"Outlier",Table7[[#This Row],[Raw return]])</f>
        <v>-7.6532339993227224E-3</v>
      </c>
      <c r="O214" s="8">
        <f>(Table7[[#This Row],[Return]]-$S$3)^2</f>
        <v>1.2827793835373029E-4</v>
      </c>
      <c r="P214" s="8">
        <f>(Table7[[#This Row],[Return]]-$S$3)^3</f>
        <v>-1.4528740177072985E-6</v>
      </c>
    </row>
    <row r="215" spans="1:16" x14ac:dyDescent="0.3">
      <c r="A215" s="1" t="s">
        <v>12</v>
      </c>
      <c r="B215" s="1" t="s">
        <v>13</v>
      </c>
      <c r="C215" s="2">
        <v>42775</v>
      </c>
      <c r="D215" s="1">
        <v>3663</v>
      </c>
      <c r="E215" s="1">
        <v>3665</v>
      </c>
      <c r="F215" s="1">
        <v>3704.75</v>
      </c>
      <c r="G215" s="1">
        <v>3551</v>
      </c>
      <c r="H215" s="1">
        <v>3560</v>
      </c>
      <c r="I215" s="1">
        <v>3577</v>
      </c>
      <c r="J215" s="1">
        <v>3606.3</v>
      </c>
      <c r="K215" s="1">
        <v>123312</v>
      </c>
      <c r="L215" s="1">
        <v>444699712</v>
      </c>
      <c r="M215" s="3">
        <f>IF(ISERROR((Table7[[#This Row],[Close Price]]-I214)/I214),0,(Table7[[#This Row],[Close Price]]-I214)/I214)</f>
        <v>-2.3478023478023479E-2</v>
      </c>
      <c r="N215" s="3">
        <f>IF(OR(Table7[[#This Row],[Raw return]]&lt;-20,Table7[[#This Row],[Raw return]]&gt;20),"Outlier",Table7[[#This Row],[Raw return]])</f>
        <v>-2.3478023478023479E-2</v>
      </c>
      <c r="O215" s="8">
        <f>(Table7[[#This Row],[Return]]-$S$3)^2</f>
        <v>7.3716455990773054E-4</v>
      </c>
      <c r="P215" s="8">
        <f>(Table7[[#This Row],[Return]]-$S$3)^3</f>
        <v>-2.0014588789176291E-5</v>
      </c>
    </row>
    <row r="216" spans="1:16" x14ac:dyDescent="0.3">
      <c r="A216" s="1" t="s">
        <v>12</v>
      </c>
      <c r="B216" s="1" t="s">
        <v>13</v>
      </c>
      <c r="C216" s="2">
        <v>42776</v>
      </c>
      <c r="D216" s="1">
        <v>3577</v>
      </c>
      <c r="E216" s="1">
        <v>3590</v>
      </c>
      <c r="F216" s="1">
        <v>3661</v>
      </c>
      <c r="G216" s="1">
        <v>3565</v>
      </c>
      <c r="H216" s="1">
        <v>3651</v>
      </c>
      <c r="I216" s="1">
        <v>3630.95</v>
      </c>
      <c r="J216" s="1">
        <v>3633.58</v>
      </c>
      <c r="K216" s="1">
        <v>170482</v>
      </c>
      <c r="L216" s="1">
        <v>619460151</v>
      </c>
      <c r="M216" s="3">
        <f>IF(ISERROR((Table7[[#This Row],[Close Price]]-I215)/I215),0,(Table7[[#This Row],[Close Price]]-I215)/I215)</f>
        <v>1.5082471344702213E-2</v>
      </c>
      <c r="N216" s="3">
        <f>IF(OR(Table7[[#This Row],[Raw return]]&lt;-20,Table7[[#This Row],[Raw return]]&gt;20),"Outlier",Table7[[#This Row],[Raw return]])</f>
        <v>1.5082471344702213E-2</v>
      </c>
      <c r="O216" s="8">
        <f>(Table7[[#This Row],[Return]]-$S$3)^2</f>
        <v>1.3018171617957779E-4</v>
      </c>
      <c r="P216" s="8">
        <f>(Table7[[#This Row],[Return]]-$S$3)^3</f>
        <v>1.4853369632528744E-6</v>
      </c>
    </row>
    <row r="217" spans="1:16" x14ac:dyDescent="0.3">
      <c r="A217" s="1" t="s">
        <v>12</v>
      </c>
      <c r="B217" s="1" t="s">
        <v>13</v>
      </c>
      <c r="C217" s="2">
        <v>42779</v>
      </c>
      <c r="D217" s="1">
        <v>3630.95</v>
      </c>
      <c r="E217" s="1">
        <v>3655.2</v>
      </c>
      <c r="F217" s="1">
        <v>3685</v>
      </c>
      <c r="G217" s="1">
        <v>3592.65</v>
      </c>
      <c r="H217" s="1">
        <v>3639</v>
      </c>
      <c r="I217" s="1">
        <v>3637.25</v>
      </c>
      <c r="J217" s="1">
        <v>3643.41</v>
      </c>
      <c r="K217" s="1">
        <v>105482</v>
      </c>
      <c r="L217" s="1">
        <v>384314598.39999998</v>
      </c>
      <c r="M217" s="3">
        <f>IF(ISERROR((Table7[[#This Row],[Close Price]]-I216)/I216),0,(Table7[[#This Row],[Close Price]]-I216)/I216)</f>
        <v>1.7350831049725781E-3</v>
      </c>
      <c r="N217" s="3">
        <f>IF(OR(Table7[[#This Row],[Raw return]]&lt;-20,Table7[[#This Row],[Raw return]]&gt;20),"Outlier",Table7[[#This Row],[Raw return]])</f>
        <v>1.7350831049725781E-3</v>
      </c>
      <c r="O217" s="8">
        <f>(Table7[[#This Row],[Return]]-$S$3)^2</f>
        <v>3.7545572390482352E-6</v>
      </c>
      <c r="P217" s="8">
        <f>(Table7[[#This Row],[Return]]-$S$3)^3</f>
        <v>-7.2750853783173029E-9</v>
      </c>
    </row>
    <row r="218" spans="1:16" x14ac:dyDescent="0.3">
      <c r="A218" s="1" t="s">
        <v>12</v>
      </c>
      <c r="B218" s="1" t="s">
        <v>13</v>
      </c>
      <c r="C218" s="2">
        <v>42780</v>
      </c>
      <c r="D218" s="1">
        <v>3637.25</v>
      </c>
      <c r="E218" s="1">
        <v>3639.9</v>
      </c>
      <c r="F218" s="1">
        <v>3654.7</v>
      </c>
      <c r="G218" s="1">
        <v>3572.6</v>
      </c>
      <c r="H218" s="1">
        <v>3615</v>
      </c>
      <c r="I218" s="1">
        <v>3592.9</v>
      </c>
      <c r="J218" s="1">
        <v>3597.28</v>
      </c>
      <c r="K218" s="1">
        <v>71644</v>
      </c>
      <c r="L218" s="1">
        <v>257723333.05000001</v>
      </c>
      <c r="M218" s="3">
        <f>IF(ISERROR((Table7[[#This Row],[Close Price]]-I217)/I217),0,(Table7[[#This Row],[Close Price]]-I217)/I217)</f>
        <v>-1.219327788851465E-2</v>
      </c>
      <c r="N218" s="3">
        <f>IF(OR(Table7[[#This Row],[Raw return]]&lt;-20,Table7[[#This Row],[Raw return]]&gt;20),"Outlier",Table7[[#This Row],[Raw return]])</f>
        <v>-1.219327788851465E-2</v>
      </c>
      <c r="O218" s="8">
        <f>(Table7[[#This Row],[Return]]-$S$3)^2</f>
        <v>2.5173087570139804E-4</v>
      </c>
      <c r="P218" s="8">
        <f>(Table7[[#This Row],[Return]]-$S$3)^3</f>
        <v>-3.9939693698895637E-6</v>
      </c>
    </row>
    <row r="219" spans="1:16" x14ac:dyDescent="0.3">
      <c r="A219" s="1" t="s">
        <v>12</v>
      </c>
      <c r="B219" s="1" t="s">
        <v>13</v>
      </c>
      <c r="C219" s="2">
        <v>42781</v>
      </c>
      <c r="D219" s="1">
        <v>3592.9</v>
      </c>
      <c r="E219" s="1">
        <v>3599</v>
      </c>
      <c r="F219" s="1">
        <v>3690</v>
      </c>
      <c r="G219" s="1">
        <v>3595</v>
      </c>
      <c r="H219" s="1">
        <v>3625.05</v>
      </c>
      <c r="I219" s="1">
        <v>3628.35</v>
      </c>
      <c r="J219" s="1">
        <v>3647.73</v>
      </c>
      <c r="K219" s="1">
        <v>130707</v>
      </c>
      <c r="L219" s="1">
        <v>476783241</v>
      </c>
      <c r="M219" s="3">
        <f>IF(ISERROR((Table7[[#This Row],[Close Price]]-I218)/I218),0,(Table7[[#This Row],[Close Price]]-I218)/I218)</f>
        <v>9.8666815107572754E-3</v>
      </c>
      <c r="N219" s="3">
        <f>IF(OR(Table7[[#This Row],[Raw return]]&lt;-20,Table7[[#This Row],[Raw return]]&gt;20),"Outlier",Table7[[#This Row],[Raw return]])</f>
        <v>9.8666815107572754E-3</v>
      </c>
      <c r="O219" s="8">
        <f>(Table7[[#This Row],[Return]]-$S$3)^2</f>
        <v>3.8364773996933047E-5</v>
      </c>
      <c r="P219" s="8">
        <f>(Table7[[#This Row],[Return]]-$S$3)^3</f>
        <v>2.3762874055849115E-7</v>
      </c>
    </row>
    <row r="220" spans="1:16" x14ac:dyDescent="0.3">
      <c r="A220" s="1" t="s">
        <v>12</v>
      </c>
      <c r="B220" s="1" t="s">
        <v>13</v>
      </c>
      <c r="C220" s="2">
        <v>42782</v>
      </c>
      <c r="D220" s="1">
        <v>3628.35</v>
      </c>
      <c r="E220" s="1">
        <v>3628.35</v>
      </c>
      <c r="F220" s="1">
        <v>3679</v>
      </c>
      <c r="G220" s="1">
        <v>3628.35</v>
      </c>
      <c r="H220" s="1">
        <v>3667</v>
      </c>
      <c r="I220" s="1">
        <v>3671.2</v>
      </c>
      <c r="J220" s="1">
        <v>3656.37</v>
      </c>
      <c r="K220" s="1">
        <v>50784</v>
      </c>
      <c r="L220" s="1">
        <v>185685121.5</v>
      </c>
      <c r="M220" s="3">
        <f>IF(ISERROR((Table7[[#This Row],[Close Price]]-I219)/I219),0,(Table7[[#This Row],[Close Price]]-I219)/I219)</f>
        <v>1.1809775793404691E-2</v>
      </c>
      <c r="N220" s="3">
        <f>IF(OR(Table7[[#This Row],[Raw return]]&lt;-20,Table7[[#This Row],[Raw return]]&gt;20),"Outlier",Table7[[#This Row],[Raw return]])</f>
        <v>1.1809775793404691E-2</v>
      </c>
      <c r="O220" s="8">
        <f>(Table7[[#This Row],[Return]]-$S$3)^2</f>
        <v>6.6211170944668042E-5</v>
      </c>
      <c r="P220" s="8">
        <f>(Table7[[#This Row],[Return]]-$S$3)^3</f>
        <v>5.3876193329609139E-7</v>
      </c>
    </row>
    <row r="221" spans="1:16" x14ac:dyDescent="0.3">
      <c r="A221" s="1" t="s">
        <v>12</v>
      </c>
      <c r="B221" s="1" t="s">
        <v>13</v>
      </c>
      <c r="C221" s="2">
        <v>42783</v>
      </c>
      <c r="D221" s="1">
        <v>3671.2</v>
      </c>
      <c r="E221" s="1">
        <v>3675</v>
      </c>
      <c r="F221" s="1">
        <v>3698.95</v>
      </c>
      <c r="G221" s="1">
        <v>3651.65</v>
      </c>
      <c r="H221" s="1">
        <v>3687</v>
      </c>
      <c r="I221" s="1">
        <v>3685.5</v>
      </c>
      <c r="J221" s="1">
        <v>3680.24</v>
      </c>
      <c r="K221" s="1">
        <v>45122</v>
      </c>
      <c r="L221" s="1">
        <v>166059651.19999999</v>
      </c>
      <c r="M221" s="3">
        <f>IF(ISERROR((Table7[[#This Row],[Close Price]]-I220)/I220),0,(Table7[[#This Row],[Close Price]]-I220)/I220)</f>
        <v>3.8951841359773868E-3</v>
      </c>
      <c r="N221" s="3">
        <f>IF(OR(Table7[[#This Row],[Raw return]]&lt;-20,Table7[[#This Row],[Raw return]]&gt;20),"Outlier",Table7[[#This Row],[Raw return]])</f>
        <v>3.8951841359773868E-3</v>
      </c>
      <c r="O221" s="8">
        <f>(Table7[[#This Row],[Return]]-$S$3)^2</f>
        <v>4.9476457779136549E-8</v>
      </c>
      <c r="P221" s="8">
        <f>(Table7[[#This Row],[Return]]-$S$3)^3</f>
        <v>1.1005198967352215E-11</v>
      </c>
    </row>
    <row r="222" spans="1:16" x14ac:dyDescent="0.3">
      <c r="A222" s="1" t="s">
        <v>12</v>
      </c>
      <c r="B222" s="1" t="s">
        <v>13</v>
      </c>
      <c r="C222" s="2">
        <v>42786</v>
      </c>
      <c r="D222" s="1">
        <v>3685.5</v>
      </c>
      <c r="E222" s="1">
        <v>3670</v>
      </c>
      <c r="F222" s="1">
        <v>3715.35</v>
      </c>
      <c r="G222" s="1">
        <v>3622.85</v>
      </c>
      <c r="H222" s="1">
        <v>3628</v>
      </c>
      <c r="I222" s="1">
        <v>3641.75</v>
      </c>
      <c r="J222" s="1">
        <v>3671.46</v>
      </c>
      <c r="K222" s="1">
        <v>42617</v>
      </c>
      <c r="L222" s="1">
        <v>156466732.69999999</v>
      </c>
      <c r="M222" s="3">
        <f>IF(ISERROR((Table7[[#This Row],[Close Price]]-I221)/I221),0,(Table7[[#This Row],[Close Price]]-I221)/I221)</f>
        <v>-1.1870845204178538E-2</v>
      </c>
      <c r="N222" s="3">
        <f>IF(OR(Table7[[#This Row],[Raw return]]&lt;-20,Table7[[#This Row],[Raw return]]&gt;20),"Outlier",Table7[[#This Row],[Raw return]])</f>
        <v>-1.1870845204178538E-2</v>
      </c>
      <c r="O222" s="8">
        <f>(Table7[[#This Row],[Return]]-$S$3)^2</f>
        <v>2.4160338590759579E-4</v>
      </c>
      <c r="P222" s="8">
        <f>(Table7[[#This Row],[Return]]-$S$3)^3</f>
        <v>-3.7553854950293502E-6</v>
      </c>
    </row>
    <row r="223" spans="1:16" x14ac:dyDescent="0.3">
      <c r="A223" s="1" t="s">
        <v>12</v>
      </c>
      <c r="B223" s="1" t="s">
        <v>13</v>
      </c>
      <c r="C223" s="2">
        <v>42787</v>
      </c>
      <c r="D223" s="1">
        <v>3641.75</v>
      </c>
      <c r="E223" s="1">
        <v>3649.75</v>
      </c>
      <c r="F223" s="1">
        <v>3649.75</v>
      </c>
      <c r="G223" s="1">
        <v>3581.15</v>
      </c>
      <c r="H223" s="1">
        <v>3619</v>
      </c>
      <c r="I223" s="1">
        <v>3624.1</v>
      </c>
      <c r="J223" s="1">
        <v>3620.75</v>
      </c>
      <c r="K223" s="1">
        <v>60573</v>
      </c>
      <c r="L223" s="1">
        <v>219319970.90000001</v>
      </c>
      <c r="M223" s="3">
        <f>IF(ISERROR((Table7[[#This Row],[Close Price]]-I222)/I222),0,(Table7[[#This Row],[Close Price]]-I222)/I222)</f>
        <v>-4.846571016681565E-3</v>
      </c>
      <c r="N223" s="3">
        <f>IF(OR(Table7[[#This Row],[Raw return]]&lt;-20,Table7[[#This Row],[Raw return]]&gt;20),"Outlier",Table7[[#This Row],[Raw return]])</f>
        <v>-4.846571016681565E-3</v>
      </c>
      <c r="O223" s="8">
        <f>(Table7[[#This Row],[Return]]-$S$3)^2</f>
        <v>7.2578849240262011E-5</v>
      </c>
      <c r="P223" s="8">
        <f>(Table7[[#This Row],[Return]]-$S$3)^3</f>
        <v>-6.1832259516306558E-7</v>
      </c>
    </row>
    <row r="224" spans="1:16" x14ac:dyDescent="0.3">
      <c r="A224" s="1" t="s">
        <v>12</v>
      </c>
      <c r="B224" s="1" t="s">
        <v>13</v>
      </c>
      <c r="C224" s="2">
        <v>42788</v>
      </c>
      <c r="D224" s="1">
        <v>3624.1</v>
      </c>
      <c r="E224" s="1">
        <v>3638</v>
      </c>
      <c r="F224" s="1">
        <v>3775</v>
      </c>
      <c r="G224" s="1">
        <v>3630.4</v>
      </c>
      <c r="H224" s="1">
        <v>3765</v>
      </c>
      <c r="I224" s="1">
        <v>3750.2</v>
      </c>
      <c r="J224" s="1">
        <v>3710.33</v>
      </c>
      <c r="K224" s="1">
        <v>119505</v>
      </c>
      <c r="L224" s="1">
        <v>443403494.19999999</v>
      </c>
      <c r="M224" s="3">
        <f>IF(ISERROR((Table7[[#This Row],[Close Price]]-I223)/I223),0,(Table7[[#This Row],[Close Price]]-I223)/I223)</f>
        <v>3.4794845616842776E-2</v>
      </c>
      <c r="N224" s="3">
        <f>IF(OR(Table7[[#This Row],[Raw return]]&lt;-20,Table7[[#This Row],[Raw return]]&gt;20),"Outlier",Table7[[#This Row],[Raw return]])</f>
        <v>3.4794845616842776E-2</v>
      </c>
      <c r="O224" s="8">
        <f>(Table7[[#This Row],[Return]]-$S$3)^2</f>
        <v>9.6858476743500745E-4</v>
      </c>
      <c r="P224" s="8">
        <f>(Table7[[#This Row],[Return]]-$S$3)^3</f>
        <v>3.014438668466154E-5</v>
      </c>
    </row>
    <row r="225" spans="1:16" x14ac:dyDescent="0.3">
      <c r="A225" s="1" t="s">
        <v>12</v>
      </c>
      <c r="B225" s="1" t="s">
        <v>13</v>
      </c>
      <c r="C225" s="2">
        <v>42789</v>
      </c>
      <c r="D225" s="1">
        <v>3750.2</v>
      </c>
      <c r="E225" s="1">
        <v>3779</v>
      </c>
      <c r="F225" s="1">
        <v>3907.95</v>
      </c>
      <c r="G225" s="1">
        <v>3742.4</v>
      </c>
      <c r="H225" s="1">
        <v>3843.5</v>
      </c>
      <c r="I225" s="1">
        <v>3847.2</v>
      </c>
      <c r="J225" s="1">
        <v>3857.84</v>
      </c>
      <c r="K225" s="1">
        <v>200336</v>
      </c>
      <c r="L225" s="1">
        <v>772863371.29999995</v>
      </c>
      <c r="M225" s="3">
        <f>IF(ISERROR((Table7[[#This Row],[Close Price]]-I224)/I224),0,(Table7[[#This Row],[Close Price]]-I224)/I224)</f>
        <v>2.5865287184683484E-2</v>
      </c>
      <c r="N225" s="3">
        <f>IF(OR(Table7[[#This Row],[Raw return]]&lt;-20,Table7[[#This Row],[Raw return]]&gt;20),"Outlier",Table7[[#This Row],[Raw return]])</f>
        <v>2.5865287184683484E-2</v>
      </c>
      <c r="O225" s="8">
        <f>(Table7[[#This Row],[Return]]-$S$3)^2</f>
        <v>4.9250865809795895E-4</v>
      </c>
      <c r="P225" s="8">
        <f>(Table7[[#This Row],[Return]]-$S$3)^3</f>
        <v>1.0930016169387725E-5</v>
      </c>
    </row>
    <row r="226" spans="1:16" x14ac:dyDescent="0.3">
      <c r="A226" s="1" t="s">
        <v>12</v>
      </c>
      <c r="B226" s="1" t="s">
        <v>13</v>
      </c>
      <c r="C226" s="2">
        <v>42793</v>
      </c>
      <c r="D226" s="1">
        <v>3847.2</v>
      </c>
      <c r="E226" s="1">
        <v>3847.2</v>
      </c>
      <c r="F226" s="1">
        <v>3876</v>
      </c>
      <c r="G226" s="1">
        <v>3752</v>
      </c>
      <c r="H226" s="1">
        <v>3852</v>
      </c>
      <c r="I226" s="1">
        <v>3836.6</v>
      </c>
      <c r="J226" s="1">
        <v>3833.17</v>
      </c>
      <c r="K226" s="1">
        <v>107482</v>
      </c>
      <c r="L226" s="1">
        <v>411996415.69999999</v>
      </c>
      <c r="M226" s="3">
        <f>IF(ISERROR((Table7[[#This Row],[Close Price]]-I225)/I225),0,(Table7[[#This Row],[Close Price]]-I225)/I225)</f>
        <v>-2.755250571844435E-3</v>
      </c>
      <c r="N226" s="3">
        <f>IF(OR(Table7[[#This Row],[Raw return]]&lt;-20,Table7[[#This Row],[Raw return]]&gt;20),"Outlier",Table7[[#This Row],[Raw return]])</f>
        <v>-2.755250571844435E-3</v>
      </c>
      <c r="O226" s="8">
        <f>(Table7[[#This Row],[Return]]-$S$3)^2</f>
        <v>4.1319205427201009E-5</v>
      </c>
      <c r="P226" s="8">
        <f>(Table7[[#This Row],[Return]]-$S$3)^3</f>
        <v>-2.6559992135309889E-7</v>
      </c>
    </row>
    <row r="227" spans="1:16" x14ac:dyDescent="0.3">
      <c r="A227" s="1" t="s">
        <v>12</v>
      </c>
      <c r="B227" s="1" t="s">
        <v>13</v>
      </c>
      <c r="C227" s="2">
        <v>42794</v>
      </c>
      <c r="D227" s="1">
        <v>3836.6</v>
      </c>
      <c r="E227" s="1">
        <v>3849.95</v>
      </c>
      <c r="F227" s="1">
        <v>3980</v>
      </c>
      <c r="G227" s="1">
        <v>3795.05</v>
      </c>
      <c r="H227" s="1">
        <v>3976</v>
      </c>
      <c r="I227" s="1">
        <v>3914.15</v>
      </c>
      <c r="J227" s="1">
        <v>3872.04</v>
      </c>
      <c r="K227" s="1">
        <v>166741</v>
      </c>
      <c r="L227" s="1">
        <v>645627781.54999995</v>
      </c>
      <c r="M227" s="3">
        <f>IF(ISERROR((Table7[[#This Row],[Close Price]]-I226)/I226),0,(Table7[[#This Row],[Close Price]]-I226)/I226)</f>
        <v>2.0213209612677939E-2</v>
      </c>
      <c r="N227" s="3">
        <f>IF(OR(Table7[[#This Row],[Raw return]]&lt;-20,Table7[[#This Row],[Raw return]]&gt;20),"Outlier",Table7[[#This Row],[Raw return]])</f>
        <v>2.0213209612677939E-2</v>
      </c>
      <c r="O227" s="8">
        <f>(Table7[[#This Row],[Return]]-$S$3)^2</f>
        <v>2.7358676797953758E-4</v>
      </c>
      <c r="P227" s="8">
        <f>(Table7[[#This Row],[Return]]-$S$3)^3</f>
        <v>4.5252505867884426E-6</v>
      </c>
    </row>
    <row r="228" spans="1:16" x14ac:dyDescent="0.3">
      <c r="A228" s="1" t="s">
        <v>12</v>
      </c>
      <c r="B228" s="1" t="s">
        <v>13</v>
      </c>
      <c r="C228" s="2">
        <v>42795</v>
      </c>
      <c r="D228" s="1">
        <v>3914.15</v>
      </c>
      <c r="E228" s="1">
        <v>3969</v>
      </c>
      <c r="F228" s="1">
        <v>4020</v>
      </c>
      <c r="G228" s="1">
        <v>3895.95</v>
      </c>
      <c r="H228" s="1">
        <v>3910</v>
      </c>
      <c r="I228" s="1">
        <v>3923.85</v>
      </c>
      <c r="J228" s="1">
        <v>3963.72</v>
      </c>
      <c r="K228" s="1">
        <v>121113</v>
      </c>
      <c r="L228" s="1">
        <v>480057728.64999998</v>
      </c>
      <c r="M228" s="3">
        <f>IF(ISERROR((Table7[[#This Row],[Close Price]]-I227)/I227),0,(Table7[[#This Row],[Close Price]]-I227)/I227)</f>
        <v>2.4781881123615134E-3</v>
      </c>
      <c r="N228" s="3">
        <f>IF(OR(Table7[[#This Row],[Raw return]]&lt;-20,Table7[[#This Row],[Raw return]]&gt;20),"Outlier",Table7[[#This Row],[Raw return]])</f>
        <v>2.4781881123615134E-3</v>
      </c>
      <c r="O228" s="8">
        <f>(Table7[[#This Row],[Return]]-$S$3)^2</f>
        <v>1.4269807191642322E-6</v>
      </c>
      <c r="P228" s="8">
        <f>(Table7[[#This Row],[Return]]-$S$3)^3</f>
        <v>-1.7046183438577689E-9</v>
      </c>
    </row>
    <row r="229" spans="1:16" x14ac:dyDescent="0.3">
      <c r="A229" s="1" t="s">
        <v>12</v>
      </c>
      <c r="B229" s="1" t="s">
        <v>13</v>
      </c>
      <c r="C229" s="2">
        <v>42796</v>
      </c>
      <c r="D229" s="1">
        <v>3923.85</v>
      </c>
      <c r="E229" s="1">
        <v>3940</v>
      </c>
      <c r="F229" s="1">
        <v>3959.95</v>
      </c>
      <c r="G229" s="1">
        <v>3846.75</v>
      </c>
      <c r="H229" s="1">
        <v>3849.95</v>
      </c>
      <c r="I229" s="1">
        <v>3875.5</v>
      </c>
      <c r="J229" s="1">
        <v>3906.79</v>
      </c>
      <c r="K229" s="1">
        <v>88498</v>
      </c>
      <c r="L229" s="1">
        <v>345743402.89999998</v>
      </c>
      <c r="M229" s="3">
        <f>IF(ISERROR((Table7[[#This Row],[Close Price]]-I228)/I228),0,(Table7[[#This Row],[Close Price]]-I228)/I228)</f>
        <v>-1.2322081629012299E-2</v>
      </c>
      <c r="N229" s="3">
        <f>IF(OR(Table7[[#This Row],[Raw return]]&lt;-20,Table7[[#This Row],[Raw return]]&gt;20),"Outlier",Table7[[#This Row],[Raw return]])</f>
        <v>-1.2322081629012299E-2</v>
      </c>
      <c r="O229" s="8">
        <f>(Table7[[#This Row],[Return]]-$S$3)^2</f>
        <v>2.5583467386477071E-4</v>
      </c>
      <c r="P229" s="8">
        <f>(Table7[[#This Row],[Return]]-$S$3)^3</f>
        <v>-4.0920328134343478E-6</v>
      </c>
    </row>
    <row r="230" spans="1:16" x14ac:dyDescent="0.3">
      <c r="A230" s="1" t="s">
        <v>12</v>
      </c>
      <c r="B230" s="1" t="s">
        <v>13</v>
      </c>
      <c r="C230" s="2">
        <v>42797</v>
      </c>
      <c r="D230" s="1">
        <v>3875.5</v>
      </c>
      <c r="E230" s="1">
        <v>3846.7</v>
      </c>
      <c r="F230" s="1">
        <v>3867.55</v>
      </c>
      <c r="G230" s="1">
        <v>3740</v>
      </c>
      <c r="H230" s="1">
        <v>3745.2</v>
      </c>
      <c r="I230" s="1">
        <v>3761.75</v>
      </c>
      <c r="J230" s="1">
        <v>3783.65</v>
      </c>
      <c r="K230" s="1">
        <v>100341</v>
      </c>
      <c r="L230" s="1">
        <v>379655442</v>
      </c>
      <c r="M230" s="3">
        <f>IF(ISERROR((Table7[[#This Row],[Close Price]]-I229)/I229),0,(Table7[[#This Row],[Close Price]]-I229)/I229)</f>
        <v>-2.9351051477228746E-2</v>
      </c>
      <c r="N230" s="3">
        <f>IF(OR(Table7[[#This Row],[Raw return]]&lt;-20,Table7[[#This Row],[Raw return]]&gt;20),"Outlier",Table7[[#This Row],[Raw return]])</f>
        <v>-2.9351051477228746E-2</v>
      </c>
      <c r="O230" s="8">
        <f>(Table7[[#This Row],[Return]]-$S$3)^2</f>
        <v>1.0905715363205314E-3</v>
      </c>
      <c r="P230" s="8">
        <f>(Table7[[#This Row],[Return]]-$S$3)^3</f>
        <v>-3.6014819106192641E-5</v>
      </c>
    </row>
    <row r="231" spans="1:16" x14ac:dyDescent="0.3">
      <c r="A231" s="1" t="s">
        <v>12</v>
      </c>
      <c r="B231" s="1" t="s">
        <v>13</v>
      </c>
      <c r="C231" s="2">
        <v>42800</v>
      </c>
      <c r="D231" s="1">
        <v>3761.75</v>
      </c>
      <c r="E231" s="1">
        <v>3784</v>
      </c>
      <c r="F231" s="1">
        <v>3849</v>
      </c>
      <c r="G231" s="1">
        <v>3775</v>
      </c>
      <c r="H231" s="1">
        <v>3815.1</v>
      </c>
      <c r="I231" s="1">
        <v>3817.7</v>
      </c>
      <c r="J231" s="1">
        <v>3824.92</v>
      </c>
      <c r="K231" s="1">
        <v>81752</v>
      </c>
      <c r="L231" s="1">
        <v>312694803.05000001</v>
      </c>
      <c r="M231" s="3">
        <f>IF(ISERROR((Table7[[#This Row],[Close Price]]-I230)/I230),0,(Table7[[#This Row],[Close Price]]-I230)/I230)</f>
        <v>1.4873396690370124E-2</v>
      </c>
      <c r="N231" s="3">
        <f>IF(OR(Table7[[#This Row],[Raw return]]&lt;-20,Table7[[#This Row],[Raw return]]&gt;20),"Outlier",Table7[[#This Row],[Raw return]])</f>
        <v>1.4873396690370124E-2</v>
      </c>
      <c r="O231" s="8">
        <f>(Table7[[#This Row],[Return]]-$S$3)^2</f>
        <v>1.2545446175614018E-4</v>
      </c>
      <c r="P231" s="8">
        <f>(Table7[[#This Row],[Return]]-$S$3)^3</f>
        <v>1.4051709645055559E-6</v>
      </c>
    </row>
    <row r="232" spans="1:16" x14ac:dyDescent="0.3">
      <c r="A232" s="1" t="s">
        <v>12</v>
      </c>
      <c r="B232" s="1" t="s">
        <v>13</v>
      </c>
      <c r="C232" s="2">
        <v>42801</v>
      </c>
      <c r="D232" s="1">
        <v>3817.7</v>
      </c>
      <c r="E232" s="1">
        <v>3839</v>
      </c>
      <c r="F232" s="1">
        <v>3858</v>
      </c>
      <c r="G232" s="1">
        <v>3781</v>
      </c>
      <c r="H232" s="1">
        <v>3791</v>
      </c>
      <c r="I232" s="1">
        <v>3805.1</v>
      </c>
      <c r="J232" s="1">
        <v>3817.58</v>
      </c>
      <c r="K232" s="1">
        <v>72461</v>
      </c>
      <c r="L232" s="1">
        <v>276625529.10000002</v>
      </c>
      <c r="M232" s="3">
        <f>IF(ISERROR((Table7[[#This Row],[Close Price]]-I231)/I231),0,(Table7[[#This Row],[Close Price]]-I231)/I231)</f>
        <v>-3.3004164811273567E-3</v>
      </c>
      <c r="N232" s="3">
        <f>IF(OR(Table7[[#This Row],[Raw return]]&lt;-20,Table7[[#This Row],[Raw return]]&gt;20),"Outlier",Table7[[#This Row],[Raw return]])</f>
        <v>-3.3004164811273567E-3</v>
      </c>
      <c r="O232" s="8">
        <f>(Table7[[#This Row],[Return]]-$S$3)^2</f>
        <v>4.8625066042851305E-5</v>
      </c>
      <c r="P232" s="8">
        <f>(Table7[[#This Row],[Return]]-$S$3)^3</f>
        <v>-3.3907073391042864E-7</v>
      </c>
    </row>
    <row r="233" spans="1:16" x14ac:dyDescent="0.3">
      <c r="A233" s="1" t="s">
        <v>12</v>
      </c>
      <c r="B233" s="1" t="s">
        <v>13</v>
      </c>
      <c r="C233" s="2">
        <v>42802</v>
      </c>
      <c r="D233" s="1">
        <v>3805.1</v>
      </c>
      <c r="E233" s="1">
        <v>3805.1</v>
      </c>
      <c r="F233" s="1">
        <v>3862</v>
      </c>
      <c r="G233" s="1">
        <v>3762.05</v>
      </c>
      <c r="H233" s="1">
        <v>3836</v>
      </c>
      <c r="I233" s="1">
        <v>3832.05</v>
      </c>
      <c r="J233" s="1">
        <v>3804.32</v>
      </c>
      <c r="K233" s="1">
        <v>72292</v>
      </c>
      <c r="L233" s="1">
        <v>275021950.94999999</v>
      </c>
      <c r="M233" s="3">
        <f>IF(ISERROR((Table7[[#This Row],[Close Price]]-I232)/I232),0,(Table7[[#This Row],[Close Price]]-I232)/I232)</f>
        <v>7.0825996688655421E-3</v>
      </c>
      <c r="N233" s="3">
        <f>IF(OR(Table7[[#This Row],[Raw return]]&lt;-20,Table7[[#This Row],[Raw return]]&gt;20),"Outlier",Table7[[#This Row],[Raw return]])</f>
        <v>7.0825996688655421E-3</v>
      </c>
      <c r="O233" s="8">
        <f>(Table7[[#This Row],[Return]]-$S$3)^2</f>
        <v>1.1627067297623216E-5</v>
      </c>
      <c r="P233" s="8">
        <f>(Table7[[#This Row],[Return]]-$S$3)^3</f>
        <v>3.9646538844625371E-8</v>
      </c>
    </row>
    <row r="234" spans="1:16" x14ac:dyDescent="0.3">
      <c r="A234" s="1" t="s">
        <v>12</v>
      </c>
      <c r="B234" s="1" t="s">
        <v>13</v>
      </c>
      <c r="C234" s="2">
        <v>42803</v>
      </c>
      <c r="D234" s="1">
        <v>3832.05</v>
      </c>
      <c r="E234" s="1">
        <v>3811</v>
      </c>
      <c r="F234" s="1">
        <v>3847</v>
      </c>
      <c r="G234" s="1">
        <v>3776</v>
      </c>
      <c r="H234" s="1">
        <v>3785</v>
      </c>
      <c r="I234" s="1">
        <v>3804.85</v>
      </c>
      <c r="J234" s="1">
        <v>3806.04</v>
      </c>
      <c r="K234" s="1">
        <v>83678</v>
      </c>
      <c r="L234" s="1">
        <v>318481799.35000002</v>
      </c>
      <c r="M234" s="3">
        <f>IF(ISERROR((Table7[[#This Row],[Close Price]]-I233)/I233),0,(Table7[[#This Row],[Close Price]]-I233)/I233)</f>
        <v>-7.0980284704010308E-3</v>
      </c>
      <c r="N234" s="3">
        <f>IF(OR(Table7[[#This Row],[Raw return]]&lt;-20,Table7[[#This Row],[Raw return]]&gt;20),"Outlier",Table7[[#This Row],[Raw return]])</f>
        <v>-7.0980284704010308E-3</v>
      </c>
      <c r="O234" s="8">
        <f>(Table7[[#This Row],[Return]]-$S$3)^2</f>
        <v>1.1600969244352172E-4</v>
      </c>
      <c r="P234" s="8">
        <f>(Table7[[#This Row],[Return]]-$S$3)^3</f>
        <v>-1.2495148247433159E-6</v>
      </c>
    </row>
    <row r="235" spans="1:16" x14ac:dyDescent="0.3">
      <c r="A235" s="1" t="s">
        <v>12</v>
      </c>
      <c r="B235" s="1" t="s">
        <v>13</v>
      </c>
      <c r="C235" s="2">
        <v>42804</v>
      </c>
      <c r="D235" s="1">
        <v>3804.85</v>
      </c>
      <c r="E235" s="1">
        <v>3802.5</v>
      </c>
      <c r="F235" s="1">
        <v>3844</v>
      </c>
      <c r="G235" s="1">
        <v>3792.35</v>
      </c>
      <c r="H235" s="1">
        <v>3820</v>
      </c>
      <c r="I235" s="1">
        <v>3826.05</v>
      </c>
      <c r="J235" s="1">
        <v>3826.19</v>
      </c>
      <c r="K235" s="1">
        <v>60087</v>
      </c>
      <c r="L235" s="1">
        <v>229904018.25</v>
      </c>
      <c r="M235" s="3">
        <f>IF(ISERROR((Table7[[#This Row],[Close Price]]-I234)/I234),0,(Table7[[#This Row],[Close Price]]-I234)/I234)</f>
        <v>5.5718359462265986E-3</v>
      </c>
      <c r="N235" s="3">
        <f>IF(OR(Table7[[#This Row],[Raw return]]&lt;-20,Table7[[#This Row],[Raw return]]&gt;20),"Outlier",Table7[[#This Row],[Raw return]])</f>
        <v>5.5718359462265986E-3</v>
      </c>
      <c r="O235" s="8">
        <f>(Table7[[#This Row],[Return]]-$S$3)^2</f>
        <v>3.6065232726764992E-6</v>
      </c>
      <c r="P235" s="8">
        <f>(Table7[[#This Row],[Return]]-$S$3)^3</f>
        <v>6.8490937132281176E-9</v>
      </c>
    </row>
    <row r="236" spans="1:16" x14ac:dyDescent="0.3">
      <c r="A236" s="1" t="s">
        <v>12</v>
      </c>
      <c r="B236" s="1" t="s">
        <v>13</v>
      </c>
      <c r="C236" s="2">
        <v>42808</v>
      </c>
      <c r="D236" s="1">
        <v>3826.05</v>
      </c>
      <c r="E236" s="1">
        <v>3900</v>
      </c>
      <c r="F236" s="1">
        <v>3950</v>
      </c>
      <c r="G236" s="1">
        <v>3840.7</v>
      </c>
      <c r="H236" s="1">
        <v>3940</v>
      </c>
      <c r="I236" s="1">
        <v>3931.25</v>
      </c>
      <c r="J236" s="1">
        <v>3899.06</v>
      </c>
      <c r="K236" s="1">
        <v>144365</v>
      </c>
      <c r="L236" s="1">
        <v>562887256.64999998</v>
      </c>
      <c r="M236" s="3">
        <f>IF(ISERROR((Table7[[#This Row],[Close Price]]-I235)/I235),0,(Table7[[#This Row],[Close Price]]-I235)/I235)</f>
        <v>2.7495720129114835E-2</v>
      </c>
      <c r="N236" s="3">
        <f>IF(OR(Table7[[#This Row],[Raw return]]&lt;-20,Table7[[#This Row],[Raw return]]&gt;20),"Outlier",Table7[[#This Row],[Raw return]])</f>
        <v>2.7495720129114835E-2</v>
      </c>
      <c r="O236" s="8">
        <f>(Table7[[#This Row],[Return]]-$S$3)^2</f>
        <v>5.675338536068941E-4</v>
      </c>
      <c r="P236" s="8">
        <f>(Table7[[#This Row],[Return]]-$S$3)^3</f>
        <v>1.3520341420366323E-5</v>
      </c>
    </row>
    <row r="237" spans="1:16" x14ac:dyDescent="0.3">
      <c r="A237" s="1" t="s">
        <v>12</v>
      </c>
      <c r="B237" s="1" t="s">
        <v>13</v>
      </c>
      <c r="C237" s="2">
        <v>42809</v>
      </c>
      <c r="D237" s="1">
        <v>3931.25</v>
      </c>
      <c r="E237" s="1">
        <v>3940</v>
      </c>
      <c r="F237" s="1">
        <v>3978</v>
      </c>
      <c r="G237" s="1">
        <v>3910.05</v>
      </c>
      <c r="H237" s="1">
        <v>3940</v>
      </c>
      <c r="I237" s="1">
        <v>3938.65</v>
      </c>
      <c r="J237" s="1">
        <v>3941.09</v>
      </c>
      <c r="K237" s="1">
        <v>93641</v>
      </c>
      <c r="L237" s="1">
        <v>369048019.85000002</v>
      </c>
      <c r="M237" s="3">
        <f>IF(ISERROR((Table7[[#This Row],[Close Price]]-I236)/I236),0,(Table7[[#This Row],[Close Price]]-I236)/I236)</f>
        <v>1.8823529411764936E-3</v>
      </c>
      <c r="N237" s="3">
        <f>IF(OR(Table7[[#This Row],[Raw return]]&lt;-20,Table7[[#This Row],[Raw return]]&gt;20),"Outlier",Table7[[#This Row],[Raw return]])</f>
        <v>1.8823529411764936E-3</v>
      </c>
      <c r="O237" s="8">
        <f>(Table7[[#This Row],[Return]]-$S$3)^2</f>
        <v>3.205525548726127E-6</v>
      </c>
      <c r="P237" s="8">
        <f>(Table7[[#This Row],[Return]]-$S$3)^3</f>
        <v>-5.7391670240360418E-9</v>
      </c>
    </row>
    <row r="238" spans="1:16" x14ac:dyDescent="0.3">
      <c r="A238" s="1" t="s">
        <v>12</v>
      </c>
      <c r="B238" s="1" t="s">
        <v>13</v>
      </c>
      <c r="C238" s="2">
        <v>42810</v>
      </c>
      <c r="D238" s="1">
        <v>3938.65</v>
      </c>
      <c r="E238" s="1">
        <v>3950.1</v>
      </c>
      <c r="F238" s="1">
        <v>4081.3</v>
      </c>
      <c r="G238" s="1">
        <v>3950</v>
      </c>
      <c r="H238" s="1">
        <v>4031</v>
      </c>
      <c r="I238" s="1">
        <v>4040.05</v>
      </c>
      <c r="J238" s="1">
        <v>4036.97</v>
      </c>
      <c r="K238" s="1">
        <v>110599</v>
      </c>
      <c r="L238" s="1">
        <v>446485131.75</v>
      </c>
      <c r="M238" s="3">
        <f>IF(ISERROR((Table7[[#This Row],[Close Price]]-I237)/I237),0,(Table7[[#This Row],[Close Price]]-I237)/I237)</f>
        <v>2.5744861818135678E-2</v>
      </c>
      <c r="N238" s="3">
        <f>IF(OR(Table7[[#This Row],[Raw return]]&lt;-20,Table7[[#This Row],[Raw return]]&gt;20),"Outlier",Table7[[#This Row],[Raw return]])</f>
        <v>2.5744861818135678E-2</v>
      </c>
      <c r="O238" s="8">
        <f>(Table7[[#This Row],[Return]]-$S$3)^2</f>
        <v>4.8717807178038313E-4</v>
      </c>
      <c r="P238" s="8">
        <f>(Table7[[#This Row],[Return]]-$S$3)^3</f>
        <v>1.0753048342286819E-5</v>
      </c>
    </row>
    <row r="239" spans="1:16" x14ac:dyDescent="0.3">
      <c r="A239" s="1" t="s">
        <v>12</v>
      </c>
      <c r="B239" s="1" t="s">
        <v>13</v>
      </c>
      <c r="C239" s="2">
        <v>42811</v>
      </c>
      <c r="D239" s="1">
        <v>4040.05</v>
      </c>
      <c r="E239" s="1">
        <v>4050</v>
      </c>
      <c r="F239" s="1">
        <v>4060</v>
      </c>
      <c r="G239" s="1">
        <v>3950</v>
      </c>
      <c r="H239" s="1">
        <v>3970</v>
      </c>
      <c r="I239" s="1">
        <v>3969.1</v>
      </c>
      <c r="J239" s="1">
        <v>3979.6</v>
      </c>
      <c r="K239" s="1">
        <v>114395</v>
      </c>
      <c r="L239" s="1">
        <v>455246819.44999999</v>
      </c>
      <c r="M239" s="3">
        <f>IF(ISERROR((Table7[[#This Row],[Close Price]]-I238)/I238),0,(Table7[[#This Row],[Close Price]]-I238)/I238)</f>
        <v>-1.7561663840794117E-2</v>
      </c>
      <c r="N239" s="3">
        <f>IF(OR(Table7[[#This Row],[Raw return]]&lt;-20,Table7[[#This Row],[Raw return]]&gt;20),"Outlier",Table7[[#This Row],[Raw return]])</f>
        <v>-1.7561663840794117E-2</v>
      </c>
      <c r="O239" s="8">
        <f>(Table7[[#This Row],[Return]]-$S$3)^2</f>
        <v>4.5090037765968267E-4</v>
      </c>
      <c r="P239" s="8">
        <f>(Table7[[#This Row],[Return]]-$S$3)^3</f>
        <v>-9.5746057138704624E-6</v>
      </c>
    </row>
    <row r="240" spans="1:16" x14ac:dyDescent="0.3">
      <c r="A240" s="1" t="s">
        <v>12</v>
      </c>
      <c r="B240" s="1" t="s">
        <v>13</v>
      </c>
      <c r="C240" s="2">
        <v>42814</v>
      </c>
      <c r="D240" s="1">
        <v>3969.1</v>
      </c>
      <c r="E240" s="1">
        <v>3970</v>
      </c>
      <c r="F240" s="1">
        <v>3998</v>
      </c>
      <c r="G240" s="1">
        <v>3942.4</v>
      </c>
      <c r="H240" s="1">
        <v>3967</v>
      </c>
      <c r="I240" s="1">
        <v>3965.8</v>
      </c>
      <c r="J240" s="1">
        <v>3966.94</v>
      </c>
      <c r="K240" s="1">
        <v>46436</v>
      </c>
      <c r="L240" s="1">
        <v>184208808.69999999</v>
      </c>
      <c r="M240" s="3">
        <f>IF(ISERROR((Table7[[#This Row],[Close Price]]-I239)/I239),0,(Table7[[#This Row],[Close Price]]-I239)/I239)</f>
        <v>-8.3142274067162002E-4</v>
      </c>
      <c r="N240" s="3">
        <f>IF(OR(Table7[[#This Row],[Raw return]]&lt;-20,Table7[[#This Row],[Raw return]]&gt;20),"Outlier",Table7[[#This Row],[Raw return]])</f>
        <v>-8.3142274067162002E-4</v>
      </c>
      <c r="O240" s="8">
        <f>(Table7[[#This Row],[Return]]-$S$3)^2</f>
        <v>2.0287581940719877E-5</v>
      </c>
      <c r="P240" s="8">
        <f>(Table7[[#This Row],[Return]]-$S$3)^3</f>
        <v>-9.1378795763666904E-8</v>
      </c>
    </row>
    <row r="241" spans="1:16" x14ac:dyDescent="0.3">
      <c r="A241" s="1" t="s">
        <v>12</v>
      </c>
      <c r="B241" s="1" t="s">
        <v>13</v>
      </c>
      <c r="C241" s="2">
        <v>42815</v>
      </c>
      <c r="D241" s="1">
        <v>3965.8</v>
      </c>
      <c r="E241" s="1">
        <v>3990</v>
      </c>
      <c r="F241" s="1">
        <v>4089</v>
      </c>
      <c r="G241" s="1">
        <v>3960</v>
      </c>
      <c r="H241" s="1">
        <v>4085</v>
      </c>
      <c r="I241" s="1">
        <v>4057.45</v>
      </c>
      <c r="J241" s="1">
        <v>4017.55</v>
      </c>
      <c r="K241" s="1">
        <v>109627</v>
      </c>
      <c r="L241" s="1">
        <v>440431976.10000002</v>
      </c>
      <c r="M241" s="3">
        <f>IF(ISERROR((Table7[[#This Row],[Close Price]]-I240)/I240),0,(Table7[[#This Row],[Close Price]]-I240)/I240)</f>
        <v>2.3110091280447737E-2</v>
      </c>
      <c r="N241" s="3">
        <f>IF(OR(Table7[[#This Row],[Raw return]]&lt;-20,Table7[[#This Row],[Raw return]]&gt;20),"Outlier",Table7[[#This Row],[Raw return]])</f>
        <v>2.3110091280447737E-2</v>
      </c>
      <c r="O241" s="8">
        <f>(Table7[[#This Row],[Return]]-$S$3)^2</f>
        <v>3.7781019349012471E-4</v>
      </c>
      <c r="P241" s="8">
        <f>(Table7[[#This Row],[Return]]-$S$3)^3</f>
        <v>7.343625256448927E-6</v>
      </c>
    </row>
    <row r="242" spans="1:16" x14ac:dyDescent="0.3">
      <c r="A242" s="1" t="s">
        <v>12</v>
      </c>
      <c r="B242" s="1" t="s">
        <v>13</v>
      </c>
      <c r="C242" s="2">
        <v>42816</v>
      </c>
      <c r="D242" s="1">
        <v>4057.45</v>
      </c>
      <c r="E242" s="1">
        <v>4025</v>
      </c>
      <c r="F242" s="1">
        <v>4217</v>
      </c>
      <c r="G242" s="1">
        <v>3966</v>
      </c>
      <c r="H242" s="1">
        <v>4195</v>
      </c>
      <c r="I242" s="1">
        <v>4107.8500000000004</v>
      </c>
      <c r="J242" s="1">
        <v>4061.24</v>
      </c>
      <c r="K242" s="1">
        <v>140996</v>
      </c>
      <c r="L242" s="1">
        <v>572618655.39999998</v>
      </c>
      <c r="M242" s="3">
        <f>IF(ISERROR((Table7[[#This Row],[Close Price]]-I241)/I241),0,(Table7[[#This Row],[Close Price]]-I241)/I241)</f>
        <v>1.2421594844052433E-2</v>
      </c>
      <c r="N242" s="3">
        <f>IF(OR(Table7[[#This Row],[Raw return]]&lt;-20,Table7[[#This Row],[Raw return]]&gt;20),"Outlier",Table7[[#This Row],[Raw return]])</f>
        <v>1.2421594844052433E-2</v>
      </c>
      <c r="O242" s="8">
        <f>(Table7[[#This Row],[Return]]-$S$3)^2</f>
        <v>7.6542266947720859E-5</v>
      </c>
      <c r="P242" s="8">
        <f>(Table7[[#This Row],[Return]]-$S$3)^3</f>
        <v>6.6965633373431215E-7</v>
      </c>
    </row>
    <row r="243" spans="1:16" x14ac:dyDescent="0.3">
      <c r="A243" s="1" t="s">
        <v>12</v>
      </c>
      <c r="B243" s="1" t="s">
        <v>13</v>
      </c>
      <c r="C243" s="2">
        <v>42817</v>
      </c>
      <c r="D243" s="1">
        <v>4107.8500000000004</v>
      </c>
      <c r="E243" s="1">
        <v>4200</v>
      </c>
      <c r="F243" s="1">
        <v>4200.1000000000004</v>
      </c>
      <c r="G243" s="1">
        <v>4110.95</v>
      </c>
      <c r="H243" s="1">
        <v>4124.8999999999996</v>
      </c>
      <c r="I243" s="1">
        <v>4148.5</v>
      </c>
      <c r="J243" s="1">
        <v>4159.21</v>
      </c>
      <c r="K243" s="1">
        <v>79510</v>
      </c>
      <c r="L243" s="1">
        <v>330698421.44999999</v>
      </c>
      <c r="M243" s="3">
        <f>IF(ISERROR((Table7[[#This Row],[Close Price]]-I242)/I242),0,(Table7[[#This Row],[Close Price]]-I242)/I242)</f>
        <v>9.8956875251042832E-3</v>
      </c>
      <c r="N243" s="3">
        <f>IF(OR(Table7[[#This Row],[Raw return]]&lt;-20,Table7[[#This Row],[Raw return]]&gt;20),"Outlier",Table7[[#This Row],[Raw return]])</f>
        <v>9.8956875251042832E-3</v>
      </c>
      <c r="O243" s="8">
        <f>(Table7[[#This Row],[Return]]-$S$3)^2</f>
        <v>3.872493781481691E-5</v>
      </c>
      <c r="P243" s="8">
        <f>(Table7[[#This Row],[Return]]-$S$3)^3</f>
        <v>2.4098282628662998E-7</v>
      </c>
    </row>
    <row r="244" spans="1:16" x14ac:dyDescent="0.3">
      <c r="A244" s="1" t="s">
        <v>12</v>
      </c>
      <c r="B244" s="1" t="s">
        <v>13</v>
      </c>
      <c r="C244" s="2">
        <v>42818</v>
      </c>
      <c r="D244" s="1">
        <v>4148.5</v>
      </c>
      <c r="E244" s="1">
        <v>4120</v>
      </c>
      <c r="F244" s="1">
        <v>4194.95</v>
      </c>
      <c r="G244" s="1">
        <v>4106.5</v>
      </c>
      <c r="H244" s="1">
        <v>4122.2</v>
      </c>
      <c r="I244" s="1">
        <v>4129.3500000000004</v>
      </c>
      <c r="J244" s="1">
        <v>4156.01</v>
      </c>
      <c r="K244" s="1">
        <v>51885</v>
      </c>
      <c r="L244" s="1">
        <v>215634503.05000001</v>
      </c>
      <c r="M244" s="3">
        <f>IF(ISERROR((Table7[[#This Row],[Close Price]]-I243)/I243),0,(Table7[[#This Row],[Close Price]]-I243)/I243)</f>
        <v>-4.6161263107146284E-3</v>
      </c>
      <c r="N244" s="3">
        <f>IF(OR(Table7[[#This Row],[Raw return]]&lt;-20,Table7[[#This Row],[Raw return]]&gt;20),"Outlier",Table7[[#This Row],[Raw return]])</f>
        <v>-4.6161263107146284E-3</v>
      </c>
      <c r="O244" s="8">
        <f>(Table7[[#This Row],[Return]]-$S$3)^2</f>
        <v>6.8705488644704927E-5</v>
      </c>
      <c r="P244" s="8">
        <f>(Table7[[#This Row],[Return]]-$S$3)^3</f>
        <v>-5.6949137246630482E-7</v>
      </c>
    </row>
    <row r="245" spans="1:16" x14ac:dyDescent="0.3">
      <c r="A245" s="1" t="s">
        <v>12</v>
      </c>
      <c r="B245" s="1" t="s">
        <v>13</v>
      </c>
      <c r="C245" s="2">
        <v>42821</v>
      </c>
      <c r="D245" s="1">
        <v>4129.3500000000004</v>
      </c>
      <c r="E245" s="1">
        <v>4145</v>
      </c>
      <c r="F245" s="1">
        <v>4190</v>
      </c>
      <c r="G245" s="1">
        <v>4010</v>
      </c>
      <c r="H245" s="1">
        <v>4040</v>
      </c>
      <c r="I245" s="1">
        <v>4044.8</v>
      </c>
      <c r="J245" s="1">
        <v>4090.53</v>
      </c>
      <c r="K245" s="1">
        <v>65888</v>
      </c>
      <c r="L245" s="1">
        <v>269516780</v>
      </c>
      <c r="M245" s="3">
        <f>IF(ISERROR((Table7[[#This Row],[Close Price]]-I244)/I244),0,(Table7[[#This Row],[Close Price]]-I244)/I244)</f>
        <v>-2.0475377480717347E-2</v>
      </c>
      <c r="N245" s="3">
        <f>IF(OR(Table7[[#This Row],[Raw return]]&lt;-20,Table7[[#This Row],[Raw return]]&gt;20),"Outlier",Table7[[#This Row],[Raw return]])</f>
        <v>-2.0475377480717347E-2</v>
      </c>
      <c r="O245" s="8">
        <f>(Table7[[#This Row],[Return]]-$S$3)^2</f>
        <v>5.8313211370278817E-4</v>
      </c>
      <c r="P245" s="8">
        <f>(Table7[[#This Row],[Return]]-$S$3)^3</f>
        <v>-1.4081549258245205E-5</v>
      </c>
    </row>
    <row r="246" spans="1:16" x14ac:dyDescent="0.3">
      <c r="A246" s="1" t="s">
        <v>12</v>
      </c>
      <c r="B246" s="1" t="s">
        <v>13</v>
      </c>
      <c r="C246" s="2">
        <v>42822</v>
      </c>
      <c r="D246" s="1">
        <v>4044.8</v>
      </c>
      <c r="E246" s="1">
        <v>4065</v>
      </c>
      <c r="F246" s="1">
        <v>4124.5</v>
      </c>
      <c r="G246" s="1">
        <v>4060.7</v>
      </c>
      <c r="H246" s="1">
        <v>4100</v>
      </c>
      <c r="I246" s="1">
        <v>4090.75</v>
      </c>
      <c r="J246" s="1">
        <v>4091.45</v>
      </c>
      <c r="K246" s="1">
        <v>74378</v>
      </c>
      <c r="L246" s="1">
        <v>304313933.55000001</v>
      </c>
      <c r="M246" s="3">
        <f>IF(ISERROR((Table7[[#This Row],[Close Price]]-I245)/I245),0,(Table7[[#This Row],[Close Price]]-I245)/I245)</f>
        <v>1.1360265031645524E-2</v>
      </c>
      <c r="N246" s="3">
        <f>IF(OR(Table7[[#This Row],[Raw return]]&lt;-20,Table7[[#This Row],[Raw return]]&gt;20),"Outlier",Table7[[#This Row],[Raw return]])</f>
        <v>1.1360265031645524E-2</v>
      </c>
      <c r="O246" s="8">
        <f>(Table7[[#This Row],[Return]]-$S$3)^2</f>
        <v>5.9097870528216631E-5</v>
      </c>
      <c r="P246" s="8">
        <f>(Table7[[#This Row],[Return]]-$S$3)^3</f>
        <v>4.5431570331980029E-7</v>
      </c>
    </row>
    <row r="247" spans="1:16" x14ac:dyDescent="0.3">
      <c r="A247" s="1" t="s">
        <v>12</v>
      </c>
      <c r="B247" s="1" t="s">
        <v>13</v>
      </c>
      <c r="C247" s="2">
        <v>42823</v>
      </c>
      <c r="D247" s="1">
        <v>4090.75</v>
      </c>
      <c r="E247" s="1">
        <v>4109</v>
      </c>
      <c r="F247" s="1">
        <v>4120</v>
      </c>
      <c r="G247" s="1">
        <v>4030</v>
      </c>
      <c r="H247" s="1">
        <v>4052</v>
      </c>
      <c r="I247" s="1">
        <v>4062.65</v>
      </c>
      <c r="J247" s="1">
        <v>4074.99</v>
      </c>
      <c r="K247" s="1">
        <v>107992</v>
      </c>
      <c r="L247" s="1">
        <v>440066420.55000001</v>
      </c>
      <c r="M247" s="3">
        <f>IF(ISERROR((Table7[[#This Row],[Close Price]]-I246)/I246),0,(Table7[[#This Row],[Close Price]]-I246)/I246)</f>
        <v>-6.8691560227341951E-3</v>
      </c>
      <c r="N247" s="3">
        <f>IF(OR(Table7[[#This Row],[Raw return]]&lt;-20,Table7[[#This Row],[Raw return]]&gt;20),"Outlier",Table7[[#This Row],[Raw return]])</f>
        <v>-6.8691560227341951E-3</v>
      </c>
      <c r="O247" s="8">
        <f>(Table7[[#This Row],[Return]]-$S$3)^2</f>
        <v>1.1113180567605863E-4</v>
      </c>
      <c r="P247" s="8">
        <f>(Table7[[#This Row],[Return]]-$S$3)^3</f>
        <v>-1.1715411732479353E-6</v>
      </c>
    </row>
    <row r="248" spans="1:16" x14ac:dyDescent="0.3">
      <c r="A248" s="1" t="s">
        <v>12</v>
      </c>
      <c r="B248" s="1" t="s">
        <v>13</v>
      </c>
      <c r="C248" s="2">
        <v>42824</v>
      </c>
      <c r="D248" s="1">
        <v>4062.65</v>
      </c>
      <c r="E248" s="1">
        <v>4078</v>
      </c>
      <c r="F248" s="1">
        <v>4112.3500000000004</v>
      </c>
      <c r="G248" s="1">
        <v>4040</v>
      </c>
      <c r="H248" s="1">
        <v>4080</v>
      </c>
      <c r="I248" s="1">
        <v>4060.6</v>
      </c>
      <c r="J248" s="1">
        <v>4067.63</v>
      </c>
      <c r="K248" s="1">
        <v>79777</v>
      </c>
      <c r="L248" s="1">
        <v>324503275.69999999</v>
      </c>
      <c r="M248" s="3">
        <f>IF(ISERROR((Table7[[#This Row],[Close Price]]-I247)/I247),0,(Table7[[#This Row],[Close Price]]-I247)/I247)</f>
        <v>-5.0459675335069027E-4</v>
      </c>
      <c r="N248" s="3">
        <f>IF(OR(Table7[[#This Row],[Raw return]]&lt;-20,Table7[[#This Row],[Raw return]]&gt;20),"Outlier",Table7[[#This Row],[Raw return]])</f>
        <v>-5.0459675335069027E-4</v>
      </c>
      <c r="O248" s="8">
        <f>(Table7[[#This Row],[Return]]-$S$3)^2</f>
        <v>1.7450235044980394E-5</v>
      </c>
      <c r="P248" s="8">
        <f>(Table7[[#This Row],[Return]]-$S$3)^3</f>
        <v>-7.2895701815982103E-8</v>
      </c>
    </row>
    <row r="249" spans="1:16" x14ac:dyDescent="0.3">
      <c r="A249" s="1" t="s">
        <v>12</v>
      </c>
      <c r="B249" s="1" t="s">
        <v>13</v>
      </c>
      <c r="C249" s="2">
        <v>42825</v>
      </c>
      <c r="D249" s="1">
        <v>4060.6</v>
      </c>
      <c r="E249" s="1">
        <v>4050</v>
      </c>
      <c r="F249" s="1">
        <v>4120</v>
      </c>
      <c r="G249" s="1">
        <v>4050</v>
      </c>
      <c r="H249" s="1">
        <v>4080</v>
      </c>
      <c r="I249" s="1">
        <v>4098.3999999999996</v>
      </c>
      <c r="J249" s="1">
        <v>4100.13</v>
      </c>
      <c r="K249" s="1">
        <v>65665</v>
      </c>
      <c r="L249" s="1">
        <v>269234786.64999998</v>
      </c>
      <c r="M249" s="3">
        <f>IF(ISERROR((Table7[[#This Row],[Close Price]]-I248)/I248),0,(Table7[[#This Row],[Close Price]]-I248)/I248)</f>
        <v>9.308969117864288E-3</v>
      </c>
      <c r="N249" s="3">
        <f>IF(OR(Table7[[#This Row],[Raw return]]&lt;-20,Table7[[#This Row],[Raw return]]&gt;20),"Outlier",Table7[[#This Row],[Raw return]])</f>
        <v>9.308969117864288E-3</v>
      </c>
      <c r="O249" s="8">
        <f>(Table7[[#This Row],[Return]]-$S$3)^2</f>
        <v>3.1766953602798011E-5</v>
      </c>
      <c r="P249" s="8">
        <f>(Table7[[#This Row],[Return]]-$S$3)^3</f>
        <v>1.7904547643191743E-7</v>
      </c>
    </row>
  </sheetData>
  <pageMargins left="0.75" right="0.75" top="1" bottom="1" header="0.5" footer="0.5"/>
  <ignoredErrors>
    <ignoredError sqref="M2:N2" calculatedColumn="1"/>
  </ignoredErrors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24CD2-B4FF-1046-92EA-93DA1F6AC696}">
  <dimension ref="A1:S247"/>
  <sheetViews>
    <sheetView showGridLines="0" topLeftCell="F1" workbookViewId="0">
      <selection activeCell="R2" sqref="R2"/>
    </sheetView>
  </sheetViews>
  <sheetFormatPr defaultColWidth="11.19921875" defaultRowHeight="15.6" x14ac:dyDescent="0.3"/>
  <cols>
    <col min="4" max="4" width="12" customWidth="1"/>
    <col min="5" max="5" width="12.296875" customWidth="1"/>
    <col min="6" max="6" width="11.796875" customWidth="1"/>
    <col min="7" max="8" width="11.296875" customWidth="1"/>
    <col min="9" max="9" width="12.296875" customWidth="1"/>
    <col min="10" max="10" width="14.796875" customWidth="1"/>
    <col min="11" max="11" width="21.5" customWidth="1"/>
    <col min="13" max="14" width="12.3984375" style="4" bestFit="1" customWidth="1"/>
    <col min="15" max="15" width="10.3984375" style="7" bestFit="1" customWidth="1"/>
    <col min="16" max="16" width="11" style="7" bestFit="1" customWidth="1"/>
    <col min="18" max="18" width="20.69921875" bestFit="1" customWidth="1"/>
    <col min="19" max="19" width="11.796875" bestFit="1" customWidth="1"/>
  </cols>
  <sheetData>
    <row r="1" spans="1:19" ht="16.2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3" t="s">
        <v>15</v>
      </c>
      <c r="N1" s="3" t="s">
        <v>14</v>
      </c>
      <c r="O1" s="8" t="s">
        <v>20</v>
      </c>
      <c r="P1" s="8" t="s">
        <v>21</v>
      </c>
    </row>
    <row r="2" spans="1:19" ht="16.2" thickBot="1" x14ac:dyDescent="0.35">
      <c r="A2" s="1" t="s">
        <v>12</v>
      </c>
      <c r="B2" s="1" t="s">
        <v>13</v>
      </c>
      <c r="C2" s="2">
        <v>42828</v>
      </c>
      <c r="D2" s="1">
        <v>4098.3999999999996</v>
      </c>
      <c r="E2" s="1">
        <v>4098.3999999999996</v>
      </c>
      <c r="F2" s="1">
        <v>4133.95</v>
      </c>
      <c r="G2" s="1">
        <v>4065</v>
      </c>
      <c r="H2" s="1">
        <v>4098.95</v>
      </c>
      <c r="I2" s="1">
        <v>4098.25</v>
      </c>
      <c r="J2" s="1">
        <v>4098.5600000000004</v>
      </c>
      <c r="K2" s="1">
        <v>45544</v>
      </c>
      <c r="L2" s="1">
        <v>186664838.19999999</v>
      </c>
      <c r="M2" s="3" t="s">
        <v>16</v>
      </c>
      <c r="N2" s="3" t="s">
        <v>16</v>
      </c>
      <c r="O2" s="8" t="s">
        <v>16</v>
      </c>
      <c r="P2" s="8" t="s">
        <v>16</v>
      </c>
      <c r="R2" s="21" t="s">
        <v>22</v>
      </c>
      <c r="S2" s="26">
        <f>COUNT(N3:N247)</f>
        <v>245</v>
      </c>
    </row>
    <row r="3" spans="1:19" ht="16.2" thickBot="1" x14ac:dyDescent="0.35">
      <c r="A3" s="1" t="s">
        <v>12</v>
      </c>
      <c r="B3" s="1" t="s">
        <v>13</v>
      </c>
      <c r="C3" s="2">
        <v>42830</v>
      </c>
      <c r="D3" s="1">
        <v>4098.25</v>
      </c>
      <c r="E3" s="1">
        <v>4091</v>
      </c>
      <c r="F3" s="1">
        <v>4167.45</v>
      </c>
      <c r="G3" s="1">
        <v>4086</v>
      </c>
      <c r="H3" s="1">
        <v>4121</v>
      </c>
      <c r="I3" s="1">
        <v>4128.8</v>
      </c>
      <c r="J3" s="1">
        <v>4132.45</v>
      </c>
      <c r="K3" s="1">
        <v>92521</v>
      </c>
      <c r="L3" s="1">
        <v>382338611</v>
      </c>
      <c r="M3" s="3">
        <f>IF(ISERROR((Table8[[#This Row],[Close Price]]-I2)/I2),0,(Table8[[#This Row],[Close Price]]-I2)/I2)</f>
        <v>7.4544012688343032E-3</v>
      </c>
      <c r="N3" s="3">
        <f>IF(OR(Table8[[#This Row],[Raw Return]]&lt;-20,Table8[[#This Row],[Raw Return]]&gt;20),"Outlier",Table8[[#This Row],[Raw Return]])</f>
        <v>7.4544012688343032E-3</v>
      </c>
      <c r="O3" s="8">
        <f>(Table8[[#This Row],[Return]]-$S$3)^2</f>
        <v>4.0548161161808418E-5</v>
      </c>
      <c r="P3" s="8">
        <f>(Table8[[#This Row],[Return]]-$S$3)^3</f>
        <v>2.5820030202853273E-7</v>
      </c>
      <c r="R3" s="21" t="s">
        <v>24</v>
      </c>
      <c r="S3" s="26">
        <f>AVERAGE(N3:N247)</f>
        <v>1.0866574641725285E-3</v>
      </c>
    </row>
    <row r="4" spans="1:19" ht="16.2" thickBot="1" x14ac:dyDescent="0.35">
      <c r="A4" s="1" t="s">
        <v>12</v>
      </c>
      <c r="B4" s="1" t="s">
        <v>13</v>
      </c>
      <c r="C4" s="2">
        <v>42831</v>
      </c>
      <c r="D4" s="1">
        <v>4128.8</v>
      </c>
      <c r="E4" s="1">
        <v>4128.8</v>
      </c>
      <c r="F4" s="1">
        <v>4195.1499999999996</v>
      </c>
      <c r="G4" s="1">
        <v>4106.25</v>
      </c>
      <c r="H4" s="1">
        <v>4168.05</v>
      </c>
      <c r="I4" s="1">
        <v>4178.3500000000004</v>
      </c>
      <c r="J4" s="1">
        <v>4160.25</v>
      </c>
      <c r="K4" s="1">
        <v>55202</v>
      </c>
      <c r="L4" s="1">
        <v>229654277.90000001</v>
      </c>
      <c r="M4" s="3">
        <f>IF(ISERROR((Table8[[#This Row],[Close Price]]-I3)/I3),0,(Table8[[#This Row],[Close Price]]-I3)/I3)</f>
        <v>1.2001065684944821E-2</v>
      </c>
      <c r="N4" s="3">
        <f>IF(OR(Table8[[#This Row],[Raw Return]]&lt;-20,Table8[[#This Row],[Raw Return]]&gt;20),"Outlier",Table8[[#This Row],[Raw Return]])</f>
        <v>1.2001065684944821E-2</v>
      </c>
      <c r="O4" s="8">
        <f>(Table8[[#This Row],[Return]]-$S$3)^2</f>
        <v>1.1912430680966182E-4</v>
      </c>
      <c r="P4" s="8">
        <f>(Table8[[#This Row],[Return]]-$S$3)^3</f>
        <v>1.3001713135371738E-6</v>
      </c>
      <c r="R4" s="21" t="s">
        <v>18</v>
      </c>
      <c r="S4" s="26">
        <f>SUM(O3:O247)/S2</f>
        <v>2.7404852754044773E-4</v>
      </c>
    </row>
    <row r="5" spans="1:19" ht="16.2" thickBot="1" x14ac:dyDescent="0.35">
      <c r="A5" s="1" t="s">
        <v>12</v>
      </c>
      <c r="B5" s="1" t="s">
        <v>13</v>
      </c>
      <c r="C5" s="2">
        <v>42832</v>
      </c>
      <c r="D5" s="1">
        <v>4178.3500000000004</v>
      </c>
      <c r="E5" s="1">
        <v>4155</v>
      </c>
      <c r="F5" s="1">
        <v>4290.05</v>
      </c>
      <c r="G5" s="1">
        <v>4140.45</v>
      </c>
      <c r="H5" s="1">
        <v>4221.8999999999996</v>
      </c>
      <c r="I5" s="1">
        <v>4226.2</v>
      </c>
      <c r="J5" s="1">
        <v>4240.45</v>
      </c>
      <c r="K5" s="1">
        <v>147025</v>
      </c>
      <c r="L5" s="1">
        <v>623451849.60000002</v>
      </c>
      <c r="M5" s="3">
        <f>IF(ISERROR((Table8[[#This Row],[Close Price]]-I4)/I4),0,(Table8[[#This Row],[Close Price]]-I4)/I4)</f>
        <v>1.1451888903514413E-2</v>
      </c>
      <c r="N5" s="3">
        <f>IF(OR(Table8[[#This Row],[Raw Return]]&lt;-20,Table8[[#This Row],[Raw Return]]&gt;20),"Outlier",Table8[[#This Row],[Raw Return]])</f>
        <v>1.1451888903514413E-2</v>
      </c>
      <c r="O5" s="8">
        <f>(Table8[[#This Row],[Return]]-$S$3)^2</f>
        <v>1.0743802279112144E-4</v>
      </c>
      <c r="P5" s="8">
        <f>(Table8[[#This Row],[Return]]-$S$3)^3</f>
        <v>1.113619971615262E-6</v>
      </c>
      <c r="R5" s="21" t="s">
        <v>19</v>
      </c>
      <c r="S5" s="26">
        <f>SUM(P3:P247)/S2</f>
        <v>5.0322855075940667E-7</v>
      </c>
    </row>
    <row r="6" spans="1:19" ht="16.2" thickBot="1" x14ac:dyDescent="0.35">
      <c r="A6" s="1" t="s">
        <v>12</v>
      </c>
      <c r="B6" s="1" t="s">
        <v>13</v>
      </c>
      <c r="C6" s="2">
        <v>42835</v>
      </c>
      <c r="D6" s="1">
        <v>4226.2</v>
      </c>
      <c r="E6" s="1">
        <v>4241</v>
      </c>
      <c r="F6" s="1">
        <v>4390</v>
      </c>
      <c r="G6" s="1">
        <v>4233.3500000000004</v>
      </c>
      <c r="H6" s="1">
        <v>4358</v>
      </c>
      <c r="I6" s="1">
        <v>4373</v>
      </c>
      <c r="J6" s="1">
        <v>4321.32</v>
      </c>
      <c r="K6" s="1">
        <v>161729</v>
      </c>
      <c r="L6" s="1">
        <v>698882205.64999998</v>
      </c>
      <c r="M6" s="3">
        <f>IF(ISERROR((Table8[[#This Row],[Close Price]]-I5)/I5),0,(Table8[[#This Row],[Close Price]]-I5)/I5)</f>
        <v>3.4735696370261748E-2</v>
      </c>
      <c r="N6" s="3">
        <f>IF(OR(Table8[[#This Row],[Raw Return]]&lt;-20,Table8[[#This Row],[Raw Return]]&gt;20),"Outlier",Table8[[#This Row],[Raw Return]])</f>
        <v>3.4735696370261748E-2</v>
      </c>
      <c r="O6" s="8">
        <f>(Table8[[#This Row],[Return]]-$S$3)^2</f>
        <v>1.1322578193035057E-3</v>
      </c>
      <c r="P6" s="8">
        <f>(Table8[[#This Row],[Return]]-$S$3)^3</f>
        <v>3.8099387413467398E-5</v>
      </c>
      <c r="R6" s="21" t="s">
        <v>23</v>
      </c>
      <c r="S6" s="26">
        <f>SQRT(S4)</f>
        <v>1.6554411120316172E-2</v>
      </c>
    </row>
    <row r="7" spans="1:19" ht="16.2" thickBot="1" x14ac:dyDescent="0.35">
      <c r="A7" s="1" t="s">
        <v>12</v>
      </c>
      <c r="B7" s="1" t="s">
        <v>13</v>
      </c>
      <c r="C7" s="2">
        <v>42836</v>
      </c>
      <c r="D7" s="1">
        <v>4373</v>
      </c>
      <c r="E7" s="1">
        <v>4385</v>
      </c>
      <c r="F7" s="1">
        <v>4455</v>
      </c>
      <c r="G7" s="1">
        <v>4346.5</v>
      </c>
      <c r="H7" s="1">
        <v>4355.55</v>
      </c>
      <c r="I7" s="1">
        <v>4374.8500000000004</v>
      </c>
      <c r="J7" s="1">
        <v>4412.25</v>
      </c>
      <c r="K7" s="1">
        <v>78505</v>
      </c>
      <c r="L7" s="1">
        <v>346383701.5</v>
      </c>
      <c r="M7" s="3">
        <f>IF(ISERROR((Table8[[#This Row],[Close Price]]-I6)/I6),0,(Table8[[#This Row],[Close Price]]-I6)/I6)</f>
        <v>4.2305053738860368E-4</v>
      </c>
      <c r="N7" s="3">
        <f>IF(OR(Table8[[#This Row],[Raw Return]]&lt;-20,Table8[[#This Row],[Raw Return]]&gt;20),"Outlier",Table8[[#This Row],[Raw Return]])</f>
        <v>4.2305053738860368E-4</v>
      </c>
      <c r="O7" s="8">
        <f>(Table8[[#This Row],[Return]]-$S$3)^2</f>
        <v>4.4037415327560541E-7</v>
      </c>
      <c r="P7" s="8">
        <f>(Table8[[#This Row],[Return]]-$S$3)^3</f>
        <v>-2.9223533849029756E-10</v>
      </c>
      <c r="R7" s="21" t="s">
        <v>25</v>
      </c>
      <c r="S7" s="26">
        <f>S5/(S6^3)</f>
        <v>0.11092362743470503</v>
      </c>
    </row>
    <row r="8" spans="1:19" x14ac:dyDescent="0.3">
      <c r="A8" s="1" t="s">
        <v>12</v>
      </c>
      <c r="B8" s="1" t="s">
        <v>13</v>
      </c>
      <c r="C8" s="2">
        <v>42837</v>
      </c>
      <c r="D8" s="1">
        <v>4374.8500000000004</v>
      </c>
      <c r="E8" s="1">
        <v>4389.7</v>
      </c>
      <c r="F8" s="1">
        <v>4528</v>
      </c>
      <c r="G8" s="1">
        <v>4380</v>
      </c>
      <c r="H8" s="1">
        <v>4480</v>
      </c>
      <c r="I8" s="1">
        <v>4502.95</v>
      </c>
      <c r="J8" s="1">
        <v>4470.5600000000004</v>
      </c>
      <c r="K8" s="1">
        <v>145418</v>
      </c>
      <c r="L8" s="1">
        <v>650099826.5</v>
      </c>
      <c r="M8" s="3">
        <f>IF(ISERROR((Table8[[#This Row],[Close Price]]-I7)/I7),0,(Table8[[#This Row],[Close Price]]-I7)/I7)</f>
        <v>2.9281003920134278E-2</v>
      </c>
      <c r="N8" s="3">
        <f>IF(OR(Table8[[#This Row],[Raw Return]]&lt;-20,Table8[[#This Row],[Raw Return]]&gt;20),"Outlier",Table8[[#This Row],[Raw Return]])</f>
        <v>2.9281003920134278E-2</v>
      </c>
      <c r="O8" s="8">
        <f>(Table8[[#This Row],[Return]]-$S$3)^2</f>
        <v>7.949211720788029E-4</v>
      </c>
      <c r="P8" s="8">
        <f>(Table8[[#This Row],[Return]]-$S$3)^3</f>
        <v>2.2412282930768957E-5</v>
      </c>
    </row>
    <row r="9" spans="1:19" x14ac:dyDescent="0.3">
      <c r="A9" s="1" t="s">
        <v>12</v>
      </c>
      <c r="B9" s="1" t="s">
        <v>13</v>
      </c>
      <c r="C9" s="2">
        <v>42838</v>
      </c>
      <c r="D9" s="1">
        <v>4502.95</v>
      </c>
      <c r="E9" s="1">
        <v>4500.05</v>
      </c>
      <c r="F9" s="1">
        <v>4659.7</v>
      </c>
      <c r="G9" s="1">
        <v>4471</v>
      </c>
      <c r="H9" s="1">
        <v>4650</v>
      </c>
      <c r="I9" s="1">
        <v>4611.8999999999996</v>
      </c>
      <c r="J9" s="1">
        <v>4571.88</v>
      </c>
      <c r="K9" s="1">
        <v>133243</v>
      </c>
      <c r="L9" s="1">
        <v>609171517.39999998</v>
      </c>
      <c r="M9" s="3">
        <f>IF(ISERROR((Table8[[#This Row],[Close Price]]-I8)/I8),0,(Table8[[#This Row],[Close Price]]-I8)/I8)</f>
        <v>2.4195249780699282E-2</v>
      </c>
      <c r="N9" s="3">
        <f>IF(OR(Table8[[#This Row],[Raw Return]]&lt;-20,Table8[[#This Row],[Raw Return]]&gt;20),"Outlier",Table8[[#This Row],[Raw Return]])</f>
        <v>2.4195249780699282E-2</v>
      </c>
      <c r="O9" s="8">
        <f>(Table8[[#This Row],[Return]]-$S$3)^2</f>
        <v>5.3400703885143929E-4</v>
      </c>
      <c r="P9" s="8">
        <f>(Table8[[#This Row],[Return]]-$S$3)^3</f>
        <v>1.2340150954973574E-5</v>
      </c>
    </row>
    <row r="10" spans="1:19" x14ac:dyDescent="0.3">
      <c r="A10" s="1" t="s">
        <v>12</v>
      </c>
      <c r="B10" s="1" t="s">
        <v>13</v>
      </c>
      <c r="C10" s="2">
        <v>42842</v>
      </c>
      <c r="D10" s="1">
        <v>4611.8999999999996</v>
      </c>
      <c r="E10" s="1">
        <v>4647.8999999999996</v>
      </c>
      <c r="F10" s="1">
        <v>4699</v>
      </c>
      <c r="G10" s="1">
        <v>4472</v>
      </c>
      <c r="H10" s="1">
        <v>4495</v>
      </c>
      <c r="I10" s="1">
        <v>4493.45</v>
      </c>
      <c r="J10" s="1">
        <v>4584.43</v>
      </c>
      <c r="K10" s="1">
        <v>137018</v>
      </c>
      <c r="L10" s="1">
        <v>628148990.04999995</v>
      </c>
      <c r="M10" s="3">
        <f>IF(ISERROR((Table8[[#This Row],[Close Price]]-I9)/I9),0,(Table8[[#This Row],[Close Price]]-I9)/I9)</f>
        <v>-2.5683557752769971E-2</v>
      </c>
      <c r="N10" s="3">
        <f>IF(OR(Table8[[#This Row],[Raw Return]]&lt;-20,Table8[[#This Row],[Raw Return]]&gt;20),"Outlier",Table8[[#This Row],[Raw Return]])</f>
        <v>-2.5683557752769971E-2</v>
      </c>
      <c r="O10" s="8">
        <f>(Table8[[#This Row],[Return]]-$S$3)^2</f>
        <v>7.1664442276141974E-4</v>
      </c>
      <c r="P10" s="8">
        <f>(Table8[[#This Row],[Return]]-$S$3)^3</f>
        <v>-1.9184725431344733E-5</v>
      </c>
    </row>
    <row r="11" spans="1:19" x14ac:dyDescent="0.3">
      <c r="A11" s="1" t="s">
        <v>12</v>
      </c>
      <c r="B11" s="1" t="s">
        <v>13</v>
      </c>
      <c r="C11" s="2">
        <v>42843</v>
      </c>
      <c r="D11" s="1">
        <v>4493.45</v>
      </c>
      <c r="E11" s="1">
        <v>4525</v>
      </c>
      <c r="F11" s="1">
        <v>4565</v>
      </c>
      <c r="G11" s="1">
        <v>4350.1000000000004</v>
      </c>
      <c r="H11" s="1">
        <v>4358.05</v>
      </c>
      <c r="I11" s="1">
        <v>4369.3999999999996</v>
      </c>
      <c r="J11" s="1">
        <v>4422.84</v>
      </c>
      <c r="K11" s="1">
        <v>129393</v>
      </c>
      <c r="L11" s="1">
        <v>572284793.54999995</v>
      </c>
      <c r="M11" s="3">
        <f>IF(ISERROR((Table8[[#This Row],[Close Price]]-I10)/I10),0,(Table8[[#This Row],[Close Price]]-I10)/I10)</f>
        <v>-2.7606849970512676E-2</v>
      </c>
      <c r="N11" s="3">
        <f>IF(OR(Table8[[#This Row],[Raw Return]]&lt;-20,Table8[[#This Row],[Raw Return]]&gt;20),"Outlier",Table8[[#This Row],[Raw Return]])</f>
        <v>-2.7606849970512676E-2</v>
      </c>
      <c r="O11" s="8">
        <f>(Table8[[#This Row],[Return]]-$S$3)^2</f>
        <v>8.2331736890433509E-4</v>
      </c>
      <c r="P11" s="8">
        <f>(Table8[[#This Row],[Return]]-$S$3)^3</f>
        <v>-2.3623863045762E-5</v>
      </c>
    </row>
    <row r="12" spans="1:19" x14ac:dyDescent="0.3">
      <c r="A12" s="1" t="s">
        <v>12</v>
      </c>
      <c r="B12" s="1" t="s">
        <v>13</v>
      </c>
      <c r="C12" s="2">
        <v>42844</v>
      </c>
      <c r="D12" s="1">
        <v>4369.3999999999996</v>
      </c>
      <c r="E12" s="1">
        <v>4374.3</v>
      </c>
      <c r="F12" s="1">
        <v>4425</v>
      </c>
      <c r="G12" s="1">
        <v>4325</v>
      </c>
      <c r="H12" s="1">
        <v>4345</v>
      </c>
      <c r="I12" s="1">
        <v>4340.05</v>
      </c>
      <c r="J12" s="1">
        <v>4361.55</v>
      </c>
      <c r="K12" s="1">
        <v>86116</v>
      </c>
      <c r="L12" s="1">
        <v>375599664.85000002</v>
      </c>
      <c r="M12" s="3">
        <f>IF(ISERROR((Table8[[#This Row],[Close Price]]-I11)/I11),0,(Table8[[#This Row],[Close Price]]-I11)/I11)</f>
        <v>-6.7171694054102291E-3</v>
      </c>
      <c r="N12" s="3">
        <f>IF(OR(Table8[[#This Row],[Raw Return]]&lt;-20,Table8[[#This Row],[Raw Return]]&gt;20),"Outlier",Table8[[#This Row],[Raw Return]])</f>
        <v>-6.7171694054102291E-3</v>
      </c>
      <c r="O12" s="8">
        <f>(Table8[[#This Row],[Return]]-$S$3)^2</f>
        <v>6.089971381042183E-5</v>
      </c>
      <c r="P12" s="8">
        <f>(Table8[[#This Row],[Return]]-$S$3)^3</f>
        <v>-4.7525082298367004E-7</v>
      </c>
    </row>
    <row r="13" spans="1:19" x14ac:dyDescent="0.3">
      <c r="A13" s="1" t="s">
        <v>12</v>
      </c>
      <c r="B13" s="1" t="s">
        <v>13</v>
      </c>
      <c r="C13" s="2">
        <v>42845</v>
      </c>
      <c r="D13" s="1">
        <v>4340.05</v>
      </c>
      <c r="E13" s="1">
        <v>4450</v>
      </c>
      <c r="F13" s="1">
        <v>4450.05</v>
      </c>
      <c r="G13" s="1">
        <v>4340.1000000000004</v>
      </c>
      <c r="H13" s="1">
        <v>4344</v>
      </c>
      <c r="I13" s="1">
        <v>4355.3999999999996</v>
      </c>
      <c r="J13" s="1">
        <v>4389.16</v>
      </c>
      <c r="K13" s="1">
        <v>104209</v>
      </c>
      <c r="L13" s="1">
        <v>457390324.75</v>
      </c>
      <c r="M13" s="3">
        <f>IF(ISERROR((Table8[[#This Row],[Close Price]]-I12)/I12),0,(Table8[[#This Row],[Close Price]]-I12)/I12)</f>
        <v>3.5368256126080237E-3</v>
      </c>
      <c r="N13" s="3">
        <f>IF(OR(Table8[[#This Row],[Raw Return]]&lt;-20,Table8[[#This Row],[Raw Return]]&gt;20),"Outlier",Table8[[#This Row],[Raw Return]])</f>
        <v>3.5368256126080237E-3</v>
      </c>
      <c r="O13" s="8">
        <f>(Table8[[#This Row],[Return]]-$S$3)^2</f>
        <v>6.0033239556078227E-6</v>
      </c>
      <c r="P13" s="8">
        <f>(Table8[[#This Row],[Return]]-$S$3)^3</f>
        <v>1.4709153140770072E-8</v>
      </c>
    </row>
    <row r="14" spans="1:19" x14ac:dyDescent="0.3">
      <c r="A14" s="1" t="s">
        <v>12</v>
      </c>
      <c r="B14" s="1" t="s">
        <v>13</v>
      </c>
      <c r="C14" s="2">
        <v>42846</v>
      </c>
      <c r="D14" s="1">
        <v>4355.3999999999996</v>
      </c>
      <c r="E14" s="1">
        <v>4394</v>
      </c>
      <c r="F14" s="1">
        <v>4398</v>
      </c>
      <c r="G14" s="1">
        <v>4287.3</v>
      </c>
      <c r="H14" s="1">
        <v>4290.25</v>
      </c>
      <c r="I14" s="1">
        <v>4304.05</v>
      </c>
      <c r="J14" s="1">
        <v>4320.8999999999996</v>
      </c>
      <c r="K14" s="1">
        <v>73137</v>
      </c>
      <c r="L14" s="1">
        <v>316018028.94999999</v>
      </c>
      <c r="M14" s="3">
        <f>IF(ISERROR((Table8[[#This Row],[Close Price]]-I13)/I13),0,(Table8[[#This Row],[Close Price]]-I13)/I13)</f>
        <v>-1.1789961886393778E-2</v>
      </c>
      <c r="N14" s="3">
        <f>IF(OR(Table8[[#This Row],[Raw Return]]&lt;-20,Table8[[#This Row],[Raw Return]]&gt;20),"Outlier",Table8[[#This Row],[Raw Return]])</f>
        <v>-1.1789961886393778E-2</v>
      </c>
      <c r="O14" s="8">
        <f>(Table8[[#This Row],[Return]]-$S$3)^2</f>
        <v>1.6580732589937863E-4</v>
      </c>
      <c r="P14" s="8">
        <f>(Table8[[#This Row],[Return]]-$S$3)^3</f>
        <v>-2.1350378211415927E-6</v>
      </c>
    </row>
    <row r="15" spans="1:19" x14ac:dyDescent="0.3">
      <c r="A15" s="1" t="s">
        <v>12</v>
      </c>
      <c r="B15" s="1" t="s">
        <v>13</v>
      </c>
      <c r="C15" s="2">
        <v>42849</v>
      </c>
      <c r="D15" s="1">
        <v>4304.05</v>
      </c>
      <c r="E15" s="1">
        <v>4310</v>
      </c>
      <c r="F15" s="1">
        <v>4388</v>
      </c>
      <c r="G15" s="1">
        <v>4270</v>
      </c>
      <c r="H15" s="1">
        <v>4366</v>
      </c>
      <c r="I15" s="1">
        <v>4371.75</v>
      </c>
      <c r="J15" s="1">
        <v>4334.4799999999996</v>
      </c>
      <c r="K15" s="1">
        <v>87376</v>
      </c>
      <c r="L15" s="1">
        <v>378729688.10000002</v>
      </c>
      <c r="M15" s="3">
        <f>IF(ISERROR((Table8[[#This Row],[Close Price]]-I14)/I14),0,(Table8[[#This Row],[Close Price]]-I14)/I14)</f>
        <v>1.5729371173661973E-2</v>
      </c>
      <c r="N15" s="3">
        <f>IF(OR(Table8[[#This Row],[Raw Return]]&lt;-20,Table8[[#This Row],[Raw Return]]&gt;20),"Outlier",Table8[[#This Row],[Raw Return]])</f>
        <v>1.5729371173661973E-2</v>
      </c>
      <c r="O15" s="8">
        <f>(Table8[[#This Row],[Return]]-$S$3)^2</f>
        <v>2.1440906477807013E-4</v>
      </c>
      <c r="P15" s="8">
        <f>(Table8[[#This Row],[Return]]-$S$3)^3</f>
        <v>3.139530552264658E-6</v>
      </c>
    </row>
    <row r="16" spans="1:19" x14ac:dyDescent="0.3">
      <c r="A16" s="1" t="s">
        <v>12</v>
      </c>
      <c r="B16" s="1" t="s">
        <v>13</v>
      </c>
      <c r="C16" s="2">
        <v>42850</v>
      </c>
      <c r="D16" s="1">
        <v>4371.75</v>
      </c>
      <c r="E16" s="1">
        <v>4390</v>
      </c>
      <c r="F16" s="1">
        <v>4559.95</v>
      </c>
      <c r="G16" s="1">
        <v>4375.1000000000004</v>
      </c>
      <c r="H16" s="1">
        <v>4531</v>
      </c>
      <c r="I16" s="1">
        <v>4524.3500000000004</v>
      </c>
      <c r="J16" s="1">
        <v>4481.04</v>
      </c>
      <c r="K16" s="1">
        <v>152942</v>
      </c>
      <c r="L16" s="1">
        <v>685338791.14999998</v>
      </c>
      <c r="M16" s="3">
        <f>IF(ISERROR((Table8[[#This Row],[Close Price]]-I15)/I15),0,(Table8[[#This Row],[Close Price]]-I15)/I15)</f>
        <v>3.4905930119517439E-2</v>
      </c>
      <c r="N16" s="3">
        <f>IF(OR(Table8[[#This Row],[Raw Return]]&lt;-20,Table8[[#This Row],[Raw Return]]&gt;20),"Outlier",Table8[[#This Row],[Raw Return]])</f>
        <v>3.4905930119517439E-2</v>
      </c>
      <c r="O16" s="8">
        <f>(Table8[[#This Row],[Return]]-$S$3)^2</f>
        <v>1.1437432029365597E-3</v>
      </c>
      <c r="P16" s="8">
        <f>(Table8[[#This Row],[Return]]-$S$3)^3</f>
        <v>3.8680563227808999E-5</v>
      </c>
    </row>
    <row r="17" spans="1:16" x14ac:dyDescent="0.3">
      <c r="A17" s="1" t="s">
        <v>12</v>
      </c>
      <c r="B17" s="1" t="s">
        <v>13</v>
      </c>
      <c r="C17" s="2">
        <v>42851</v>
      </c>
      <c r="D17" s="1">
        <v>4524.3500000000004</v>
      </c>
      <c r="E17" s="1">
        <v>4555</v>
      </c>
      <c r="F17" s="1">
        <v>4575</v>
      </c>
      <c r="G17" s="1">
        <v>4430</v>
      </c>
      <c r="H17" s="1">
        <v>4525</v>
      </c>
      <c r="I17" s="1">
        <v>4534.2</v>
      </c>
      <c r="J17" s="1">
        <v>4520.7299999999996</v>
      </c>
      <c r="K17" s="1">
        <v>90897</v>
      </c>
      <c r="L17" s="1">
        <v>410920579.25</v>
      </c>
      <c r="M17" s="3">
        <f>IF(ISERROR((Table8[[#This Row],[Close Price]]-I16)/I16),0,(Table8[[#This Row],[Close Price]]-I16)/I16)</f>
        <v>2.1771083139013234E-3</v>
      </c>
      <c r="N17" s="3">
        <f>IF(OR(Table8[[#This Row],[Raw Return]]&lt;-20,Table8[[#This Row],[Raw Return]]&gt;20),"Outlier",Table8[[#This Row],[Raw Return]])</f>
        <v>2.1771083139013234E-3</v>
      </c>
      <c r="O17" s="8">
        <f>(Table8[[#This Row],[Return]]-$S$3)^2</f>
        <v>1.1890830556742507E-6</v>
      </c>
      <c r="P17" s="8">
        <f>(Table8[[#This Row],[Return]]-$S$3)^3</f>
        <v>1.2966366284580986E-9</v>
      </c>
    </row>
    <row r="18" spans="1:16" x14ac:dyDescent="0.3">
      <c r="A18" s="1" t="s">
        <v>12</v>
      </c>
      <c r="B18" s="1" t="s">
        <v>13</v>
      </c>
      <c r="C18" s="2">
        <v>42852</v>
      </c>
      <c r="D18" s="1">
        <v>4534.2</v>
      </c>
      <c r="E18" s="1">
        <v>4534</v>
      </c>
      <c r="F18" s="1">
        <v>4556.8</v>
      </c>
      <c r="G18" s="1">
        <v>4480</v>
      </c>
      <c r="H18" s="1">
        <v>4525</v>
      </c>
      <c r="I18" s="1">
        <v>4524.75</v>
      </c>
      <c r="J18" s="1">
        <v>4513.45</v>
      </c>
      <c r="K18" s="1">
        <v>72445</v>
      </c>
      <c r="L18" s="1">
        <v>326976939.39999998</v>
      </c>
      <c r="M18" s="3">
        <f>IF(ISERROR((Table8[[#This Row],[Close Price]]-I17)/I17),0,(Table8[[#This Row],[Close Price]]-I17)/I17)</f>
        <v>-2.0841603811035726E-3</v>
      </c>
      <c r="N18" s="3">
        <f>IF(OR(Table8[[#This Row],[Raw Return]]&lt;-20,Table8[[#This Row],[Raw Return]]&gt;20),"Outlier",Table8[[#This Row],[Raw Return]])</f>
        <v>-2.0841603811035726E-3</v>
      </c>
      <c r="O18" s="8">
        <f>(Table8[[#This Row],[Return]]-$S$3)^2</f>
        <v>1.0054085807921377E-5</v>
      </c>
      <c r="P18" s="8">
        <f>(Table8[[#This Row],[Return]]-$S$3)^3</f>
        <v>-3.1879674697694289E-8</v>
      </c>
    </row>
    <row r="19" spans="1:16" x14ac:dyDescent="0.3">
      <c r="A19" s="1" t="s">
        <v>12</v>
      </c>
      <c r="B19" s="1" t="s">
        <v>13</v>
      </c>
      <c r="C19" s="2">
        <v>42853</v>
      </c>
      <c r="D19" s="1">
        <v>4524.75</v>
      </c>
      <c r="E19" s="1">
        <v>4545</v>
      </c>
      <c r="F19" s="1">
        <v>4750</v>
      </c>
      <c r="G19" s="1">
        <v>4530</v>
      </c>
      <c r="H19" s="1">
        <v>4555</v>
      </c>
      <c r="I19" s="1">
        <v>4575.6499999999996</v>
      </c>
      <c r="J19" s="1">
        <v>4628.78</v>
      </c>
      <c r="K19" s="1">
        <v>210948</v>
      </c>
      <c r="L19" s="1">
        <v>976430872.95000005</v>
      </c>
      <c r="M19" s="3">
        <f>IF(ISERROR((Table8[[#This Row],[Close Price]]-I18)/I18),0,(Table8[[#This Row],[Close Price]]-I18)/I18)</f>
        <v>1.1249240289518677E-2</v>
      </c>
      <c r="N19" s="3">
        <f>IF(OR(Table8[[#This Row],[Raw Return]]&lt;-20,Table8[[#This Row],[Raw Return]]&gt;20),"Outlier",Table8[[#This Row],[Raw Return]])</f>
        <v>1.1249240289518677E-2</v>
      </c>
      <c r="O19" s="8">
        <f>(Table8[[#This Row],[Return]]-$S$3)^2</f>
        <v>1.0327808968202051E-4</v>
      </c>
      <c r="P19" s="8">
        <f>(Table8[[#This Row],[Return]]-$S$3)^3</f>
        <v>1.049572140437061E-6</v>
      </c>
    </row>
    <row r="20" spans="1:16" x14ac:dyDescent="0.3">
      <c r="A20" s="1" t="s">
        <v>12</v>
      </c>
      <c r="B20" s="1" t="s">
        <v>13</v>
      </c>
      <c r="C20" s="2">
        <v>42857</v>
      </c>
      <c r="D20" s="1">
        <v>4575.6499999999996</v>
      </c>
      <c r="E20" s="1">
        <v>4580.75</v>
      </c>
      <c r="F20" s="1">
        <v>4671.75</v>
      </c>
      <c r="G20" s="1">
        <v>4520</v>
      </c>
      <c r="H20" s="1">
        <v>4556</v>
      </c>
      <c r="I20" s="1">
        <v>4566.1499999999996</v>
      </c>
      <c r="J20" s="1">
        <v>4571.3599999999997</v>
      </c>
      <c r="K20" s="1">
        <v>121557</v>
      </c>
      <c r="L20" s="1">
        <v>555681147.64999998</v>
      </c>
      <c r="M20" s="3">
        <f>IF(ISERROR((Table8[[#This Row],[Close Price]]-I19)/I19),0,(Table8[[#This Row],[Close Price]]-I19)/I19)</f>
        <v>-2.0762077519041011E-3</v>
      </c>
      <c r="N20" s="3">
        <f>IF(OR(Table8[[#This Row],[Raw Return]]&lt;-20,Table8[[#This Row],[Raw Return]]&gt;20),"Outlier",Table8[[#This Row],[Raw Return]])</f>
        <v>-2.0762077519041011E-3</v>
      </c>
      <c r="O20" s="8">
        <f>(Table8[[#This Row],[Return]]-$S$3)^2</f>
        <v>1.0003716375067466E-5</v>
      </c>
      <c r="P20" s="8">
        <f>(Table8[[#This Row],[Return]]-$S$3)^3</f>
        <v>-3.1640406554197075E-8</v>
      </c>
    </row>
    <row r="21" spans="1:16" x14ac:dyDescent="0.3">
      <c r="A21" s="1" t="s">
        <v>12</v>
      </c>
      <c r="B21" s="1" t="s">
        <v>13</v>
      </c>
      <c r="C21" s="2">
        <v>42858</v>
      </c>
      <c r="D21" s="1">
        <v>4566.1499999999996</v>
      </c>
      <c r="E21" s="1">
        <v>4589</v>
      </c>
      <c r="F21" s="1">
        <v>4650</v>
      </c>
      <c r="G21" s="1">
        <v>4550</v>
      </c>
      <c r="H21" s="1">
        <v>4565</v>
      </c>
      <c r="I21" s="1">
        <v>4562.8999999999996</v>
      </c>
      <c r="J21" s="1">
        <v>4579.12</v>
      </c>
      <c r="K21" s="1">
        <v>85470</v>
      </c>
      <c r="L21" s="1">
        <v>391377603.80000001</v>
      </c>
      <c r="M21" s="3">
        <f>IF(ISERROR((Table8[[#This Row],[Close Price]]-I20)/I20),0,(Table8[[#This Row],[Close Price]]-I20)/I20)</f>
        <v>-7.1175935963557931E-4</v>
      </c>
      <c r="N21" s="3">
        <f>IF(OR(Table8[[#This Row],[Raw Return]]&lt;-20,Table8[[#This Row],[Raw Return]]&gt;20),"Outlier",Table8[[#This Row],[Raw Return]])</f>
        <v>-7.1175935963557931E-4</v>
      </c>
      <c r="O21" s="8">
        <f>(Table8[[#This Row],[Return]]-$S$3)^2</f>
        <v>3.2343030721560428E-6</v>
      </c>
      <c r="P21" s="8">
        <f>(Table8[[#This Row],[Return]]-$S$3)^3</f>
        <v>-5.816625058259676E-9</v>
      </c>
    </row>
    <row r="22" spans="1:16" x14ac:dyDescent="0.3">
      <c r="A22" s="1" t="s">
        <v>12</v>
      </c>
      <c r="B22" s="1" t="s">
        <v>13</v>
      </c>
      <c r="C22" s="2">
        <v>42859</v>
      </c>
      <c r="D22" s="1">
        <v>4562.8999999999996</v>
      </c>
      <c r="E22" s="1">
        <v>4599</v>
      </c>
      <c r="F22" s="1">
        <v>4619.8</v>
      </c>
      <c r="G22" s="1">
        <v>4560</v>
      </c>
      <c r="H22" s="1">
        <v>4564</v>
      </c>
      <c r="I22" s="1">
        <v>4569.6000000000004</v>
      </c>
      <c r="J22" s="1">
        <v>4581.25</v>
      </c>
      <c r="K22" s="1">
        <v>79220</v>
      </c>
      <c r="L22" s="1">
        <v>362926930.69999999</v>
      </c>
      <c r="M22" s="3">
        <f>IF(ISERROR((Table8[[#This Row],[Close Price]]-I21)/I21),0,(Table8[[#This Row],[Close Price]]-I21)/I21)</f>
        <v>1.4683644173663084E-3</v>
      </c>
      <c r="N22" s="3">
        <f>IF(OR(Table8[[#This Row],[Raw Return]]&lt;-20,Table8[[#This Row],[Raw Return]]&gt;20),"Outlier",Table8[[#This Row],[Raw Return]])</f>
        <v>1.4683644173663084E-3</v>
      </c>
      <c r="O22" s="8">
        <f>(Table8[[#This Row],[Return]]-$S$3)^2</f>
        <v>1.4570019811647846E-7</v>
      </c>
      <c r="P22" s="8">
        <f>(Table8[[#This Row],[Return]]-$S$3)^3</f>
        <v>5.5614778702771099E-11</v>
      </c>
    </row>
    <row r="23" spans="1:16" x14ac:dyDescent="0.3">
      <c r="A23" s="1" t="s">
        <v>12</v>
      </c>
      <c r="B23" s="1" t="s">
        <v>13</v>
      </c>
      <c r="C23" s="2">
        <v>42860</v>
      </c>
      <c r="D23" s="1">
        <v>4569.6000000000004</v>
      </c>
      <c r="E23" s="1">
        <v>4564</v>
      </c>
      <c r="F23" s="1">
        <v>4589</v>
      </c>
      <c r="G23" s="1">
        <v>4355.6000000000004</v>
      </c>
      <c r="H23" s="1">
        <v>4395.05</v>
      </c>
      <c r="I23" s="1">
        <v>4428.3999999999996</v>
      </c>
      <c r="J23" s="1">
        <v>4444.3999999999996</v>
      </c>
      <c r="K23" s="1">
        <v>120140</v>
      </c>
      <c r="L23" s="1">
        <v>533949856.5</v>
      </c>
      <c r="M23" s="3">
        <f>IF(ISERROR((Table8[[#This Row],[Close Price]]-I22)/I22),0,(Table8[[#This Row],[Close Price]]-I22)/I22)</f>
        <v>-3.0899859943977748E-2</v>
      </c>
      <c r="N23" s="3">
        <f>IF(OR(Table8[[#This Row],[Raw Return]]&lt;-20,Table8[[#This Row],[Raw Return]]&gt;20),"Outlier",Table8[[#This Row],[Raw Return]])</f>
        <v>-3.0899859943977748E-2</v>
      </c>
      <c r="O23" s="8">
        <f>(Table8[[#This Row],[Return]]-$S$3)^2</f>
        <v>1.0231372959019008E-3</v>
      </c>
      <c r="P23" s="8">
        <f>(Table8[[#This Row],[Return]]-$S$3)^3</f>
        <v>-3.2726598926293947E-5</v>
      </c>
    </row>
    <row r="24" spans="1:16" x14ac:dyDescent="0.3">
      <c r="A24" s="1" t="s">
        <v>12</v>
      </c>
      <c r="B24" s="1" t="s">
        <v>13</v>
      </c>
      <c r="C24" s="2">
        <v>42863</v>
      </c>
      <c r="D24" s="1">
        <v>4428.3999999999996</v>
      </c>
      <c r="E24" s="1">
        <v>4448.7</v>
      </c>
      <c r="F24" s="1">
        <v>4477.95</v>
      </c>
      <c r="G24" s="1">
        <v>4391.6000000000004</v>
      </c>
      <c r="H24" s="1">
        <v>4409.05</v>
      </c>
      <c r="I24" s="1">
        <v>4420.95</v>
      </c>
      <c r="J24" s="1">
        <v>4432.28</v>
      </c>
      <c r="K24" s="1">
        <v>53386</v>
      </c>
      <c r="L24" s="1">
        <v>236621966.65000001</v>
      </c>
      <c r="M24" s="3">
        <f>IF(ISERROR((Table8[[#This Row],[Close Price]]-I23)/I23),0,(Table8[[#This Row],[Close Price]]-I23)/I23)</f>
        <v>-1.6823231867039606E-3</v>
      </c>
      <c r="N24" s="3">
        <f>IF(OR(Table8[[#This Row],[Raw Return]]&lt;-20,Table8[[#This Row],[Raw Return]]&gt;20),"Outlier",Table8[[#This Row],[Raw Return]])</f>
        <v>-1.6823231867039606E-3</v>
      </c>
      <c r="O24" s="8">
        <f>(Table8[[#This Row],[Return]]-$S$3)^2</f>
        <v>7.6672538449283838E-6</v>
      </c>
      <c r="P24" s="8">
        <f>(Table8[[#This Row],[Return]]-$S$3)^3</f>
        <v>-2.1230477541965057E-8</v>
      </c>
    </row>
    <row r="25" spans="1:16" x14ac:dyDescent="0.3">
      <c r="A25" s="1" t="s">
        <v>12</v>
      </c>
      <c r="B25" s="1" t="s">
        <v>13</v>
      </c>
      <c r="C25" s="2">
        <v>42864</v>
      </c>
      <c r="D25" s="1">
        <v>4420.95</v>
      </c>
      <c r="E25" s="1">
        <v>4421</v>
      </c>
      <c r="F25" s="1">
        <v>4455</v>
      </c>
      <c r="G25" s="1">
        <v>4370</v>
      </c>
      <c r="H25" s="1">
        <v>4375.75</v>
      </c>
      <c r="I25" s="1">
        <v>4378.45</v>
      </c>
      <c r="J25" s="1">
        <v>4388.76</v>
      </c>
      <c r="K25" s="1">
        <v>49435</v>
      </c>
      <c r="L25" s="1">
        <v>216958248.55000001</v>
      </c>
      <c r="M25" s="3">
        <f>IF(ISERROR((Table8[[#This Row],[Close Price]]-I24)/I24),0,(Table8[[#This Row],[Close Price]]-I24)/I24)</f>
        <v>-9.6133184044153407E-3</v>
      </c>
      <c r="N25" s="3">
        <f>IF(OR(Table8[[#This Row],[Raw Return]]&lt;-20,Table8[[#This Row],[Raw Return]]&gt;20),"Outlier",Table8[[#This Row],[Raw Return]])</f>
        <v>-9.6133184044153407E-3</v>
      </c>
      <c r="O25" s="8">
        <f>(Table8[[#This Row],[Return]]-$S$3)^2</f>
        <v>1.1448948358836272E-4</v>
      </c>
      <c r="P25" s="8">
        <f>(Table8[[#This Row],[Return]]-$S$3)^3</f>
        <v>-1.225034711602568E-6</v>
      </c>
    </row>
    <row r="26" spans="1:16" x14ac:dyDescent="0.3">
      <c r="A26" s="1" t="s">
        <v>12</v>
      </c>
      <c r="B26" s="1" t="s">
        <v>13</v>
      </c>
      <c r="C26" s="2">
        <v>42865</v>
      </c>
      <c r="D26" s="1">
        <v>4378.45</v>
      </c>
      <c r="E26" s="1">
        <v>4400</v>
      </c>
      <c r="F26" s="1">
        <v>4431.8</v>
      </c>
      <c r="G26" s="1">
        <v>4356</v>
      </c>
      <c r="H26" s="1">
        <v>4360</v>
      </c>
      <c r="I26" s="1">
        <v>4391.45</v>
      </c>
      <c r="J26" s="1">
        <v>4405.12</v>
      </c>
      <c r="K26" s="1">
        <v>104346</v>
      </c>
      <c r="L26" s="1">
        <v>459656560.69999999</v>
      </c>
      <c r="M26" s="3">
        <f>IF(ISERROR((Table8[[#This Row],[Close Price]]-I25)/I25),0,(Table8[[#This Row],[Close Price]]-I25)/I25)</f>
        <v>2.9690872340668501E-3</v>
      </c>
      <c r="N26" s="3">
        <f>IF(OR(Table8[[#This Row],[Raw Return]]&lt;-20,Table8[[#This Row],[Raw Return]]&gt;20),"Outlier",Table8[[#This Row],[Raw Return]])</f>
        <v>2.9690872340668501E-3</v>
      </c>
      <c r="O26" s="8">
        <f>(Table8[[#This Row],[Return]]-$S$3)^2</f>
        <v>3.5435418385843888E-6</v>
      </c>
      <c r="P26" s="8">
        <f>(Table8[[#This Row],[Return]]-$S$3)^3</f>
        <v>6.6704686478173119E-9</v>
      </c>
    </row>
    <row r="27" spans="1:16" x14ac:dyDescent="0.3">
      <c r="A27" s="1" t="s">
        <v>12</v>
      </c>
      <c r="B27" s="1" t="s">
        <v>13</v>
      </c>
      <c r="C27" s="2">
        <v>42866</v>
      </c>
      <c r="D27" s="1">
        <v>4391.45</v>
      </c>
      <c r="E27" s="1">
        <v>4400</v>
      </c>
      <c r="F27" s="1">
        <v>4528.95</v>
      </c>
      <c r="G27" s="1">
        <v>4381.25</v>
      </c>
      <c r="H27" s="1">
        <v>4485</v>
      </c>
      <c r="I27" s="1">
        <v>4495.8</v>
      </c>
      <c r="J27" s="1">
        <v>4482.46</v>
      </c>
      <c r="K27" s="1">
        <v>135384</v>
      </c>
      <c r="L27" s="1">
        <v>606853191.35000002</v>
      </c>
      <c r="M27" s="3">
        <f>IF(ISERROR((Table8[[#This Row],[Close Price]]-I26)/I26),0,(Table8[[#This Row],[Close Price]]-I26)/I26)</f>
        <v>2.3762083138826669E-2</v>
      </c>
      <c r="N27" s="3">
        <f>IF(OR(Table8[[#This Row],[Raw Return]]&lt;-20,Table8[[#This Row],[Raw Return]]&gt;20),"Outlier",Table8[[#This Row],[Raw Return]])</f>
        <v>2.3762083138826669E-2</v>
      </c>
      <c r="O27" s="8">
        <f>(Table8[[#This Row],[Return]]-$S$3)^2</f>
        <v>5.1417492952676421E-4</v>
      </c>
      <c r="P27" s="8">
        <f>(Table8[[#This Row],[Return]]-$S$3)^3</f>
        <v>1.1659135398254672E-5</v>
      </c>
    </row>
    <row r="28" spans="1:16" x14ac:dyDescent="0.3">
      <c r="A28" s="1" t="s">
        <v>12</v>
      </c>
      <c r="B28" s="1" t="s">
        <v>13</v>
      </c>
      <c r="C28" s="2">
        <v>42867</v>
      </c>
      <c r="D28" s="1">
        <v>4495.8</v>
      </c>
      <c r="E28" s="1">
        <v>4510</v>
      </c>
      <c r="F28" s="1">
        <v>4525</v>
      </c>
      <c r="G28" s="1">
        <v>4365</v>
      </c>
      <c r="H28" s="1">
        <v>4402</v>
      </c>
      <c r="I28" s="1">
        <v>4395.55</v>
      </c>
      <c r="J28" s="1">
        <v>4425.7700000000004</v>
      </c>
      <c r="K28" s="1">
        <v>87415</v>
      </c>
      <c r="L28" s="1">
        <v>386878438.85000002</v>
      </c>
      <c r="M28" s="3">
        <f>IF(ISERROR((Table8[[#This Row],[Close Price]]-I27)/I27),0,(Table8[[#This Row],[Close Price]]-I27)/I27)</f>
        <v>-2.2298589794919704E-2</v>
      </c>
      <c r="N28" s="3">
        <f>IF(OR(Table8[[#This Row],[Raw Return]]&lt;-20,Table8[[#This Row],[Raw Return]]&gt;20),"Outlier",Table8[[#This Row],[Raw Return]])</f>
        <v>-2.2298589794919704E-2</v>
      </c>
      <c r="O28" s="8">
        <f>(Table8[[#This Row],[Return]]-$S$3)^2</f>
        <v>5.4686978936888076E-4</v>
      </c>
      <c r="P28" s="8">
        <f>(Table8[[#This Row],[Return]]-$S$3)^3</f>
        <v>-1.2788685242918965E-5</v>
      </c>
    </row>
    <row r="29" spans="1:16" x14ac:dyDescent="0.3">
      <c r="A29" s="1" t="s">
        <v>12</v>
      </c>
      <c r="B29" s="1" t="s">
        <v>13</v>
      </c>
      <c r="C29" s="2">
        <v>42870</v>
      </c>
      <c r="D29" s="1">
        <v>4395.55</v>
      </c>
      <c r="E29" s="1">
        <v>4427</v>
      </c>
      <c r="F29" s="1">
        <v>4589.95</v>
      </c>
      <c r="G29" s="1">
        <v>4381.2</v>
      </c>
      <c r="H29" s="1">
        <v>4575</v>
      </c>
      <c r="I29" s="1">
        <v>4550.95</v>
      </c>
      <c r="J29" s="1">
        <v>4494.3599999999997</v>
      </c>
      <c r="K29" s="1">
        <v>188113</v>
      </c>
      <c r="L29" s="1">
        <v>845447149.70000005</v>
      </c>
      <c r="M29" s="3">
        <f>IF(ISERROR((Table8[[#This Row],[Close Price]]-I28)/I28),0,(Table8[[#This Row],[Close Price]]-I28)/I28)</f>
        <v>3.5353937504976542E-2</v>
      </c>
      <c r="N29" s="3">
        <f>IF(OR(Table8[[#This Row],[Raw Return]]&lt;-20,Table8[[#This Row],[Raw Return]]&gt;20),"Outlier",Table8[[#This Row],[Raw Return]])</f>
        <v>3.5353937504976542E-2</v>
      </c>
      <c r="O29" s="8">
        <f>(Table8[[#This Row],[Return]]-$S$3)^2</f>
        <v>1.1742464813948848E-3</v>
      </c>
      <c r="P29" s="8">
        <f>(Table8[[#This Row],[Return]]-$S$3)^3</f>
        <v>4.0238233014887276E-5</v>
      </c>
    </row>
    <row r="30" spans="1:16" x14ac:dyDescent="0.3">
      <c r="A30" s="1" t="s">
        <v>12</v>
      </c>
      <c r="B30" s="1" t="s">
        <v>13</v>
      </c>
      <c r="C30" s="2">
        <v>42871</v>
      </c>
      <c r="D30" s="1">
        <v>4550.95</v>
      </c>
      <c r="E30" s="1">
        <v>4584</v>
      </c>
      <c r="F30" s="1">
        <v>4614.95</v>
      </c>
      <c r="G30" s="1">
        <v>4525</v>
      </c>
      <c r="H30" s="1">
        <v>4550</v>
      </c>
      <c r="I30" s="1">
        <v>4567.5</v>
      </c>
      <c r="J30" s="1">
        <v>4579.83</v>
      </c>
      <c r="K30" s="1">
        <v>105034</v>
      </c>
      <c r="L30" s="1">
        <v>481038120.75</v>
      </c>
      <c r="M30" s="3">
        <f>IF(ISERROR((Table8[[#This Row],[Close Price]]-I29)/I29),0,(Table8[[#This Row],[Close Price]]-I29)/I29)</f>
        <v>3.6366033465540563E-3</v>
      </c>
      <c r="N30" s="3">
        <f>IF(OR(Table8[[#This Row],[Raw Return]]&lt;-20,Table8[[#This Row],[Raw Return]]&gt;20),"Outlier",Table8[[#This Row],[Raw Return]])</f>
        <v>3.6366033465540563E-3</v>
      </c>
      <c r="O30" s="8">
        <f>(Table8[[#This Row],[Return]]-$S$3)^2</f>
        <v>6.5022240030745077E-6</v>
      </c>
      <c r="P30" s="8">
        <f>(Table8[[#This Row],[Return]]-$S$3)^3</f>
        <v>1.6580319322962174E-8</v>
      </c>
    </row>
    <row r="31" spans="1:16" x14ac:dyDescent="0.3">
      <c r="A31" s="1" t="s">
        <v>12</v>
      </c>
      <c r="B31" s="1" t="s">
        <v>13</v>
      </c>
      <c r="C31" s="2">
        <v>42872</v>
      </c>
      <c r="D31" s="1">
        <v>4567.5</v>
      </c>
      <c r="E31" s="1">
        <v>4575</v>
      </c>
      <c r="F31" s="1">
        <v>4610</v>
      </c>
      <c r="G31" s="1">
        <v>4406.3999999999996</v>
      </c>
      <c r="H31" s="1">
        <v>4474.05</v>
      </c>
      <c r="I31" s="1">
        <v>4486.75</v>
      </c>
      <c r="J31" s="1">
        <v>4536.1099999999997</v>
      </c>
      <c r="K31" s="1">
        <v>170295</v>
      </c>
      <c r="L31" s="1">
        <v>772477483.89999998</v>
      </c>
      <c r="M31" s="3">
        <f>IF(ISERROR((Table8[[#This Row],[Close Price]]-I30)/I30),0,(Table8[[#This Row],[Close Price]]-I30)/I30)</f>
        <v>-1.7679255610290094E-2</v>
      </c>
      <c r="N31" s="3">
        <f>IF(OR(Table8[[#This Row],[Raw Return]]&lt;-20,Table8[[#This Row],[Raw Return]]&gt;20),"Outlier",Table8[[#This Row],[Raw Return]])</f>
        <v>-1.7679255610290094E-2</v>
      </c>
      <c r="O31" s="8">
        <f>(Table8[[#This Row],[Return]]-$S$3)^2</f>
        <v>3.5215949351828716E-4</v>
      </c>
      <c r="P31" s="8">
        <f>(Table8[[#This Row],[Return]]-$S$3)^3</f>
        <v>-6.6085944437109605E-6</v>
      </c>
    </row>
    <row r="32" spans="1:16" x14ac:dyDescent="0.3">
      <c r="A32" s="1" t="s">
        <v>12</v>
      </c>
      <c r="B32" s="1" t="s">
        <v>13</v>
      </c>
      <c r="C32" s="2">
        <v>42873</v>
      </c>
      <c r="D32" s="1">
        <v>4486.75</v>
      </c>
      <c r="E32" s="1">
        <v>4405</v>
      </c>
      <c r="F32" s="1">
        <v>4425</v>
      </c>
      <c r="G32" s="1">
        <v>4300.05</v>
      </c>
      <c r="H32" s="1">
        <v>4310</v>
      </c>
      <c r="I32" s="1">
        <v>4319</v>
      </c>
      <c r="J32" s="1">
        <v>4371.3900000000003</v>
      </c>
      <c r="K32" s="1">
        <v>163765</v>
      </c>
      <c r="L32" s="1">
        <v>715880175.25</v>
      </c>
      <c r="M32" s="3">
        <f>IF(ISERROR((Table8[[#This Row],[Close Price]]-I31)/I31),0,(Table8[[#This Row],[Close Price]]-I31)/I31)</f>
        <v>-3.7387864267008415E-2</v>
      </c>
      <c r="N32" s="3">
        <f>IF(OR(Table8[[#This Row],[Raw Return]]&lt;-20,Table8[[#This Row],[Raw Return]]&gt;20),"Outlier",Table8[[#This Row],[Raw Return]])</f>
        <v>-3.7387864267008415E-2</v>
      </c>
      <c r="O32" s="8">
        <f>(Table8[[#This Row],[Return]]-$S$3)^2</f>
        <v>1.4802888224431149E-3</v>
      </c>
      <c r="P32" s="8">
        <f>(Table8[[#This Row],[Return]]-$S$3)^3</f>
        <v>-5.695340446751188E-5</v>
      </c>
    </row>
    <row r="33" spans="1:16" x14ac:dyDescent="0.3">
      <c r="A33" s="1" t="s">
        <v>12</v>
      </c>
      <c r="B33" s="1" t="s">
        <v>13</v>
      </c>
      <c r="C33" s="2">
        <v>42874</v>
      </c>
      <c r="D33" s="1">
        <v>4319</v>
      </c>
      <c r="E33" s="1">
        <v>4369</v>
      </c>
      <c r="F33" s="1">
        <v>4385.3500000000004</v>
      </c>
      <c r="G33" s="1">
        <v>4085</v>
      </c>
      <c r="H33" s="1">
        <v>4200</v>
      </c>
      <c r="I33" s="1">
        <v>4169.8999999999996</v>
      </c>
      <c r="J33" s="1">
        <v>4193.29</v>
      </c>
      <c r="K33" s="1">
        <v>253364</v>
      </c>
      <c r="L33" s="1">
        <v>1062429950.9</v>
      </c>
      <c r="M33" s="3">
        <f>IF(ISERROR((Table8[[#This Row],[Close Price]]-I32)/I32),0,(Table8[[#This Row],[Close Price]]-I32)/I32)</f>
        <v>-3.4521880064829903E-2</v>
      </c>
      <c r="N33" s="3">
        <f>IF(OR(Table8[[#This Row],[Raw Return]]&lt;-20,Table8[[#This Row],[Raw Return]]&gt;20),"Outlier",Table8[[#This Row],[Raw Return]])</f>
        <v>-3.4521880064829903E-2</v>
      </c>
      <c r="O33" s="8">
        <f>(Table8[[#This Row],[Return]]-$S$3)^2</f>
        <v>1.2679679449543748E-3</v>
      </c>
      <c r="P33" s="8">
        <f>(Table8[[#This Row],[Return]]-$S$3)^3</f>
        <v>-4.5150484153479948E-5</v>
      </c>
    </row>
    <row r="34" spans="1:16" x14ac:dyDescent="0.3">
      <c r="A34" s="1" t="s">
        <v>12</v>
      </c>
      <c r="B34" s="1" t="s">
        <v>13</v>
      </c>
      <c r="C34" s="2">
        <v>42877</v>
      </c>
      <c r="D34" s="1">
        <v>4169.8999999999996</v>
      </c>
      <c r="E34" s="1">
        <v>4200.5</v>
      </c>
      <c r="F34" s="1">
        <v>4247.95</v>
      </c>
      <c r="G34" s="1">
        <v>3950</v>
      </c>
      <c r="H34" s="1">
        <v>3968</v>
      </c>
      <c r="I34" s="1">
        <v>3964.2</v>
      </c>
      <c r="J34" s="1">
        <v>4032.12</v>
      </c>
      <c r="K34" s="1">
        <v>192674</v>
      </c>
      <c r="L34" s="1">
        <v>776884784.25</v>
      </c>
      <c r="M34" s="3">
        <f>IF(ISERROR((Table8[[#This Row],[Close Price]]-I33)/I33),0,(Table8[[#This Row],[Close Price]]-I33)/I33)</f>
        <v>-4.9329720137173516E-2</v>
      </c>
      <c r="N34" s="3">
        <f>IF(OR(Table8[[#This Row],[Raw Return]]&lt;-20,Table8[[#This Row],[Raw Return]]&gt;20),"Outlier",Table8[[#This Row],[Raw Return]])</f>
        <v>-4.9329720137173516E-2</v>
      </c>
      <c r="O34" s="8">
        <f>(Table8[[#This Row],[Return]]-$S$3)^2</f>
        <v>2.5418111304415076E-3</v>
      </c>
      <c r="P34" s="8">
        <f>(Table8[[#This Row],[Return]]-$S$3)^3</f>
        <v>-1.2814890974364331E-4</v>
      </c>
    </row>
    <row r="35" spans="1:16" x14ac:dyDescent="0.3">
      <c r="A35" s="1" t="s">
        <v>12</v>
      </c>
      <c r="B35" s="1" t="s">
        <v>13</v>
      </c>
      <c r="C35" s="2">
        <v>42878</v>
      </c>
      <c r="D35" s="1">
        <v>3964.2</v>
      </c>
      <c r="E35" s="1">
        <v>3968.6</v>
      </c>
      <c r="F35" s="1">
        <v>4025</v>
      </c>
      <c r="G35" s="1">
        <v>3801</v>
      </c>
      <c r="H35" s="1">
        <v>3984</v>
      </c>
      <c r="I35" s="1">
        <v>3983.05</v>
      </c>
      <c r="J35" s="1">
        <v>3904.09</v>
      </c>
      <c r="K35" s="1">
        <v>392627</v>
      </c>
      <c r="L35" s="1">
        <v>1532849870.75</v>
      </c>
      <c r="M35" s="3">
        <f>IF(ISERROR((Table8[[#This Row],[Close Price]]-I34)/I34),0,(Table8[[#This Row],[Close Price]]-I34)/I34)</f>
        <v>4.7550577670148744E-3</v>
      </c>
      <c r="N35" s="3">
        <f>IF(OR(Table8[[#This Row],[Raw Return]]&lt;-20,Table8[[#This Row],[Raw Return]]&gt;20),"Outlier",Table8[[#This Row],[Raw Return]])</f>
        <v>4.7550577670148744E-3</v>
      </c>
      <c r="O35" s="8">
        <f>(Table8[[#This Row],[Return]]-$S$3)^2</f>
        <v>1.3457160781893814E-5</v>
      </c>
      <c r="P35" s="8">
        <f>(Table8[[#This Row],[Return]]-$S$3)^3</f>
        <v>4.9366252687697409E-8</v>
      </c>
    </row>
    <row r="36" spans="1:16" x14ac:dyDescent="0.3">
      <c r="A36" s="1" t="s">
        <v>12</v>
      </c>
      <c r="B36" s="1" t="s">
        <v>13</v>
      </c>
      <c r="C36" s="2">
        <v>42879</v>
      </c>
      <c r="D36" s="1">
        <v>3983.05</v>
      </c>
      <c r="E36" s="1">
        <v>4016.9</v>
      </c>
      <c r="F36" s="1">
        <v>4031</v>
      </c>
      <c r="G36" s="1">
        <v>3931.1</v>
      </c>
      <c r="H36" s="1">
        <v>3950</v>
      </c>
      <c r="I36" s="1">
        <v>3953.95</v>
      </c>
      <c r="J36" s="1">
        <v>3982.42</v>
      </c>
      <c r="K36" s="1">
        <v>226604</v>
      </c>
      <c r="L36" s="1">
        <v>902431952.95000005</v>
      </c>
      <c r="M36" s="3">
        <f>IF(ISERROR((Table8[[#This Row],[Close Price]]-I35)/I35),0,(Table8[[#This Row],[Close Price]]-I35)/I35)</f>
        <v>-7.3059590012679639E-3</v>
      </c>
      <c r="N36" s="3">
        <f>IF(OR(Table8[[#This Row],[Raw Return]]&lt;-20,Table8[[#This Row],[Raw Return]]&gt;20),"Outlier",Table8[[#This Row],[Raw Return]])</f>
        <v>-7.3059590012679639E-3</v>
      </c>
      <c r="O36" s="8">
        <f>(Table8[[#This Row],[Return]]-$S$3)^2</f>
        <v>7.0436011135982857E-5</v>
      </c>
      <c r="P36" s="8">
        <f>(Table8[[#This Row],[Return]]-$S$3)^3</f>
        <v>-5.9114242681979956E-7</v>
      </c>
    </row>
    <row r="37" spans="1:16" x14ac:dyDescent="0.3">
      <c r="A37" s="1" t="s">
        <v>12</v>
      </c>
      <c r="B37" s="1" t="s">
        <v>13</v>
      </c>
      <c r="C37" s="2">
        <v>42880</v>
      </c>
      <c r="D37" s="1">
        <v>3953.95</v>
      </c>
      <c r="E37" s="1">
        <v>3974.7</v>
      </c>
      <c r="F37" s="1">
        <v>4015</v>
      </c>
      <c r="G37" s="1">
        <v>3945.25</v>
      </c>
      <c r="H37" s="1">
        <v>3999</v>
      </c>
      <c r="I37" s="1">
        <v>3997.1</v>
      </c>
      <c r="J37" s="1">
        <v>3995.46</v>
      </c>
      <c r="K37" s="1">
        <v>108531</v>
      </c>
      <c r="L37" s="1">
        <v>433631374.94999999</v>
      </c>
      <c r="M37" s="3">
        <f>IF(ISERROR((Table8[[#This Row],[Close Price]]-I36)/I36),0,(Table8[[#This Row],[Close Price]]-I36)/I36)</f>
        <v>1.0913137495416E-2</v>
      </c>
      <c r="N37" s="3">
        <f>IF(OR(Table8[[#This Row],[Raw Return]]&lt;-20,Table8[[#This Row],[Raw Return]]&gt;20),"Outlier",Table8[[#This Row],[Raw Return]])</f>
        <v>1.0913137495416E-2</v>
      </c>
      <c r="O37" s="8">
        <f>(Table8[[#This Row],[Return]]-$S$3)^2</f>
        <v>9.6559709804426696E-5</v>
      </c>
      <c r="P37" s="8">
        <f>(Table8[[#This Row],[Return]]-$S$3)^3</f>
        <v>9.4884206021586341E-7</v>
      </c>
    </row>
    <row r="38" spans="1:16" x14ac:dyDescent="0.3">
      <c r="A38" s="1" t="s">
        <v>12</v>
      </c>
      <c r="B38" s="1" t="s">
        <v>13</v>
      </c>
      <c r="C38" s="2">
        <v>42881</v>
      </c>
      <c r="D38" s="1">
        <v>3997.1</v>
      </c>
      <c r="E38" s="1">
        <v>4021</v>
      </c>
      <c r="F38" s="1">
        <v>4080</v>
      </c>
      <c r="G38" s="1">
        <v>3965</v>
      </c>
      <c r="H38" s="1">
        <v>4014.7</v>
      </c>
      <c r="I38" s="1">
        <v>4007.35</v>
      </c>
      <c r="J38" s="1">
        <v>4024</v>
      </c>
      <c r="K38" s="1">
        <v>161514</v>
      </c>
      <c r="L38" s="1">
        <v>649931547.70000005</v>
      </c>
      <c r="M38" s="3">
        <f>IF(ISERROR((Table8[[#This Row],[Close Price]]-I37)/I37),0,(Table8[[#This Row],[Close Price]]-I37)/I37)</f>
        <v>2.5643591603912836E-3</v>
      </c>
      <c r="N38" s="3">
        <f>IF(OR(Table8[[#This Row],[Raw Return]]&lt;-20,Table8[[#This Row],[Raw Return]]&gt;20),"Outlier",Table8[[#This Row],[Raw Return]])</f>
        <v>2.5643591603912836E-3</v>
      </c>
      <c r="O38" s="8">
        <f>(Table8[[#This Row],[Return]]-$S$3)^2</f>
        <v>2.1836023030077861E-6</v>
      </c>
      <c r="P38" s="8">
        <f>(Table8[[#This Row],[Return]]-$S$3)^3</f>
        <v>3.2267128270217853E-9</v>
      </c>
    </row>
    <row r="39" spans="1:16" x14ac:dyDescent="0.3">
      <c r="A39" s="1" t="s">
        <v>12</v>
      </c>
      <c r="B39" s="1" t="s">
        <v>13</v>
      </c>
      <c r="C39" s="2">
        <v>42884</v>
      </c>
      <c r="D39" s="1">
        <v>4007.35</v>
      </c>
      <c r="E39" s="1">
        <v>4020.55</v>
      </c>
      <c r="F39" s="1">
        <v>4066</v>
      </c>
      <c r="G39" s="1">
        <v>3945.6</v>
      </c>
      <c r="H39" s="1">
        <v>4004</v>
      </c>
      <c r="I39" s="1">
        <v>3998.05</v>
      </c>
      <c r="J39" s="1">
        <v>4016.11</v>
      </c>
      <c r="K39" s="1">
        <v>78651</v>
      </c>
      <c r="L39" s="1">
        <v>315870713.10000002</v>
      </c>
      <c r="M39" s="3">
        <f>IF(ISERROR((Table8[[#This Row],[Close Price]]-I38)/I38),0,(Table8[[#This Row],[Close Price]]-I38)/I38)</f>
        <v>-2.3207356482462791E-3</v>
      </c>
      <c r="N39" s="3">
        <f>IF(OR(Table8[[#This Row],[Raw Return]]&lt;-20,Table8[[#This Row],[Raw Return]]&gt;20),"Outlier",Table8[[#This Row],[Raw Return]])</f>
        <v>-2.3207356482462791E-3</v>
      </c>
      <c r="O39" s="8">
        <f>(Table8[[#This Row],[Return]]-$S$3)^2</f>
        <v>1.161032782255913E-5</v>
      </c>
      <c r="P39" s="8">
        <f>(Table8[[#This Row],[Return]]-$S$3)^3</f>
        <v>-3.9560951055512429E-8</v>
      </c>
    </row>
    <row r="40" spans="1:16" x14ac:dyDescent="0.3">
      <c r="A40" s="1" t="s">
        <v>12</v>
      </c>
      <c r="B40" s="1" t="s">
        <v>13</v>
      </c>
      <c r="C40" s="2">
        <v>42885</v>
      </c>
      <c r="D40" s="1">
        <v>3998.05</v>
      </c>
      <c r="E40" s="1">
        <v>4000</v>
      </c>
      <c r="F40" s="1">
        <v>4173.75</v>
      </c>
      <c r="G40" s="1">
        <v>3942</v>
      </c>
      <c r="H40" s="1">
        <v>4151</v>
      </c>
      <c r="I40" s="1">
        <v>4154.5</v>
      </c>
      <c r="J40" s="1">
        <v>4095.17</v>
      </c>
      <c r="K40" s="1">
        <v>181270</v>
      </c>
      <c r="L40" s="1">
        <v>742331636.75</v>
      </c>
      <c r="M40" s="3">
        <f>IF(ISERROR((Table8[[#This Row],[Close Price]]-I39)/I39),0,(Table8[[#This Row],[Close Price]]-I39)/I39)</f>
        <v>3.9131576643613712E-2</v>
      </c>
      <c r="N40" s="3">
        <f>IF(OR(Table8[[#This Row],[Raw Return]]&lt;-20,Table8[[#This Row],[Raw Return]]&gt;20),"Outlier",Table8[[#This Row],[Raw Return]])</f>
        <v>3.9131576643613712E-2</v>
      </c>
      <c r="O40" s="8">
        <f>(Table8[[#This Row],[Return]]-$S$3)^2</f>
        <v>1.4474158753702115E-3</v>
      </c>
      <c r="P40" s="8">
        <f>(Table8[[#This Row],[Return]]-$S$3)^3</f>
        <v>5.5066819997499803E-5</v>
      </c>
    </row>
    <row r="41" spans="1:16" x14ac:dyDescent="0.3">
      <c r="A41" s="1" t="s">
        <v>12</v>
      </c>
      <c r="B41" s="1" t="s">
        <v>13</v>
      </c>
      <c r="C41" s="2">
        <v>42886</v>
      </c>
      <c r="D41" s="1">
        <v>4154.5</v>
      </c>
      <c r="E41" s="1">
        <v>4178</v>
      </c>
      <c r="F41" s="1">
        <v>4220</v>
      </c>
      <c r="G41" s="1">
        <v>4115.6499999999996</v>
      </c>
      <c r="H41" s="1">
        <v>4186.95</v>
      </c>
      <c r="I41" s="1">
        <v>4192</v>
      </c>
      <c r="J41" s="1">
        <v>4182.5</v>
      </c>
      <c r="K41" s="1">
        <v>283516</v>
      </c>
      <c r="L41" s="1">
        <v>1185805421.05</v>
      </c>
      <c r="M41" s="3">
        <f>IF(ISERROR((Table8[[#This Row],[Close Price]]-I40)/I40),0,(Table8[[#This Row],[Close Price]]-I40)/I40)</f>
        <v>9.0263569623300031E-3</v>
      </c>
      <c r="N41" s="3">
        <f>IF(OR(Table8[[#This Row],[Raw Return]]&lt;-20,Table8[[#This Row],[Raw Return]]&gt;20),"Outlier",Table8[[#This Row],[Raw Return]])</f>
        <v>9.0263569623300031E-3</v>
      </c>
      <c r="O41" s="8">
        <f>(Table8[[#This Row],[Return]]-$S$3)^2</f>
        <v>6.3038828121042065E-5</v>
      </c>
      <c r="P41" s="8">
        <f>(Table8[[#This Row],[Return]]-$S$3)^3</f>
        <v>5.0050935199707303E-7</v>
      </c>
    </row>
    <row r="42" spans="1:16" x14ac:dyDescent="0.3">
      <c r="A42" s="1" t="s">
        <v>12</v>
      </c>
      <c r="B42" s="1" t="s">
        <v>13</v>
      </c>
      <c r="C42" s="2">
        <v>42887</v>
      </c>
      <c r="D42" s="1">
        <v>4192</v>
      </c>
      <c r="E42" s="1">
        <v>4141</v>
      </c>
      <c r="F42" s="1">
        <v>4240.05</v>
      </c>
      <c r="G42" s="1">
        <v>4141</v>
      </c>
      <c r="H42" s="1">
        <v>4185</v>
      </c>
      <c r="I42" s="1">
        <v>4205.6000000000004</v>
      </c>
      <c r="J42" s="1">
        <v>4205.29</v>
      </c>
      <c r="K42" s="1">
        <v>94518</v>
      </c>
      <c r="L42" s="1">
        <v>397475408.30000001</v>
      </c>
      <c r="M42" s="3">
        <f>IF(ISERROR((Table8[[#This Row],[Close Price]]-I41)/I41),0,(Table8[[#This Row],[Close Price]]-I41)/I41)</f>
        <v>3.244274809160392E-3</v>
      </c>
      <c r="N42" s="3">
        <f>IF(OR(Table8[[#This Row],[Raw Return]]&lt;-20,Table8[[#This Row],[Raw Return]]&gt;20),"Outlier",Table8[[#This Row],[Raw Return]])</f>
        <v>3.244274809160392E-3</v>
      </c>
      <c r="O42" s="8">
        <f>(Table8[[#This Row],[Return]]-$S$3)^2</f>
        <v>4.6553126073924768E-6</v>
      </c>
      <c r="P42" s="8">
        <f>(Table8[[#This Row],[Return]]-$S$3)^3</f>
        <v>1.0044383228050684E-8</v>
      </c>
    </row>
    <row r="43" spans="1:16" x14ac:dyDescent="0.3">
      <c r="A43" s="1" t="s">
        <v>12</v>
      </c>
      <c r="B43" s="1" t="s">
        <v>13</v>
      </c>
      <c r="C43" s="2">
        <v>42888</v>
      </c>
      <c r="D43" s="1">
        <v>4205.6000000000004</v>
      </c>
      <c r="E43" s="1">
        <v>4220</v>
      </c>
      <c r="F43" s="1">
        <v>4321.8500000000004</v>
      </c>
      <c r="G43" s="1">
        <v>4205.1000000000004</v>
      </c>
      <c r="H43" s="1">
        <v>4290.1000000000004</v>
      </c>
      <c r="I43" s="1">
        <v>4305.8</v>
      </c>
      <c r="J43" s="1">
        <v>4268.91</v>
      </c>
      <c r="K43" s="1">
        <v>127932</v>
      </c>
      <c r="L43" s="1">
        <v>546129937.29999995</v>
      </c>
      <c r="M43" s="3">
        <f>IF(ISERROR((Table8[[#This Row],[Close Price]]-I42)/I42),0,(Table8[[#This Row],[Close Price]]-I42)/I42)</f>
        <v>2.3825375689556737E-2</v>
      </c>
      <c r="N43" s="3">
        <f>IF(OR(Table8[[#This Row],[Raw Return]]&lt;-20,Table8[[#This Row],[Raw Return]]&gt;20),"Outlier",Table8[[#This Row],[Raw Return]])</f>
        <v>2.3825375689556737E-2</v>
      </c>
      <c r="O43" s="8">
        <f>(Table8[[#This Row],[Return]]-$S$3)^2</f>
        <v>5.1704930653341996E-4</v>
      </c>
      <c r="P43" s="8">
        <f>(Table8[[#This Row],[Return]]-$S$3)^3</f>
        <v>1.1757038489893743E-5</v>
      </c>
    </row>
    <row r="44" spans="1:16" x14ac:dyDescent="0.3">
      <c r="A44" s="1" t="s">
        <v>12</v>
      </c>
      <c r="B44" s="1" t="s">
        <v>13</v>
      </c>
      <c r="C44" s="2">
        <v>42891</v>
      </c>
      <c r="D44" s="1">
        <v>4305.8</v>
      </c>
      <c r="E44" s="1">
        <v>4339</v>
      </c>
      <c r="F44" s="1">
        <v>4343.45</v>
      </c>
      <c r="G44" s="1">
        <v>4298</v>
      </c>
      <c r="H44" s="1">
        <v>4299</v>
      </c>
      <c r="I44" s="1">
        <v>4304.75</v>
      </c>
      <c r="J44" s="1">
        <v>4318.37</v>
      </c>
      <c r="K44" s="1">
        <v>57413</v>
      </c>
      <c r="L44" s="1">
        <v>247930566.55000001</v>
      </c>
      <c r="M44" s="3">
        <f>IF(ISERROR((Table8[[#This Row],[Close Price]]-I43)/I43),0,(Table8[[#This Row],[Close Price]]-I43)/I43)</f>
        <v>-2.4385712295048117E-4</v>
      </c>
      <c r="N44" s="3">
        <f>IF(OR(Table8[[#This Row],[Raw Return]]&lt;-20,Table8[[#This Row],[Raw Return]]&gt;20),"Outlier",Table8[[#This Row],[Raw Return]])</f>
        <v>-2.4385712295048117E-4</v>
      </c>
      <c r="O44" s="8">
        <f>(Table8[[#This Row],[Return]]-$S$3)^2</f>
        <v>1.7702690665471126E-6</v>
      </c>
      <c r="P44" s="8">
        <f>(Table8[[#This Row],[Return]]-$S$3)^3</f>
        <v>-2.3553688161735671E-9</v>
      </c>
    </row>
    <row r="45" spans="1:16" x14ac:dyDescent="0.3">
      <c r="A45" s="1" t="s">
        <v>12</v>
      </c>
      <c r="B45" s="1" t="s">
        <v>13</v>
      </c>
      <c r="C45" s="2">
        <v>42892</v>
      </c>
      <c r="D45" s="1">
        <v>4304.75</v>
      </c>
      <c r="E45" s="1">
        <v>4340</v>
      </c>
      <c r="F45" s="1">
        <v>4340.05</v>
      </c>
      <c r="G45" s="1">
        <v>4176</v>
      </c>
      <c r="H45" s="1">
        <v>4248</v>
      </c>
      <c r="I45" s="1">
        <v>4244.1000000000004</v>
      </c>
      <c r="J45" s="1">
        <v>4239.62</v>
      </c>
      <c r="K45" s="1">
        <v>92133</v>
      </c>
      <c r="L45" s="1">
        <v>390609017.5</v>
      </c>
      <c r="M45" s="3">
        <f>IF(ISERROR((Table8[[#This Row],[Close Price]]-I44)/I44),0,(Table8[[#This Row],[Close Price]]-I44)/I44)</f>
        <v>-1.408908763575112E-2</v>
      </c>
      <c r="N45" s="3">
        <f>IF(OR(Table8[[#This Row],[Raw Return]]&lt;-20,Table8[[#This Row],[Raw Return]]&gt;20),"Outlier",Table8[[#This Row],[Raw Return]])</f>
        <v>-1.408908763575112E-2</v>
      </c>
      <c r="O45" s="8">
        <f>(Table8[[#This Row],[Return]]-$S$3)^2</f>
        <v>2.3030323933785662E-4</v>
      </c>
      <c r="P45" s="8">
        <f>(Table8[[#This Row],[Return]]-$S$3)^3</f>
        <v>-3.4950232558780206E-6</v>
      </c>
    </row>
    <row r="46" spans="1:16" x14ac:dyDescent="0.3">
      <c r="A46" s="1" t="s">
        <v>12</v>
      </c>
      <c r="B46" s="1" t="s">
        <v>13</v>
      </c>
      <c r="C46" s="2">
        <v>42893</v>
      </c>
      <c r="D46" s="1">
        <v>4244.1000000000004</v>
      </c>
      <c r="E46" s="1">
        <v>4274.95</v>
      </c>
      <c r="F46" s="1">
        <v>4280</v>
      </c>
      <c r="G46" s="1">
        <v>4181.2</v>
      </c>
      <c r="H46" s="1">
        <v>4275</v>
      </c>
      <c r="I46" s="1">
        <v>4254.1499999999996</v>
      </c>
      <c r="J46" s="1">
        <v>4220.6000000000004</v>
      </c>
      <c r="K46" s="1">
        <v>94267</v>
      </c>
      <c r="L46" s="1">
        <v>397863344.35000002</v>
      </c>
      <c r="M46" s="3">
        <f>IF(ISERROR((Table8[[#This Row],[Close Price]]-I45)/I45),0,(Table8[[#This Row],[Close Price]]-I45)/I45)</f>
        <v>2.3679932141088267E-3</v>
      </c>
      <c r="N46" s="3">
        <f>IF(OR(Table8[[#This Row],[Raw Return]]&lt;-20,Table8[[#This Row],[Raw Return]]&gt;20),"Outlier",Table8[[#This Row],[Raw Return]])</f>
        <v>2.3679932141088267E-3</v>
      </c>
      <c r="O46" s="8">
        <f>(Table8[[#This Row],[Return]]-$S$3)^2</f>
        <v>1.6418213040648157E-6</v>
      </c>
      <c r="P46" s="8">
        <f>(Table8[[#This Row],[Return]]-$S$3)^3</f>
        <v>2.1037243319052818E-9</v>
      </c>
    </row>
    <row r="47" spans="1:16" x14ac:dyDescent="0.3">
      <c r="A47" s="1" t="s">
        <v>12</v>
      </c>
      <c r="B47" s="1" t="s">
        <v>13</v>
      </c>
      <c r="C47" s="2">
        <v>42894</v>
      </c>
      <c r="D47" s="1">
        <v>4254.1499999999996</v>
      </c>
      <c r="E47" s="1">
        <v>4278.6000000000004</v>
      </c>
      <c r="F47" s="1">
        <v>4310</v>
      </c>
      <c r="G47" s="1">
        <v>4236</v>
      </c>
      <c r="H47" s="1">
        <v>4267.8999999999996</v>
      </c>
      <c r="I47" s="1">
        <v>4280</v>
      </c>
      <c r="J47" s="1">
        <v>4276.38</v>
      </c>
      <c r="K47" s="1">
        <v>58681</v>
      </c>
      <c r="L47" s="1">
        <v>250942441.55000001</v>
      </c>
      <c r="M47" s="3">
        <f>IF(ISERROR((Table8[[#This Row],[Close Price]]-I46)/I46),0,(Table8[[#This Row],[Close Price]]-I46)/I46)</f>
        <v>6.0764194962566829E-3</v>
      </c>
      <c r="N47" s="3">
        <f>IF(OR(Table8[[#This Row],[Raw Return]]&lt;-20,Table8[[#This Row],[Raw Return]]&gt;20),"Outlier",Table8[[#This Row],[Raw Return]])</f>
        <v>6.0764194962566829E-3</v>
      </c>
      <c r="O47" s="8">
        <f>(Table8[[#This Row],[Return]]-$S$3)^2</f>
        <v>2.4897725136828593E-5</v>
      </c>
      <c r="P47" s="8">
        <f>(Table8[[#This Row],[Return]]-$S$3)^3</f>
        <v>1.2423372357301459E-7</v>
      </c>
    </row>
    <row r="48" spans="1:16" x14ac:dyDescent="0.3">
      <c r="A48" s="1" t="s">
        <v>12</v>
      </c>
      <c r="B48" s="1" t="s">
        <v>13</v>
      </c>
      <c r="C48" s="2">
        <v>42895</v>
      </c>
      <c r="D48" s="1">
        <v>4280</v>
      </c>
      <c r="E48" s="1">
        <v>4299</v>
      </c>
      <c r="F48" s="1">
        <v>4299</v>
      </c>
      <c r="G48" s="1">
        <v>4190.8999999999996</v>
      </c>
      <c r="H48" s="1">
        <v>4235</v>
      </c>
      <c r="I48" s="1">
        <v>4242.2</v>
      </c>
      <c r="J48" s="1">
        <v>4231.6400000000003</v>
      </c>
      <c r="K48" s="1">
        <v>104304</v>
      </c>
      <c r="L48" s="1">
        <v>441377425.55000001</v>
      </c>
      <c r="M48" s="3">
        <f>IF(ISERROR((Table8[[#This Row],[Close Price]]-I47)/I47),0,(Table8[[#This Row],[Close Price]]-I47)/I47)</f>
        <v>-8.8317757009346212E-3</v>
      </c>
      <c r="N48" s="3">
        <f>IF(OR(Table8[[#This Row],[Raw Return]]&lt;-20,Table8[[#This Row],[Raw Return]]&gt;20),"Outlier",Table8[[#This Row],[Raw Return]])</f>
        <v>-8.8317757009346212E-3</v>
      </c>
      <c r="O48" s="8">
        <f>(Table8[[#This Row],[Return]]-$S$3)^2</f>
        <v>9.8375316450697426E-5</v>
      </c>
      <c r="P48" s="8">
        <f>(Table8[[#This Row],[Return]]-$S$3)^3</f>
        <v>-9.7572900131250825E-7</v>
      </c>
    </row>
    <row r="49" spans="1:16" x14ac:dyDescent="0.3">
      <c r="A49" s="1" t="s">
        <v>12</v>
      </c>
      <c r="B49" s="1" t="s">
        <v>13</v>
      </c>
      <c r="C49" s="2">
        <v>42898</v>
      </c>
      <c r="D49" s="1">
        <v>4242.2</v>
      </c>
      <c r="E49" s="1">
        <v>4235</v>
      </c>
      <c r="F49" s="1">
        <v>4235</v>
      </c>
      <c r="G49" s="1">
        <v>4140</v>
      </c>
      <c r="H49" s="1">
        <v>4156.3999999999996</v>
      </c>
      <c r="I49" s="1">
        <v>4152.6499999999996</v>
      </c>
      <c r="J49" s="1">
        <v>4170.13</v>
      </c>
      <c r="K49" s="1">
        <v>63575</v>
      </c>
      <c r="L49" s="1">
        <v>265115910.30000001</v>
      </c>
      <c r="M49" s="3">
        <f>IF(ISERROR((Table8[[#This Row],[Close Price]]-I48)/I48),0,(Table8[[#This Row],[Close Price]]-I48)/I48)</f>
        <v>-2.1109330064589173E-2</v>
      </c>
      <c r="N49" s="3">
        <f>IF(OR(Table8[[#This Row],[Raw Return]]&lt;-20,Table8[[#This Row],[Raw Return]]&gt;20),"Outlier",Table8[[#This Row],[Raw Return]])</f>
        <v>-2.1109330064589173E-2</v>
      </c>
      <c r="O49" s="8">
        <f>(Table8[[#This Row],[Return]]-$S$3)^2</f>
        <v>4.9266186237694495E-4</v>
      </c>
      <c r="P49" s="8">
        <f>(Table8[[#This Row],[Return]]-$S$3)^3</f>
        <v>-1.0935116553215184E-5</v>
      </c>
    </row>
    <row r="50" spans="1:16" x14ac:dyDescent="0.3">
      <c r="A50" s="1" t="s">
        <v>12</v>
      </c>
      <c r="B50" s="1" t="s">
        <v>13</v>
      </c>
      <c r="C50" s="2">
        <v>42899</v>
      </c>
      <c r="D50" s="1">
        <v>4152.6499999999996</v>
      </c>
      <c r="E50" s="1">
        <v>4174</v>
      </c>
      <c r="F50" s="1">
        <v>4229.8999999999996</v>
      </c>
      <c r="G50" s="1">
        <v>4152.6499999999996</v>
      </c>
      <c r="H50" s="1">
        <v>4179.8999999999996</v>
      </c>
      <c r="I50" s="1">
        <v>4176.8500000000004</v>
      </c>
      <c r="J50" s="1">
        <v>4203.05</v>
      </c>
      <c r="K50" s="1">
        <v>61327</v>
      </c>
      <c r="L50" s="1">
        <v>257760698.09999999</v>
      </c>
      <c r="M50" s="3">
        <f>IF(ISERROR((Table8[[#This Row],[Close Price]]-I49)/I49),0,(Table8[[#This Row],[Close Price]]-I49)/I49)</f>
        <v>5.8276040600582111E-3</v>
      </c>
      <c r="N50" s="3">
        <f>IF(OR(Table8[[#This Row],[Raw Return]]&lt;-20,Table8[[#This Row],[Raw Return]]&gt;20),"Outlier",Table8[[#This Row],[Raw Return]])</f>
        <v>5.8276040600582111E-3</v>
      </c>
      <c r="O50" s="8">
        <f>(Table8[[#This Row],[Return]]-$S$3)^2</f>
        <v>2.2476574625040038E-5</v>
      </c>
      <c r="P50" s="8">
        <f>(Table8[[#This Row],[Return]]-$S$3)^3</f>
        <v>1.0656023995575408E-7</v>
      </c>
    </row>
    <row r="51" spans="1:16" x14ac:dyDescent="0.3">
      <c r="A51" s="1" t="s">
        <v>12</v>
      </c>
      <c r="B51" s="1" t="s">
        <v>13</v>
      </c>
      <c r="C51" s="2">
        <v>42900</v>
      </c>
      <c r="D51" s="1">
        <v>4176.8500000000004</v>
      </c>
      <c r="E51" s="1">
        <v>4185</v>
      </c>
      <c r="F51" s="1">
        <v>4194.8999999999996</v>
      </c>
      <c r="G51" s="1">
        <v>4103</v>
      </c>
      <c r="H51" s="1">
        <v>4120</v>
      </c>
      <c r="I51" s="1">
        <v>4128.3999999999996</v>
      </c>
      <c r="J51" s="1">
        <v>4131.74</v>
      </c>
      <c r="K51" s="1">
        <v>84652</v>
      </c>
      <c r="L51" s="1">
        <v>349759887.30000001</v>
      </c>
      <c r="M51" s="3">
        <f>IF(ISERROR((Table8[[#This Row],[Close Price]]-I50)/I50),0,(Table8[[#This Row],[Close Price]]-I50)/I50)</f>
        <v>-1.159965045428989E-2</v>
      </c>
      <c r="N51" s="3">
        <f>IF(OR(Table8[[#This Row],[Raw Return]]&lt;-20,Table8[[#This Row],[Raw Return]]&gt;20),"Outlier",Table8[[#This Row],[Raw Return]])</f>
        <v>-1.159965045428989E-2</v>
      </c>
      <c r="O51" s="8">
        <f>(Table8[[#This Row],[Return]]-$S$3)^2</f>
        <v>1.6094240860204225E-4</v>
      </c>
      <c r="P51" s="8">
        <f>(Table8[[#This Row],[Return]]-$S$3)^3</f>
        <v>-2.0417649526645024E-6</v>
      </c>
    </row>
    <row r="52" spans="1:16" x14ac:dyDescent="0.3">
      <c r="A52" s="1" t="s">
        <v>12</v>
      </c>
      <c r="B52" s="1" t="s">
        <v>13</v>
      </c>
      <c r="C52" s="2">
        <v>42901</v>
      </c>
      <c r="D52" s="1">
        <v>4128.3999999999996</v>
      </c>
      <c r="E52" s="1">
        <v>4130</v>
      </c>
      <c r="F52" s="1">
        <v>4149.95</v>
      </c>
      <c r="G52" s="1">
        <v>4070</v>
      </c>
      <c r="H52" s="1">
        <v>4099</v>
      </c>
      <c r="I52" s="1">
        <v>4098.3999999999996</v>
      </c>
      <c r="J52" s="1">
        <v>4102.3100000000004</v>
      </c>
      <c r="K52" s="1">
        <v>148021</v>
      </c>
      <c r="L52" s="1">
        <v>607227337.60000002</v>
      </c>
      <c r="M52" s="3">
        <f>IF(ISERROR((Table8[[#This Row],[Close Price]]-I51)/I51),0,(Table8[[#This Row],[Close Price]]-I51)/I51)</f>
        <v>-7.2667377192132555E-3</v>
      </c>
      <c r="N52" s="3">
        <f>IF(OR(Table8[[#This Row],[Raw Return]]&lt;-20,Table8[[#This Row],[Raw Return]]&gt;20),"Outlier",Table8[[#This Row],[Raw Return]])</f>
        <v>-7.2667377192132555E-3</v>
      </c>
      <c r="O52" s="8">
        <f>(Table8[[#This Row],[Return]]-$S$3)^2</f>
        <v>6.9779211089812809E-5</v>
      </c>
      <c r="P52" s="8">
        <f>(Table8[[#This Row],[Return]]-$S$3)^3</f>
        <v>-5.8289332581810221E-7</v>
      </c>
    </row>
    <row r="53" spans="1:16" x14ac:dyDescent="0.3">
      <c r="A53" s="1" t="s">
        <v>12</v>
      </c>
      <c r="B53" s="1" t="s">
        <v>13</v>
      </c>
      <c r="C53" s="2">
        <v>42902</v>
      </c>
      <c r="D53" s="1">
        <v>4098.3999999999996</v>
      </c>
      <c r="E53" s="1">
        <v>4102</v>
      </c>
      <c r="F53" s="1">
        <v>4255</v>
      </c>
      <c r="G53" s="1">
        <v>4102</v>
      </c>
      <c r="H53" s="1">
        <v>4200</v>
      </c>
      <c r="I53" s="1">
        <v>4199.7</v>
      </c>
      <c r="J53" s="1">
        <v>4201.2700000000004</v>
      </c>
      <c r="K53" s="1">
        <v>255011</v>
      </c>
      <c r="L53" s="1">
        <v>1071370018.05</v>
      </c>
      <c r="M53" s="3">
        <f>IF(ISERROR((Table8[[#This Row],[Close Price]]-I52)/I52),0,(Table8[[#This Row],[Close Price]]-I52)/I52)</f>
        <v>2.4716962717157964E-2</v>
      </c>
      <c r="N53" s="3">
        <f>IF(OR(Table8[[#This Row],[Raw Return]]&lt;-20,Table8[[#This Row],[Raw Return]]&gt;20),"Outlier",Table8[[#This Row],[Raw Return]])</f>
        <v>2.4716962717157964E-2</v>
      </c>
      <c r="O53" s="8">
        <f>(Table8[[#This Row],[Return]]-$S$3)^2</f>
        <v>5.5839132634927105E-4</v>
      </c>
      <c r="P53" s="8">
        <f>(Table8[[#This Row],[Return]]-$S$3)^3</f>
        <v>1.3194957492252685E-5</v>
      </c>
    </row>
    <row r="54" spans="1:16" x14ac:dyDescent="0.3">
      <c r="A54" s="1" t="s">
        <v>12</v>
      </c>
      <c r="B54" s="1" t="s">
        <v>13</v>
      </c>
      <c r="C54" s="2">
        <v>42905</v>
      </c>
      <c r="D54" s="1">
        <v>4199.7</v>
      </c>
      <c r="E54" s="1">
        <v>4230.2</v>
      </c>
      <c r="F54" s="1">
        <v>4288</v>
      </c>
      <c r="G54" s="1">
        <v>4162.6499999999996</v>
      </c>
      <c r="H54" s="1">
        <v>4240.3</v>
      </c>
      <c r="I54" s="1">
        <v>4242.45</v>
      </c>
      <c r="J54" s="1">
        <v>4226.79</v>
      </c>
      <c r="K54" s="1">
        <v>132057</v>
      </c>
      <c r="L54" s="1">
        <v>558177676.45000005</v>
      </c>
      <c r="M54" s="3">
        <f>IF(ISERROR((Table8[[#This Row],[Close Price]]-I53)/I53),0,(Table8[[#This Row],[Close Price]]-I53)/I53)</f>
        <v>1.0179298521322952E-2</v>
      </c>
      <c r="N54" s="3">
        <f>IF(OR(Table8[[#This Row],[Raw Return]]&lt;-20,Table8[[#This Row],[Raw Return]]&gt;20),"Outlier",Table8[[#This Row],[Raw Return]])</f>
        <v>1.0179298521322952E-2</v>
      </c>
      <c r="O54" s="8">
        <f>(Table8[[#This Row],[Return]]-$S$3)^2</f>
        <v>8.2676121394177567E-5</v>
      </c>
      <c r="P54" s="8">
        <f>(Table8[[#This Row],[Return]]-$S$3)^3</f>
        <v>7.5174429583465144E-7</v>
      </c>
    </row>
    <row r="55" spans="1:16" x14ac:dyDescent="0.3">
      <c r="A55" s="1" t="s">
        <v>12</v>
      </c>
      <c r="B55" s="1" t="s">
        <v>13</v>
      </c>
      <c r="C55" s="2">
        <v>42906</v>
      </c>
      <c r="D55" s="1">
        <v>4242.45</v>
      </c>
      <c r="E55" s="1">
        <v>4232</v>
      </c>
      <c r="F55" s="1">
        <v>4287.95</v>
      </c>
      <c r="G55" s="1">
        <v>4218.8</v>
      </c>
      <c r="H55" s="1">
        <v>4268</v>
      </c>
      <c r="I55" s="1">
        <v>4264.3999999999996</v>
      </c>
      <c r="J55" s="1">
        <v>4251.7</v>
      </c>
      <c r="K55" s="1">
        <v>105308</v>
      </c>
      <c r="L55" s="1">
        <v>447737793.75</v>
      </c>
      <c r="M55" s="3">
        <f>IF(ISERROR((Table8[[#This Row],[Close Price]]-I54)/I54),0,(Table8[[#This Row],[Close Price]]-I54)/I54)</f>
        <v>5.1738971584814955E-3</v>
      </c>
      <c r="N55" s="3">
        <f>IF(OR(Table8[[#This Row],[Raw Return]]&lt;-20,Table8[[#This Row],[Raw Return]]&gt;20),"Outlier",Table8[[#This Row],[Raw Return]])</f>
        <v>5.1738971584814955E-3</v>
      </c>
      <c r="O55" s="8">
        <f>(Table8[[#This Row],[Return]]-$S$3)^2</f>
        <v>1.670552831873486E-5</v>
      </c>
      <c r="P55" s="8">
        <f>(Table8[[#This Row],[Return]]-$S$3)^3</f>
        <v>6.8279498458735672E-8</v>
      </c>
    </row>
    <row r="56" spans="1:16" x14ac:dyDescent="0.3">
      <c r="A56" s="1" t="s">
        <v>12</v>
      </c>
      <c r="B56" s="1" t="s">
        <v>13</v>
      </c>
      <c r="C56" s="2">
        <v>42907</v>
      </c>
      <c r="D56" s="1">
        <v>4264.3999999999996</v>
      </c>
      <c r="E56" s="1">
        <v>4265</v>
      </c>
      <c r="F56" s="1">
        <v>4329</v>
      </c>
      <c r="G56" s="1">
        <v>4248.1000000000004</v>
      </c>
      <c r="H56" s="1">
        <v>4272</v>
      </c>
      <c r="I56" s="1">
        <v>4268.3999999999996</v>
      </c>
      <c r="J56" s="1">
        <v>4298.26</v>
      </c>
      <c r="K56" s="1">
        <v>203709</v>
      </c>
      <c r="L56" s="1">
        <v>875594603.10000002</v>
      </c>
      <c r="M56" s="3">
        <f>IF(ISERROR((Table8[[#This Row],[Close Price]]-I55)/I55),0,(Table8[[#This Row],[Close Price]]-I55)/I55)</f>
        <v>9.3799831160303916E-4</v>
      </c>
      <c r="N56" s="3">
        <f>IF(OR(Table8[[#This Row],[Raw Return]]&lt;-20,Table8[[#This Row],[Raw Return]]&gt;20),"Outlier",Table8[[#This Row],[Raw Return]])</f>
        <v>9.3799831160303916E-4</v>
      </c>
      <c r="O56" s="8">
        <f>(Table8[[#This Row],[Return]]-$S$3)^2</f>
        <v>2.2099543642678717E-8</v>
      </c>
      <c r="P56" s="8">
        <f>(Table8[[#This Row],[Return]]-$S$3)^3</f>
        <v>-3.2852994300930643E-12</v>
      </c>
    </row>
    <row r="57" spans="1:16" x14ac:dyDescent="0.3">
      <c r="A57" s="1" t="s">
        <v>12</v>
      </c>
      <c r="B57" s="1" t="s">
        <v>13</v>
      </c>
      <c r="C57" s="2">
        <v>42908</v>
      </c>
      <c r="D57" s="1">
        <v>4268.3999999999996</v>
      </c>
      <c r="E57" s="1">
        <v>4272</v>
      </c>
      <c r="F57" s="1">
        <v>4315</v>
      </c>
      <c r="G57" s="1">
        <v>4198.05</v>
      </c>
      <c r="H57" s="1">
        <v>4230</v>
      </c>
      <c r="I57" s="1">
        <v>4220</v>
      </c>
      <c r="J57" s="1">
        <v>4256.6899999999996</v>
      </c>
      <c r="K57" s="1">
        <v>74343</v>
      </c>
      <c r="L57" s="1">
        <v>316454818.94999999</v>
      </c>
      <c r="M57" s="3">
        <f>IF(ISERROR((Table8[[#This Row],[Close Price]]-I56)/I56),0,(Table8[[#This Row],[Close Price]]-I56)/I56)</f>
        <v>-1.1339143472964023E-2</v>
      </c>
      <c r="N57" s="3">
        <f>IF(OR(Table8[[#This Row],[Raw Return]]&lt;-20,Table8[[#This Row],[Raw Return]]&gt;20),"Outlier",Table8[[#This Row],[Raw Return]])</f>
        <v>-1.1339143472964023E-2</v>
      </c>
      <c r="O57" s="8">
        <f>(Table8[[#This Row],[Return]]-$S$3)^2</f>
        <v>1.5440052892934359E-4</v>
      </c>
      <c r="P57" s="8">
        <f>(Table8[[#This Row],[Return]]-$S$3)^3</f>
        <v>-1.9185502370646167E-6</v>
      </c>
    </row>
    <row r="58" spans="1:16" x14ac:dyDescent="0.3">
      <c r="A58" s="1" t="s">
        <v>12</v>
      </c>
      <c r="B58" s="1" t="s">
        <v>13</v>
      </c>
      <c r="C58" s="2">
        <v>42909</v>
      </c>
      <c r="D58" s="1">
        <v>4220</v>
      </c>
      <c r="E58" s="1">
        <v>4222.7</v>
      </c>
      <c r="F58" s="1">
        <v>4236</v>
      </c>
      <c r="G58" s="1">
        <v>4089.55</v>
      </c>
      <c r="H58" s="1">
        <v>4104</v>
      </c>
      <c r="I58" s="1">
        <v>4101.3</v>
      </c>
      <c r="J58" s="1">
        <v>4135.17</v>
      </c>
      <c r="K58" s="1">
        <v>93020</v>
      </c>
      <c r="L58" s="1">
        <v>384653230.69999999</v>
      </c>
      <c r="M58" s="3">
        <f>IF(ISERROR((Table8[[#This Row],[Close Price]]-I57)/I57),0,(Table8[[#This Row],[Close Price]]-I57)/I57)</f>
        <v>-2.8127962085308014E-2</v>
      </c>
      <c r="N58" s="3">
        <f>IF(OR(Table8[[#This Row],[Raw Return]]&lt;-20,Table8[[#This Row],[Raw Return]]&gt;20),"Outlier",Table8[[#This Row],[Raw Return]])</f>
        <v>-2.8127962085308014E-2</v>
      </c>
      <c r="O58" s="8">
        <f>(Table8[[#This Row],[Return]]-$S$3)^2</f>
        <v>8.5349399542089066E-4</v>
      </c>
      <c r="P58" s="8">
        <f>(Table8[[#This Row],[Return]]-$S$3)^3</f>
        <v>-2.4934502363987407E-5</v>
      </c>
    </row>
    <row r="59" spans="1:16" x14ac:dyDescent="0.3">
      <c r="A59" s="1" t="s">
        <v>12</v>
      </c>
      <c r="B59" s="1" t="s">
        <v>13</v>
      </c>
      <c r="C59" s="2">
        <v>42913</v>
      </c>
      <c r="D59" s="1">
        <v>4101.3</v>
      </c>
      <c r="E59" s="1">
        <v>4106</v>
      </c>
      <c r="F59" s="1">
        <v>4117.45</v>
      </c>
      <c r="G59" s="1">
        <v>3982.2</v>
      </c>
      <c r="H59" s="1">
        <v>4018.8</v>
      </c>
      <c r="I59" s="1">
        <v>4036.05</v>
      </c>
      <c r="J59" s="1">
        <v>4019.7</v>
      </c>
      <c r="K59" s="1">
        <v>122618</v>
      </c>
      <c r="L59" s="1">
        <v>492887101.55000001</v>
      </c>
      <c r="M59" s="3">
        <f>IF(ISERROR((Table8[[#This Row],[Close Price]]-I58)/I58),0,(Table8[[#This Row],[Close Price]]-I58)/I58)</f>
        <v>-1.5909589642308535E-2</v>
      </c>
      <c r="N59" s="3">
        <f>IF(OR(Table8[[#This Row],[Raw Return]]&lt;-20,Table8[[#This Row],[Raw Return]]&gt;20),"Outlier",Table8[[#This Row],[Raw Return]])</f>
        <v>-1.5909589642308535E-2</v>
      </c>
      <c r="O59" s="8">
        <f>(Table8[[#This Row],[Return]]-$S$3)^2</f>
        <v>2.888724157045659E-4</v>
      </c>
      <c r="P59" s="8">
        <f>(Table8[[#This Row],[Return]]-$S$3)^3</f>
        <v>-4.9097469595609225E-6</v>
      </c>
    </row>
    <row r="60" spans="1:16" x14ac:dyDescent="0.3">
      <c r="A60" s="1" t="s">
        <v>12</v>
      </c>
      <c r="B60" s="1" t="s">
        <v>13</v>
      </c>
      <c r="C60" s="2">
        <v>42914</v>
      </c>
      <c r="D60" s="1">
        <v>4036.05</v>
      </c>
      <c r="E60" s="1">
        <v>4025</v>
      </c>
      <c r="F60" s="1">
        <v>4155</v>
      </c>
      <c r="G60" s="1">
        <v>3950</v>
      </c>
      <c r="H60" s="1">
        <v>4152</v>
      </c>
      <c r="I60" s="1">
        <v>4108.1499999999996</v>
      </c>
      <c r="J60" s="1">
        <v>4059.25</v>
      </c>
      <c r="K60" s="1">
        <v>111692</v>
      </c>
      <c r="L60" s="1">
        <v>453385413.25</v>
      </c>
      <c r="M60" s="3">
        <f>IF(ISERROR((Table8[[#This Row],[Close Price]]-I59)/I59),0,(Table8[[#This Row],[Close Price]]-I59)/I59)</f>
        <v>1.7864000693747464E-2</v>
      </c>
      <c r="N60" s="3">
        <f>IF(OR(Table8[[#This Row],[Raw Return]]&lt;-20,Table8[[#This Row],[Raw Return]]&gt;20),"Outlier",Table8[[#This Row],[Raw Return]])</f>
        <v>1.7864000693747464E-2</v>
      </c>
      <c r="O60" s="8">
        <f>(Table8[[#This Row],[Return]]-$S$3)^2</f>
        <v>2.8147924584296394E-4</v>
      </c>
      <c r="P60" s="8">
        <f>(Table8[[#This Row],[Return]]-$S$3)^3</f>
        <v>4.7224739195093099E-6</v>
      </c>
    </row>
    <row r="61" spans="1:16" x14ac:dyDescent="0.3">
      <c r="A61" s="1" t="s">
        <v>12</v>
      </c>
      <c r="B61" s="1" t="s">
        <v>13</v>
      </c>
      <c r="C61" s="2">
        <v>42915</v>
      </c>
      <c r="D61" s="1">
        <v>4108.1499999999996</v>
      </c>
      <c r="E61" s="1">
        <v>4150</v>
      </c>
      <c r="F61" s="1">
        <v>4168.7</v>
      </c>
      <c r="G61" s="1">
        <v>4075</v>
      </c>
      <c r="H61" s="1">
        <v>4100</v>
      </c>
      <c r="I61" s="1">
        <v>4098.75</v>
      </c>
      <c r="J61" s="1">
        <v>4126.17</v>
      </c>
      <c r="K61" s="1">
        <v>142918</v>
      </c>
      <c r="L61" s="1">
        <v>589703798.95000005</v>
      </c>
      <c r="M61" s="3">
        <f>IF(ISERROR((Table8[[#This Row],[Close Price]]-I60)/I60),0,(Table8[[#This Row],[Close Price]]-I60)/I60)</f>
        <v>-2.2881345617856304E-3</v>
      </c>
      <c r="N61" s="3">
        <f>IF(OR(Table8[[#This Row],[Raw Return]]&lt;-20,Table8[[#This Row],[Raw Return]]&gt;20),"Outlier",Table8[[#This Row],[Raw Return]])</f>
        <v>-2.2881345617856304E-3</v>
      </c>
      <c r="O61" s="8">
        <f>(Table8[[#This Row],[Return]]-$S$3)^2</f>
        <v>1.1389221218470775E-5</v>
      </c>
      <c r="P61" s="8">
        <f>(Table8[[#This Row],[Return]]-$S$3)^3</f>
        <v>-3.8436252949968635E-8</v>
      </c>
    </row>
    <row r="62" spans="1:16" x14ac:dyDescent="0.3">
      <c r="A62" s="1" t="s">
        <v>12</v>
      </c>
      <c r="B62" s="1" t="s">
        <v>13</v>
      </c>
      <c r="C62" s="2">
        <v>42916</v>
      </c>
      <c r="D62" s="1">
        <v>4098.75</v>
      </c>
      <c r="E62" s="1">
        <v>4100</v>
      </c>
      <c r="F62" s="1">
        <v>4141.8</v>
      </c>
      <c r="G62" s="1">
        <v>4052.25</v>
      </c>
      <c r="H62" s="1">
        <v>4107.1499999999996</v>
      </c>
      <c r="I62" s="1">
        <v>4118.7</v>
      </c>
      <c r="J62" s="1">
        <v>4110.05</v>
      </c>
      <c r="K62" s="1">
        <v>86710</v>
      </c>
      <c r="L62" s="1">
        <v>356382678.35000002</v>
      </c>
      <c r="M62" s="3">
        <f>IF(ISERROR((Table8[[#This Row],[Close Price]]-I61)/I61),0,(Table8[[#This Row],[Close Price]]-I61)/I61)</f>
        <v>4.8673376029276776E-3</v>
      </c>
      <c r="N62" s="3">
        <f>IF(OR(Table8[[#This Row],[Raw Return]]&lt;-20,Table8[[#This Row],[Raw Return]]&gt;20),"Outlier",Table8[[#This Row],[Raw Return]])</f>
        <v>4.8673376029276776E-3</v>
      </c>
      <c r="O62" s="8">
        <f>(Table8[[#This Row],[Return]]-$S$3)^2</f>
        <v>1.4293542311577654E-5</v>
      </c>
      <c r="P62" s="8">
        <f>(Table8[[#This Row],[Return]]-$S$3)^3</f>
        <v>5.4039311529837996E-8</v>
      </c>
    </row>
    <row r="63" spans="1:16" x14ac:dyDescent="0.3">
      <c r="A63" s="1" t="s">
        <v>12</v>
      </c>
      <c r="B63" s="1" t="s">
        <v>13</v>
      </c>
      <c r="C63" s="2">
        <v>42919</v>
      </c>
      <c r="D63" s="1">
        <v>4118.7</v>
      </c>
      <c r="E63" s="1">
        <v>4125</v>
      </c>
      <c r="F63" s="1">
        <v>4168.6000000000004</v>
      </c>
      <c r="G63" s="1">
        <v>4092.95</v>
      </c>
      <c r="H63" s="1">
        <v>4130</v>
      </c>
      <c r="I63" s="1">
        <v>4130.7</v>
      </c>
      <c r="J63" s="1">
        <v>4122.3599999999997</v>
      </c>
      <c r="K63" s="1">
        <v>108062</v>
      </c>
      <c r="L63" s="1">
        <v>445470178.80000001</v>
      </c>
      <c r="M63" s="3">
        <f>IF(ISERROR((Table8[[#This Row],[Close Price]]-I62)/I62),0,(Table8[[#This Row],[Close Price]]-I62)/I62)</f>
        <v>2.9135406803117488E-3</v>
      </c>
      <c r="N63" s="3">
        <f>IF(OR(Table8[[#This Row],[Raw Return]]&lt;-20,Table8[[#This Row],[Raw Return]]&gt;20),"Outlier",Table8[[#This Row],[Raw Return]])</f>
        <v>2.9135406803117488E-3</v>
      </c>
      <c r="O63" s="8">
        <f>(Table8[[#This Row],[Return]]-$S$3)^2</f>
        <v>3.3375022854111811E-6</v>
      </c>
      <c r="P63" s="8">
        <f>(Table8[[#This Row],[Return]]-$S$3)^3</f>
        <v>6.0972269090439762E-9</v>
      </c>
    </row>
    <row r="64" spans="1:16" x14ac:dyDescent="0.3">
      <c r="A64" s="1" t="s">
        <v>12</v>
      </c>
      <c r="B64" s="1" t="s">
        <v>13</v>
      </c>
      <c r="C64" s="2">
        <v>42920</v>
      </c>
      <c r="D64" s="1">
        <v>4130.7</v>
      </c>
      <c r="E64" s="1">
        <v>4149</v>
      </c>
      <c r="F64" s="1">
        <v>4189</v>
      </c>
      <c r="G64" s="1">
        <v>4105.3999999999996</v>
      </c>
      <c r="H64" s="1">
        <v>4113.2</v>
      </c>
      <c r="I64" s="1">
        <v>4132.7</v>
      </c>
      <c r="J64" s="1">
        <v>4158.37</v>
      </c>
      <c r="K64" s="1">
        <v>87938</v>
      </c>
      <c r="L64" s="1">
        <v>365678528.14999998</v>
      </c>
      <c r="M64" s="3">
        <f>IF(ISERROR((Table8[[#This Row],[Close Price]]-I63)/I63),0,(Table8[[#This Row],[Close Price]]-I63)/I63)</f>
        <v>4.841794368993149E-4</v>
      </c>
      <c r="N64" s="3">
        <f>IF(OR(Table8[[#This Row],[Raw Return]]&lt;-20,Table8[[#This Row],[Raw Return]]&gt;20),"Outlier",Table8[[#This Row],[Raw Return]])</f>
        <v>4.841794368993149E-4</v>
      </c>
      <c r="O64" s="8">
        <f>(Table8[[#This Row],[Return]]-$S$3)^2</f>
        <v>3.6297977334702321E-7</v>
      </c>
      <c r="P64" s="8">
        <f>(Table8[[#This Row],[Return]]-$S$3)^3</f>
        <v>-2.1868733778619278E-10</v>
      </c>
    </row>
    <row r="65" spans="1:16" x14ac:dyDescent="0.3">
      <c r="A65" s="1" t="s">
        <v>12</v>
      </c>
      <c r="B65" s="1" t="s">
        <v>13</v>
      </c>
      <c r="C65" s="2">
        <v>42921</v>
      </c>
      <c r="D65" s="1">
        <v>4132.7</v>
      </c>
      <c r="E65" s="1">
        <v>4135.1499999999996</v>
      </c>
      <c r="F65" s="1">
        <v>4174</v>
      </c>
      <c r="G65" s="1">
        <v>4118.3999999999996</v>
      </c>
      <c r="H65" s="1">
        <v>4170</v>
      </c>
      <c r="I65" s="1">
        <v>4149.25</v>
      </c>
      <c r="J65" s="1">
        <v>4144.1099999999997</v>
      </c>
      <c r="K65" s="1">
        <v>179431</v>
      </c>
      <c r="L65" s="1">
        <v>743582434</v>
      </c>
      <c r="M65" s="3">
        <f>IF(ISERROR((Table8[[#This Row],[Close Price]]-I64)/I64),0,(Table8[[#This Row],[Close Price]]-I64)/I64)</f>
        <v>4.0046458731580279E-3</v>
      </c>
      <c r="N65" s="3">
        <f>IF(OR(Table8[[#This Row],[Raw Return]]&lt;-20,Table8[[#This Row],[Raw Return]]&gt;20),"Outlier",Table8[[#This Row],[Raw Return]])</f>
        <v>4.0046458731580279E-3</v>
      </c>
      <c r="O65" s="8">
        <f>(Table8[[#This Row],[Return]]-$S$3)^2</f>
        <v>8.5146563549737252E-6</v>
      </c>
      <c r="P65" s="8">
        <f>(Table8[[#This Row],[Return]]-$S$3)^3</f>
        <v>2.4845668550308051E-8</v>
      </c>
    </row>
    <row r="66" spans="1:16" x14ac:dyDescent="0.3">
      <c r="A66" s="1" t="s">
        <v>12</v>
      </c>
      <c r="B66" s="1" t="s">
        <v>13</v>
      </c>
      <c r="C66" s="2">
        <v>42922</v>
      </c>
      <c r="D66" s="1">
        <v>4149.25</v>
      </c>
      <c r="E66" s="1">
        <v>4162</v>
      </c>
      <c r="F66" s="1">
        <v>4198.95</v>
      </c>
      <c r="G66" s="1">
        <v>4120.2</v>
      </c>
      <c r="H66" s="1">
        <v>4125</v>
      </c>
      <c r="I66" s="1">
        <v>4151.5</v>
      </c>
      <c r="J66" s="1">
        <v>4158.96</v>
      </c>
      <c r="K66" s="1">
        <v>98393</v>
      </c>
      <c r="L66" s="1">
        <v>409212082.60000002</v>
      </c>
      <c r="M66" s="3">
        <f>IF(ISERROR((Table8[[#This Row],[Close Price]]-I65)/I65),0,(Table8[[#This Row],[Close Price]]-I65)/I65)</f>
        <v>5.4226667470024708E-4</v>
      </c>
      <c r="N66" s="3">
        <f>IF(OR(Table8[[#This Row],[Raw Return]]&lt;-20,Table8[[#This Row],[Raw Return]]&gt;20),"Outlier",Table8[[#This Row],[Raw Return]])</f>
        <v>5.4226667470024708E-4</v>
      </c>
      <c r="O66" s="8">
        <f>(Table8[[#This Row],[Return]]-$S$3)^2</f>
        <v>2.9636133166225387E-7</v>
      </c>
      <c r="P66" s="8">
        <f>(Table8[[#This Row],[Return]]-$S$3)^3</f>
        <v>-1.6133637931267103E-10</v>
      </c>
    </row>
    <row r="67" spans="1:16" x14ac:dyDescent="0.3">
      <c r="A67" s="1" t="s">
        <v>12</v>
      </c>
      <c r="B67" s="1" t="s">
        <v>13</v>
      </c>
      <c r="C67" s="2">
        <v>42923</v>
      </c>
      <c r="D67" s="1">
        <v>4151.5</v>
      </c>
      <c r="E67" s="1">
        <v>4140.5</v>
      </c>
      <c r="F67" s="1">
        <v>4153.3</v>
      </c>
      <c r="G67" s="1">
        <v>4080</v>
      </c>
      <c r="H67" s="1">
        <v>4108.6000000000004</v>
      </c>
      <c r="I67" s="1">
        <v>4115.8999999999996</v>
      </c>
      <c r="J67" s="1">
        <v>4115.88</v>
      </c>
      <c r="K67" s="1">
        <v>93621</v>
      </c>
      <c r="L67" s="1">
        <v>385332426.14999998</v>
      </c>
      <c r="M67" s="3">
        <f>IF(ISERROR((Table8[[#This Row],[Close Price]]-I66)/I66),0,(Table8[[#This Row],[Close Price]]-I66)/I66)</f>
        <v>-8.5752137781525632E-3</v>
      </c>
      <c r="N67" s="3">
        <f>IF(OR(Table8[[#This Row],[Raw Return]]&lt;-20,Table8[[#This Row],[Raw Return]]&gt;20),"Outlier",Table8[[#This Row],[Raw Return]])</f>
        <v>-8.5752137781525632E-3</v>
      </c>
      <c r="O67" s="8">
        <f>(Table8[[#This Row],[Return]]-$S$3)^2</f>
        <v>9.3351755903268603E-5</v>
      </c>
      <c r="P67" s="8">
        <f>(Table8[[#This Row],[Return]]-$S$3)^3</f>
        <v>-9.0195264578234246E-7</v>
      </c>
    </row>
    <row r="68" spans="1:16" x14ac:dyDescent="0.3">
      <c r="A68" s="1" t="s">
        <v>12</v>
      </c>
      <c r="B68" s="1" t="s">
        <v>13</v>
      </c>
      <c r="C68" s="2">
        <v>42926</v>
      </c>
      <c r="D68" s="1">
        <v>4115.8999999999996</v>
      </c>
      <c r="E68" s="1">
        <v>4116.1000000000004</v>
      </c>
      <c r="F68" s="1">
        <v>4145.3</v>
      </c>
      <c r="G68" s="1">
        <v>4090.7</v>
      </c>
      <c r="H68" s="1">
        <v>4090.7</v>
      </c>
      <c r="I68" s="1">
        <v>4103</v>
      </c>
      <c r="J68" s="1">
        <v>4111.63</v>
      </c>
      <c r="K68" s="1">
        <v>17464</v>
      </c>
      <c r="L68" s="1">
        <v>71805556.25</v>
      </c>
      <c r="M68" s="3">
        <f>IF(ISERROR((Table8[[#This Row],[Close Price]]-I67)/I67),0,(Table8[[#This Row],[Close Price]]-I67)/I67)</f>
        <v>-3.1341869335988815E-3</v>
      </c>
      <c r="N68" s="3">
        <f>IF(OR(Table8[[#This Row],[Raw Return]]&lt;-20,Table8[[#This Row],[Raw Return]]&gt;20),"Outlier",Table8[[#This Row],[Raw Return]])</f>
        <v>-3.1341869335988815E-3</v>
      </c>
      <c r="O68" s="8">
        <f>(Table8[[#This Row],[Return]]-$S$3)^2</f>
        <v>1.7815527430198296E-5</v>
      </c>
      <c r="P68" s="8">
        <f>(Table8[[#This Row],[Return]]-$S$3)^3</f>
        <v>-7.5196569147095364E-8</v>
      </c>
    </row>
    <row r="69" spans="1:16" x14ac:dyDescent="0.3">
      <c r="A69" s="1" t="s">
        <v>12</v>
      </c>
      <c r="B69" s="1" t="s">
        <v>13</v>
      </c>
      <c r="C69" s="2">
        <v>42927</v>
      </c>
      <c r="D69" s="1">
        <v>4103</v>
      </c>
      <c r="E69" s="1">
        <v>4105.1000000000004</v>
      </c>
      <c r="F69" s="1">
        <v>4142.2</v>
      </c>
      <c r="G69" s="1">
        <v>4091.15</v>
      </c>
      <c r="H69" s="1">
        <v>4120</v>
      </c>
      <c r="I69" s="1">
        <v>4123.2</v>
      </c>
      <c r="J69" s="1">
        <v>4117.16</v>
      </c>
      <c r="K69" s="1">
        <v>103330</v>
      </c>
      <c r="L69" s="1">
        <v>425426507.85000002</v>
      </c>
      <c r="M69" s="3">
        <f>IF(ISERROR((Table8[[#This Row],[Close Price]]-I68)/I68),0,(Table8[[#This Row],[Close Price]]-I68)/I68)</f>
        <v>4.9232269071410716E-3</v>
      </c>
      <c r="N69" s="3">
        <f>IF(OR(Table8[[#This Row],[Raw Return]]&lt;-20,Table8[[#This Row],[Raw Return]]&gt;20),"Outlier",Table8[[#This Row],[Raw Return]])</f>
        <v>4.9232269071410716E-3</v>
      </c>
      <c r="O69" s="8">
        <f>(Table8[[#This Row],[Return]]-$S$3)^2</f>
        <v>1.4719265090719957E-5</v>
      </c>
      <c r="P69" s="8">
        <f>(Table8[[#This Row],[Return]]-$S$3)^3</f>
        <v>5.6471482670009789E-8</v>
      </c>
    </row>
    <row r="70" spans="1:16" x14ac:dyDescent="0.3">
      <c r="A70" s="1" t="s">
        <v>12</v>
      </c>
      <c r="B70" s="1" t="s">
        <v>13</v>
      </c>
      <c r="C70" s="2">
        <v>42928</v>
      </c>
      <c r="D70" s="1">
        <v>4123.2</v>
      </c>
      <c r="E70" s="1">
        <v>4093</v>
      </c>
      <c r="F70" s="1">
        <v>4249</v>
      </c>
      <c r="G70" s="1">
        <v>4093</v>
      </c>
      <c r="H70" s="1">
        <v>4237</v>
      </c>
      <c r="I70" s="1">
        <v>4229.3</v>
      </c>
      <c r="J70" s="1">
        <v>4183.6899999999996</v>
      </c>
      <c r="K70" s="1">
        <v>213039</v>
      </c>
      <c r="L70" s="1">
        <v>891289017.85000002</v>
      </c>
      <c r="M70" s="3">
        <f>IF(ISERROR((Table8[[#This Row],[Close Price]]-I69)/I69),0,(Table8[[#This Row],[Close Price]]-I69)/I69)</f>
        <v>2.57324408226621E-2</v>
      </c>
      <c r="N70" s="3">
        <f>IF(OR(Table8[[#This Row],[Raw Return]]&lt;-20,Table8[[#This Row],[Raw Return]]&gt;20),"Outlier",Table8[[#This Row],[Raw Return]])</f>
        <v>2.57324408226621E-2</v>
      </c>
      <c r="O70" s="8">
        <f>(Table8[[#This Row],[Return]]-$S$3)^2</f>
        <v>6.0741463735360156E-4</v>
      </c>
      <c r="P70" s="8">
        <f>(Table8[[#This Row],[Return]]-$S$3)^3</f>
        <v>1.4970209560992371E-5</v>
      </c>
    </row>
    <row r="71" spans="1:16" x14ac:dyDescent="0.3">
      <c r="A71" s="1" t="s">
        <v>12</v>
      </c>
      <c r="B71" s="1" t="s">
        <v>13</v>
      </c>
      <c r="C71" s="2">
        <v>42929</v>
      </c>
      <c r="D71" s="1">
        <v>4229.3</v>
      </c>
      <c r="E71" s="1">
        <v>4273.3</v>
      </c>
      <c r="F71" s="1">
        <v>4373.55</v>
      </c>
      <c r="G71" s="1">
        <v>4240.1000000000004</v>
      </c>
      <c r="H71" s="1">
        <v>4365</v>
      </c>
      <c r="I71" s="1">
        <v>4364.55</v>
      </c>
      <c r="J71" s="1">
        <v>4331.3</v>
      </c>
      <c r="K71" s="1">
        <v>409545</v>
      </c>
      <c r="L71" s="1">
        <v>1773863291.25</v>
      </c>
      <c r="M71" s="3">
        <f>IF(ISERROR((Table8[[#This Row],[Close Price]]-I70)/I70),0,(Table8[[#This Row],[Close Price]]-I70)/I70)</f>
        <v>3.1979287352516962E-2</v>
      </c>
      <c r="N71" s="3">
        <f>IF(OR(Table8[[#This Row],[Raw Return]]&lt;-20,Table8[[#This Row],[Raw Return]]&gt;20),"Outlier",Table8[[#This Row],[Raw Return]])</f>
        <v>3.1979287352516962E-2</v>
      </c>
      <c r="O71" s="8">
        <f>(Table8[[#This Row],[Return]]-$S$3)^2</f>
        <v>9.5435458141823184E-4</v>
      </c>
      <c r="P71" s="8">
        <f>(Table8[[#This Row],[Return]]-$S$3)^3</f>
        <v>2.948252286599931E-5</v>
      </c>
    </row>
    <row r="72" spans="1:16" x14ac:dyDescent="0.3">
      <c r="A72" s="1" t="s">
        <v>12</v>
      </c>
      <c r="B72" s="1" t="s">
        <v>13</v>
      </c>
      <c r="C72" s="2">
        <v>42930</v>
      </c>
      <c r="D72" s="1">
        <v>4364.55</v>
      </c>
      <c r="E72" s="1">
        <v>4400</v>
      </c>
      <c r="F72" s="1">
        <v>4424</v>
      </c>
      <c r="G72" s="1">
        <v>4328.1499999999996</v>
      </c>
      <c r="H72" s="1">
        <v>4400</v>
      </c>
      <c r="I72" s="1">
        <v>4399.8999999999996</v>
      </c>
      <c r="J72" s="1">
        <v>4386.76</v>
      </c>
      <c r="K72" s="1">
        <v>229905</v>
      </c>
      <c r="L72" s="1">
        <v>1008538220.85</v>
      </c>
      <c r="M72" s="3">
        <f>IF(ISERROR((Table8[[#This Row],[Close Price]]-I71)/I71),0,(Table8[[#This Row],[Close Price]]-I71)/I71)</f>
        <v>8.0993458661258212E-3</v>
      </c>
      <c r="N72" s="3">
        <f>IF(OR(Table8[[#This Row],[Raw Return]]&lt;-20,Table8[[#This Row],[Raw Return]]&gt;20),"Outlier",Table8[[#This Row],[Raw Return]])</f>
        <v>8.0993458661258212E-3</v>
      </c>
      <c r="O72" s="8">
        <f>(Table8[[#This Row],[Return]]-$S$3)^2</f>
        <v>4.9177798622890231E-5</v>
      </c>
      <c r="P72" s="8">
        <f>(Table8[[#This Row],[Return]]-$S$3)^3</f>
        <v>3.4486857803633694E-7</v>
      </c>
    </row>
    <row r="73" spans="1:16" x14ac:dyDescent="0.3">
      <c r="A73" s="1" t="s">
        <v>12</v>
      </c>
      <c r="B73" s="1" t="s">
        <v>13</v>
      </c>
      <c r="C73" s="2">
        <v>42933</v>
      </c>
      <c r="D73" s="1">
        <v>4399.8999999999996</v>
      </c>
      <c r="E73" s="1">
        <v>4418.8999999999996</v>
      </c>
      <c r="F73" s="1">
        <v>4483.3500000000004</v>
      </c>
      <c r="G73" s="1">
        <v>4400</v>
      </c>
      <c r="H73" s="1">
        <v>4436.1000000000004</v>
      </c>
      <c r="I73" s="1">
        <v>4446.3</v>
      </c>
      <c r="J73" s="1">
        <v>4453.93</v>
      </c>
      <c r="K73" s="1">
        <v>169423</v>
      </c>
      <c r="L73" s="1">
        <v>754598545.54999995</v>
      </c>
      <c r="M73" s="3">
        <f>IF(ISERROR((Table8[[#This Row],[Close Price]]-I72)/I72),0,(Table8[[#This Row],[Close Price]]-I72)/I72)</f>
        <v>1.0545694220323315E-2</v>
      </c>
      <c r="N73" s="3">
        <f>IF(OR(Table8[[#This Row],[Raw Return]]&lt;-20,Table8[[#This Row],[Raw Return]]&gt;20),"Outlier",Table8[[#This Row],[Raw Return]])</f>
        <v>1.0545694220323315E-2</v>
      </c>
      <c r="O73" s="8">
        <f>(Table8[[#This Row],[Return]]-$S$3)^2</f>
        <v>8.9473376354211591E-5</v>
      </c>
      <c r="P73" s="8">
        <f>(Table8[[#This Row],[Return]]-$S$3)^3</f>
        <v>8.463319556314001E-7</v>
      </c>
    </row>
    <row r="74" spans="1:16" x14ac:dyDescent="0.3">
      <c r="A74" s="1" t="s">
        <v>12</v>
      </c>
      <c r="B74" s="1" t="s">
        <v>13</v>
      </c>
      <c r="C74" s="2">
        <v>42934</v>
      </c>
      <c r="D74" s="1">
        <v>4446.3</v>
      </c>
      <c r="E74" s="1">
        <v>4450.1499999999996</v>
      </c>
      <c r="F74" s="1">
        <v>4469.8</v>
      </c>
      <c r="G74" s="1">
        <v>4394</v>
      </c>
      <c r="H74" s="1">
        <v>4419.8500000000004</v>
      </c>
      <c r="I74" s="1">
        <v>4419.55</v>
      </c>
      <c r="J74" s="1">
        <v>4440.47</v>
      </c>
      <c r="K74" s="1">
        <v>103425</v>
      </c>
      <c r="L74" s="1">
        <v>459255738.64999998</v>
      </c>
      <c r="M74" s="3">
        <f>IF(ISERROR((Table8[[#This Row],[Close Price]]-I73)/I73),0,(Table8[[#This Row],[Close Price]]-I73)/I73)</f>
        <v>-6.0162382205429235E-3</v>
      </c>
      <c r="N74" s="3">
        <f>IF(OR(Table8[[#This Row],[Raw Return]]&lt;-20,Table8[[#This Row],[Raw Return]]&gt;20),"Outlier",Table8[[#This Row],[Raw Return]])</f>
        <v>-6.0162382205429235E-3</v>
      </c>
      <c r="O74" s="8">
        <f>(Table8[[#This Row],[Return]]-$S$3)^2</f>
        <v>5.0451127107949398E-5</v>
      </c>
      <c r="P74" s="8">
        <f>(Table8[[#This Row],[Return]]-$S$3)^3</f>
        <v>-3.5834909302408456E-7</v>
      </c>
    </row>
    <row r="75" spans="1:16" x14ac:dyDescent="0.3">
      <c r="A75" s="1" t="s">
        <v>12</v>
      </c>
      <c r="B75" s="1" t="s">
        <v>13</v>
      </c>
      <c r="C75" s="2">
        <v>42935</v>
      </c>
      <c r="D75" s="1">
        <v>4419.55</v>
      </c>
      <c r="E75" s="1">
        <v>4430</v>
      </c>
      <c r="F75" s="1">
        <v>4595.95</v>
      </c>
      <c r="G75" s="1">
        <v>4428.8</v>
      </c>
      <c r="H75" s="1">
        <v>4579</v>
      </c>
      <c r="I75" s="1">
        <v>4564.5</v>
      </c>
      <c r="J75" s="1">
        <v>4528.18</v>
      </c>
      <c r="K75" s="1">
        <v>355676</v>
      </c>
      <c r="L75" s="1">
        <v>1610565471.75</v>
      </c>
      <c r="M75" s="3">
        <f>IF(ISERROR((Table8[[#This Row],[Close Price]]-I74)/I74),0,(Table8[[#This Row],[Close Price]]-I74)/I74)</f>
        <v>3.2797456754646924E-2</v>
      </c>
      <c r="N75" s="3">
        <f>IF(OR(Table8[[#This Row],[Raw Return]]&lt;-20,Table8[[#This Row],[Raw Return]]&gt;20),"Outlier",Table8[[#This Row],[Raw Return]])</f>
        <v>3.2797456754646924E-2</v>
      </c>
      <c r="O75" s="8">
        <f>(Table8[[#This Row],[Return]]-$S$3)^2</f>
        <v>1.0055747916407512E-3</v>
      </c>
      <c r="P75" s="8">
        <f>(Table8[[#This Row],[Return]]-$S$3)^3</f>
        <v>3.1887580389280467E-5</v>
      </c>
    </row>
    <row r="76" spans="1:16" x14ac:dyDescent="0.3">
      <c r="A76" s="1" t="s">
        <v>12</v>
      </c>
      <c r="B76" s="1" t="s">
        <v>13</v>
      </c>
      <c r="C76" s="2">
        <v>42936</v>
      </c>
      <c r="D76" s="1">
        <v>4564.5</v>
      </c>
      <c r="E76" s="1">
        <v>4595</v>
      </c>
      <c r="F76" s="1">
        <v>4747</v>
      </c>
      <c r="G76" s="1">
        <v>4527.7</v>
      </c>
      <c r="H76" s="1">
        <v>4675</v>
      </c>
      <c r="I76" s="1">
        <v>4679.3</v>
      </c>
      <c r="J76" s="1">
        <v>4660.01</v>
      </c>
      <c r="K76" s="1">
        <v>347484</v>
      </c>
      <c r="L76" s="1">
        <v>1619280412.8</v>
      </c>
      <c r="M76" s="3">
        <f>IF(ISERROR((Table8[[#This Row],[Close Price]]-I75)/I75),0,(Table8[[#This Row],[Close Price]]-I75)/I75)</f>
        <v>2.5150618906780629E-2</v>
      </c>
      <c r="N76" s="3">
        <f>IF(OR(Table8[[#This Row],[Raw Return]]&lt;-20,Table8[[#This Row],[Raw Return]]&gt;20),"Outlier",Table8[[#This Row],[Raw Return]])</f>
        <v>2.5150618906780629E-2</v>
      </c>
      <c r="O76" s="8">
        <f>(Table8[[#This Row],[Return]]-$S$3)^2</f>
        <v>5.7907424031132938E-4</v>
      </c>
      <c r="P76" s="8">
        <f>(Table8[[#This Row],[Return]]-$S$3)^3</f>
        <v>1.3934820191259408E-5</v>
      </c>
    </row>
    <row r="77" spans="1:16" x14ac:dyDescent="0.3">
      <c r="A77" s="1" t="s">
        <v>12</v>
      </c>
      <c r="B77" s="1" t="s">
        <v>13</v>
      </c>
      <c r="C77" s="2">
        <v>42937</v>
      </c>
      <c r="D77" s="1">
        <v>4679.3</v>
      </c>
      <c r="E77" s="1">
        <v>4682.8</v>
      </c>
      <c r="F77" s="1">
        <v>4975</v>
      </c>
      <c r="G77" s="1">
        <v>4678.8999999999996</v>
      </c>
      <c r="H77" s="1">
        <v>4930</v>
      </c>
      <c r="I77" s="1">
        <v>4910.3999999999996</v>
      </c>
      <c r="J77" s="1">
        <v>4862.1000000000004</v>
      </c>
      <c r="K77" s="1">
        <v>516203</v>
      </c>
      <c r="L77" s="1">
        <v>2509830923.0500002</v>
      </c>
      <c r="M77" s="3">
        <f>IF(ISERROR((Table8[[#This Row],[Close Price]]-I76)/I76),0,(Table8[[#This Row],[Close Price]]-I76)/I76)</f>
        <v>4.9387728933814767E-2</v>
      </c>
      <c r="N77" s="3">
        <f>IF(OR(Table8[[#This Row],[Raw Return]]&lt;-20,Table8[[#This Row],[Raw Return]]&gt;20),"Outlier",Table8[[#This Row],[Raw Return]])</f>
        <v>4.9387728933814767E-2</v>
      </c>
      <c r="O77" s="8">
        <f>(Table8[[#This Row],[Return]]-$S$3)^2</f>
        <v>2.332993505115487E-3</v>
      </c>
      <c r="P77" s="8">
        <f>(Table8[[#This Row],[Return]]-$S$3)^3</f>
        <v>1.1268608602879429E-4</v>
      </c>
    </row>
    <row r="78" spans="1:16" x14ac:dyDescent="0.3">
      <c r="A78" s="1" t="s">
        <v>12</v>
      </c>
      <c r="B78" s="1" t="s">
        <v>13</v>
      </c>
      <c r="C78" s="2">
        <v>42940</v>
      </c>
      <c r="D78" s="1">
        <v>4910.3999999999996</v>
      </c>
      <c r="E78" s="1">
        <v>4950</v>
      </c>
      <c r="F78" s="1">
        <v>5044.7</v>
      </c>
      <c r="G78" s="1">
        <v>4905</v>
      </c>
      <c r="H78" s="1">
        <v>4949</v>
      </c>
      <c r="I78" s="1">
        <v>4949.95</v>
      </c>
      <c r="J78" s="1">
        <v>4971.18</v>
      </c>
      <c r="K78" s="1">
        <v>321007</v>
      </c>
      <c r="L78" s="1">
        <v>1595783122.7</v>
      </c>
      <c r="M78" s="3">
        <f>IF(ISERROR((Table8[[#This Row],[Close Price]]-I77)/I77),0,(Table8[[#This Row],[Close Price]]-I77)/I77)</f>
        <v>8.0543336591724062E-3</v>
      </c>
      <c r="N78" s="3">
        <f>IF(OR(Table8[[#This Row],[Raw Return]]&lt;-20,Table8[[#This Row],[Raw Return]]&gt;20),"Outlier",Table8[[#This Row],[Raw Return]])</f>
        <v>8.0543336591724062E-3</v>
      </c>
      <c r="O78" s="8">
        <f>(Table8[[#This Row],[Return]]-$S$3)^2</f>
        <v>4.8548511558367983E-5</v>
      </c>
      <c r="P78" s="8">
        <f>(Table8[[#This Row],[Return]]-$S$3)^3</f>
        <v>3.3827030828791701E-7</v>
      </c>
    </row>
    <row r="79" spans="1:16" x14ac:dyDescent="0.3">
      <c r="A79" s="1" t="s">
        <v>12</v>
      </c>
      <c r="B79" s="1" t="s">
        <v>13</v>
      </c>
      <c r="C79" s="2">
        <v>42941</v>
      </c>
      <c r="D79" s="1">
        <v>4949.95</v>
      </c>
      <c r="E79" s="1">
        <v>4949</v>
      </c>
      <c r="F79" s="1">
        <v>5001</v>
      </c>
      <c r="G79" s="1">
        <v>4920</v>
      </c>
      <c r="H79" s="1">
        <v>4949</v>
      </c>
      <c r="I79" s="1">
        <v>4958.5</v>
      </c>
      <c r="J79" s="1">
        <v>4951.76</v>
      </c>
      <c r="K79" s="1">
        <v>147644</v>
      </c>
      <c r="L79" s="1">
        <v>731097079.45000005</v>
      </c>
      <c r="M79" s="3">
        <f>IF(ISERROR((Table8[[#This Row],[Close Price]]-I78)/I78),0,(Table8[[#This Row],[Close Price]]-I78)/I78)</f>
        <v>1.7272901746482655E-3</v>
      </c>
      <c r="N79" s="3">
        <f>IF(OR(Table8[[#This Row],[Raw Return]]&lt;-20,Table8[[#This Row],[Raw Return]]&gt;20),"Outlier",Table8[[#This Row],[Raw Return]])</f>
        <v>1.7272901746482655E-3</v>
      </c>
      <c r="O79" s="8">
        <f>(Table8[[#This Row],[Return]]-$S$3)^2</f>
        <v>4.1041026973148945E-7</v>
      </c>
      <c r="P79" s="8">
        <f>(Table8[[#This Row],[Return]]-$S$3)^3</f>
        <v>2.629222435051624E-10</v>
      </c>
    </row>
    <row r="80" spans="1:16" x14ac:dyDescent="0.3">
      <c r="A80" s="1" t="s">
        <v>12</v>
      </c>
      <c r="B80" s="1" t="s">
        <v>13</v>
      </c>
      <c r="C80" s="2">
        <v>42942</v>
      </c>
      <c r="D80" s="1">
        <v>4958.5</v>
      </c>
      <c r="E80" s="1">
        <v>4949</v>
      </c>
      <c r="F80" s="1">
        <v>4996.75</v>
      </c>
      <c r="G80" s="1">
        <v>4925</v>
      </c>
      <c r="H80" s="1">
        <v>4938</v>
      </c>
      <c r="I80" s="1">
        <v>4955.45</v>
      </c>
      <c r="J80" s="1">
        <v>4964.3</v>
      </c>
      <c r="K80" s="1">
        <v>122925</v>
      </c>
      <c r="L80" s="1">
        <v>610236164.85000002</v>
      </c>
      <c r="M80" s="3">
        <f>IF(ISERROR((Table8[[#This Row],[Close Price]]-I79)/I79),0,(Table8[[#This Row],[Close Price]]-I79)/I79)</f>
        <v>-6.1510537460929347E-4</v>
      </c>
      <c r="N80" s="3">
        <f>IF(OR(Table8[[#This Row],[Raw Return]]&lt;-20,Table8[[#This Row],[Raw Return]]&gt;20),"Outlier",Table8[[#This Row],[Raw Return]])</f>
        <v>-6.1510537460929347E-4</v>
      </c>
      <c r="O80" s="8">
        <f>(Table8[[#This Row],[Return]]-$S$3)^2</f>
        <v>2.8959967594587658E-6</v>
      </c>
      <c r="P80" s="8">
        <f>(Table8[[#This Row],[Return]]-$S$3)^3</f>
        <v>-4.9282996664795073E-9</v>
      </c>
    </row>
    <row r="81" spans="1:16" x14ac:dyDescent="0.3">
      <c r="A81" s="1" t="s">
        <v>12</v>
      </c>
      <c r="B81" s="1" t="s">
        <v>13</v>
      </c>
      <c r="C81" s="2">
        <v>42943</v>
      </c>
      <c r="D81" s="1">
        <v>4955.45</v>
      </c>
      <c r="E81" s="1">
        <v>4950</v>
      </c>
      <c r="F81" s="1">
        <v>5098</v>
      </c>
      <c r="G81" s="1">
        <v>4890.1000000000004</v>
      </c>
      <c r="H81" s="1">
        <v>4898.8500000000004</v>
      </c>
      <c r="I81" s="1">
        <v>4934.45</v>
      </c>
      <c r="J81" s="1">
        <v>5012.59</v>
      </c>
      <c r="K81" s="1">
        <v>321478</v>
      </c>
      <c r="L81" s="1">
        <v>1611436632.75</v>
      </c>
      <c r="M81" s="3">
        <f>IF(ISERROR((Table8[[#This Row],[Close Price]]-I80)/I80),0,(Table8[[#This Row],[Close Price]]-I80)/I80)</f>
        <v>-4.2377584275898258E-3</v>
      </c>
      <c r="N81" s="3">
        <f>IF(OR(Table8[[#This Row],[Raw Return]]&lt;-20,Table8[[#This Row],[Raw Return]]&gt;20),"Outlier",Table8[[#This Row],[Raw Return]])</f>
        <v>-4.2377584275898258E-3</v>
      </c>
      <c r="O81" s="8">
        <f>(Table8[[#This Row],[Return]]-$S$3)^2</f>
        <v>2.8349404588451503E-5</v>
      </c>
      <c r="P81" s="8">
        <f>(Table8[[#This Row],[Return]]-$S$3)^3</f>
        <v>-1.5094402031275177E-7</v>
      </c>
    </row>
    <row r="82" spans="1:16" x14ac:dyDescent="0.3">
      <c r="A82" s="1" t="s">
        <v>12</v>
      </c>
      <c r="B82" s="1" t="s">
        <v>13</v>
      </c>
      <c r="C82" s="2">
        <v>42944</v>
      </c>
      <c r="D82" s="1">
        <v>4934.45</v>
      </c>
      <c r="E82" s="1">
        <v>4896.95</v>
      </c>
      <c r="F82" s="1">
        <v>5014</v>
      </c>
      <c r="G82" s="1">
        <v>4890</v>
      </c>
      <c r="H82" s="1">
        <v>4941</v>
      </c>
      <c r="I82" s="1">
        <v>4926.3</v>
      </c>
      <c r="J82" s="1">
        <v>4947.07</v>
      </c>
      <c r="K82" s="1">
        <v>166077</v>
      </c>
      <c r="L82" s="1">
        <v>821594328.10000002</v>
      </c>
      <c r="M82" s="3">
        <f>IF(ISERROR((Table8[[#This Row],[Close Price]]-I81)/I81),0,(Table8[[#This Row],[Close Price]]-I81)/I81)</f>
        <v>-1.6516531730992586E-3</v>
      </c>
      <c r="N82" s="3">
        <f>IF(OR(Table8[[#This Row],[Raw Return]]&lt;-20,Table8[[#This Row],[Raw Return]]&gt;20),"Outlier",Table8[[#This Row],[Raw Return]])</f>
        <v>-1.6516531730992586E-3</v>
      </c>
      <c r="O82" s="8">
        <f>(Table8[[#This Row],[Return]]-$S$3)^2</f>
        <v>7.4983451461958221E-6</v>
      </c>
      <c r="P82" s="8">
        <f>(Table8[[#This Row],[Return]]-$S$3)^3</f>
        <v>-2.0532798275763293E-8</v>
      </c>
    </row>
    <row r="83" spans="1:16" x14ac:dyDescent="0.3">
      <c r="A83" s="1" t="s">
        <v>12</v>
      </c>
      <c r="B83" s="1" t="s">
        <v>13</v>
      </c>
      <c r="C83" s="2">
        <v>42947</v>
      </c>
      <c r="D83" s="1">
        <v>4926.3</v>
      </c>
      <c r="E83" s="1">
        <v>4940</v>
      </c>
      <c r="F83" s="1">
        <v>5009.75</v>
      </c>
      <c r="G83" s="1">
        <v>4927</v>
      </c>
      <c r="H83" s="1">
        <v>5002</v>
      </c>
      <c r="I83" s="1">
        <v>4991.8500000000004</v>
      </c>
      <c r="J83" s="1">
        <v>4980.6099999999997</v>
      </c>
      <c r="K83" s="1">
        <v>147439</v>
      </c>
      <c r="L83" s="1">
        <v>734335898.29999995</v>
      </c>
      <c r="M83" s="3">
        <f>IF(ISERROR((Table8[[#This Row],[Close Price]]-I82)/I82),0,(Table8[[#This Row],[Close Price]]-I82)/I82)</f>
        <v>1.330613239145001E-2</v>
      </c>
      <c r="N83" s="3">
        <f>IF(OR(Table8[[#This Row],[Raw Return]]&lt;-20,Table8[[#This Row],[Raw Return]]&gt;20),"Outlier",Table8[[#This Row],[Raw Return]])</f>
        <v>1.330613239145001E-2</v>
      </c>
      <c r="O83" s="8">
        <f>(Table8[[#This Row],[Return]]-$S$3)^2</f>
        <v>1.4931556749836302E-4</v>
      </c>
      <c r="P83" s="8">
        <f>(Table8[[#This Row],[Return]]-$S$3)^3</f>
        <v>1.8245578332984553E-6</v>
      </c>
    </row>
    <row r="84" spans="1:16" x14ac:dyDescent="0.3">
      <c r="A84" s="1" t="s">
        <v>12</v>
      </c>
      <c r="B84" s="1" t="s">
        <v>13</v>
      </c>
      <c r="C84" s="2">
        <v>42948</v>
      </c>
      <c r="D84" s="1">
        <v>4991.8500000000004</v>
      </c>
      <c r="E84" s="1">
        <v>5025</v>
      </c>
      <c r="F84" s="1">
        <v>5084.3999999999996</v>
      </c>
      <c r="G84" s="1">
        <v>4990</v>
      </c>
      <c r="H84" s="1">
        <v>5068.8999999999996</v>
      </c>
      <c r="I84" s="1">
        <v>5067.25</v>
      </c>
      <c r="J84" s="1">
        <v>5051.55</v>
      </c>
      <c r="K84" s="1">
        <v>146487</v>
      </c>
      <c r="L84" s="1">
        <v>739986098.95000005</v>
      </c>
      <c r="M84" s="3">
        <f>IF(ISERROR((Table8[[#This Row],[Close Price]]-I83)/I83),0,(Table8[[#This Row],[Close Price]]-I83)/I83)</f>
        <v>1.5104620531466216E-2</v>
      </c>
      <c r="N84" s="3">
        <f>IF(OR(Table8[[#This Row],[Raw Return]]&lt;-20,Table8[[#This Row],[Raw Return]]&gt;20),"Outlier",Table8[[#This Row],[Raw Return]])</f>
        <v>1.5104620531466216E-2</v>
      </c>
      <c r="O84" s="8">
        <f>(Table8[[#This Row],[Return]]-$S$3)^2</f>
        <v>1.9650328855600984E-4</v>
      </c>
      <c r="P84" s="8">
        <f>(Table8[[#This Row],[Return]]-$S$3)^3</f>
        <v>2.7545758415799001E-6</v>
      </c>
    </row>
    <row r="85" spans="1:16" x14ac:dyDescent="0.3">
      <c r="A85" s="1" t="s">
        <v>12</v>
      </c>
      <c r="B85" s="1" t="s">
        <v>13</v>
      </c>
      <c r="C85" s="2">
        <v>42949</v>
      </c>
      <c r="D85" s="1">
        <v>5067.25</v>
      </c>
      <c r="E85" s="1">
        <v>5070</v>
      </c>
      <c r="F85" s="1">
        <v>5100</v>
      </c>
      <c r="G85" s="1">
        <v>4984.3999999999996</v>
      </c>
      <c r="H85" s="1">
        <v>4990</v>
      </c>
      <c r="I85" s="1">
        <v>5002.3500000000004</v>
      </c>
      <c r="J85" s="1">
        <v>5025.8599999999997</v>
      </c>
      <c r="K85" s="1">
        <v>142369</v>
      </c>
      <c r="L85" s="1">
        <v>715526467.39999998</v>
      </c>
      <c r="M85" s="3">
        <f>IF(ISERROR((Table8[[#This Row],[Close Price]]-I84)/I84),0,(Table8[[#This Row],[Close Price]]-I84)/I84)</f>
        <v>-1.2807735951452886E-2</v>
      </c>
      <c r="N85" s="3">
        <f>IF(OR(Table8[[#This Row],[Raw Return]]&lt;-20,Table8[[#This Row],[Raw Return]]&gt;20),"Outlier",Table8[[#This Row],[Raw Return]])</f>
        <v>-1.2807735951452886E-2</v>
      </c>
      <c r="O85" s="8">
        <f>(Table8[[#This Row],[Return]]-$S$3)^2</f>
        <v>1.9305416838817486E-4</v>
      </c>
      <c r="P85" s="8">
        <f>(Table8[[#This Row],[Return]]-$S$3)^3</f>
        <v>-2.6823705661116966E-6</v>
      </c>
    </row>
    <row r="86" spans="1:16" x14ac:dyDescent="0.3">
      <c r="A86" s="1" t="s">
        <v>12</v>
      </c>
      <c r="B86" s="1" t="s">
        <v>13</v>
      </c>
      <c r="C86" s="2">
        <v>42950</v>
      </c>
      <c r="D86" s="1">
        <v>5002.3500000000004</v>
      </c>
      <c r="E86" s="1">
        <v>5027.7</v>
      </c>
      <c r="F86" s="1">
        <v>5177.7</v>
      </c>
      <c r="G86" s="1">
        <v>5010</v>
      </c>
      <c r="H86" s="1">
        <v>5105</v>
      </c>
      <c r="I86" s="1">
        <v>5115.05</v>
      </c>
      <c r="J86" s="1">
        <v>5106.2</v>
      </c>
      <c r="K86" s="1">
        <v>311578</v>
      </c>
      <c r="L86" s="1">
        <v>1590978686.55</v>
      </c>
      <c r="M86" s="3">
        <f>IF(ISERROR((Table8[[#This Row],[Close Price]]-I85)/I85),0,(Table8[[#This Row],[Close Price]]-I85)/I85)</f>
        <v>2.2529411176746891E-2</v>
      </c>
      <c r="N86" s="3">
        <f>IF(OR(Table8[[#This Row],[Raw Return]]&lt;-20,Table8[[#This Row],[Raw Return]]&gt;20),"Outlier",Table8[[#This Row],[Raw Return]])</f>
        <v>2.2529411176746891E-2</v>
      </c>
      <c r="O86" s="8">
        <f>(Table8[[#This Row],[Return]]-$S$3)^2</f>
        <v>4.597916867781216E-4</v>
      </c>
      <c r="P86" s="8">
        <f>(Table8[[#This Row],[Return]]-$S$3)^3</f>
        <v>9.8591998986723949E-6</v>
      </c>
    </row>
    <row r="87" spans="1:16" x14ac:dyDescent="0.3">
      <c r="A87" s="1" t="s">
        <v>12</v>
      </c>
      <c r="B87" s="1" t="s">
        <v>13</v>
      </c>
      <c r="C87" s="2">
        <v>42951</v>
      </c>
      <c r="D87" s="1">
        <v>5115.05</v>
      </c>
      <c r="E87" s="1">
        <v>5121</v>
      </c>
      <c r="F87" s="1">
        <v>5341.8</v>
      </c>
      <c r="G87" s="1">
        <v>5118.6000000000004</v>
      </c>
      <c r="H87" s="1">
        <v>5309</v>
      </c>
      <c r="I87" s="1">
        <v>5308.15</v>
      </c>
      <c r="J87" s="1">
        <v>5228.1000000000004</v>
      </c>
      <c r="K87" s="1">
        <v>268186</v>
      </c>
      <c r="L87" s="1">
        <v>1402102789.9000001</v>
      </c>
      <c r="M87" s="3">
        <f>IF(ISERROR((Table8[[#This Row],[Close Price]]-I86)/I86),0,(Table8[[#This Row],[Close Price]]-I86)/I86)</f>
        <v>3.7751341629113977E-2</v>
      </c>
      <c r="N87" s="3">
        <f>IF(OR(Table8[[#This Row],[Raw Return]]&lt;-20,Table8[[#This Row],[Raw Return]]&gt;20),"Outlier",Table8[[#This Row],[Raw Return]])</f>
        <v>3.7751341629113977E-2</v>
      </c>
      <c r="O87" s="8">
        <f>(Table8[[#This Row],[Return]]-$S$3)^2</f>
        <v>1.3442990649149081E-3</v>
      </c>
      <c r="P87" s="8">
        <f>(Table8[[#This Row],[Return]]-$S$3)^3</f>
        <v>4.9288300638331219E-5</v>
      </c>
    </row>
    <row r="88" spans="1:16" x14ac:dyDescent="0.3">
      <c r="A88" s="1" t="s">
        <v>12</v>
      </c>
      <c r="B88" s="1" t="s">
        <v>13</v>
      </c>
      <c r="C88" s="2">
        <v>42954</v>
      </c>
      <c r="D88" s="1">
        <v>5308.15</v>
      </c>
      <c r="E88" s="1">
        <v>5310.8</v>
      </c>
      <c r="F88" s="1">
        <v>5495</v>
      </c>
      <c r="G88" s="1">
        <v>5310.8</v>
      </c>
      <c r="H88" s="1">
        <v>5435</v>
      </c>
      <c r="I88" s="1">
        <v>5433.05</v>
      </c>
      <c r="J88" s="1">
        <v>5416.86</v>
      </c>
      <c r="K88" s="1">
        <v>243057</v>
      </c>
      <c r="L88" s="1">
        <v>1316606303.05</v>
      </c>
      <c r="M88" s="3">
        <f>IF(ISERROR((Table8[[#This Row],[Close Price]]-I87)/I87),0,(Table8[[#This Row],[Close Price]]-I87)/I87)</f>
        <v>2.3529855034239905E-2</v>
      </c>
      <c r="N88" s="3">
        <f>IF(OR(Table8[[#This Row],[Raw Return]]&lt;-20,Table8[[#This Row],[Raw Return]]&gt;20),"Outlier",Table8[[#This Row],[Raw Return]])</f>
        <v>2.3529855034239905E-2</v>
      </c>
      <c r="O88" s="8">
        <f>(Table8[[#This Row],[Return]]-$S$3)^2</f>
        <v>5.0369711716907826E-4</v>
      </c>
      <c r="P88" s="8">
        <f>(Table8[[#This Row],[Return]]-$S$3)^3</f>
        <v>1.1304573916099E-5</v>
      </c>
    </row>
    <row r="89" spans="1:16" x14ac:dyDescent="0.3">
      <c r="A89" s="1" t="s">
        <v>12</v>
      </c>
      <c r="B89" s="1" t="s">
        <v>13</v>
      </c>
      <c r="C89" s="2">
        <v>42955</v>
      </c>
      <c r="D89" s="1">
        <v>5433.05</v>
      </c>
      <c r="E89" s="1">
        <v>5479</v>
      </c>
      <c r="F89" s="1">
        <v>5479.9</v>
      </c>
      <c r="G89" s="1">
        <v>5302.25</v>
      </c>
      <c r="H89" s="1">
        <v>5347</v>
      </c>
      <c r="I89" s="1">
        <v>5336.1</v>
      </c>
      <c r="J89" s="1">
        <v>5370.1</v>
      </c>
      <c r="K89" s="1">
        <v>257108</v>
      </c>
      <c r="L89" s="1">
        <v>1380696592.4000001</v>
      </c>
      <c r="M89" s="3">
        <f>IF(ISERROR((Table8[[#This Row],[Close Price]]-I88)/I88),0,(Table8[[#This Row],[Close Price]]-I88)/I88)</f>
        <v>-1.7844488823036748E-2</v>
      </c>
      <c r="N89" s="3">
        <f>IF(OR(Table8[[#This Row],[Raw Return]]&lt;-20,Table8[[#This Row],[Raw Return]]&gt;20),"Outlier",Table8[[#This Row],[Raw Return]])</f>
        <v>-1.7844488823036748E-2</v>
      </c>
      <c r="O89" s="8">
        <f>(Table8[[#This Row],[Return]]-$S$3)^2</f>
        <v>3.583882997477176E-4</v>
      </c>
      <c r="P89" s="8">
        <f>(Table8[[#This Row],[Return]]-$S$3)^3</f>
        <v>-6.7847013301482494E-6</v>
      </c>
    </row>
    <row r="90" spans="1:16" x14ac:dyDescent="0.3">
      <c r="A90" s="1" t="s">
        <v>12</v>
      </c>
      <c r="B90" s="1" t="s">
        <v>13</v>
      </c>
      <c r="C90" s="2">
        <v>42956</v>
      </c>
      <c r="D90" s="1">
        <v>5336.1</v>
      </c>
      <c r="E90" s="1">
        <v>5336</v>
      </c>
      <c r="F90" s="1">
        <v>5336</v>
      </c>
      <c r="G90" s="1">
        <v>5076</v>
      </c>
      <c r="H90" s="1">
        <v>5076</v>
      </c>
      <c r="I90" s="1">
        <v>5121.8999999999996</v>
      </c>
      <c r="J90" s="1">
        <v>5199.45</v>
      </c>
      <c r="K90" s="1">
        <v>225019</v>
      </c>
      <c r="L90" s="1">
        <v>1169974982.2</v>
      </c>
      <c r="M90" s="3">
        <f>IF(ISERROR((Table8[[#This Row],[Close Price]]-I89)/I89),0,(Table8[[#This Row],[Close Price]]-I89)/I89)</f>
        <v>-4.0141676505313001E-2</v>
      </c>
      <c r="N90" s="3">
        <f>IF(OR(Table8[[#This Row],[Raw Return]]&lt;-20,Table8[[#This Row],[Raw Return]]&gt;20),"Outlier",Table8[[#This Row],[Raw Return]])</f>
        <v>-4.0141676505313001E-2</v>
      </c>
      <c r="O90" s="8">
        <f>(Table8[[#This Row],[Return]]-$S$3)^2</f>
        <v>1.6997755218994346E-3</v>
      </c>
      <c r="P90" s="8">
        <f>(Table8[[#This Row],[Return]]-$S$3)^3</f>
        <v>-7.007891289002646E-5</v>
      </c>
    </row>
    <row r="91" spans="1:16" x14ac:dyDescent="0.3">
      <c r="A91" s="1" t="s">
        <v>12</v>
      </c>
      <c r="B91" s="1" t="s">
        <v>13</v>
      </c>
      <c r="C91" s="2">
        <v>42957</v>
      </c>
      <c r="D91" s="1">
        <v>5121.8999999999996</v>
      </c>
      <c r="E91" s="1">
        <v>5098.8999999999996</v>
      </c>
      <c r="F91" s="1">
        <v>5174.95</v>
      </c>
      <c r="G91" s="1">
        <v>4963.45</v>
      </c>
      <c r="H91" s="1">
        <v>5065</v>
      </c>
      <c r="I91" s="1">
        <v>5024.75</v>
      </c>
      <c r="J91" s="1">
        <v>5053.2</v>
      </c>
      <c r="K91" s="1">
        <v>237901</v>
      </c>
      <c r="L91" s="1">
        <v>1202162066.4000001</v>
      </c>
      <c r="M91" s="3">
        <f>IF(ISERROR((Table8[[#This Row],[Close Price]]-I90)/I90),0,(Table8[[#This Row],[Close Price]]-I90)/I90)</f>
        <v>-1.8967570628087165E-2</v>
      </c>
      <c r="N91" s="3">
        <f>IF(OR(Table8[[#This Row],[Raw Return]]&lt;-20,Table8[[#This Row],[Raw Return]]&gt;20),"Outlier",Table8[[#This Row],[Raw Return]])</f>
        <v>-1.8967570628087165E-2</v>
      </c>
      <c r="O91" s="8">
        <f>(Table8[[#This Row],[Return]]-$S$3)^2</f>
        <v>4.0217206437637788E-4</v>
      </c>
      <c r="P91" s="8">
        <f>(Table8[[#This Row],[Return]]-$S$3)^3</f>
        <v>-8.0652503113388305E-6</v>
      </c>
    </row>
    <row r="92" spans="1:16" x14ac:dyDescent="0.3">
      <c r="A92" s="1" t="s">
        <v>12</v>
      </c>
      <c r="B92" s="1" t="s">
        <v>13</v>
      </c>
      <c r="C92" s="2">
        <v>42958</v>
      </c>
      <c r="D92" s="1">
        <v>5024.75</v>
      </c>
      <c r="E92" s="1">
        <v>4990</v>
      </c>
      <c r="F92" s="1">
        <v>5169.3999999999996</v>
      </c>
      <c r="G92" s="1">
        <v>4913</v>
      </c>
      <c r="H92" s="1">
        <v>5003</v>
      </c>
      <c r="I92" s="1">
        <v>4992</v>
      </c>
      <c r="J92" s="1">
        <v>5036.28</v>
      </c>
      <c r="K92" s="1">
        <v>288737</v>
      </c>
      <c r="L92" s="1">
        <v>1454160599.75</v>
      </c>
      <c r="M92" s="3">
        <f>IF(ISERROR((Table8[[#This Row],[Close Price]]-I91)/I91),0,(Table8[[#This Row],[Close Price]]-I91)/I91)</f>
        <v>-6.5177372008557643E-3</v>
      </c>
      <c r="N92" s="3">
        <f>IF(OR(Table8[[#This Row],[Raw Return]]&lt;-20,Table8[[#This Row],[Raw Return]]&gt;20),"Outlier",Table8[[#This Row],[Raw Return]])</f>
        <v>-6.5177372008557643E-3</v>
      </c>
      <c r="O92" s="8">
        <f>(Table8[[#This Row],[Return]]-$S$3)^2</f>
        <v>5.7826818221510767E-5</v>
      </c>
      <c r="P92" s="8">
        <f>(Table8[[#This Row],[Return]]-$S$3)^3</f>
        <v>-4.3973794797921737E-7</v>
      </c>
    </row>
    <row r="93" spans="1:16" x14ac:dyDescent="0.3">
      <c r="A93" s="1" t="s">
        <v>12</v>
      </c>
      <c r="B93" s="1" t="s">
        <v>13</v>
      </c>
      <c r="C93" s="2">
        <v>42961</v>
      </c>
      <c r="D93" s="1">
        <v>4992</v>
      </c>
      <c r="E93" s="1">
        <v>5050</v>
      </c>
      <c r="F93" s="1">
        <v>5245</v>
      </c>
      <c r="G93" s="1">
        <v>5049.45</v>
      </c>
      <c r="H93" s="1">
        <v>5239.6000000000004</v>
      </c>
      <c r="I93" s="1">
        <v>5222.05</v>
      </c>
      <c r="J93" s="1">
        <v>5172.53</v>
      </c>
      <c r="K93" s="1">
        <v>195624</v>
      </c>
      <c r="L93" s="1">
        <v>1011870382.75</v>
      </c>
      <c r="M93" s="3">
        <f>IF(ISERROR((Table8[[#This Row],[Close Price]]-I92)/I92),0,(Table8[[#This Row],[Close Price]]-I92)/I92)</f>
        <v>4.6083733974359012E-2</v>
      </c>
      <c r="N93" s="3">
        <f>IF(OR(Table8[[#This Row],[Raw Return]]&lt;-20,Table8[[#This Row],[Raw Return]]&gt;20),"Outlier",Table8[[#This Row],[Raw Return]])</f>
        <v>4.6083733974359012E-2</v>
      </c>
      <c r="O93" s="8">
        <f>(Table8[[#This Row],[Return]]-$S$3)^2</f>
        <v>2.0247368944635758E-3</v>
      </c>
      <c r="P93" s="8">
        <f>(Table8[[#This Row],[Return]]-$S$3)^3</f>
        <v>9.1107240953174887E-5</v>
      </c>
    </row>
    <row r="94" spans="1:16" x14ac:dyDescent="0.3">
      <c r="A94" s="1" t="s">
        <v>12</v>
      </c>
      <c r="B94" s="1" t="s">
        <v>13</v>
      </c>
      <c r="C94" s="2">
        <v>42963</v>
      </c>
      <c r="D94" s="1">
        <v>5222.05</v>
      </c>
      <c r="E94" s="1">
        <v>5269</v>
      </c>
      <c r="F94" s="1">
        <v>5423.5</v>
      </c>
      <c r="G94" s="1">
        <v>5169.75</v>
      </c>
      <c r="H94" s="1">
        <v>5398.1</v>
      </c>
      <c r="I94" s="1">
        <v>5356.8</v>
      </c>
      <c r="J94" s="1">
        <v>5270.45</v>
      </c>
      <c r="K94" s="1">
        <v>224358</v>
      </c>
      <c r="L94" s="1">
        <v>1182466827.7</v>
      </c>
      <c r="M94" s="3">
        <f>IF(ISERROR((Table8[[#This Row],[Close Price]]-I93)/I93),0,(Table8[[#This Row],[Close Price]]-I93)/I93)</f>
        <v>2.5804042473741153E-2</v>
      </c>
      <c r="N94" s="3">
        <f>IF(OR(Table8[[#This Row],[Raw Return]]&lt;-20,Table8[[#This Row],[Raw Return]]&gt;20),"Outlier",Table8[[#This Row],[Raw Return]])</f>
        <v>2.5804042473741153E-2</v>
      </c>
      <c r="O94" s="8">
        <f>(Table8[[#This Row],[Return]]-$S$3)^2</f>
        <v>6.109491217112478E-4</v>
      </c>
      <c r="P94" s="8">
        <f>(Table8[[#This Row],[Return]]-$S$3)^3</f>
        <v>1.5101064662594715E-5</v>
      </c>
    </row>
    <row r="95" spans="1:16" x14ac:dyDescent="0.3">
      <c r="A95" s="1" t="s">
        <v>12</v>
      </c>
      <c r="B95" s="1" t="s">
        <v>13</v>
      </c>
      <c r="C95" s="2">
        <v>42964</v>
      </c>
      <c r="D95" s="1">
        <v>5356.8</v>
      </c>
      <c r="E95" s="1">
        <v>5384</v>
      </c>
      <c r="F95" s="1">
        <v>5456.5</v>
      </c>
      <c r="G95" s="1">
        <v>5281</v>
      </c>
      <c r="H95" s="1">
        <v>5303.85</v>
      </c>
      <c r="I95" s="1">
        <v>5304.45</v>
      </c>
      <c r="J95" s="1">
        <v>5373.03</v>
      </c>
      <c r="K95" s="1">
        <v>182299</v>
      </c>
      <c r="L95" s="1">
        <v>979497416.85000002</v>
      </c>
      <c r="M95" s="3">
        <f>IF(ISERROR((Table8[[#This Row],[Close Price]]-I94)/I94),0,(Table8[[#This Row],[Close Price]]-I94)/I94)</f>
        <v>-9.7726254480287409E-3</v>
      </c>
      <c r="N95" s="3">
        <f>IF(OR(Table8[[#This Row],[Raw Return]]&lt;-20,Table8[[#This Row],[Raw Return]]&gt;20),"Outlier",Table8[[#This Row],[Raw Return]])</f>
        <v>-9.7726254480287409E-3</v>
      </c>
      <c r="O95" s="8">
        <f>(Table8[[#This Row],[Return]]-$S$3)^2</f>
        <v>1.1792402536722647E-4</v>
      </c>
      <c r="P95" s="8">
        <f>(Table8[[#This Row],[Return]]-$S$3)^3</f>
        <v>-1.2805703536083113E-6</v>
      </c>
    </row>
    <row r="96" spans="1:16" x14ac:dyDescent="0.3">
      <c r="A96" s="1" t="s">
        <v>12</v>
      </c>
      <c r="B96" s="1" t="s">
        <v>13</v>
      </c>
      <c r="C96" s="2">
        <v>42965</v>
      </c>
      <c r="D96" s="1">
        <v>5304.45</v>
      </c>
      <c r="E96" s="1">
        <v>5296.95</v>
      </c>
      <c r="F96" s="1">
        <v>5365</v>
      </c>
      <c r="G96" s="1">
        <v>5201.05</v>
      </c>
      <c r="H96" s="1">
        <v>5300</v>
      </c>
      <c r="I96" s="1">
        <v>5309.5</v>
      </c>
      <c r="J96" s="1">
        <v>5297.76</v>
      </c>
      <c r="K96" s="1">
        <v>151327</v>
      </c>
      <c r="L96" s="1">
        <v>801693393.64999998</v>
      </c>
      <c r="M96" s="3">
        <f>IF(ISERROR((Table8[[#This Row],[Close Price]]-I95)/I95),0,(Table8[[#This Row],[Close Price]]-I95)/I95)</f>
        <v>9.5203084202889689E-4</v>
      </c>
      <c r="N96" s="3">
        <f>IF(OR(Table8[[#This Row],[Raw Return]]&lt;-20,Table8[[#This Row],[Raw Return]]&gt;20),"Outlier",Table8[[#This Row],[Raw Return]])</f>
        <v>9.5203084202889689E-4</v>
      </c>
      <c r="O96" s="8">
        <f>(Table8[[#This Row],[Return]]-$S$3)^2</f>
        <v>1.8124327389804168E-8</v>
      </c>
      <c r="P96" s="8">
        <f>(Table8[[#This Row],[Return]]-$S$3)^3</f>
        <v>-2.440016975114639E-12</v>
      </c>
    </row>
    <row r="97" spans="1:16" x14ac:dyDescent="0.3">
      <c r="A97" s="1" t="s">
        <v>12</v>
      </c>
      <c r="B97" s="1" t="s">
        <v>13</v>
      </c>
      <c r="C97" s="2">
        <v>42968</v>
      </c>
      <c r="D97" s="1">
        <v>5309.5</v>
      </c>
      <c r="E97" s="1">
        <v>5315</v>
      </c>
      <c r="F97" s="1">
        <v>5360</v>
      </c>
      <c r="G97" s="1">
        <v>5181.05</v>
      </c>
      <c r="H97" s="1">
        <v>5220</v>
      </c>
      <c r="I97" s="1">
        <v>5216.8500000000004</v>
      </c>
      <c r="J97" s="1">
        <v>5242.43</v>
      </c>
      <c r="K97" s="1">
        <v>164539</v>
      </c>
      <c r="L97" s="1">
        <v>862583457.60000002</v>
      </c>
      <c r="M97" s="3">
        <f>IF(ISERROR((Table8[[#This Row],[Close Price]]-I96)/I96),0,(Table8[[#This Row],[Close Price]]-I96)/I96)</f>
        <v>-1.7449854035219821E-2</v>
      </c>
      <c r="N97" s="3">
        <f>IF(OR(Table8[[#This Row],[Raw Return]]&lt;-20,Table8[[#This Row],[Raw Return]]&gt;20),"Outlier",Table8[[#This Row],[Raw Return]])</f>
        <v>-1.7449854035219821E-2</v>
      </c>
      <c r="O97" s="8">
        <f>(Table8[[#This Row],[Return]]-$S$3)^2</f>
        <v>3.4360225856710477E-4</v>
      </c>
      <c r="P97" s="8">
        <f>(Table8[[#This Row],[Return]]-$S$3)^3</f>
        <v>-6.3691872171463212E-6</v>
      </c>
    </row>
    <row r="98" spans="1:16" x14ac:dyDescent="0.3">
      <c r="A98" s="1" t="s">
        <v>12</v>
      </c>
      <c r="B98" s="1" t="s">
        <v>13</v>
      </c>
      <c r="C98" s="2">
        <v>42969</v>
      </c>
      <c r="D98" s="1">
        <v>5216.8500000000004</v>
      </c>
      <c r="E98" s="1">
        <v>5250</v>
      </c>
      <c r="F98" s="1">
        <v>5290.15</v>
      </c>
      <c r="G98" s="1">
        <v>5176.05</v>
      </c>
      <c r="H98" s="1">
        <v>5239.8999999999996</v>
      </c>
      <c r="I98" s="1">
        <v>5234.6000000000004</v>
      </c>
      <c r="J98" s="1">
        <v>5239.78</v>
      </c>
      <c r="K98" s="1">
        <v>130727</v>
      </c>
      <c r="L98" s="1">
        <v>684980805.35000002</v>
      </c>
      <c r="M98" s="3">
        <f>IF(ISERROR((Table8[[#This Row],[Close Price]]-I97)/I97),0,(Table8[[#This Row],[Close Price]]-I97)/I97)</f>
        <v>3.4024363361032039E-3</v>
      </c>
      <c r="N98" s="3">
        <f>IF(OR(Table8[[#This Row],[Raw Return]]&lt;-20,Table8[[#This Row],[Raw Return]]&gt;20),"Outlier",Table8[[#This Row],[Raw Return]])</f>
        <v>3.4024363361032039E-3</v>
      </c>
      <c r="O98" s="8">
        <f>(Table8[[#This Row],[Return]]-$S$3)^2</f>
        <v>5.3628317836805108E-6</v>
      </c>
      <c r="P98" s="8">
        <f>(Table8[[#This Row],[Return]]-$S$3)^3</f>
        <v>1.2419132538365626E-8</v>
      </c>
    </row>
    <row r="99" spans="1:16" x14ac:dyDescent="0.3">
      <c r="A99" s="1" t="s">
        <v>12</v>
      </c>
      <c r="B99" s="1" t="s">
        <v>13</v>
      </c>
      <c r="C99" s="2">
        <v>42970</v>
      </c>
      <c r="D99" s="1">
        <v>5234.6000000000004</v>
      </c>
      <c r="E99" s="1">
        <v>5249.85</v>
      </c>
      <c r="F99" s="1">
        <v>5375</v>
      </c>
      <c r="G99" s="1">
        <v>5220.45</v>
      </c>
      <c r="H99" s="1">
        <v>5350</v>
      </c>
      <c r="I99" s="1">
        <v>5351.3</v>
      </c>
      <c r="J99" s="1">
        <v>5333.64</v>
      </c>
      <c r="K99" s="1">
        <v>194647</v>
      </c>
      <c r="L99" s="1">
        <v>1038176821.3</v>
      </c>
      <c r="M99" s="3">
        <f>IF(ISERROR((Table8[[#This Row],[Close Price]]-I98)/I98),0,(Table8[[#This Row],[Close Price]]-I98)/I98)</f>
        <v>2.2293967065296263E-2</v>
      </c>
      <c r="N99" s="3">
        <f>IF(OR(Table8[[#This Row],[Raw Return]]&lt;-20,Table8[[#This Row],[Raw Return]]&gt;20),"Outlier",Table8[[#This Row],[Raw Return]])</f>
        <v>2.2293967065296263E-2</v>
      </c>
      <c r="O99" s="8">
        <f>(Table8[[#This Row],[Return]]-$S$3)^2</f>
        <v>4.4974998051791496E-4</v>
      </c>
      <c r="P99" s="8">
        <f>(Table8[[#This Row],[Return]]-$S$3)^3</f>
        <v>9.5379870799427903E-6</v>
      </c>
    </row>
    <row r="100" spans="1:16" x14ac:dyDescent="0.3">
      <c r="A100" s="1" t="s">
        <v>12</v>
      </c>
      <c r="B100" s="1" t="s">
        <v>13</v>
      </c>
      <c r="C100" s="2">
        <v>42971</v>
      </c>
      <c r="D100" s="1">
        <v>5351.3</v>
      </c>
      <c r="E100" s="1">
        <v>5399.8</v>
      </c>
      <c r="F100" s="1">
        <v>5521</v>
      </c>
      <c r="G100" s="1">
        <v>5304.05</v>
      </c>
      <c r="H100" s="1">
        <v>5516</v>
      </c>
      <c r="I100" s="1">
        <v>5506.25</v>
      </c>
      <c r="J100" s="1">
        <v>5427.52</v>
      </c>
      <c r="K100" s="1">
        <v>185689</v>
      </c>
      <c r="L100" s="1">
        <v>1007830031.2</v>
      </c>
      <c r="M100" s="3">
        <f>IF(ISERROR((Table8[[#This Row],[Close Price]]-I99)/I99),0,(Table8[[#This Row],[Close Price]]-I99)/I99)</f>
        <v>2.8955580886887263E-2</v>
      </c>
      <c r="N100" s="3">
        <f>IF(OR(Table8[[#This Row],[Raw Return]]&lt;-20,Table8[[#This Row],[Raw Return]]&gt;20),"Outlier",Table8[[#This Row],[Raw Return]])</f>
        <v>2.8955580886887263E-2</v>
      </c>
      <c r="O100" s="8">
        <f>(Table8[[#This Row],[Return]]-$S$3)^2</f>
        <v>7.7667689274113797E-4</v>
      </c>
      <c r="P100" s="8">
        <f>(Table8[[#This Row],[Return]]-$S$3)^3</f>
        <v>2.1645148847994799E-5</v>
      </c>
    </row>
    <row r="101" spans="1:16" x14ac:dyDescent="0.3">
      <c r="A101" s="1" t="s">
        <v>12</v>
      </c>
      <c r="B101" s="1" t="s">
        <v>13</v>
      </c>
      <c r="C101" s="2">
        <v>42975</v>
      </c>
      <c r="D101" s="1">
        <v>5506.25</v>
      </c>
      <c r="E101" s="1">
        <v>5557</v>
      </c>
      <c r="F101" s="1">
        <v>5630</v>
      </c>
      <c r="G101" s="1">
        <v>5530.05</v>
      </c>
      <c r="H101" s="1">
        <v>5578</v>
      </c>
      <c r="I101" s="1">
        <v>5578</v>
      </c>
      <c r="J101" s="1">
        <v>5589.76</v>
      </c>
      <c r="K101" s="1">
        <v>214750</v>
      </c>
      <c r="L101" s="1">
        <v>1200400128.6500001</v>
      </c>
      <c r="M101" s="3">
        <f>IF(ISERROR((Table8[[#This Row],[Close Price]]-I100)/I100),0,(Table8[[#This Row],[Close Price]]-I100)/I100)</f>
        <v>1.3030646992054484E-2</v>
      </c>
      <c r="N101" s="3">
        <f>IF(OR(Table8[[#This Row],[Raw Return]]&lt;-20,Table8[[#This Row],[Raw Return]]&gt;20),"Outlier",Table8[[#This Row],[Raw Return]])</f>
        <v>1.3030646992054484E-2</v>
      </c>
      <c r="O101" s="8">
        <f>(Table8[[#This Row],[Return]]-$S$3)^2</f>
        <v>1.4265888584215382E-4</v>
      </c>
      <c r="P101" s="8">
        <f>(Table8[[#This Row],[Return]]-$S$3)^3</f>
        <v>1.7039162385579926E-6</v>
      </c>
    </row>
    <row r="102" spans="1:16" x14ac:dyDescent="0.3">
      <c r="A102" s="1" t="s">
        <v>12</v>
      </c>
      <c r="B102" s="1" t="s">
        <v>13</v>
      </c>
      <c r="C102" s="2">
        <v>42976</v>
      </c>
      <c r="D102" s="1">
        <v>5578</v>
      </c>
      <c r="E102" s="1">
        <v>5575</v>
      </c>
      <c r="F102" s="1">
        <v>5583.6</v>
      </c>
      <c r="G102" s="1">
        <v>5425.5</v>
      </c>
      <c r="H102" s="1">
        <v>5431.1</v>
      </c>
      <c r="I102" s="1">
        <v>5442.95</v>
      </c>
      <c r="J102" s="1">
        <v>5483</v>
      </c>
      <c r="K102" s="1">
        <v>150716</v>
      </c>
      <c r="L102" s="1">
        <v>826375458.54999995</v>
      </c>
      <c r="M102" s="3">
        <f>IF(ISERROR((Table8[[#This Row],[Close Price]]-I101)/I101),0,(Table8[[#This Row],[Close Price]]-I101)/I101)</f>
        <v>-2.4211186805306595E-2</v>
      </c>
      <c r="N102" s="3">
        <f>IF(OR(Table8[[#This Row],[Raw Return]]&lt;-20,Table8[[#This Row],[Raw Return]]&gt;20),"Outlier",Table8[[#This Row],[Raw Return]])</f>
        <v>-2.4211186805306595E-2</v>
      </c>
      <c r="O102" s="8">
        <f>(Table8[[#This Row],[Return]]-$S$3)^2</f>
        <v>6.3998092468281768E-4</v>
      </c>
      <c r="P102" s="8">
        <f>(Table8[[#This Row],[Return]]-$S$3)^3</f>
        <v>-1.6190137768063168E-5</v>
      </c>
    </row>
    <row r="103" spans="1:16" x14ac:dyDescent="0.3">
      <c r="A103" s="1" t="s">
        <v>12</v>
      </c>
      <c r="B103" s="1" t="s">
        <v>13</v>
      </c>
      <c r="C103" s="2">
        <v>42977</v>
      </c>
      <c r="D103" s="1">
        <v>5442.95</v>
      </c>
      <c r="E103" s="1">
        <v>5499</v>
      </c>
      <c r="F103" s="1">
        <v>5586.95</v>
      </c>
      <c r="G103" s="1">
        <v>5450</v>
      </c>
      <c r="H103" s="1">
        <v>5494.3</v>
      </c>
      <c r="I103" s="1">
        <v>5489.65</v>
      </c>
      <c r="J103" s="1">
        <v>5527.46</v>
      </c>
      <c r="K103" s="1">
        <v>139515</v>
      </c>
      <c r="L103" s="1">
        <v>771164168.25</v>
      </c>
      <c r="M103" s="3">
        <f>IF(ISERROR((Table8[[#This Row],[Close Price]]-I102)/I102),0,(Table8[[#This Row],[Close Price]]-I102)/I102)</f>
        <v>8.579906117087208E-3</v>
      </c>
      <c r="N103" s="3">
        <f>IF(OR(Table8[[#This Row],[Raw Return]]&lt;-20,Table8[[#This Row],[Raw Return]]&gt;20),"Outlier",Table8[[#This Row],[Raw Return]])</f>
        <v>8.579906117087208E-3</v>
      </c>
      <c r="O103" s="8">
        <f>(Table8[[#This Row],[Return]]-$S$3)^2</f>
        <v>5.6148775374407663E-5</v>
      </c>
      <c r="P103" s="8">
        <f>(Table8[[#This Row],[Return]]-$S$3)^3</f>
        <v>4.2073673543708918E-7</v>
      </c>
    </row>
    <row r="104" spans="1:16" x14ac:dyDescent="0.3">
      <c r="A104" s="1" t="s">
        <v>12</v>
      </c>
      <c r="B104" s="1" t="s">
        <v>13</v>
      </c>
      <c r="C104" s="2">
        <v>42978</v>
      </c>
      <c r="D104" s="1">
        <v>5489.65</v>
      </c>
      <c r="E104" s="1">
        <v>5490</v>
      </c>
      <c r="F104" s="1">
        <v>5540</v>
      </c>
      <c r="G104" s="1">
        <v>5455.55</v>
      </c>
      <c r="H104" s="1">
        <v>5518.95</v>
      </c>
      <c r="I104" s="1">
        <v>5502.85</v>
      </c>
      <c r="J104" s="1">
        <v>5496.78</v>
      </c>
      <c r="K104" s="1">
        <v>143342</v>
      </c>
      <c r="L104" s="1">
        <v>787919244.64999998</v>
      </c>
      <c r="M104" s="3">
        <f>IF(ISERROR((Table8[[#This Row],[Close Price]]-I103)/I103),0,(Table8[[#This Row],[Close Price]]-I103)/I103)</f>
        <v>2.4045248786353827E-3</v>
      </c>
      <c r="N104" s="3">
        <f>IF(OR(Table8[[#This Row],[Raw Return]]&lt;-20,Table8[[#This Row],[Raw Return]]&gt;20),"Outlier",Table8[[#This Row],[Raw Return]])</f>
        <v>2.4045248786353827E-3</v>
      </c>
      <c r="O104" s="8">
        <f>(Table8[[#This Row],[Return]]-$S$3)^2</f>
        <v>1.7367745221030083E-6</v>
      </c>
      <c r="P104" s="8">
        <f>(Table8[[#This Row],[Return]]-$S$3)^3</f>
        <v>2.2888385489488508E-9</v>
      </c>
    </row>
    <row r="105" spans="1:16" x14ac:dyDescent="0.3">
      <c r="A105" s="1" t="s">
        <v>12</v>
      </c>
      <c r="B105" s="1" t="s">
        <v>13</v>
      </c>
      <c r="C105" s="2">
        <v>42979</v>
      </c>
      <c r="D105" s="1">
        <v>5502.85</v>
      </c>
      <c r="E105" s="1">
        <v>5530</v>
      </c>
      <c r="F105" s="1">
        <v>5573</v>
      </c>
      <c r="G105" s="1">
        <v>5480.1</v>
      </c>
      <c r="H105" s="1">
        <v>5486</v>
      </c>
      <c r="I105" s="1">
        <v>5495.3</v>
      </c>
      <c r="J105" s="1">
        <v>5523.18</v>
      </c>
      <c r="K105" s="1">
        <v>91200</v>
      </c>
      <c r="L105" s="1">
        <v>503713930.64999998</v>
      </c>
      <c r="M105" s="3">
        <f>IF(ISERROR((Table8[[#This Row],[Close Price]]-I104)/I104),0,(Table8[[#This Row],[Close Price]]-I104)/I104)</f>
        <v>-1.3720163188166463E-3</v>
      </c>
      <c r="N105" s="3">
        <f>IF(OR(Table8[[#This Row],[Raw Return]]&lt;-20,Table8[[#This Row],[Raw Return]]&gt;20),"Outlier",Table8[[#This Row],[Raw Return]])</f>
        <v>-1.3720163188166463E-3</v>
      </c>
      <c r="O105" s="8">
        <f>(Table8[[#This Row],[Return]]-$S$3)^2</f>
        <v>6.0450767711583008E-6</v>
      </c>
      <c r="P105" s="8">
        <f>(Table8[[#This Row],[Return]]-$S$3)^3</f>
        <v>-1.4862871773403767E-8</v>
      </c>
    </row>
    <row r="106" spans="1:16" x14ac:dyDescent="0.3">
      <c r="A106" s="1" t="s">
        <v>12</v>
      </c>
      <c r="B106" s="1" t="s">
        <v>13</v>
      </c>
      <c r="C106" s="2">
        <v>42982</v>
      </c>
      <c r="D106" s="1">
        <v>5495.3</v>
      </c>
      <c r="E106" s="1">
        <v>5495</v>
      </c>
      <c r="F106" s="1">
        <v>5495</v>
      </c>
      <c r="G106" s="1">
        <v>5345.05</v>
      </c>
      <c r="H106" s="1">
        <v>5380</v>
      </c>
      <c r="I106" s="1">
        <v>5377.25</v>
      </c>
      <c r="J106" s="1">
        <v>5413.28</v>
      </c>
      <c r="K106" s="1">
        <v>121880</v>
      </c>
      <c r="L106" s="1">
        <v>659770298.39999998</v>
      </c>
      <c r="M106" s="3">
        <f>IF(ISERROR((Table8[[#This Row],[Close Price]]-I105)/I105),0,(Table8[[#This Row],[Close Price]]-I105)/I105)</f>
        <v>-2.1481993703710477E-2</v>
      </c>
      <c r="N106" s="3">
        <f>IF(OR(Table8[[#This Row],[Raw Return]]&lt;-20,Table8[[#This Row],[Raw Return]]&gt;20),"Outlier",Table8[[#This Row],[Raw Return]])</f>
        <v>-2.1481993703710477E-2</v>
      </c>
      <c r="O106" s="8">
        <f>(Table8[[#This Row],[Return]]-$S$3)^2</f>
        <v>5.0934401553758696E-4</v>
      </c>
      <c r="P106" s="8">
        <f>(Table8[[#This Row],[Return]]-$S$3)^3</f>
        <v>-1.1495207411116581E-5</v>
      </c>
    </row>
    <row r="107" spans="1:16" x14ac:dyDescent="0.3">
      <c r="A107" s="1" t="s">
        <v>12</v>
      </c>
      <c r="B107" s="1" t="s">
        <v>13</v>
      </c>
      <c r="C107" s="2">
        <v>42983</v>
      </c>
      <c r="D107" s="1">
        <v>5377.25</v>
      </c>
      <c r="E107" s="1">
        <v>5401</v>
      </c>
      <c r="F107" s="1">
        <v>5444.4</v>
      </c>
      <c r="G107" s="1">
        <v>5374.2</v>
      </c>
      <c r="H107" s="1">
        <v>5400</v>
      </c>
      <c r="I107" s="1">
        <v>5395.9</v>
      </c>
      <c r="J107" s="1">
        <v>5402.89</v>
      </c>
      <c r="K107" s="1">
        <v>105781</v>
      </c>
      <c r="L107" s="1">
        <v>571522936.20000005</v>
      </c>
      <c r="M107" s="3">
        <f>IF(ISERROR((Table8[[#This Row],[Close Price]]-I106)/I106),0,(Table8[[#This Row],[Close Price]]-I106)/I106)</f>
        <v>3.4683155888232155E-3</v>
      </c>
      <c r="N107" s="3">
        <f>IF(OR(Table8[[#This Row],[Raw Return]]&lt;-20,Table8[[#This Row],[Raw Return]]&gt;20),"Outlier",Table8[[#This Row],[Raw Return]])</f>
        <v>3.4683155888232155E-3</v>
      </c>
      <c r="O107" s="8">
        <f>(Table8[[#This Row],[Return]]-$S$3)^2</f>
        <v>5.6722954227146269E-6</v>
      </c>
      <c r="P107" s="8">
        <f>(Table8[[#This Row],[Return]]-$S$3)^3</f>
        <v>1.3509468478927194E-8</v>
      </c>
    </row>
    <row r="108" spans="1:16" x14ac:dyDescent="0.3">
      <c r="A108" s="1" t="s">
        <v>12</v>
      </c>
      <c r="B108" s="1" t="s">
        <v>13</v>
      </c>
      <c r="C108" s="2">
        <v>42984</v>
      </c>
      <c r="D108" s="1">
        <v>5395.9</v>
      </c>
      <c r="E108" s="1">
        <v>5389.9</v>
      </c>
      <c r="F108" s="1">
        <v>5520</v>
      </c>
      <c r="G108" s="1">
        <v>5352.3</v>
      </c>
      <c r="H108" s="1">
        <v>5450</v>
      </c>
      <c r="I108" s="1">
        <v>5456.15</v>
      </c>
      <c r="J108" s="1">
        <v>5471.68</v>
      </c>
      <c r="K108" s="1">
        <v>258895</v>
      </c>
      <c r="L108" s="1">
        <v>1416590181.25</v>
      </c>
      <c r="M108" s="3">
        <f>IF(ISERROR((Table8[[#This Row],[Close Price]]-I107)/I107),0,(Table8[[#This Row],[Close Price]]-I107)/I107)</f>
        <v>1.1165885209140273E-2</v>
      </c>
      <c r="N108" s="3">
        <f>IF(OR(Table8[[#This Row],[Raw Return]]&lt;-20,Table8[[#This Row],[Raw Return]]&gt;20),"Outlier",Table8[[#This Row],[Raw Return]])</f>
        <v>1.1165885209140273E-2</v>
      </c>
      <c r="O108" s="8">
        <f>(Table8[[#This Row],[Return]]-$S$3)^2</f>
        <v>1.0159083193492757E-4</v>
      </c>
      <c r="P108" s="8">
        <f>(Table8[[#This Row],[Return]]-$S$3)^3</f>
        <v>1.0239571318728773E-6</v>
      </c>
    </row>
    <row r="109" spans="1:16" x14ac:dyDescent="0.3">
      <c r="A109" s="1" t="s">
        <v>12</v>
      </c>
      <c r="B109" s="1" t="s">
        <v>13</v>
      </c>
      <c r="C109" s="2">
        <v>42985</v>
      </c>
      <c r="D109" s="1">
        <v>5456.15</v>
      </c>
      <c r="E109" s="1">
        <v>5500</v>
      </c>
      <c r="F109" s="1">
        <v>5650</v>
      </c>
      <c r="G109" s="1">
        <v>5460</v>
      </c>
      <c r="H109" s="1">
        <v>5635</v>
      </c>
      <c r="I109" s="1">
        <v>5623.8</v>
      </c>
      <c r="J109" s="1">
        <v>5556.06</v>
      </c>
      <c r="K109" s="1">
        <v>356624</v>
      </c>
      <c r="L109" s="1">
        <v>1981423592.3</v>
      </c>
      <c r="M109" s="3">
        <f>IF(ISERROR((Table8[[#This Row],[Close Price]]-I108)/I108),0,(Table8[[#This Row],[Close Price]]-I108)/I108)</f>
        <v>3.0726794534607839E-2</v>
      </c>
      <c r="N109" s="3">
        <f>IF(OR(Table8[[#This Row],[Raw Return]]&lt;-20,Table8[[#This Row],[Raw Return]]&gt;20),"Outlier",Table8[[#This Row],[Raw Return]])</f>
        <v>3.0726794534607839E-2</v>
      </c>
      <c r="O109" s="8">
        <f>(Table8[[#This Row],[Return]]-$S$3)^2</f>
        <v>8.7853772555419353E-4</v>
      </c>
      <c r="P109" s="8">
        <f>(Table8[[#This Row],[Return]]-$S$3)^3</f>
        <v>2.6039978606974775E-5</v>
      </c>
    </row>
    <row r="110" spans="1:16" x14ac:dyDescent="0.3">
      <c r="A110" s="1" t="s">
        <v>12</v>
      </c>
      <c r="B110" s="1" t="s">
        <v>13</v>
      </c>
      <c r="C110" s="2">
        <v>42986</v>
      </c>
      <c r="D110" s="1">
        <v>5623.8</v>
      </c>
      <c r="E110" s="1">
        <v>5665</v>
      </c>
      <c r="F110" s="1">
        <v>5680</v>
      </c>
      <c r="G110" s="1">
        <v>5550</v>
      </c>
      <c r="H110" s="1">
        <v>5594.8</v>
      </c>
      <c r="I110" s="1">
        <v>5594.75</v>
      </c>
      <c r="J110" s="1">
        <v>5600.36</v>
      </c>
      <c r="K110" s="1">
        <v>178818</v>
      </c>
      <c r="L110" s="1">
        <v>1001445626.35</v>
      </c>
      <c r="M110" s="3">
        <f>IF(ISERROR((Table8[[#This Row],[Close Price]]-I109)/I109),0,(Table8[[#This Row],[Close Price]]-I109)/I109)</f>
        <v>-5.1655464276823826E-3</v>
      </c>
      <c r="N110" s="3">
        <f>IF(OR(Table8[[#This Row],[Raw Return]]&lt;-20,Table8[[#This Row],[Raw Return]]&gt;20),"Outlier",Table8[[#This Row],[Raw Return]])</f>
        <v>-5.1655464276823826E-3</v>
      </c>
      <c r="O110" s="8">
        <f>(Table8[[#This Row],[Return]]-$S$3)^2</f>
        <v>3.9090053505325692E-5</v>
      </c>
      <c r="P110" s="8">
        <f>(Table8[[#This Row],[Return]]-$S$3)^3</f>
        <v>-2.4439898465881398E-7</v>
      </c>
    </row>
    <row r="111" spans="1:16" x14ac:dyDescent="0.3">
      <c r="A111" s="1" t="s">
        <v>12</v>
      </c>
      <c r="B111" s="1" t="s">
        <v>13</v>
      </c>
      <c r="C111" s="2">
        <v>42989</v>
      </c>
      <c r="D111" s="1">
        <v>5594.75</v>
      </c>
      <c r="E111" s="1">
        <v>5649</v>
      </c>
      <c r="F111" s="1">
        <v>5790</v>
      </c>
      <c r="G111" s="1">
        <v>5620</v>
      </c>
      <c r="H111" s="1">
        <v>5733.35</v>
      </c>
      <c r="I111" s="1">
        <v>5733.3</v>
      </c>
      <c r="J111" s="1">
        <v>5739</v>
      </c>
      <c r="K111" s="1">
        <v>203830</v>
      </c>
      <c r="L111" s="1">
        <v>1169779826.0999999</v>
      </c>
      <c r="M111" s="3">
        <f>IF(ISERROR((Table8[[#This Row],[Close Price]]-I110)/I110),0,(Table8[[#This Row],[Close Price]]-I110)/I110)</f>
        <v>2.47642879485232E-2</v>
      </c>
      <c r="N111" s="3">
        <f>IF(OR(Table8[[#This Row],[Raw Return]]&lt;-20,Table8[[#This Row],[Raw Return]]&gt;20),"Outlier",Table8[[#This Row],[Raw Return]])</f>
        <v>2.47642879485232E-2</v>
      </c>
      <c r="O111" s="8">
        <f>(Table8[[#This Row],[Return]]-$S$3)^2</f>
        <v>5.6063018535345221E-4</v>
      </c>
      <c r="P111" s="8">
        <f>(Table8[[#This Row],[Return]]-$S$3)^3</f>
        <v>1.3274394367172067E-5</v>
      </c>
    </row>
    <row r="112" spans="1:16" x14ac:dyDescent="0.3">
      <c r="A112" s="1" t="s">
        <v>12</v>
      </c>
      <c r="B112" s="1" t="s">
        <v>13</v>
      </c>
      <c r="C112" s="2">
        <v>42990</v>
      </c>
      <c r="D112" s="1">
        <v>5733.3</v>
      </c>
      <c r="E112" s="1">
        <v>5786</v>
      </c>
      <c r="F112" s="1">
        <v>5786</v>
      </c>
      <c r="G112" s="1">
        <v>5660</v>
      </c>
      <c r="H112" s="1">
        <v>5676</v>
      </c>
      <c r="I112" s="1">
        <v>5678.9</v>
      </c>
      <c r="J112" s="1">
        <v>5691.46</v>
      </c>
      <c r="K112" s="1">
        <v>148537</v>
      </c>
      <c r="L112" s="1">
        <v>845393124.14999998</v>
      </c>
      <c r="M112" s="3">
        <f>IF(ISERROR((Table8[[#This Row],[Close Price]]-I111)/I111),0,(Table8[[#This Row],[Close Price]]-I111)/I111)</f>
        <v>-9.4884272582981075E-3</v>
      </c>
      <c r="N112" s="3">
        <f>IF(OR(Table8[[#This Row],[Raw Return]]&lt;-20,Table8[[#This Row],[Raw Return]]&gt;20),"Outlier",Table8[[#This Row],[Raw Return]])</f>
        <v>-9.4884272582981075E-3</v>
      </c>
      <c r="O112" s="8">
        <f>(Table8[[#This Row],[Return]]-$S$3)^2</f>
        <v>1.1183241688743184E-4</v>
      </c>
      <c r="P112" s="8">
        <f>(Table8[[#This Row],[Return]]-$S$3)^3</f>
        <v>-1.1826372833032475E-6</v>
      </c>
    </row>
    <row r="113" spans="1:16" x14ac:dyDescent="0.3">
      <c r="A113" s="1" t="s">
        <v>12</v>
      </c>
      <c r="B113" s="1" t="s">
        <v>13</v>
      </c>
      <c r="C113" s="2">
        <v>42991</v>
      </c>
      <c r="D113" s="1">
        <v>5678.9</v>
      </c>
      <c r="E113" s="1">
        <v>5711</v>
      </c>
      <c r="F113" s="1">
        <v>5788.3</v>
      </c>
      <c r="G113" s="1">
        <v>5678.9</v>
      </c>
      <c r="H113" s="1">
        <v>5720</v>
      </c>
      <c r="I113" s="1">
        <v>5723.35</v>
      </c>
      <c r="J113" s="1">
        <v>5733.32</v>
      </c>
      <c r="K113" s="1">
        <v>161275</v>
      </c>
      <c r="L113" s="1">
        <v>924640482.20000005</v>
      </c>
      <c r="M113" s="3">
        <f>IF(ISERROR((Table8[[#This Row],[Close Price]]-I112)/I112),0,(Table8[[#This Row],[Close Price]]-I112)/I112)</f>
        <v>7.8272200602230585E-3</v>
      </c>
      <c r="N113" s="3">
        <f>IF(OR(Table8[[#This Row],[Raw Return]]&lt;-20,Table8[[#This Row],[Raw Return]]&gt;20),"Outlier",Table8[[#This Row],[Raw Return]])</f>
        <v>7.8272200602230585E-3</v>
      </c>
      <c r="O113" s="8">
        <f>(Table8[[#This Row],[Return]]-$S$3)^2</f>
        <v>4.5435184111275468E-5</v>
      </c>
      <c r="P113" s="8">
        <f>(Table8[[#This Row],[Return]]-$S$3)^3</f>
        <v>3.0625870256513281E-7</v>
      </c>
    </row>
    <row r="114" spans="1:16" x14ac:dyDescent="0.3">
      <c r="A114" s="1" t="s">
        <v>12</v>
      </c>
      <c r="B114" s="1" t="s">
        <v>13</v>
      </c>
      <c r="C114" s="2">
        <v>42992</v>
      </c>
      <c r="D114" s="1">
        <v>5723.35</v>
      </c>
      <c r="E114" s="1">
        <v>5775</v>
      </c>
      <c r="F114" s="1">
        <v>5775</v>
      </c>
      <c r="G114" s="1">
        <v>5660.1</v>
      </c>
      <c r="H114" s="1">
        <v>5695</v>
      </c>
      <c r="I114" s="1">
        <v>5680.6</v>
      </c>
      <c r="J114" s="1">
        <v>5709.27</v>
      </c>
      <c r="K114" s="1">
        <v>141118</v>
      </c>
      <c r="L114" s="1">
        <v>805681296.39999998</v>
      </c>
      <c r="M114" s="3">
        <f>IF(ISERROR((Table8[[#This Row],[Close Price]]-I113)/I113),0,(Table8[[#This Row],[Close Price]]-I113)/I113)</f>
        <v>-7.4694016616142639E-3</v>
      </c>
      <c r="N114" s="3">
        <f>IF(OR(Table8[[#This Row],[Raw Return]]&lt;-20,Table8[[#This Row],[Raw Return]]&gt;20),"Outlier",Table8[[#This Row],[Raw Return]])</f>
        <v>-7.4694016616142639E-3</v>
      </c>
      <c r="O114" s="8">
        <f>(Table8[[#This Row],[Return]]-$S$3)^2</f>
        <v>7.3206147763959438E-5</v>
      </c>
      <c r="P114" s="8">
        <f>(Table8[[#This Row],[Return]]-$S$3)^3</f>
        <v>-6.2635612863952146E-7</v>
      </c>
    </row>
    <row r="115" spans="1:16" x14ac:dyDescent="0.3">
      <c r="A115" s="1" t="s">
        <v>12</v>
      </c>
      <c r="B115" s="1" t="s">
        <v>13</v>
      </c>
      <c r="C115" s="2">
        <v>42993</v>
      </c>
      <c r="D115" s="1">
        <v>5680.6</v>
      </c>
      <c r="E115" s="1">
        <v>5674.9</v>
      </c>
      <c r="F115" s="1">
        <v>5720</v>
      </c>
      <c r="G115" s="1">
        <v>5620.3</v>
      </c>
      <c r="H115" s="1">
        <v>5671.25</v>
      </c>
      <c r="I115" s="1">
        <v>5674.55</v>
      </c>
      <c r="J115" s="1">
        <v>5674.76</v>
      </c>
      <c r="K115" s="1">
        <v>183979</v>
      </c>
      <c r="L115" s="1">
        <v>1044036794.15</v>
      </c>
      <c r="M115" s="3">
        <f>IF(ISERROR((Table8[[#This Row],[Close Price]]-I114)/I114),0,(Table8[[#This Row],[Close Price]]-I114)/I114)</f>
        <v>-1.0650283420765732E-3</v>
      </c>
      <c r="N115" s="3">
        <f>IF(OR(Table8[[#This Row],[Raw Return]]&lt;-20,Table8[[#This Row],[Raw Return]]&gt;20),"Outlier",Table8[[#This Row],[Raw Return]])</f>
        <v>-1.0650283420765732E-3</v>
      </c>
      <c r="O115" s="8">
        <f>(Table8[[#This Row],[Return]]-$S$3)^2</f>
        <v>4.6297518088138468E-6</v>
      </c>
      <c r="P115" s="8">
        <f>(Table8[[#This Row],[Return]]-$S$3)^3</f>
        <v>-9.9617712534808596E-9</v>
      </c>
    </row>
    <row r="116" spans="1:16" x14ac:dyDescent="0.3">
      <c r="A116" s="1" t="s">
        <v>12</v>
      </c>
      <c r="B116" s="1" t="s">
        <v>13</v>
      </c>
      <c r="C116" s="2">
        <v>42996</v>
      </c>
      <c r="D116" s="1">
        <v>5674.55</v>
      </c>
      <c r="E116" s="1">
        <v>5690</v>
      </c>
      <c r="F116" s="1">
        <v>5725</v>
      </c>
      <c r="G116" s="1">
        <v>5607.3</v>
      </c>
      <c r="H116" s="1">
        <v>5640</v>
      </c>
      <c r="I116" s="1">
        <v>5626.45</v>
      </c>
      <c r="J116" s="1">
        <v>5667.98</v>
      </c>
      <c r="K116" s="1">
        <v>139901</v>
      </c>
      <c r="L116" s="1">
        <v>792955806.64999998</v>
      </c>
      <c r="M116" s="3">
        <f>IF(ISERROR((Table8[[#This Row],[Close Price]]-I115)/I115),0,(Table8[[#This Row],[Close Price]]-I115)/I115)</f>
        <v>-8.4764430659700525E-3</v>
      </c>
      <c r="N116" s="3">
        <f>IF(OR(Table8[[#This Row],[Raw Return]]&lt;-20,Table8[[#This Row],[Raw Return]]&gt;20),"Outlier",Table8[[#This Row],[Raw Return]])</f>
        <v>-8.4764430659700525E-3</v>
      </c>
      <c r="O116" s="8">
        <f>(Table8[[#This Row],[Return]]-$S$3)^2</f>
        <v>9.1452891749613311E-5</v>
      </c>
      <c r="P116" s="8">
        <f>(Table8[[#This Row],[Return]]-$S$3)^3</f>
        <v>-8.745731975737991E-7</v>
      </c>
    </row>
    <row r="117" spans="1:16" x14ac:dyDescent="0.3">
      <c r="A117" s="1" t="s">
        <v>12</v>
      </c>
      <c r="B117" s="1" t="s">
        <v>13</v>
      </c>
      <c r="C117" s="2">
        <v>42997</v>
      </c>
      <c r="D117" s="1">
        <v>5626.45</v>
      </c>
      <c r="E117" s="1">
        <v>5640</v>
      </c>
      <c r="F117" s="1">
        <v>5673.8</v>
      </c>
      <c r="G117" s="1">
        <v>5600</v>
      </c>
      <c r="H117" s="1">
        <v>5663.7</v>
      </c>
      <c r="I117" s="1">
        <v>5651.25</v>
      </c>
      <c r="J117" s="1">
        <v>5635.46</v>
      </c>
      <c r="K117" s="1">
        <v>104130</v>
      </c>
      <c r="L117" s="1">
        <v>586820559.29999995</v>
      </c>
      <c r="M117" s="3">
        <f>IF(ISERROR((Table8[[#This Row],[Close Price]]-I116)/I116),0,(Table8[[#This Row],[Close Price]]-I116)/I116)</f>
        <v>4.4077526682011186E-3</v>
      </c>
      <c r="N117" s="3">
        <f>IF(OR(Table8[[#This Row],[Raw Return]]&lt;-20,Table8[[#This Row],[Raw Return]]&gt;20),"Outlier",Table8[[#This Row],[Raw Return]])</f>
        <v>4.4077526682011186E-3</v>
      </c>
      <c r="O117" s="8">
        <f>(Table8[[#This Row],[Return]]-$S$3)^2</f>
        <v>1.1029673354221703E-5</v>
      </c>
      <c r="P117" s="8">
        <f>(Table8[[#This Row],[Return]]-$S$3)^3</f>
        <v>3.6630595278707627E-8</v>
      </c>
    </row>
    <row r="118" spans="1:16" x14ac:dyDescent="0.3">
      <c r="A118" s="1" t="s">
        <v>12</v>
      </c>
      <c r="B118" s="1" t="s">
        <v>13</v>
      </c>
      <c r="C118" s="2">
        <v>42998</v>
      </c>
      <c r="D118" s="1">
        <v>5651.25</v>
      </c>
      <c r="E118" s="1">
        <v>5670</v>
      </c>
      <c r="F118" s="1">
        <v>5675</v>
      </c>
      <c r="G118" s="1">
        <v>5587.95</v>
      </c>
      <c r="H118" s="1">
        <v>5607</v>
      </c>
      <c r="I118" s="1">
        <v>5602.9</v>
      </c>
      <c r="J118" s="1">
        <v>5626.22</v>
      </c>
      <c r="K118" s="1">
        <v>126778</v>
      </c>
      <c r="L118" s="1">
        <v>713281165.54999995</v>
      </c>
      <c r="M118" s="3">
        <f>IF(ISERROR((Table8[[#This Row],[Close Price]]-I117)/I117),0,(Table8[[#This Row],[Close Price]]-I117)/I117)</f>
        <v>-8.5556292855563567E-3</v>
      </c>
      <c r="N118" s="3">
        <f>IF(OR(Table8[[#This Row],[Raw Return]]&lt;-20,Table8[[#This Row],[Raw Return]]&gt;20),"Outlier",Table8[[#This Row],[Raw Return]])</f>
        <v>-8.5556292855563567E-3</v>
      </c>
      <c r="O118" s="8">
        <f>(Table8[[#This Row],[Return]]-$S$3)^2</f>
        <v>9.2973693763997225E-5</v>
      </c>
      <c r="P118" s="8">
        <f>(Table8[[#This Row],[Return]]-$S$3)^3</f>
        <v>-8.9647901545394149E-7</v>
      </c>
    </row>
    <row r="119" spans="1:16" x14ac:dyDescent="0.3">
      <c r="A119" s="1" t="s">
        <v>12</v>
      </c>
      <c r="B119" s="1" t="s">
        <v>13</v>
      </c>
      <c r="C119" s="2">
        <v>42999</v>
      </c>
      <c r="D119" s="1">
        <v>5602.9</v>
      </c>
      <c r="E119" s="1">
        <v>5606</v>
      </c>
      <c r="F119" s="1">
        <v>5620</v>
      </c>
      <c r="G119" s="1">
        <v>5442.3</v>
      </c>
      <c r="H119" s="1">
        <v>5469</v>
      </c>
      <c r="I119" s="1">
        <v>5486.3</v>
      </c>
      <c r="J119" s="1">
        <v>5485.91</v>
      </c>
      <c r="K119" s="1">
        <v>244183</v>
      </c>
      <c r="L119" s="1">
        <v>1339564946.1500001</v>
      </c>
      <c r="M119" s="3">
        <f>IF(ISERROR((Table8[[#This Row],[Close Price]]-I118)/I118),0,(Table8[[#This Row],[Close Price]]-I118)/I118)</f>
        <v>-2.0810651626836006E-2</v>
      </c>
      <c r="N119" s="3">
        <f>IF(OR(Table8[[#This Row],[Raw Return]]&lt;-20,Table8[[#This Row],[Raw Return]]&gt;20),"Outlier",Table8[[#This Row],[Raw Return]])</f>
        <v>-2.0810651626836006E-2</v>
      </c>
      <c r="O119" s="8">
        <f>(Table8[[#This Row],[Return]]-$S$3)^2</f>
        <v>4.7949214542716498E-4</v>
      </c>
      <c r="P119" s="8">
        <f>(Table8[[#This Row],[Return]]-$S$3)^3</f>
        <v>-1.0499587715129446E-5</v>
      </c>
    </row>
    <row r="120" spans="1:16" x14ac:dyDescent="0.3">
      <c r="A120" s="1" t="s">
        <v>12</v>
      </c>
      <c r="B120" s="1" t="s">
        <v>13</v>
      </c>
      <c r="C120" s="2">
        <v>43000</v>
      </c>
      <c r="D120" s="1">
        <v>5486.3</v>
      </c>
      <c r="E120" s="1">
        <v>5440.1</v>
      </c>
      <c r="F120" s="1">
        <v>5459</v>
      </c>
      <c r="G120" s="1">
        <v>5200</v>
      </c>
      <c r="H120" s="1">
        <v>5235</v>
      </c>
      <c r="I120" s="1">
        <v>5231.6499999999996</v>
      </c>
      <c r="J120" s="1">
        <v>5305.49</v>
      </c>
      <c r="K120" s="1">
        <v>248932</v>
      </c>
      <c r="L120" s="1">
        <v>1320707236.1500001</v>
      </c>
      <c r="M120" s="3">
        <f>IF(ISERROR((Table8[[#This Row],[Close Price]]-I119)/I119),0,(Table8[[#This Row],[Close Price]]-I119)/I119)</f>
        <v>-4.641561708255118E-2</v>
      </c>
      <c r="N120" s="3">
        <f>IF(OR(Table8[[#This Row],[Raw Return]]&lt;-20,Table8[[#This Row],[Raw Return]]&gt;20),"Outlier",Table8[[#This Row],[Raw Return]])</f>
        <v>-4.641561708255118E-2</v>
      </c>
      <c r="O120" s="8">
        <f>(Table8[[#This Row],[Return]]-$S$3)^2</f>
        <v>2.2564660871123156E-3</v>
      </c>
      <c r="P120" s="8">
        <f>(Table8[[#This Row],[Return]]-$S$3)^3</f>
        <v>-1.0718727157538059E-4</v>
      </c>
    </row>
    <row r="121" spans="1:16" x14ac:dyDescent="0.3">
      <c r="A121" s="1" t="s">
        <v>12</v>
      </c>
      <c r="B121" s="1" t="s">
        <v>13</v>
      </c>
      <c r="C121" s="2">
        <v>43003</v>
      </c>
      <c r="D121" s="1">
        <v>5231.6499999999996</v>
      </c>
      <c r="E121" s="1">
        <v>5230</v>
      </c>
      <c r="F121" s="1">
        <v>5234.8</v>
      </c>
      <c r="G121" s="1">
        <v>5001.75</v>
      </c>
      <c r="H121" s="1">
        <v>5107</v>
      </c>
      <c r="I121" s="1">
        <v>5110.6000000000004</v>
      </c>
      <c r="J121" s="1">
        <v>5083.78</v>
      </c>
      <c r="K121" s="1">
        <v>261373</v>
      </c>
      <c r="L121" s="1">
        <v>1328763601.45</v>
      </c>
      <c r="M121" s="3">
        <f>IF(ISERROR((Table8[[#This Row],[Close Price]]-I120)/I120),0,(Table8[[#This Row],[Close Price]]-I120)/I120)</f>
        <v>-2.3138015731174539E-2</v>
      </c>
      <c r="N121" s="3">
        <f>IF(OR(Table8[[#This Row],[Raw Return]]&lt;-20,Table8[[#This Row],[Raw Return]]&gt;20),"Outlier",Table8[[#This Row],[Raw Return]])</f>
        <v>-2.3138015731174539E-2</v>
      </c>
      <c r="O121" s="8">
        <f>(Table8[[#This Row],[Return]]-$S$3)^2</f>
        <v>5.8683479142136665E-4</v>
      </c>
      <c r="P121" s="8">
        <f>(Table8[[#This Row],[Return]]-$S$3)^3</f>
        <v>-1.4215881041842267E-5</v>
      </c>
    </row>
    <row r="122" spans="1:16" x14ac:dyDescent="0.3">
      <c r="A122" s="1" t="s">
        <v>12</v>
      </c>
      <c r="B122" s="1" t="s">
        <v>13</v>
      </c>
      <c r="C122" s="2">
        <v>43004</v>
      </c>
      <c r="D122" s="1">
        <v>5110.6000000000004</v>
      </c>
      <c r="E122" s="1">
        <v>5100</v>
      </c>
      <c r="F122" s="1">
        <v>5255.05</v>
      </c>
      <c r="G122" s="1">
        <v>5005</v>
      </c>
      <c r="H122" s="1">
        <v>5152.6499999999996</v>
      </c>
      <c r="I122" s="1">
        <v>5170.5</v>
      </c>
      <c r="J122" s="1">
        <v>5127.74</v>
      </c>
      <c r="K122" s="1">
        <v>234772</v>
      </c>
      <c r="L122" s="1">
        <v>1203849253.0999999</v>
      </c>
      <c r="M122" s="3">
        <f>IF(ISERROR((Table8[[#This Row],[Close Price]]-I121)/I121),0,(Table8[[#This Row],[Close Price]]-I121)/I121)</f>
        <v>1.1720737291120345E-2</v>
      </c>
      <c r="N122" s="3">
        <f>IF(OR(Table8[[#This Row],[Raw Return]]&lt;-20,Table8[[#This Row],[Raw Return]]&gt;20),"Outlier",Table8[[#This Row],[Raw Return]])</f>
        <v>1.1720737291120345E-2</v>
      </c>
      <c r="O122" s="8">
        <f>(Table8[[#This Row],[Return]]-$S$3)^2</f>
        <v>1.1308365376589851E-4</v>
      </c>
      <c r="P122" s="8">
        <f>(Table8[[#This Row],[Return]]-$S$3)^3</f>
        <v>1.202540601269493E-6</v>
      </c>
    </row>
    <row r="123" spans="1:16" x14ac:dyDescent="0.3">
      <c r="A123" s="1" t="s">
        <v>12</v>
      </c>
      <c r="B123" s="1" t="s">
        <v>13</v>
      </c>
      <c r="C123" s="2">
        <v>43005</v>
      </c>
      <c r="D123" s="1">
        <v>5170.5</v>
      </c>
      <c r="E123" s="1">
        <v>5220</v>
      </c>
      <c r="F123" s="1">
        <v>5238.1000000000004</v>
      </c>
      <c r="G123" s="1">
        <v>5045</v>
      </c>
      <c r="H123" s="1">
        <v>5045</v>
      </c>
      <c r="I123" s="1">
        <v>5071.3500000000004</v>
      </c>
      <c r="J123" s="1">
        <v>5118.8599999999997</v>
      </c>
      <c r="K123" s="1">
        <v>186629</v>
      </c>
      <c r="L123" s="1">
        <v>955328103.60000002</v>
      </c>
      <c r="M123" s="3">
        <f>IF(ISERROR((Table8[[#This Row],[Close Price]]-I122)/I122),0,(Table8[[#This Row],[Close Price]]-I122)/I122)</f>
        <v>-1.9176095155207358E-2</v>
      </c>
      <c r="N123" s="3">
        <f>IF(OR(Table8[[#This Row],[Raw Return]]&lt;-20,Table8[[#This Row],[Raw Return]]&gt;20),"Outlier",Table8[[#This Row],[Raw Return]])</f>
        <v>-1.9176095155207358E-2</v>
      </c>
      <c r="O123" s="8">
        <f>(Table8[[#This Row],[Return]]-$S$3)^2</f>
        <v>4.1057914371418644E-4</v>
      </c>
      <c r="P123" s="8">
        <f>(Table8[[#This Row],[Return]]-$S$3)^3</f>
        <v>-8.3194636197573813E-6</v>
      </c>
    </row>
    <row r="124" spans="1:16" x14ac:dyDescent="0.3">
      <c r="A124" s="1" t="s">
        <v>12</v>
      </c>
      <c r="B124" s="1" t="s">
        <v>13</v>
      </c>
      <c r="C124" s="2">
        <v>43006</v>
      </c>
      <c r="D124" s="1">
        <v>5071.3500000000004</v>
      </c>
      <c r="E124" s="1">
        <v>5070</v>
      </c>
      <c r="F124" s="1">
        <v>5131.3999999999996</v>
      </c>
      <c r="G124" s="1">
        <v>5022.1499999999996</v>
      </c>
      <c r="H124" s="1">
        <v>5044</v>
      </c>
      <c r="I124" s="1">
        <v>5043.75</v>
      </c>
      <c r="J124" s="1">
        <v>5064.67</v>
      </c>
      <c r="K124" s="1">
        <v>276635</v>
      </c>
      <c r="L124" s="1">
        <v>1401066307.95</v>
      </c>
      <c r="M124" s="3">
        <f>IF(ISERROR((Table8[[#This Row],[Close Price]]-I123)/I123),0,(Table8[[#This Row],[Close Price]]-I123)/I123)</f>
        <v>-5.4423378390370146E-3</v>
      </c>
      <c r="N124" s="3">
        <f>IF(OR(Table8[[#This Row],[Raw Return]]&lt;-20,Table8[[#This Row],[Raw Return]]&gt;20),"Outlier",Table8[[#This Row],[Raw Return]])</f>
        <v>-5.4423378390370146E-3</v>
      </c>
      <c r="O124" s="8">
        <f>(Table8[[#This Row],[Return]]-$S$3)^2</f>
        <v>4.262777966933228E-5</v>
      </c>
      <c r="P124" s="8">
        <f>(Table8[[#This Row],[Return]]-$S$3)^3</f>
        <v>-2.7831657324732174E-7</v>
      </c>
    </row>
    <row r="125" spans="1:16" x14ac:dyDescent="0.3">
      <c r="A125" s="1" t="s">
        <v>12</v>
      </c>
      <c r="B125" s="1" t="s">
        <v>13</v>
      </c>
      <c r="C125" s="2">
        <v>43007</v>
      </c>
      <c r="D125" s="1">
        <v>5043.75</v>
      </c>
      <c r="E125" s="1">
        <v>5099</v>
      </c>
      <c r="F125" s="1">
        <v>5246</v>
      </c>
      <c r="G125" s="1">
        <v>5062.6000000000004</v>
      </c>
      <c r="H125" s="1">
        <v>5175</v>
      </c>
      <c r="I125" s="1">
        <v>5154.45</v>
      </c>
      <c r="J125" s="1">
        <v>5153.45</v>
      </c>
      <c r="K125" s="1">
        <v>236821</v>
      </c>
      <c r="L125" s="1">
        <v>1220445000.6500001</v>
      </c>
      <c r="M125" s="3">
        <f>IF(ISERROR((Table8[[#This Row],[Close Price]]-I124)/I124),0,(Table8[[#This Row],[Close Price]]-I124)/I124)</f>
        <v>2.1947955390334537E-2</v>
      </c>
      <c r="N125" s="3">
        <f>IF(OR(Table8[[#This Row],[Raw Return]]&lt;-20,Table8[[#This Row],[Raw Return]]&gt;20),"Outlier",Table8[[#This Row],[Raw Return]])</f>
        <v>2.1947955390334537E-2</v>
      </c>
      <c r="O125" s="8">
        <f>(Table8[[#This Row],[Return]]-$S$3)^2</f>
        <v>4.3519375116409133E-4</v>
      </c>
      <c r="P125" s="8">
        <f>(Table8[[#This Row],[Return]]-$S$3)^3</f>
        <v>9.0787064986381246E-6</v>
      </c>
    </row>
    <row r="126" spans="1:16" x14ac:dyDescent="0.3">
      <c r="A126" s="1" t="s">
        <v>12</v>
      </c>
      <c r="B126" s="1" t="s">
        <v>13</v>
      </c>
      <c r="C126" s="2">
        <v>43011</v>
      </c>
      <c r="D126" s="1">
        <v>5154.45</v>
      </c>
      <c r="E126" s="1">
        <v>5210</v>
      </c>
      <c r="F126" s="1">
        <v>5344.85</v>
      </c>
      <c r="G126" s="1">
        <v>5141</v>
      </c>
      <c r="H126" s="1">
        <v>5315.05</v>
      </c>
      <c r="I126" s="1">
        <v>5325.45</v>
      </c>
      <c r="J126" s="1">
        <v>5285.81</v>
      </c>
      <c r="K126" s="1">
        <v>297740</v>
      </c>
      <c r="L126" s="1">
        <v>1573796921.45</v>
      </c>
      <c r="M126" s="3">
        <f>IF(ISERROR((Table8[[#This Row],[Close Price]]-I125)/I125),0,(Table8[[#This Row],[Close Price]]-I125)/I125)</f>
        <v>3.3175217530483372E-2</v>
      </c>
      <c r="N126" s="3">
        <f>IF(OR(Table8[[#This Row],[Raw Return]]&lt;-20,Table8[[#This Row],[Raw Return]]&gt;20),"Outlier",Table8[[#This Row],[Raw Return]])</f>
        <v>3.3175217530483372E-2</v>
      </c>
      <c r="O126" s="8">
        <f>(Table8[[#This Row],[Return]]-$S$3)^2</f>
        <v>1.0296756871292388E-3</v>
      </c>
      <c r="P126" s="8">
        <f>(Table8[[#This Row],[Return]]-$S$3)^3</f>
        <v>3.304081013526647E-5</v>
      </c>
    </row>
    <row r="127" spans="1:16" x14ac:dyDescent="0.3">
      <c r="A127" s="1" t="s">
        <v>12</v>
      </c>
      <c r="B127" s="1" t="s">
        <v>13</v>
      </c>
      <c r="C127" s="2">
        <v>43012</v>
      </c>
      <c r="D127" s="1">
        <v>5325.45</v>
      </c>
      <c r="E127" s="1">
        <v>5348</v>
      </c>
      <c r="F127" s="1">
        <v>5348</v>
      </c>
      <c r="G127" s="1">
        <v>5250</v>
      </c>
      <c r="H127" s="1">
        <v>5280</v>
      </c>
      <c r="I127" s="1">
        <v>5274.5</v>
      </c>
      <c r="J127" s="1">
        <v>5296.06</v>
      </c>
      <c r="K127" s="1">
        <v>116412</v>
      </c>
      <c r="L127" s="1">
        <v>616524615.35000002</v>
      </c>
      <c r="M127" s="3">
        <f>IF(ISERROR((Table8[[#This Row],[Close Price]]-I126)/I126),0,(Table8[[#This Row],[Close Price]]-I126)/I126)</f>
        <v>-9.5672666159666922E-3</v>
      </c>
      <c r="N127" s="3">
        <f>IF(OR(Table8[[#This Row],[Raw Return]]&lt;-20,Table8[[#This Row],[Raw Return]]&gt;20),"Outlier",Table8[[#This Row],[Raw Return]])</f>
        <v>-9.5672666159666922E-3</v>
      </c>
      <c r="O127" s="8">
        <f>(Table8[[#This Row],[Return]]-$S$3)^2</f>
        <v>1.1350609830537033E-4</v>
      </c>
      <c r="P127" s="8">
        <f>(Table8[[#This Row],[Return]]-$S$3)^3</f>
        <v>-1.2092853539782345E-6</v>
      </c>
    </row>
    <row r="128" spans="1:16" x14ac:dyDescent="0.3">
      <c r="A128" s="1" t="s">
        <v>12</v>
      </c>
      <c r="B128" s="1" t="s">
        <v>13</v>
      </c>
      <c r="C128" s="2">
        <v>43013</v>
      </c>
      <c r="D128" s="1">
        <v>5274.5</v>
      </c>
      <c r="E128" s="1">
        <v>5299</v>
      </c>
      <c r="F128" s="1">
        <v>5326</v>
      </c>
      <c r="G128" s="1">
        <v>5209.3</v>
      </c>
      <c r="H128" s="1">
        <v>5255.85</v>
      </c>
      <c r="I128" s="1">
        <v>5258.7</v>
      </c>
      <c r="J128" s="1">
        <v>5291.3</v>
      </c>
      <c r="K128" s="1">
        <v>128849</v>
      </c>
      <c r="L128" s="1">
        <v>681778229.54999995</v>
      </c>
      <c r="M128" s="3">
        <f>IF(ISERROR((Table8[[#This Row],[Close Price]]-I127)/I127),0,(Table8[[#This Row],[Close Price]]-I127)/I127)</f>
        <v>-2.9955446013840521E-3</v>
      </c>
      <c r="N128" s="3">
        <f>IF(OR(Table8[[#This Row],[Raw Return]]&lt;-20,Table8[[#This Row],[Raw Return]]&gt;20),"Outlier",Table8[[#This Row],[Raw Return]])</f>
        <v>-2.9955446013840521E-3</v>
      </c>
      <c r="O128" s="8">
        <f>(Table8[[#This Row],[Return]]-$S$3)^2</f>
        <v>1.6664373704034418E-5</v>
      </c>
      <c r="P128" s="8">
        <f>(Table8[[#This Row],[Return]]-$S$3)^3</f>
        <v>-6.8027340755816069E-8</v>
      </c>
    </row>
    <row r="129" spans="1:16" x14ac:dyDescent="0.3">
      <c r="A129" s="1" t="s">
        <v>12</v>
      </c>
      <c r="B129" s="1" t="s">
        <v>13</v>
      </c>
      <c r="C129" s="2">
        <v>43014</v>
      </c>
      <c r="D129" s="1">
        <v>5258.7</v>
      </c>
      <c r="E129" s="1">
        <v>5285</v>
      </c>
      <c r="F129" s="1">
        <v>5354</v>
      </c>
      <c r="G129" s="1">
        <v>5245.55</v>
      </c>
      <c r="H129" s="1">
        <v>5297</v>
      </c>
      <c r="I129" s="1">
        <v>5297.95</v>
      </c>
      <c r="J129" s="1">
        <v>5305.97</v>
      </c>
      <c r="K129" s="1">
        <v>257532</v>
      </c>
      <c r="L129" s="1">
        <v>1366458068.05</v>
      </c>
      <c r="M129" s="3">
        <f>IF(ISERROR((Table8[[#This Row],[Close Price]]-I128)/I128),0,(Table8[[#This Row],[Close Price]]-I128)/I128)</f>
        <v>7.463821857112975E-3</v>
      </c>
      <c r="N129" s="3">
        <f>IF(OR(Table8[[#This Row],[Raw Return]]&lt;-20,Table8[[#This Row],[Raw Return]]&gt;20),"Outlier",Table8[[#This Row],[Raw Return]])</f>
        <v>7.463821857112975E-3</v>
      </c>
      <c r="O129" s="8">
        <f>(Table8[[#This Row],[Return]]-$S$3)^2</f>
        <v>4.0668225694587501E-5</v>
      </c>
      <c r="P129" s="8">
        <f>(Table8[[#This Row],[Return]]-$S$3)^3</f>
        <v>2.5934796082358921E-7</v>
      </c>
    </row>
    <row r="130" spans="1:16" x14ac:dyDescent="0.3">
      <c r="A130" s="1" t="s">
        <v>12</v>
      </c>
      <c r="B130" s="1" t="s">
        <v>13</v>
      </c>
      <c r="C130" s="2">
        <v>43017</v>
      </c>
      <c r="D130" s="1">
        <v>5297.95</v>
      </c>
      <c r="E130" s="1">
        <v>5318.85</v>
      </c>
      <c r="F130" s="1">
        <v>5367.65</v>
      </c>
      <c r="G130" s="1">
        <v>5290</v>
      </c>
      <c r="H130" s="1">
        <v>5302</v>
      </c>
      <c r="I130" s="1">
        <v>5305.8</v>
      </c>
      <c r="J130" s="1">
        <v>5324.93</v>
      </c>
      <c r="K130" s="1">
        <v>131215</v>
      </c>
      <c r="L130" s="1">
        <v>698711234.75</v>
      </c>
      <c r="M130" s="3">
        <f>IF(ISERROR((Table8[[#This Row],[Close Price]]-I129)/I129),0,(Table8[[#This Row],[Close Price]]-I129)/I129)</f>
        <v>1.4817051878557488E-3</v>
      </c>
      <c r="N130" s="3">
        <f>IF(OR(Table8[[#This Row],[Raw Return]]&lt;-20,Table8[[#This Row],[Raw Return]]&gt;20),"Outlier",Table8[[#This Row],[Raw Return]])</f>
        <v>1.4817051878557488E-3</v>
      </c>
      <c r="O130" s="8">
        <f>(Table8[[#This Row],[Return]]-$S$3)^2</f>
        <v>1.5606270398729395E-7</v>
      </c>
      <c r="P130" s="8">
        <f>(Table8[[#This Row],[Return]]-$S$3)^3</f>
        <v>6.1652215962028702E-11</v>
      </c>
    </row>
    <row r="131" spans="1:16" x14ac:dyDescent="0.3">
      <c r="A131" s="1" t="s">
        <v>12</v>
      </c>
      <c r="B131" s="1" t="s">
        <v>13</v>
      </c>
      <c r="C131" s="2">
        <v>43018</v>
      </c>
      <c r="D131" s="1">
        <v>5305.8</v>
      </c>
      <c r="E131" s="1">
        <v>5355</v>
      </c>
      <c r="F131" s="1">
        <v>5360</v>
      </c>
      <c r="G131" s="1">
        <v>5306.8</v>
      </c>
      <c r="H131" s="1">
        <v>5329.1</v>
      </c>
      <c r="I131" s="1">
        <v>5333.65</v>
      </c>
      <c r="J131" s="1">
        <v>5343.32</v>
      </c>
      <c r="K131" s="1">
        <v>94363</v>
      </c>
      <c r="L131" s="1">
        <v>504211382.64999998</v>
      </c>
      <c r="M131" s="3">
        <f>IF(ISERROR((Table8[[#This Row],[Close Price]]-I130)/I130),0,(Table8[[#This Row],[Close Price]]-I130)/I130)</f>
        <v>5.2489728221944768E-3</v>
      </c>
      <c r="N131" s="3">
        <f>IF(OR(Table8[[#This Row],[Raw Return]]&lt;-20,Table8[[#This Row],[Raw Return]]&gt;20),"Outlier",Table8[[#This Row],[Raw Return]])</f>
        <v>5.2489728221944768E-3</v>
      </c>
      <c r="O131" s="8">
        <f>(Table8[[#This Row],[Return]]-$S$3)^2</f>
        <v>1.7324869139625381E-5</v>
      </c>
      <c r="P131" s="8">
        <f>(Table8[[#This Row],[Return]]-$S$3)^3</f>
        <v>7.2111568895583233E-8</v>
      </c>
    </row>
    <row r="132" spans="1:16" x14ac:dyDescent="0.3">
      <c r="A132" s="1" t="s">
        <v>12</v>
      </c>
      <c r="B132" s="1" t="s">
        <v>13</v>
      </c>
      <c r="C132" s="2">
        <v>43019</v>
      </c>
      <c r="D132" s="1">
        <v>5333.65</v>
      </c>
      <c r="E132" s="1">
        <v>5365</v>
      </c>
      <c r="F132" s="1">
        <v>5448.8</v>
      </c>
      <c r="G132" s="1">
        <v>5250.05</v>
      </c>
      <c r="H132" s="1">
        <v>5275</v>
      </c>
      <c r="I132" s="1">
        <v>5301.2</v>
      </c>
      <c r="J132" s="1">
        <v>5366.72</v>
      </c>
      <c r="K132" s="1">
        <v>324156</v>
      </c>
      <c r="L132" s="1">
        <v>1739652899.2</v>
      </c>
      <c r="M132" s="3">
        <f>IF(ISERROR((Table8[[#This Row],[Close Price]]-I131)/I131),0,(Table8[[#This Row],[Close Price]]-I131)/I131)</f>
        <v>-6.0840137616828662E-3</v>
      </c>
      <c r="N132" s="3">
        <f>IF(OR(Table8[[#This Row],[Raw Return]]&lt;-20,Table8[[#This Row],[Raw Return]]&gt;20),"Outlier",Table8[[#This Row],[Raw Return]])</f>
        <v>-6.0840137616828662E-3</v>
      </c>
      <c r="O132" s="8">
        <f>(Table8[[#This Row],[Return]]-$S$3)^2</f>
        <v>5.1418525829310515E-5</v>
      </c>
      <c r="P132" s="8">
        <f>(Table8[[#This Row],[Return]]-$S$3)^3</f>
        <v>-3.6870534364013935E-7</v>
      </c>
    </row>
    <row r="133" spans="1:16" x14ac:dyDescent="0.3">
      <c r="A133" s="1" t="s">
        <v>12</v>
      </c>
      <c r="B133" s="1" t="s">
        <v>13</v>
      </c>
      <c r="C133" s="2">
        <v>43020</v>
      </c>
      <c r="D133" s="1">
        <v>5301.2</v>
      </c>
      <c r="E133" s="1">
        <v>5309.95</v>
      </c>
      <c r="F133" s="1">
        <v>5403</v>
      </c>
      <c r="G133" s="1">
        <v>5290</v>
      </c>
      <c r="H133" s="1">
        <v>5403</v>
      </c>
      <c r="I133" s="1">
        <v>5392.15</v>
      </c>
      <c r="J133" s="1">
        <v>5349.54</v>
      </c>
      <c r="K133" s="1">
        <v>144302</v>
      </c>
      <c r="L133" s="1">
        <v>771949457.79999995</v>
      </c>
      <c r="M133" s="3">
        <f>IF(ISERROR((Table8[[#This Row],[Close Price]]-I132)/I132),0,(Table8[[#This Row],[Close Price]]-I132)/I132)</f>
        <v>1.715649286953894E-2</v>
      </c>
      <c r="N133" s="3">
        <f>IF(OR(Table8[[#This Row],[Raw Return]]&lt;-20,Table8[[#This Row],[Raw Return]]&gt;20),"Outlier",Table8[[#This Row],[Raw Return]])</f>
        <v>1.715649286953894E-2</v>
      </c>
      <c r="O133" s="8">
        <f>(Table8[[#This Row],[Return]]-$S$3)^2</f>
        <v>2.5823960995556788E-4</v>
      </c>
      <c r="P133" s="8">
        <f>(Table8[[#This Row],[Return]]-$S$3)^3</f>
        <v>4.1498680271319974E-6</v>
      </c>
    </row>
    <row r="134" spans="1:16" x14ac:dyDescent="0.3">
      <c r="A134" s="1" t="s">
        <v>12</v>
      </c>
      <c r="B134" s="1" t="s">
        <v>13</v>
      </c>
      <c r="C134" s="2">
        <v>43021</v>
      </c>
      <c r="D134" s="1">
        <v>5392.15</v>
      </c>
      <c r="E134" s="1">
        <v>5415</v>
      </c>
      <c r="F134" s="1">
        <v>5448</v>
      </c>
      <c r="G134" s="1">
        <v>5360</v>
      </c>
      <c r="H134" s="1">
        <v>5389</v>
      </c>
      <c r="I134" s="1">
        <v>5375.25</v>
      </c>
      <c r="J134" s="1">
        <v>5397.22</v>
      </c>
      <c r="K134" s="1">
        <v>131788</v>
      </c>
      <c r="L134" s="1">
        <v>711288591.70000005</v>
      </c>
      <c r="M134" s="3">
        <f>IF(ISERROR((Table8[[#This Row],[Close Price]]-I133)/I133),0,(Table8[[#This Row],[Close Price]]-I133)/I133)</f>
        <v>-3.1341858071455056E-3</v>
      </c>
      <c r="N134" s="3">
        <f>IF(OR(Table8[[#This Row],[Raw Return]]&lt;-20,Table8[[#This Row],[Raw Return]]&gt;20),"Outlier",Table8[[#This Row],[Raw Return]])</f>
        <v>-3.1341858071455056E-3</v>
      </c>
      <c r="O134" s="8">
        <f>(Table8[[#This Row],[Return]]-$S$3)^2</f>
        <v>1.7815517921030724E-5</v>
      </c>
      <c r="P134" s="8">
        <f>(Table8[[#This Row],[Return]]-$S$3)^3</f>
        <v>-7.5196508942028377E-8</v>
      </c>
    </row>
    <row r="135" spans="1:16" x14ac:dyDescent="0.3">
      <c r="A135" s="1" t="s">
        <v>12</v>
      </c>
      <c r="B135" s="1" t="s">
        <v>13</v>
      </c>
      <c r="C135" s="2">
        <v>43024</v>
      </c>
      <c r="D135" s="1">
        <v>5375.25</v>
      </c>
      <c r="E135" s="1">
        <v>5429</v>
      </c>
      <c r="F135" s="1">
        <v>5436.6</v>
      </c>
      <c r="G135" s="1">
        <v>5315.2</v>
      </c>
      <c r="H135" s="1">
        <v>5337.95</v>
      </c>
      <c r="I135" s="1">
        <v>5354.3</v>
      </c>
      <c r="J135" s="1">
        <v>5392.57</v>
      </c>
      <c r="K135" s="1">
        <v>136498</v>
      </c>
      <c r="L135" s="1">
        <v>736074639.39999998</v>
      </c>
      <c r="M135" s="3">
        <f>IF(ISERROR((Table8[[#This Row],[Close Price]]-I134)/I134),0,(Table8[[#This Row],[Close Price]]-I134)/I134)</f>
        <v>-3.8974931398539263E-3</v>
      </c>
      <c r="N135" s="3">
        <f>IF(OR(Table8[[#This Row],[Raw Return]]&lt;-20,Table8[[#This Row],[Raw Return]]&gt;20),"Outlier",Table8[[#This Row],[Raw Return]])</f>
        <v>-3.8974931398539263E-3</v>
      </c>
      <c r="O135" s="8">
        <f>(Table8[[#This Row],[Return]]-$S$3)^2</f>
        <v>2.4841757243617279E-5</v>
      </c>
      <c r="P135" s="8">
        <f>(Table8[[#This Row],[Return]]-$S$3)^3</f>
        <v>-1.2381505937085363E-7</v>
      </c>
    </row>
    <row r="136" spans="1:16" x14ac:dyDescent="0.3">
      <c r="A136" s="1" t="s">
        <v>12</v>
      </c>
      <c r="B136" s="1" t="s">
        <v>13</v>
      </c>
      <c r="C136" s="2">
        <v>43025</v>
      </c>
      <c r="D136" s="1">
        <v>5354.3</v>
      </c>
      <c r="E136" s="1">
        <v>5380</v>
      </c>
      <c r="F136" s="1">
        <v>5414.65</v>
      </c>
      <c r="G136" s="1">
        <v>5307.75</v>
      </c>
      <c r="H136" s="1">
        <v>5348.8</v>
      </c>
      <c r="I136" s="1">
        <v>5356.75</v>
      </c>
      <c r="J136" s="1">
        <v>5368.56</v>
      </c>
      <c r="K136" s="1">
        <v>138637</v>
      </c>
      <c r="L136" s="1">
        <v>744281645.64999998</v>
      </c>
      <c r="M136" s="3">
        <f>IF(ISERROR((Table8[[#This Row],[Close Price]]-I135)/I135),0,(Table8[[#This Row],[Close Price]]-I135)/I135)</f>
        <v>4.5757615374555368E-4</v>
      </c>
      <c r="N136" s="3">
        <f>IF(OR(Table8[[#This Row],[Raw Return]]&lt;-20,Table8[[#This Row],[Raw Return]]&gt;20),"Outlier",Table8[[#This Row],[Raw Return]])</f>
        <v>4.5757615374555368E-4</v>
      </c>
      <c r="O136" s="8">
        <f>(Table8[[#This Row],[Return]]-$S$3)^2</f>
        <v>3.9574329512851984E-7</v>
      </c>
      <c r="P136" s="8">
        <f>(Table8[[#This Row],[Return]]-$S$3)^3</f>
        <v>-2.4895471069213831E-10</v>
      </c>
    </row>
    <row r="137" spans="1:16" x14ac:dyDescent="0.3">
      <c r="A137" s="1" t="s">
        <v>12</v>
      </c>
      <c r="B137" s="1" t="s">
        <v>13</v>
      </c>
      <c r="C137" s="2">
        <v>43026</v>
      </c>
      <c r="D137" s="1">
        <v>5356.75</v>
      </c>
      <c r="E137" s="1">
        <v>5379.8</v>
      </c>
      <c r="F137" s="1">
        <v>5379.8</v>
      </c>
      <c r="G137" s="1">
        <v>4827.1000000000004</v>
      </c>
      <c r="H137" s="1">
        <v>5320</v>
      </c>
      <c r="I137" s="1">
        <v>5315.05</v>
      </c>
      <c r="J137" s="1">
        <v>5326.46</v>
      </c>
      <c r="K137" s="1">
        <v>101122</v>
      </c>
      <c r="L137" s="1">
        <v>538622518.14999998</v>
      </c>
      <c r="M137" s="3">
        <f>IF(ISERROR((Table8[[#This Row],[Close Price]]-I136)/I136),0,(Table8[[#This Row],[Close Price]]-I136)/I136)</f>
        <v>-7.7845708685303251E-3</v>
      </c>
      <c r="N137" s="3">
        <f>IF(OR(Table8[[#This Row],[Raw Return]]&lt;-20,Table8[[#This Row],[Raw Return]]&gt;20),"Outlier",Table8[[#This Row],[Raw Return]])</f>
        <v>-7.7845708685303251E-3</v>
      </c>
      <c r="O137" s="8">
        <f>(Table8[[#This Row],[Return]]-$S$3)^2</f>
        <v>7.8698692130949841E-5</v>
      </c>
      <c r="P137" s="8">
        <f>(Table8[[#This Row],[Return]]-$S$3)^3</f>
        <v>-6.9815406737874133E-7</v>
      </c>
    </row>
    <row r="138" spans="1:16" x14ac:dyDescent="0.3">
      <c r="A138" s="1" t="s">
        <v>12</v>
      </c>
      <c r="B138" s="1" t="s">
        <v>13</v>
      </c>
      <c r="C138" s="2">
        <v>43027</v>
      </c>
      <c r="D138" s="1">
        <v>5315.05</v>
      </c>
      <c r="E138" s="1">
        <v>5343</v>
      </c>
      <c r="F138" s="1">
        <v>5343</v>
      </c>
      <c r="G138" s="1">
        <v>5250</v>
      </c>
      <c r="H138" s="1">
        <v>5250</v>
      </c>
      <c r="I138" s="1">
        <v>5306.1</v>
      </c>
      <c r="J138" s="1">
        <v>5311.97</v>
      </c>
      <c r="K138" s="1">
        <v>21122</v>
      </c>
      <c r="L138" s="1">
        <v>112199331.40000001</v>
      </c>
      <c r="M138" s="3">
        <f>IF(ISERROR((Table8[[#This Row],[Close Price]]-I137)/I137),0,(Table8[[#This Row],[Close Price]]-I137)/I137)</f>
        <v>-1.6838976114993871E-3</v>
      </c>
      <c r="N138" s="3">
        <f>IF(OR(Table8[[#This Row],[Raw Return]]&lt;-20,Table8[[#This Row],[Raw Return]]&gt;20),"Outlier",Table8[[#This Row],[Raw Return]])</f>
        <v>-1.6838976114993871E-3</v>
      </c>
      <c r="O138" s="8">
        <f>(Table8[[#This Row],[Return]]-$S$3)^2</f>
        <v>7.6759754273314158E-6</v>
      </c>
      <c r="P138" s="8">
        <f>(Table8[[#This Row],[Return]]-$S$3)^3</f>
        <v>-2.1266712680925957E-8</v>
      </c>
    </row>
    <row r="139" spans="1:16" x14ac:dyDescent="0.3">
      <c r="A139" s="1" t="s">
        <v>12</v>
      </c>
      <c r="B139" s="1" t="s">
        <v>13</v>
      </c>
      <c r="C139" s="2">
        <v>43031</v>
      </c>
      <c r="D139" s="1">
        <v>5306.1</v>
      </c>
      <c r="E139" s="1">
        <v>5275</v>
      </c>
      <c r="F139" s="1">
        <v>5327</v>
      </c>
      <c r="G139" s="1">
        <v>5235</v>
      </c>
      <c r="H139" s="1">
        <v>5327</v>
      </c>
      <c r="I139" s="1">
        <v>5287.3</v>
      </c>
      <c r="J139" s="1">
        <v>5272.47</v>
      </c>
      <c r="K139" s="1">
        <v>88707</v>
      </c>
      <c r="L139" s="1">
        <v>467704900.80000001</v>
      </c>
      <c r="M139" s="3">
        <f>IF(ISERROR((Table8[[#This Row],[Close Price]]-I138)/I138),0,(Table8[[#This Row],[Close Price]]-I138)/I138)</f>
        <v>-3.5430919130812048E-3</v>
      </c>
      <c r="N139" s="3">
        <f>IF(OR(Table8[[#This Row],[Raw Return]]&lt;-20,Table8[[#This Row],[Raw Return]]&gt;20),"Outlier",Table8[[#This Row],[Raw Return]])</f>
        <v>-3.5430919130812048E-3</v>
      </c>
      <c r="O139" s="8">
        <f>(Table8[[#This Row],[Return]]-$S$3)^2</f>
        <v>2.1434579296181332E-5</v>
      </c>
      <c r="P139" s="8">
        <f>(Table8[[#This Row],[Return]]-$S$3)^3</f>
        <v>-9.923673014819129E-8</v>
      </c>
    </row>
    <row r="140" spans="1:16" x14ac:dyDescent="0.3">
      <c r="A140" s="1" t="s">
        <v>12</v>
      </c>
      <c r="B140" s="1" t="s">
        <v>13</v>
      </c>
      <c r="C140" s="2">
        <v>43032</v>
      </c>
      <c r="D140" s="1">
        <v>5287.3</v>
      </c>
      <c r="E140" s="1">
        <v>5331</v>
      </c>
      <c r="F140" s="1">
        <v>5335</v>
      </c>
      <c r="G140" s="1">
        <v>5243.05</v>
      </c>
      <c r="H140" s="1">
        <v>5250</v>
      </c>
      <c r="I140" s="1">
        <v>5252.8</v>
      </c>
      <c r="J140" s="1">
        <v>5281.63</v>
      </c>
      <c r="K140" s="1">
        <v>83074</v>
      </c>
      <c r="L140" s="1">
        <v>438765789.55000001</v>
      </c>
      <c r="M140" s="3">
        <f>IF(ISERROR((Table8[[#This Row],[Close Price]]-I139)/I139),0,(Table8[[#This Row],[Close Price]]-I139)/I139)</f>
        <v>-6.5250695061751744E-3</v>
      </c>
      <c r="N140" s="3">
        <f>IF(OR(Table8[[#This Row],[Raw Return]]&lt;-20,Table8[[#This Row],[Raw Return]]&gt;20),"Outlier",Table8[[#This Row],[Raw Return]])</f>
        <v>-6.5250695061751744E-3</v>
      </c>
      <c r="O140" s="8">
        <f>(Table8[[#This Row],[Return]]-$S$3)^2</f>
        <v>5.7938387471118612E-5</v>
      </c>
      <c r="P140" s="8">
        <f>(Table8[[#This Row],[Return]]-$S$3)^3</f>
        <v>-4.4101118653236896E-7</v>
      </c>
    </row>
    <row r="141" spans="1:16" x14ac:dyDescent="0.3">
      <c r="A141" s="1" t="s">
        <v>12</v>
      </c>
      <c r="B141" s="1" t="s">
        <v>13</v>
      </c>
      <c r="C141" s="2">
        <v>43033</v>
      </c>
      <c r="D141" s="1">
        <v>5252.8</v>
      </c>
      <c r="E141" s="1">
        <v>5278</v>
      </c>
      <c r="F141" s="1">
        <v>5376</v>
      </c>
      <c r="G141" s="1">
        <v>4906.2</v>
      </c>
      <c r="H141" s="1">
        <v>5001.05</v>
      </c>
      <c r="I141" s="1">
        <v>4997</v>
      </c>
      <c r="J141" s="1">
        <v>5043.32</v>
      </c>
      <c r="K141" s="1">
        <v>242390</v>
      </c>
      <c r="L141" s="1">
        <v>1222450047.3499999</v>
      </c>
      <c r="M141" s="3">
        <f>IF(ISERROR((Table8[[#This Row],[Close Price]]-I140)/I140),0,(Table8[[#This Row],[Close Price]]-I140)/I140)</f>
        <v>-4.8697837343892811E-2</v>
      </c>
      <c r="N141" s="3">
        <f>IF(OR(Table8[[#This Row],[Raw Return]]&lt;-20,Table8[[#This Row],[Raw Return]]&gt;20),"Outlier",Table8[[#This Row],[Raw Return]])</f>
        <v>-4.8697837343892811E-2</v>
      </c>
      <c r="O141" s="8">
        <f>(Table8[[#This Row],[Return]]-$S$3)^2</f>
        <v>2.478495923294285E-3</v>
      </c>
      <c r="P141" s="8">
        <f>(Table8[[#This Row],[Return]]-$S$3)^3</f>
        <v>-1.2339066742505546E-4</v>
      </c>
    </row>
    <row r="142" spans="1:16" x14ac:dyDescent="0.3">
      <c r="A142" s="1" t="s">
        <v>12</v>
      </c>
      <c r="B142" s="1" t="s">
        <v>13</v>
      </c>
      <c r="C142" s="2">
        <v>43034</v>
      </c>
      <c r="D142" s="1">
        <v>4997</v>
      </c>
      <c r="E142" s="1">
        <v>4990</v>
      </c>
      <c r="F142" s="1">
        <v>5067</v>
      </c>
      <c r="G142" s="1">
        <v>4885.2</v>
      </c>
      <c r="H142" s="1">
        <v>5014</v>
      </c>
      <c r="I142" s="1">
        <v>4982</v>
      </c>
      <c r="J142" s="1">
        <v>4991.07</v>
      </c>
      <c r="K142" s="1">
        <v>233169</v>
      </c>
      <c r="L142" s="1">
        <v>1163763039.95</v>
      </c>
      <c r="M142" s="3">
        <f>IF(ISERROR((Table8[[#This Row],[Close Price]]-I141)/I141),0,(Table8[[#This Row],[Close Price]]-I141)/I141)</f>
        <v>-3.0018010806483891E-3</v>
      </c>
      <c r="N142" s="3">
        <f>IF(OR(Table8[[#This Row],[Raw Return]]&lt;-20,Table8[[#This Row],[Raw Return]]&gt;20),"Outlier",Table8[[#This Row],[Raw Return]])</f>
        <v>-3.0018010806483891E-3</v>
      </c>
      <c r="O142" s="8">
        <f>(Table8[[#This Row],[Return]]-$S$3)^2</f>
        <v>1.6715493272719171E-5</v>
      </c>
      <c r="P142" s="8">
        <f>(Table8[[#This Row],[Return]]-$S$3)^3</f>
        <v>-6.8340601301745255E-8</v>
      </c>
    </row>
    <row r="143" spans="1:16" x14ac:dyDescent="0.3">
      <c r="A143" s="1" t="s">
        <v>12</v>
      </c>
      <c r="B143" s="1" t="s">
        <v>13</v>
      </c>
      <c r="C143" s="2">
        <v>43035</v>
      </c>
      <c r="D143" s="1">
        <v>4982</v>
      </c>
      <c r="E143" s="1">
        <v>4988.8</v>
      </c>
      <c r="F143" s="1">
        <v>5089.25</v>
      </c>
      <c r="G143" s="1">
        <v>4988.8</v>
      </c>
      <c r="H143" s="1">
        <v>5025</v>
      </c>
      <c r="I143" s="1">
        <v>5033.95</v>
      </c>
      <c r="J143" s="1">
        <v>5043.09</v>
      </c>
      <c r="K143" s="1">
        <v>158840</v>
      </c>
      <c r="L143" s="1">
        <v>801043627.85000002</v>
      </c>
      <c r="M143" s="3">
        <f>IF(ISERROR((Table8[[#This Row],[Close Price]]-I142)/I142),0,(Table8[[#This Row],[Close Price]]-I142)/I142)</f>
        <v>1.042753914090723E-2</v>
      </c>
      <c r="N143" s="3">
        <f>IF(OR(Table8[[#This Row],[Raw Return]]&lt;-20,Table8[[#This Row],[Raw Return]]&gt;20),"Outlier",Table8[[#This Row],[Raw Return]])</f>
        <v>1.042753914090723E-2</v>
      </c>
      <c r="O143" s="8">
        <f>(Table8[[#This Row],[Return]]-$S$3)^2</f>
        <v>8.7252070498758087E-5</v>
      </c>
      <c r="P143" s="8">
        <f>(Table8[[#This Row],[Return]]-$S$3)^3</f>
        <v>8.1501126657901386E-7</v>
      </c>
    </row>
    <row r="144" spans="1:16" x14ac:dyDescent="0.3">
      <c r="A144" s="1" t="s">
        <v>12</v>
      </c>
      <c r="B144" s="1" t="s">
        <v>13</v>
      </c>
      <c r="C144" s="2">
        <v>43038</v>
      </c>
      <c r="D144" s="1">
        <v>5033.95</v>
      </c>
      <c r="E144" s="1">
        <v>5064</v>
      </c>
      <c r="F144" s="1">
        <v>5075</v>
      </c>
      <c r="G144" s="1">
        <v>4971.95</v>
      </c>
      <c r="H144" s="1">
        <v>5000</v>
      </c>
      <c r="I144" s="1">
        <v>4994.8500000000004</v>
      </c>
      <c r="J144" s="1">
        <v>5003.67</v>
      </c>
      <c r="K144" s="1">
        <v>110610</v>
      </c>
      <c r="L144" s="1">
        <v>553456283.39999998</v>
      </c>
      <c r="M144" s="3">
        <f>IF(ISERROR((Table8[[#This Row],[Close Price]]-I143)/I143),0,(Table8[[#This Row],[Close Price]]-I143)/I143)</f>
        <v>-7.7672603025456064E-3</v>
      </c>
      <c r="N144" s="3">
        <f>IF(OR(Table8[[#This Row],[Raw Return]]&lt;-20,Table8[[#This Row],[Raw Return]]&gt;20),"Outlier",Table8[[#This Row],[Raw Return]])</f>
        <v>-7.7672603025456064E-3</v>
      </c>
      <c r="O144" s="8">
        <f>(Table8[[#This Row],[Return]]-$S$3)^2</f>
        <v>7.8391859819807044E-5</v>
      </c>
      <c r="P144" s="8">
        <f>(Table8[[#This Row],[Return]]-$S$3)^3</f>
        <v>-6.9407508042466703E-7</v>
      </c>
    </row>
    <row r="145" spans="1:16" x14ac:dyDescent="0.3">
      <c r="A145" s="1" t="s">
        <v>12</v>
      </c>
      <c r="B145" s="1" t="s">
        <v>13</v>
      </c>
      <c r="C145" s="2">
        <v>43039</v>
      </c>
      <c r="D145" s="1">
        <v>4994.8500000000004</v>
      </c>
      <c r="E145" s="1">
        <v>5015</v>
      </c>
      <c r="F145" s="1">
        <v>5158.75</v>
      </c>
      <c r="G145" s="1">
        <v>4881</v>
      </c>
      <c r="H145" s="1">
        <v>5049.8</v>
      </c>
      <c r="I145" s="1">
        <v>5010.3500000000004</v>
      </c>
      <c r="J145" s="1">
        <v>5013.74</v>
      </c>
      <c r="K145" s="1">
        <v>318607</v>
      </c>
      <c r="L145" s="1">
        <v>1597411431.3</v>
      </c>
      <c r="M145" s="3">
        <f>IF(ISERROR((Table8[[#This Row],[Close Price]]-I144)/I144),0,(Table8[[#This Row],[Close Price]]-I144)/I144)</f>
        <v>3.103196292180946E-3</v>
      </c>
      <c r="N145" s="3">
        <f>IF(OR(Table8[[#This Row],[Raw Return]]&lt;-20,Table8[[#This Row],[Raw Return]]&gt;20),"Outlier",Table8[[#This Row],[Raw Return]])</f>
        <v>3.103196292180946E-3</v>
      </c>
      <c r="O145" s="8">
        <f>(Table8[[#This Row],[Return]]-$S$3)^2</f>
        <v>4.0664288448655615E-6</v>
      </c>
      <c r="P145" s="8">
        <f>(Table8[[#This Row],[Return]]-$S$3)^3</f>
        <v>8.2001116570048225E-9</v>
      </c>
    </row>
    <row r="146" spans="1:16" x14ac:dyDescent="0.3">
      <c r="A146" s="1" t="s">
        <v>12</v>
      </c>
      <c r="B146" s="1" t="s">
        <v>13</v>
      </c>
      <c r="C146" s="2">
        <v>43040</v>
      </c>
      <c r="D146" s="1">
        <v>5010.3500000000004</v>
      </c>
      <c r="E146" s="1">
        <v>5050</v>
      </c>
      <c r="F146" s="1">
        <v>5099</v>
      </c>
      <c r="G146" s="1">
        <v>5000</v>
      </c>
      <c r="H146" s="1">
        <v>5025</v>
      </c>
      <c r="I146" s="1">
        <v>5022.6000000000004</v>
      </c>
      <c r="J146" s="1">
        <v>5048.0200000000004</v>
      </c>
      <c r="K146" s="1">
        <v>99629</v>
      </c>
      <c r="L146" s="1">
        <v>502929057.10000002</v>
      </c>
      <c r="M146" s="3">
        <f>IF(ISERROR((Table8[[#This Row],[Close Price]]-I145)/I145),0,(Table8[[#This Row],[Close Price]]-I145)/I145)</f>
        <v>2.4449389763190194E-3</v>
      </c>
      <c r="N146" s="3">
        <f>IF(OR(Table8[[#This Row],[Raw Return]]&lt;-20,Table8[[#This Row],[Raw Return]]&gt;20),"Outlier",Table8[[#This Row],[Raw Return]])</f>
        <v>2.4449389763190194E-3</v>
      </c>
      <c r="O146" s="8">
        <f>(Table8[[#This Row],[Return]]-$S$3)^2</f>
        <v>1.8449286662389577E-6</v>
      </c>
      <c r="P146" s="8">
        <f>(Table8[[#This Row],[Return]]-$S$3)^3</f>
        <v>2.5059324985814599E-9</v>
      </c>
    </row>
    <row r="147" spans="1:16" x14ac:dyDescent="0.3">
      <c r="A147" s="1" t="s">
        <v>12</v>
      </c>
      <c r="B147" s="1" t="s">
        <v>13</v>
      </c>
      <c r="C147" s="2">
        <v>43041</v>
      </c>
      <c r="D147" s="1">
        <v>5022.6000000000004</v>
      </c>
      <c r="E147" s="1">
        <v>5068</v>
      </c>
      <c r="F147" s="1">
        <v>5068</v>
      </c>
      <c r="G147" s="1">
        <v>4970</v>
      </c>
      <c r="H147" s="1">
        <v>4978</v>
      </c>
      <c r="I147" s="1">
        <v>4982.1499999999996</v>
      </c>
      <c r="J147" s="1">
        <v>5018.6400000000003</v>
      </c>
      <c r="K147" s="1">
        <v>79540</v>
      </c>
      <c r="L147" s="1">
        <v>399182275.5</v>
      </c>
      <c r="M147" s="3">
        <f>IF(ISERROR((Table8[[#This Row],[Close Price]]-I146)/I146),0,(Table8[[#This Row],[Close Price]]-I146)/I146)</f>
        <v>-8.0535977382233757E-3</v>
      </c>
      <c r="N147" s="3">
        <f>IF(OR(Table8[[#This Row],[Raw Return]]&lt;-20,Table8[[#This Row],[Raw Return]]&gt;20),"Outlier",Table8[[#This Row],[Raw Return]])</f>
        <v>-8.0535977382233757E-3</v>
      </c>
      <c r="O147" s="8">
        <f>(Table8[[#This Row],[Return]]-$S$3)^2</f>
        <v>8.3544265164925389E-5</v>
      </c>
      <c r="P147" s="8">
        <f>(Table8[[#This Row],[Return]]-$S$3)^3</f>
        <v>-7.6361590430405219E-7</v>
      </c>
    </row>
    <row r="148" spans="1:16" x14ac:dyDescent="0.3">
      <c r="A148" s="1" t="s">
        <v>12</v>
      </c>
      <c r="B148" s="1" t="s">
        <v>13</v>
      </c>
      <c r="C148" s="2">
        <v>43042</v>
      </c>
      <c r="D148" s="1">
        <v>4982.1499999999996</v>
      </c>
      <c r="E148" s="1">
        <v>4989</v>
      </c>
      <c r="F148" s="1">
        <v>5082.2</v>
      </c>
      <c r="G148" s="1">
        <v>4965</v>
      </c>
      <c r="H148" s="1">
        <v>5020</v>
      </c>
      <c r="I148" s="1">
        <v>5032.6000000000004</v>
      </c>
      <c r="J148" s="1">
        <v>5033.83</v>
      </c>
      <c r="K148" s="1">
        <v>123701</v>
      </c>
      <c r="L148" s="1">
        <v>622690217.14999998</v>
      </c>
      <c r="M148" s="3">
        <f>IF(ISERROR((Table8[[#This Row],[Close Price]]-I147)/I147),0,(Table8[[#This Row],[Close Price]]-I147)/I147)</f>
        <v>1.012615035677383E-2</v>
      </c>
      <c r="N148" s="3">
        <f>IF(OR(Table8[[#This Row],[Raw Return]]&lt;-20,Table8[[#This Row],[Raw Return]]&gt;20),"Outlier",Table8[[#This Row],[Raw Return]])</f>
        <v>1.012615035677383E-2</v>
      </c>
      <c r="O148" s="8">
        <f>(Table8[[#This Row],[Return]]-$S$3)^2</f>
        <v>8.1712431755389449E-5</v>
      </c>
      <c r="P148" s="8">
        <f>(Table8[[#This Row],[Return]]-$S$3)^3</f>
        <v>7.386389460900118E-7</v>
      </c>
    </row>
    <row r="149" spans="1:16" x14ac:dyDescent="0.3">
      <c r="A149" s="1" t="s">
        <v>12</v>
      </c>
      <c r="B149" s="1" t="s">
        <v>13</v>
      </c>
      <c r="C149" s="2">
        <v>43045</v>
      </c>
      <c r="D149" s="1">
        <v>5032.6000000000004</v>
      </c>
      <c r="E149" s="1">
        <v>5030</v>
      </c>
      <c r="F149" s="1">
        <v>5050</v>
      </c>
      <c r="G149" s="1">
        <v>4992</v>
      </c>
      <c r="H149" s="1">
        <v>5010</v>
      </c>
      <c r="I149" s="1">
        <v>5009.6000000000004</v>
      </c>
      <c r="J149" s="1">
        <v>5011.37</v>
      </c>
      <c r="K149" s="1">
        <v>79496</v>
      </c>
      <c r="L149" s="1">
        <v>398384139.44999999</v>
      </c>
      <c r="M149" s="3">
        <f>IF(ISERROR((Table8[[#This Row],[Close Price]]-I148)/I148),0,(Table8[[#This Row],[Close Price]]-I148)/I148)</f>
        <v>-4.5702022811270511E-3</v>
      </c>
      <c r="N149" s="3">
        <f>IF(OR(Table8[[#This Row],[Raw Return]]&lt;-20,Table8[[#This Row],[Raw Return]]&gt;20),"Outlier",Table8[[#This Row],[Raw Return]])</f>
        <v>-4.5702022811270511E-3</v>
      </c>
      <c r="O149" s="8">
        <f>(Table8[[#This Row],[Return]]-$S$3)^2</f>
        <v>3.2000062177990823E-5</v>
      </c>
      <c r="P149" s="8">
        <f>(Table8[[#This Row],[Return]]-$S$3)^3</f>
        <v>-1.8101986358175985E-7</v>
      </c>
    </row>
    <row r="150" spans="1:16" x14ac:dyDescent="0.3">
      <c r="A150" s="1" t="s">
        <v>12</v>
      </c>
      <c r="B150" s="1" t="s">
        <v>13</v>
      </c>
      <c r="C150" s="2">
        <v>43046</v>
      </c>
      <c r="D150" s="1">
        <v>5009.6000000000004</v>
      </c>
      <c r="E150" s="1">
        <v>5038</v>
      </c>
      <c r="F150" s="1">
        <v>5038</v>
      </c>
      <c r="G150" s="1">
        <v>4955</v>
      </c>
      <c r="H150" s="1">
        <v>4976</v>
      </c>
      <c r="I150" s="1">
        <v>4981</v>
      </c>
      <c r="J150" s="1">
        <v>4990.8999999999996</v>
      </c>
      <c r="K150" s="1">
        <v>101453</v>
      </c>
      <c r="L150" s="1">
        <v>506341608.94999999</v>
      </c>
      <c r="M150" s="3">
        <f>IF(ISERROR((Table8[[#This Row],[Close Price]]-I149)/I149),0,(Table8[[#This Row],[Close Price]]-I149)/I149)</f>
        <v>-5.7090386458001361E-3</v>
      </c>
      <c r="N150" s="3">
        <f>IF(OR(Table8[[#This Row],[Raw Return]]&lt;-20,Table8[[#This Row],[Raw Return]]&gt;20),"Outlier",Table8[[#This Row],[Raw Return]])</f>
        <v>-5.7090386458001361E-3</v>
      </c>
      <c r="O150" s="8">
        <f>(Table8[[#This Row],[Return]]-$S$3)^2</f>
        <v>4.6181485619097612E-5</v>
      </c>
      <c r="P150" s="8">
        <f>(Table8[[#This Row],[Return]]-$S$3)^3</f>
        <v>-3.138353421744602E-7</v>
      </c>
    </row>
    <row r="151" spans="1:16" x14ac:dyDescent="0.3">
      <c r="A151" s="1" t="s">
        <v>12</v>
      </c>
      <c r="B151" s="1" t="s">
        <v>13</v>
      </c>
      <c r="C151" s="2">
        <v>43047</v>
      </c>
      <c r="D151" s="1">
        <v>4981</v>
      </c>
      <c r="E151" s="1">
        <v>5005</v>
      </c>
      <c r="F151" s="1">
        <v>5044.45</v>
      </c>
      <c r="G151" s="1">
        <v>4950</v>
      </c>
      <c r="H151" s="1">
        <v>5018</v>
      </c>
      <c r="I151" s="1">
        <v>5022.7</v>
      </c>
      <c r="J151" s="1">
        <v>5015.2299999999996</v>
      </c>
      <c r="K151" s="1">
        <v>140928</v>
      </c>
      <c r="L151" s="1">
        <v>706786407.29999995</v>
      </c>
      <c r="M151" s="3">
        <f>IF(ISERROR((Table8[[#This Row],[Close Price]]-I150)/I150),0,(Table8[[#This Row],[Close Price]]-I150)/I150)</f>
        <v>8.3718128889780797E-3</v>
      </c>
      <c r="N151" s="3">
        <f>IF(OR(Table8[[#This Row],[Raw Return]]&lt;-20,Table8[[#This Row],[Raw Return]]&gt;20),"Outlier",Table8[[#This Row],[Raw Return]])</f>
        <v>8.3718128889780797E-3</v>
      </c>
      <c r="O151" s="8">
        <f>(Table8[[#This Row],[Return]]-$S$3)^2</f>
        <v>5.307348956357376E-5</v>
      </c>
      <c r="P151" s="8">
        <f>(Table8[[#This Row],[Return]]-$S$3)^3</f>
        <v>3.8664862040743021E-7</v>
      </c>
    </row>
    <row r="152" spans="1:16" x14ac:dyDescent="0.3">
      <c r="A152" s="1" t="s">
        <v>12</v>
      </c>
      <c r="B152" s="1" t="s">
        <v>13</v>
      </c>
      <c r="C152" s="2">
        <v>43048</v>
      </c>
      <c r="D152" s="1">
        <v>5022.7</v>
      </c>
      <c r="E152" s="1">
        <v>5005.1000000000004</v>
      </c>
      <c r="F152" s="1">
        <v>5094</v>
      </c>
      <c r="G152" s="1">
        <v>4991.3999999999996</v>
      </c>
      <c r="H152" s="1">
        <v>5005.2</v>
      </c>
      <c r="I152" s="1">
        <v>5006.75</v>
      </c>
      <c r="J152" s="1">
        <v>5023.92</v>
      </c>
      <c r="K152" s="1">
        <v>139597</v>
      </c>
      <c r="L152" s="1">
        <v>701323916.29999995</v>
      </c>
      <c r="M152" s="3">
        <f>IF(ISERROR((Table8[[#This Row],[Close Price]]-I151)/I151),0,(Table8[[#This Row],[Close Price]]-I151)/I151)</f>
        <v>-3.1755828538435143E-3</v>
      </c>
      <c r="N152" s="3">
        <f>IF(OR(Table8[[#This Row],[Raw Return]]&lt;-20,Table8[[#This Row],[Raw Return]]&gt;20),"Outlier",Table8[[#This Row],[Raw Return]])</f>
        <v>-3.1755828538435143E-3</v>
      </c>
      <c r="O152" s="8">
        <f>(Table8[[#This Row],[Return]]-$S$3)^2</f>
        <v>1.8166692528521496E-5</v>
      </c>
      <c r="P152" s="8">
        <f>(Table8[[#This Row],[Return]]-$S$3)^3</f>
        <v>-7.7430809340065129E-8</v>
      </c>
    </row>
    <row r="153" spans="1:16" x14ac:dyDescent="0.3">
      <c r="A153" s="1" t="s">
        <v>12</v>
      </c>
      <c r="B153" s="1" t="s">
        <v>13</v>
      </c>
      <c r="C153" s="2">
        <v>43049</v>
      </c>
      <c r="D153" s="1">
        <v>5006.75</v>
      </c>
      <c r="E153" s="1">
        <v>5021</v>
      </c>
      <c r="F153" s="1">
        <v>5075.25</v>
      </c>
      <c r="G153" s="1">
        <v>4990</v>
      </c>
      <c r="H153" s="1">
        <v>5035</v>
      </c>
      <c r="I153" s="1">
        <v>5027.45</v>
      </c>
      <c r="J153" s="1">
        <v>5032.71</v>
      </c>
      <c r="K153" s="1">
        <v>84973</v>
      </c>
      <c r="L153" s="1">
        <v>427644368.85000002</v>
      </c>
      <c r="M153" s="3">
        <f>IF(ISERROR((Table8[[#This Row],[Close Price]]-I152)/I152),0,(Table8[[#This Row],[Close Price]]-I152)/I152)</f>
        <v>4.1344185349777435E-3</v>
      </c>
      <c r="N153" s="3">
        <f>IF(OR(Table8[[#This Row],[Raw Return]]&lt;-20,Table8[[#This Row],[Raw Return]]&gt;20),"Outlier",Table8[[#This Row],[Raw Return]])</f>
        <v>4.1344185349777435E-3</v>
      </c>
      <c r="O153" s="8">
        <f>(Table8[[#This Row],[Return]]-$S$3)^2</f>
        <v>9.28884754471575E-6</v>
      </c>
      <c r="P153" s="8">
        <f>(Table8[[#This Row],[Return]]-$S$3)^3</f>
        <v>2.8310187939429267E-8</v>
      </c>
    </row>
    <row r="154" spans="1:16" x14ac:dyDescent="0.3">
      <c r="A154" s="1" t="s">
        <v>12</v>
      </c>
      <c r="B154" s="1" t="s">
        <v>13</v>
      </c>
      <c r="C154" s="2">
        <v>43052</v>
      </c>
      <c r="D154" s="1">
        <v>5027.45</v>
      </c>
      <c r="E154" s="1">
        <v>5028</v>
      </c>
      <c r="F154" s="1">
        <v>5050</v>
      </c>
      <c r="G154" s="1">
        <v>4962.6000000000004</v>
      </c>
      <c r="H154" s="1">
        <v>4974.75</v>
      </c>
      <c r="I154" s="1">
        <v>4998.3500000000004</v>
      </c>
      <c r="J154" s="1">
        <v>5002.2700000000004</v>
      </c>
      <c r="K154" s="1">
        <v>84985</v>
      </c>
      <c r="L154" s="1">
        <v>425117879</v>
      </c>
      <c r="M154" s="3">
        <f>IF(ISERROR((Table8[[#This Row],[Close Price]]-I153)/I153),0,(Table8[[#This Row],[Close Price]]-I153)/I153)</f>
        <v>-5.7882226576096143E-3</v>
      </c>
      <c r="N154" s="3">
        <f>IF(OR(Table8[[#This Row],[Raw Return]]&lt;-20,Table8[[#This Row],[Raw Return]]&gt;20),"Outlier",Table8[[#This Row],[Raw Return]])</f>
        <v>-5.7882226576096143E-3</v>
      </c>
      <c r="O154" s="8">
        <f>(Table8[[#This Row],[Return]]-$S$3)^2</f>
        <v>4.7263976688875255E-5</v>
      </c>
      <c r="P154" s="8">
        <f>(Table8[[#This Row],[Return]]-$S$3)^3</f>
        <v>-3.2493417381472307E-7</v>
      </c>
    </row>
    <row r="155" spans="1:16" x14ac:dyDescent="0.3">
      <c r="A155" s="1" t="s">
        <v>12</v>
      </c>
      <c r="B155" s="1" t="s">
        <v>13</v>
      </c>
      <c r="C155" s="2">
        <v>43053</v>
      </c>
      <c r="D155" s="1">
        <v>4998.3500000000004</v>
      </c>
      <c r="E155" s="1">
        <v>4978.3500000000004</v>
      </c>
      <c r="F155" s="1">
        <v>5059</v>
      </c>
      <c r="G155" s="1">
        <v>4964.5</v>
      </c>
      <c r="H155" s="1">
        <v>5020</v>
      </c>
      <c r="I155" s="1">
        <v>5014.3999999999996</v>
      </c>
      <c r="J155" s="1">
        <v>5008.75</v>
      </c>
      <c r="K155" s="1">
        <v>65822</v>
      </c>
      <c r="L155" s="1">
        <v>329685765.30000001</v>
      </c>
      <c r="M155" s="3">
        <f>IF(ISERROR((Table8[[#This Row],[Close Price]]-I154)/I154),0,(Table8[[#This Row],[Close Price]]-I154)/I154)</f>
        <v>3.21105964968425E-3</v>
      </c>
      <c r="N155" s="3">
        <f>IF(OR(Table8[[#This Row],[Raw Return]]&lt;-20,Table8[[#This Row],[Raw Return]]&gt;20),"Outlier",Table8[[#This Row],[Raw Return]])</f>
        <v>3.21105964968425E-3</v>
      </c>
      <c r="O155" s="8">
        <f>(Table8[[#This Row],[Return]]-$S$3)^2</f>
        <v>4.5130846458069786E-6</v>
      </c>
      <c r="P155" s="8">
        <f>(Table8[[#This Row],[Return]]-$S$3)^3</f>
        <v>9.5876068849517384E-9</v>
      </c>
    </row>
    <row r="156" spans="1:16" x14ac:dyDescent="0.3">
      <c r="A156" s="1" t="s">
        <v>12</v>
      </c>
      <c r="B156" s="1" t="s">
        <v>13</v>
      </c>
      <c r="C156" s="2">
        <v>43054</v>
      </c>
      <c r="D156" s="1">
        <v>5014.3999999999996</v>
      </c>
      <c r="E156" s="1">
        <v>5024.8500000000004</v>
      </c>
      <c r="F156" s="1">
        <v>5049</v>
      </c>
      <c r="G156" s="1">
        <v>4850</v>
      </c>
      <c r="H156" s="1">
        <v>4912</v>
      </c>
      <c r="I156" s="1">
        <v>4902.6499999999996</v>
      </c>
      <c r="J156" s="1">
        <v>4953.82</v>
      </c>
      <c r="K156" s="1">
        <v>116297</v>
      </c>
      <c r="L156" s="1">
        <v>576114009.64999998</v>
      </c>
      <c r="M156" s="3">
        <f>IF(ISERROR((Table8[[#This Row],[Close Price]]-I155)/I155),0,(Table8[[#This Row],[Close Price]]-I155)/I155)</f>
        <v>-2.228581684747926E-2</v>
      </c>
      <c r="N156" s="3">
        <f>IF(OR(Table8[[#This Row],[Raw Return]]&lt;-20,Table8[[#This Row],[Raw Return]]&gt;20),"Outlier",Table8[[#This Row],[Raw Return]])</f>
        <v>-2.228581684747926E-2</v>
      </c>
      <c r="O156" s="8">
        <f>(Table8[[#This Row],[Return]]-$S$3)^2</f>
        <v>5.4627255544882278E-4</v>
      </c>
      <c r="P156" s="8">
        <f>(Table8[[#This Row],[Return]]-$S$3)^3</f>
        <v>-1.2767741269387987E-5</v>
      </c>
    </row>
    <row r="157" spans="1:16" x14ac:dyDescent="0.3">
      <c r="A157" s="1" t="s">
        <v>12</v>
      </c>
      <c r="B157" s="1" t="s">
        <v>13</v>
      </c>
      <c r="C157" s="2">
        <v>43055</v>
      </c>
      <c r="D157" s="1">
        <v>4902.6499999999996</v>
      </c>
      <c r="E157" s="1">
        <v>4949</v>
      </c>
      <c r="F157" s="1">
        <v>5009.3500000000004</v>
      </c>
      <c r="G157" s="1">
        <v>4905.05</v>
      </c>
      <c r="H157" s="1">
        <v>4990.6000000000004</v>
      </c>
      <c r="I157" s="1">
        <v>4984.75</v>
      </c>
      <c r="J157" s="1">
        <v>4959.63</v>
      </c>
      <c r="K157" s="1">
        <v>84334</v>
      </c>
      <c r="L157" s="1">
        <v>418265667.39999998</v>
      </c>
      <c r="M157" s="3">
        <f>IF(ISERROR((Table8[[#This Row],[Close Price]]-I156)/I156),0,(Table8[[#This Row],[Close Price]]-I156)/I156)</f>
        <v>1.6746045506001932E-2</v>
      </c>
      <c r="N157" s="3">
        <f>IF(OR(Table8[[#This Row],[Raw Return]]&lt;-20,Table8[[#This Row],[Raw Return]]&gt;20),"Outlier",Table8[[#This Row],[Raw Return]])</f>
        <v>1.6746045506001932E-2</v>
      </c>
      <c r="O157" s="8">
        <f>(Table8[[#This Row],[Return]]-$S$3)^2</f>
        <v>2.4521643384458973E-4</v>
      </c>
      <c r="P157" s="8">
        <f>(Table8[[#This Row],[Return]]-$S$3)^3</f>
        <v>3.8399392918060194E-6</v>
      </c>
    </row>
    <row r="158" spans="1:16" x14ac:dyDescent="0.3">
      <c r="A158" s="1" t="s">
        <v>12</v>
      </c>
      <c r="B158" s="1" t="s">
        <v>13</v>
      </c>
      <c r="C158" s="2">
        <v>43056</v>
      </c>
      <c r="D158" s="1">
        <v>4984.75</v>
      </c>
      <c r="E158" s="1">
        <v>5030</v>
      </c>
      <c r="F158" s="1">
        <v>5195.6499999999996</v>
      </c>
      <c r="G158" s="1">
        <v>5015.05</v>
      </c>
      <c r="H158" s="1">
        <v>5132</v>
      </c>
      <c r="I158" s="1">
        <v>5129.75</v>
      </c>
      <c r="J158" s="1">
        <v>5125.3</v>
      </c>
      <c r="K158" s="1">
        <v>227223</v>
      </c>
      <c r="L158" s="1">
        <v>1164586090.3</v>
      </c>
      <c r="M158" s="3">
        <f>IF(ISERROR((Table8[[#This Row],[Close Price]]-I157)/I157),0,(Table8[[#This Row],[Close Price]]-I157)/I157)</f>
        <v>2.9088720597823362E-2</v>
      </c>
      <c r="N158" s="3">
        <f>IF(OR(Table8[[#This Row],[Raw Return]]&lt;-20,Table8[[#This Row],[Raw Return]]&gt;20),"Outlier",Table8[[#This Row],[Raw Return]])</f>
        <v>2.9088720597823362E-2</v>
      </c>
      <c r="O158" s="8">
        <f>(Table8[[#This Row],[Return]]-$S$3)^2</f>
        <v>7.8411553974096714E-4</v>
      </c>
      <c r="P158" s="8">
        <f>(Table8[[#This Row],[Return]]-$S$3)^3</f>
        <v>2.1956852847903262E-5</v>
      </c>
    </row>
    <row r="159" spans="1:16" x14ac:dyDescent="0.3">
      <c r="A159" s="1" t="s">
        <v>12</v>
      </c>
      <c r="B159" s="1" t="s">
        <v>13</v>
      </c>
      <c r="C159" s="2">
        <v>43059</v>
      </c>
      <c r="D159" s="1">
        <v>5129.75</v>
      </c>
      <c r="E159" s="1">
        <v>5156.8</v>
      </c>
      <c r="F159" s="1">
        <v>5215</v>
      </c>
      <c r="G159" s="1">
        <v>5144.1000000000004</v>
      </c>
      <c r="H159" s="1">
        <v>5171</v>
      </c>
      <c r="I159" s="1">
        <v>5173.55</v>
      </c>
      <c r="J159" s="1">
        <v>5179.54</v>
      </c>
      <c r="K159" s="1">
        <v>85975</v>
      </c>
      <c r="L159" s="1">
        <v>445311165.44999999</v>
      </c>
      <c r="M159" s="3">
        <f>IF(ISERROR((Table8[[#This Row],[Close Price]]-I158)/I158),0,(Table8[[#This Row],[Close Price]]-I158)/I158)</f>
        <v>8.5384277986256998E-3</v>
      </c>
      <c r="N159" s="3">
        <f>IF(OR(Table8[[#This Row],[Raw Return]]&lt;-20,Table8[[#This Row],[Raw Return]]&gt;20),"Outlier",Table8[[#This Row],[Raw Return]])</f>
        <v>8.5384277986256998E-3</v>
      </c>
      <c r="O159" s="8">
        <f>(Table8[[#This Row],[Return]]-$S$3)^2</f>
        <v>5.5528881117436332E-5</v>
      </c>
      <c r="P159" s="8">
        <f>(Table8[[#This Row],[Return]]-$S$3)^3</f>
        <v>4.1378846901628893E-7</v>
      </c>
    </row>
    <row r="160" spans="1:16" x14ac:dyDescent="0.3">
      <c r="A160" s="1" t="s">
        <v>12</v>
      </c>
      <c r="B160" s="1" t="s">
        <v>13</v>
      </c>
      <c r="C160" s="2">
        <v>43060</v>
      </c>
      <c r="D160" s="1">
        <v>5173.55</v>
      </c>
      <c r="E160" s="1">
        <v>5200</v>
      </c>
      <c r="F160" s="1">
        <v>5244</v>
      </c>
      <c r="G160" s="1">
        <v>5115</v>
      </c>
      <c r="H160" s="1">
        <v>5210</v>
      </c>
      <c r="I160" s="1">
        <v>5206.2</v>
      </c>
      <c r="J160" s="1">
        <v>5189.29</v>
      </c>
      <c r="K160" s="1">
        <v>105469</v>
      </c>
      <c r="L160" s="1">
        <v>547308805.10000002</v>
      </c>
      <c r="M160" s="3">
        <f>IF(ISERROR((Table8[[#This Row],[Close Price]]-I159)/I159),0,(Table8[[#This Row],[Close Price]]-I159)/I159)</f>
        <v>6.310947028635972E-3</v>
      </c>
      <c r="N160" s="3">
        <f>IF(OR(Table8[[#This Row],[Raw Return]]&lt;-20,Table8[[#This Row],[Raw Return]]&gt;20),"Outlier",Table8[[#This Row],[Raw Return]])</f>
        <v>6.310947028635972E-3</v>
      </c>
      <c r="O160" s="8">
        <f>(Table8[[#This Row],[Return]]-$S$3)^2</f>
        <v>2.729320145336163E-5</v>
      </c>
      <c r="P160" s="8">
        <f>(Table8[[#This Row],[Return]]-$S$3)^3</f>
        <v>1.4258758753359565E-7</v>
      </c>
    </row>
    <row r="161" spans="1:16" x14ac:dyDescent="0.3">
      <c r="A161" s="1" t="s">
        <v>12</v>
      </c>
      <c r="B161" s="1" t="s">
        <v>13</v>
      </c>
      <c r="C161" s="2">
        <v>43061</v>
      </c>
      <c r="D161" s="1">
        <v>5206.2</v>
      </c>
      <c r="E161" s="1">
        <v>5206</v>
      </c>
      <c r="F161" s="1">
        <v>5221</v>
      </c>
      <c r="G161" s="1">
        <v>5150</v>
      </c>
      <c r="H161" s="1">
        <v>5180</v>
      </c>
      <c r="I161" s="1">
        <v>5176.3500000000004</v>
      </c>
      <c r="J161" s="1">
        <v>5175.01</v>
      </c>
      <c r="K161" s="1">
        <v>104244</v>
      </c>
      <c r="L161" s="1">
        <v>539464125.75</v>
      </c>
      <c r="M161" s="3">
        <f>IF(ISERROR((Table8[[#This Row],[Close Price]]-I160)/I160),0,(Table8[[#This Row],[Close Price]]-I160)/I160)</f>
        <v>-5.7335484614497055E-3</v>
      </c>
      <c r="N161" s="3">
        <f>IF(OR(Table8[[#This Row],[Raw Return]]&lt;-20,Table8[[#This Row],[Raw Return]]&gt;20),"Outlier",Table8[[#This Row],[Raw Return]])</f>
        <v>-5.7335484614497055E-3</v>
      </c>
      <c r="O161" s="8">
        <f>(Table8[[#This Row],[Return]]-$S$3)^2</f>
        <v>4.6515208867892638E-5</v>
      </c>
      <c r="P161" s="8">
        <f>(Table8[[#This Row],[Return]]-$S$3)^3</f>
        <v>-3.1724330315235726E-7</v>
      </c>
    </row>
    <row r="162" spans="1:16" x14ac:dyDescent="0.3">
      <c r="A162" s="1" t="s">
        <v>12</v>
      </c>
      <c r="B162" s="1" t="s">
        <v>13</v>
      </c>
      <c r="C162" s="2">
        <v>43062</v>
      </c>
      <c r="D162" s="1">
        <v>5176.3500000000004</v>
      </c>
      <c r="E162" s="1">
        <v>5188</v>
      </c>
      <c r="F162" s="1">
        <v>5189</v>
      </c>
      <c r="G162" s="1">
        <v>5101</v>
      </c>
      <c r="H162" s="1">
        <v>5125</v>
      </c>
      <c r="I162" s="1">
        <v>5133.6000000000004</v>
      </c>
      <c r="J162" s="1">
        <v>5135.6899999999996</v>
      </c>
      <c r="K162" s="1">
        <v>81941</v>
      </c>
      <c r="L162" s="1">
        <v>420823846.64999998</v>
      </c>
      <c r="M162" s="3">
        <f>IF(ISERROR((Table8[[#This Row],[Close Price]]-I161)/I161),0,(Table8[[#This Row],[Close Price]]-I161)/I161)</f>
        <v>-8.2587151177953566E-3</v>
      </c>
      <c r="N162" s="3">
        <f>IF(OR(Table8[[#This Row],[Raw Return]]&lt;-20,Table8[[#This Row],[Raw Return]]&gt;20),"Outlier",Table8[[#This Row],[Raw Return]])</f>
        <v>-8.2587151177953566E-3</v>
      </c>
      <c r="O162" s="8">
        <f>(Table8[[#This Row],[Return]]-$S$3)^2</f>
        <v>8.7335988695797084E-5</v>
      </c>
      <c r="P162" s="8">
        <f>(Table8[[#This Row],[Return]]-$S$3)^3</f>
        <v>-8.1618735417675914E-7</v>
      </c>
    </row>
    <row r="163" spans="1:16" x14ac:dyDescent="0.3">
      <c r="A163" s="1" t="s">
        <v>12</v>
      </c>
      <c r="B163" s="1" t="s">
        <v>13</v>
      </c>
      <c r="C163" s="2">
        <v>43063</v>
      </c>
      <c r="D163" s="1">
        <v>5133.6000000000004</v>
      </c>
      <c r="E163" s="1">
        <v>5141.1000000000004</v>
      </c>
      <c r="F163" s="1">
        <v>5191</v>
      </c>
      <c r="G163" s="1">
        <v>5123.6499999999996</v>
      </c>
      <c r="H163" s="1">
        <v>5160</v>
      </c>
      <c r="I163" s="1">
        <v>5160.6000000000004</v>
      </c>
      <c r="J163" s="1">
        <v>5158.37</v>
      </c>
      <c r="K163" s="1">
        <v>67352</v>
      </c>
      <c r="L163" s="1">
        <v>347426343.5</v>
      </c>
      <c r="M163" s="3">
        <f>IF(ISERROR((Table8[[#This Row],[Close Price]]-I162)/I162),0,(Table8[[#This Row],[Close Price]]-I162)/I162)</f>
        <v>5.2594670406732116E-3</v>
      </c>
      <c r="N163" s="3">
        <f>IF(OR(Table8[[#This Row],[Raw Return]]&lt;-20,Table8[[#This Row],[Raw Return]]&gt;20),"Outlier",Table8[[#This Row],[Raw Return]])</f>
        <v>5.2594670406732116E-3</v>
      </c>
      <c r="O163" s="8">
        <f>(Table8[[#This Row],[Return]]-$S$3)^2</f>
        <v>1.7412339761735814E-5</v>
      </c>
      <c r="P163" s="8">
        <f>(Table8[[#This Row],[Return]]-$S$3)^3</f>
        <v>7.2658378107054836E-8</v>
      </c>
    </row>
    <row r="164" spans="1:16" x14ac:dyDescent="0.3">
      <c r="A164" s="1" t="s">
        <v>12</v>
      </c>
      <c r="B164" s="1" t="s">
        <v>13</v>
      </c>
      <c r="C164" s="2">
        <v>43066</v>
      </c>
      <c r="D164" s="1">
        <v>5160.6000000000004</v>
      </c>
      <c r="E164" s="1">
        <v>5159</v>
      </c>
      <c r="F164" s="1">
        <v>5159.95</v>
      </c>
      <c r="G164" s="1">
        <v>5121</v>
      </c>
      <c r="H164" s="1">
        <v>5148.8999999999996</v>
      </c>
      <c r="I164" s="1">
        <v>5151.8500000000004</v>
      </c>
      <c r="J164" s="1">
        <v>5140.9399999999996</v>
      </c>
      <c r="K164" s="1">
        <v>95340</v>
      </c>
      <c r="L164" s="1">
        <v>490137055.39999998</v>
      </c>
      <c r="M164" s="3">
        <f>IF(ISERROR((Table8[[#This Row],[Close Price]]-I163)/I163),0,(Table8[[#This Row],[Close Price]]-I163)/I163)</f>
        <v>-1.6955392783784831E-3</v>
      </c>
      <c r="N164" s="3">
        <f>IF(OR(Table8[[#This Row],[Raw Return]]&lt;-20,Table8[[#This Row],[Raw Return]]&gt;20),"Outlier",Table8[[#This Row],[Raw Return]])</f>
        <v>-1.6955392783784831E-3</v>
      </c>
      <c r="O164" s="8">
        <f>(Table8[[#This Row],[Return]]-$S$3)^2</f>
        <v>7.7406187142614604E-6</v>
      </c>
      <c r="P164" s="8">
        <f>(Table8[[#This Row],[Return]]-$S$3)^3</f>
        <v>-2.1535924172147635E-8</v>
      </c>
    </row>
    <row r="165" spans="1:16" x14ac:dyDescent="0.3">
      <c r="A165" s="1" t="s">
        <v>12</v>
      </c>
      <c r="B165" s="1" t="s">
        <v>13</v>
      </c>
      <c r="C165" s="2">
        <v>43067</v>
      </c>
      <c r="D165" s="1">
        <v>5151.8500000000004</v>
      </c>
      <c r="E165" s="1">
        <v>5145.05</v>
      </c>
      <c r="F165" s="1">
        <v>5274.8</v>
      </c>
      <c r="G165" s="1">
        <v>5122.6499999999996</v>
      </c>
      <c r="H165" s="1">
        <v>5244</v>
      </c>
      <c r="I165" s="1">
        <v>5240.2</v>
      </c>
      <c r="J165" s="1">
        <v>5226.9399999999996</v>
      </c>
      <c r="K165" s="1">
        <v>153601</v>
      </c>
      <c r="L165" s="1">
        <v>802862908.79999995</v>
      </c>
      <c r="M165" s="3">
        <f>IF(ISERROR((Table8[[#This Row],[Close Price]]-I164)/I164),0,(Table8[[#This Row],[Close Price]]-I164)/I164)</f>
        <v>1.7149179420984588E-2</v>
      </c>
      <c r="N165" s="3">
        <f>IF(OR(Table8[[#This Row],[Raw Return]]&lt;-20,Table8[[#This Row],[Raw Return]]&gt;20),"Outlier",Table8[[#This Row],[Raw Return]])</f>
        <v>1.7149179420984588E-2</v>
      </c>
      <c r="O165" s="8">
        <f>(Table8[[#This Row],[Return]]-$S$3)^2</f>
        <v>2.5800461161306953E-4</v>
      </c>
      <c r="P165" s="8">
        <f>(Table8[[#This Row],[Return]]-$S$3)^3</f>
        <v>4.1442047389936968E-6</v>
      </c>
    </row>
    <row r="166" spans="1:16" x14ac:dyDescent="0.3">
      <c r="A166" s="1" t="s">
        <v>12</v>
      </c>
      <c r="B166" s="1" t="s">
        <v>13</v>
      </c>
      <c r="C166" s="2">
        <v>43068</v>
      </c>
      <c r="D166" s="1">
        <v>5240.2</v>
      </c>
      <c r="E166" s="1">
        <v>5260</v>
      </c>
      <c r="F166" s="1">
        <v>5349</v>
      </c>
      <c r="G166" s="1">
        <v>5224.8500000000004</v>
      </c>
      <c r="H166" s="1">
        <v>5290</v>
      </c>
      <c r="I166" s="1">
        <v>5305.6</v>
      </c>
      <c r="J166" s="1">
        <v>5303.12</v>
      </c>
      <c r="K166" s="1">
        <v>161851</v>
      </c>
      <c r="L166" s="1">
        <v>858315606.54999995</v>
      </c>
      <c r="M166" s="3">
        <f>IF(ISERROR((Table8[[#This Row],[Close Price]]-I165)/I165),0,(Table8[[#This Row],[Close Price]]-I165)/I165)</f>
        <v>1.2480439677874995E-2</v>
      </c>
      <c r="N166" s="3">
        <f>IF(OR(Table8[[#This Row],[Raw Return]]&lt;-20,Table8[[#This Row],[Raw Return]]&gt;20),"Outlier",Table8[[#This Row],[Raw Return]])</f>
        <v>1.2480439677874995E-2</v>
      </c>
      <c r="O166" s="8">
        <f>(Table8[[#This Row],[Return]]-$S$3)^2</f>
        <v>1.298182731332827E-4</v>
      </c>
      <c r="P166" s="8">
        <f>(Table8[[#This Row],[Return]]-$S$3)^3</f>
        <v>1.4791211314395653E-6</v>
      </c>
    </row>
    <row r="167" spans="1:16" x14ac:dyDescent="0.3">
      <c r="A167" s="1" t="s">
        <v>12</v>
      </c>
      <c r="B167" s="1" t="s">
        <v>13</v>
      </c>
      <c r="C167" s="2">
        <v>43069</v>
      </c>
      <c r="D167" s="1">
        <v>5305.6</v>
      </c>
      <c r="E167" s="1">
        <v>5251.5</v>
      </c>
      <c r="F167" s="1">
        <v>5290</v>
      </c>
      <c r="G167" s="1">
        <v>5151</v>
      </c>
      <c r="H167" s="1">
        <v>5185</v>
      </c>
      <c r="I167" s="1">
        <v>5214.1000000000004</v>
      </c>
      <c r="J167" s="1">
        <v>5224.1400000000003</v>
      </c>
      <c r="K167" s="1">
        <v>282218</v>
      </c>
      <c r="L167" s="1">
        <v>1474345649.95</v>
      </c>
      <c r="M167" s="3">
        <f>IF(ISERROR((Table8[[#This Row],[Close Price]]-I166)/I166),0,(Table8[[#This Row],[Close Price]]-I166)/I166)</f>
        <v>-1.7245928829915561E-2</v>
      </c>
      <c r="N167" s="3">
        <f>IF(OR(Table8[[#This Row],[Raw Return]]&lt;-20,Table8[[#This Row],[Raw Return]]&gt;20),"Outlier",Table8[[#This Row],[Raw Return]])</f>
        <v>-1.7245928829915561E-2</v>
      </c>
      <c r="O167" s="8">
        <f>(Table8[[#This Row],[Return]]-$S$3)^2</f>
        <v>3.3608372023018646E-4</v>
      </c>
      <c r="P167" s="8">
        <f>(Table8[[#This Row],[Return]]-$S$3)^3</f>
        <v>-6.1612838031580517E-6</v>
      </c>
    </row>
    <row r="168" spans="1:16" x14ac:dyDescent="0.3">
      <c r="A168" s="1" t="s">
        <v>12</v>
      </c>
      <c r="B168" s="1" t="s">
        <v>13</v>
      </c>
      <c r="C168" s="2">
        <v>43070</v>
      </c>
      <c r="D168" s="1">
        <v>5214.1000000000004</v>
      </c>
      <c r="E168" s="1">
        <v>5213.75</v>
      </c>
      <c r="F168" s="1">
        <v>5282.25</v>
      </c>
      <c r="G168" s="1">
        <v>5060</v>
      </c>
      <c r="H168" s="1">
        <v>5075.3</v>
      </c>
      <c r="I168" s="1">
        <v>5098.8500000000004</v>
      </c>
      <c r="J168" s="1">
        <v>5176.8900000000003</v>
      </c>
      <c r="K168" s="1">
        <v>98823</v>
      </c>
      <c r="L168" s="1">
        <v>511595696.69999999</v>
      </c>
      <c r="M168" s="3">
        <f>IF(ISERROR((Table8[[#This Row],[Close Price]]-I167)/I167),0,(Table8[[#This Row],[Close Price]]-I167)/I167)</f>
        <v>-2.2103526974933351E-2</v>
      </c>
      <c r="N168" s="3">
        <f>IF(OR(Table8[[#This Row],[Raw Return]]&lt;-20,Table8[[#This Row],[Raw Return]]&gt;20),"Outlier",Table8[[#This Row],[Raw Return]])</f>
        <v>-2.2103526974933351E-2</v>
      </c>
      <c r="O168" s="8">
        <f>(Table8[[#This Row],[Return]]-$S$3)^2</f>
        <v>5.3778465431974848E-4</v>
      </c>
      <c r="P168" s="8">
        <f>(Table8[[#This Row],[Return]]-$S$3)^3</f>
        <v>-1.2471325322195765E-5</v>
      </c>
    </row>
    <row r="169" spans="1:16" x14ac:dyDescent="0.3">
      <c r="A169" s="1" t="s">
        <v>12</v>
      </c>
      <c r="B169" s="1" t="s">
        <v>13</v>
      </c>
      <c r="C169" s="2">
        <v>43073</v>
      </c>
      <c r="D169" s="1">
        <v>5098.8500000000004</v>
      </c>
      <c r="E169" s="1">
        <v>5100</v>
      </c>
      <c r="F169" s="1">
        <v>5137</v>
      </c>
      <c r="G169" s="1">
        <v>5005</v>
      </c>
      <c r="H169" s="1">
        <v>5065</v>
      </c>
      <c r="I169" s="1">
        <v>5056.8</v>
      </c>
      <c r="J169" s="1">
        <v>5044.74</v>
      </c>
      <c r="K169" s="1">
        <v>131794</v>
      </c>
      <c r="L169" s="1">
        <v>664866498.10000002</v>
      </c>
      <c r="M169" s="3">
        <f>IF(ISERROR((Table8[[#This Row],[Close Price]]-I168)/I168),0,(Table8[[#This Row],[Close Price]]-I168)/I168)</f>
        <v>-8.2469576473126645E-3</v>
      </c>
      <c r="N169" s="3">
        <f>IF(OR(Table8[[#This Row],[Raw Return]]&lt;-20,Table8[[#This Row],[Raw Return]]&gt;20),"Outlier",Table8[[#This Row],[Raw Return]])</f>
        <v>-8.2469576473126645E-3</v>
      </c>
      <c r="O169" s="8">
        <f>(Table8[[#This Row],[Return]]-$S$3)^2</f>
        <v>8.7116371049344744E-5</v>
      </c>
      <c r="P169" s="8">
        <f>(Table8[[#This Row],[Return]]-$S$3)^3</f>
        <v>-8.1311067728391525E-7</v>
      </c>
    </row>
    <row r="170" spans="1:16" x14ac:dyDescent="0.3">
      <c r="A170" s="1" t="s">
        <v>12</v>
      </c>
      <c r="B170" s="1" t="s">
        <v>13</v>
      </c>
      <c r="C170" s="2">
        <v>43074</v>
      </c>
      <c r="D170" s="1">
        <v>5056.8</v>
      </c>
      <c r="E170" s="1">
        <v>5051.05</v>
      </c>
      <c r="F170" s="1">
        <v>5084.3</v>
      </c>
      <c r="G170" s="1">
        <v>4982.8</v>
      </c>
      <c r="H170" s="1">
        <v>5001.5</v>
      </c>
      <c r="I170" s="1">
        <v>5003.6499999999996</v>
      </c>
      <c r="J170" s="1">
        <v>5017.2299999999996</v>
      </c>
      <c r="K170" s="1">
        <v>154886</v>
      </c>
      <c r="L170" s="1">
        <v>777097972.60000002</v>
      </c>
      <c r="M170" s="3">
        <f>IF(ISERROR((Table8[[#This Row],[Close Price]]-I169)/I169),0,(Table8[[#This Row],[Close Price]]-I169)/I169)</f>
        <v>-1.0510599588672787E-2</v>
      </c>
      <c r="N170" s="3">
        <f>IF(OR(Table8[[#This Row],[Raw Return]]&lt;-20,Table8[[#This Row],[Raw Return]]&gt;20),"Outlier",Table8[[#This Row],[Raw Return]])</f>
        <v>-1.0510599588672787E-2</v>
      </c>
      <c r="O170" s="8">
        <f>(Table8[[#This Row],[Return]]-$S$3)^2</f>
        <v>1.344963711497704E-4</v>
      </c>
      <c r="P170" s="8">
        <f>(Table8[[#This Row],[Return]]-$S$3)^3</f>
        <v>-1.5597889888987758E-6</v>
      </c>
    </row>
    <row r="171" spans="1:16" x14ac:dyDescent="0.3">
      <c r="A171" s="1" t="s">
        <v>12</v>
      </c>
      <c r="B171" s="1" t="s">
        <v>13</v>
      </c>
      <c r="C171" s="2">
        <v>43075</v>
      </c>
      <c r="D171" s="1">
        <v>5003.6499999999996</v>
      </c>
      <c r="E171" s="1">
        <v>4970.05</v>
      </c>
      <c r="F171" s="1">
        <v>5032.95</v>
      </c>
      <c r="G171" s="1">
        <v>4905</v>
      </c>
      <c r="H171" s="1">
        <v>4967</v>
      </c>
      <c r="I171" s="1">
        <v>4964.6499999999996</v>
      </c>
      <c r="J171" s="1">
        <v>4978.09</v>
      </c>
      <c r="K171" s="1">
        <v>208715</v>
      </c>
      <c r="L171" s="1">
        <v>1039002147.2</v>
      </c>
      <c r="M171" s="3">
        <f>IF(ISERROR((Table8[[#This Row],[Close Price]]-I170)/I170),0,(Table8[[#This Row],[Close Price]]-I170)/I170)</f>
        <v>-7.7943101535878816E-3</v>
      </c>
      <c r="N171" s="3">
        <f>IF(OR(Table8[[#This Row],[Raw Return]]&lt;-20,Table8[[#This Row],[Raw Return]]&gt;20),"Outlier",Table8[[#This Row],[Raw Return]])</f>
        <v>-7.7943101535878816E-3</v>
      </c>
      <c r="O171" s="8">
        <f>(Table8[[#This Row],[Return]]-$S$3)^2</f>
        <v>7.8871585827709027E-5</v>
      </c>
      <c r="P171" s="8">
        <f>(Table8[[#This Row],[Return]]-$S$3)^3</f>
        <v>-7.0045599969729484E-7</v>
      </c>
    </row>
    <row r="172" spans="1:16" x14ac:dyDescent="0.3">
      <c r="A172" s="1" t="s">
        <v>12</v>
      </c>
      <c r="B172" s="1" t="s">
        <v>13</v>
      </c>
      <c r="C172" s="2">
        <v>43076</v>
      </c>
      <c r="D172" s="1">
        <v>4964.6499999999996</v>
      </c>
      <c r="E172" s="1">
        <v>4940</v>
      </c>
      <c r="F172" s="1">
        <v>5093</v>
      </c>
      <c r="G172" s="1">
        <v>4940</v>
      </c>
      <c r="H172" s="1">
        <v>5069.3500000000004</v>
      </c>
      <c r="I172" s="1">
        <v>5070.2</v>
      </c>
      <c r="J172" s="1">
        <v>5041.68</v>
      </c>
      <c r="K172" s="1">
        <v>120619</v>
      </c>
      <c r="L172" s="1">
        <v>608122929.79999995</v>
      </c>
      <c r="M172" s="3">
        <f>IF(ISERROR((Table8[[#This Row],[Close Price]]-I171)/I171),0,(Table8[[#This Row],[Close Price]]-I171)/I171)</f>
        <v>2.1260310394489074E-2</v>
      </c>
      <c r="N172" s="3">
        <f>IF(OR(Table8[[#This Row],[Raw Return]]&lt;-20,Table8[[#This Row],[Raw Return]]&gt;20),"Outlier",Table8[[#This Row],[Raw Return]])</f>
        <v>2.1260310394489074E-2</v>
      </c>
      <c r="O172" s="8">
        <f>(Table8[[#This Row],[Return]]-$S$3)^2</f>
        <v>4.0697627255286935E-4</v>
      </c>
      <c r="P172" s="8">
        <f>(Table8[[#This Row],[Return]]-$S$3)^3</f>
        <v>8.2101980733554987E-6</v>
      </c>
    </row>
    <row r="173" spans="1:16" x14ac:dyDescent="0.3">
      <c r="A173" s="1" t="s">
        <v>12</v>
      </c>
      <c r="B173" s="1" t="s">
        <v>13</v>
      </c>
      <c r="C173" s="2">
        <v>43077</v>
      </c>
      <c r="D173" s="1">
        <v>5070.2</v>
      </c>
      <c r="E173" s="1">
        <v>5090</v>
      </c>
      <c r="F173" s="1">
        <v>5147.7</v>
      </c>
      <c r="G173" s="1">
        <v>5070.2</v>
      </c>
      <c r="H173" s="1">
        <v>5111.3500000000004</v>
      </c>
      <c r="I173" s="1">
        <v>5125.1000000000004</v>
      </c>
      <c r="J173" s="1">
        <v>5116.32</v>
      </c>
      <c r="K173" s="1">
        <v>141024</v>
      </c>
      <c r="L173" s="1">
        <v>721523975.20000005</v>
      </c>
      <c r="M173" s="3">
        <f>IF(ISERROR((Table8[[#This Row],[Close Price]]-I172)/I172),0,(Table8[[#This Row],[Close Price]]-I172)/I172)</f>
        <v>1.0827975227801772E-2</v>
      </c>
      <c r="N173" s="3">
        <f>IF(OR(Table8[[#This Row],[Raw Return]]&lt;-20,Table8[[#This Row],[Raw Return]]&gt;20),"Outlier",Table8[[#This Row],[Raw Return]])</f>
        <v>1.0827975227801772E-2</v>
      </c>
      <c r="O173" s="8">
        <f>(Table8[[#This Row],[Return]]-$S$3)^2</f>
        <v>9.4893271771998665E-5</v>
      </c>
      <c r="P173" s="8">
        <f>(Table8[[#This Row],[Return]]-$S$3)^3</f>
        <v>9.2438551396146811E-7</v>
      </c>
    </row>
    <row r="174" spans="1:16" x14ac:dyDescent="0.3">
      <c r="A174" s="1" t="s">
        <v>12</v>
      </c>
      <c r="B174" s="1" t="s">
        <v>13</v>
      </c>
      <c r="C174" s="2">
        <v>43080</v>
      </c>
      <c r="D174" s="1">
        <v>5125.1000000000004</v>
      </c>
      <c r="E174" s="1">
        <v>5159</v>
      </c>
      <c r="F174" s="1">
        <v>5159</v>
      </c>
      <c r="G174" s="1">
        <v>5059.6499999999996</v>
      </c>
      <c r="H174" s="1">
        <v>5110</v>
      </c>
      <c r="I174" s="1">
        <v>5106.3</v>
      </c>
      <c r="J174" s="1">
        <v>5102.5</v>
      </c>
      <c r="K174" s="1">
        <v>81543</v>
      </c>
      <c r="L174" s="1">
        <v>416073052.94999999</v>
      </c>
      <c r="M174" s="3">
        <f>IF(ISERROR((Table8[[#This Row],[Close Price]]-I173)/I173),0,(Table8[[#This Row],[Close Price]]-I173)/I173)</f>
        <v>-3.6682211078808572E-3</v>
      </c>
      <c r="N174" s="3">
        <f>IF(OR(Table8[[#This Row],[Raw Return]]&lt;-20,Table8[[#This Row],[Raw Return]]&gt;20),"Outlier",Table8[[#This Row],[Raw Return]])</f>
        <v>-3.6682211078808572E-3</v>
      </c>
      <c r="O174" s="8">
        <f>(Table8[[#This Row],[Return]]-$S$3)^2</f>
        <v>2.260887023497245E-5</v>
      </c>
      <c r="P174" s="8">
        <f>(Table8[[#This Row],[Return]]-$S$3)^3</f>
        <v>-1.0750243261860611E-7</v>
      </c>
    </row>
    <row r="175" spans="1:16" x14ac:dyDescent="0.3">
      <c r="A175" s="1" t="s">
        <v>12</v>
      </c>
      <c r="B175" s="1" t="s">
        <v>13</v>
      </c>
      <c r="C175" s="2">
        <v>43081</v>
      </c>
      <c r="D175" s="1">
        <v>5106.3</v>
      </c>
      <c r="E175" s="1">
        <v>5120</v>
      </c>
      <c r="F175" s="1">
        <v>5129</v>
      </c>
      <c r="G175" s="1">
        <v>5073.5</v>
      </c>
      <c r="H175" s="1">
        <v>5112</v>
      </c>
      <c r="I175" s="1">
        <v>5109.7</v>
      </c>
      <c r="J175" s="1">
        <v>5104.04</v>
      </c>
      <c r="K175" s="1">
        <v>118285</v>
      </c>
      <c r="L175" s="1">
        <v>603731511.64999998</v>
      </c>
      <c r="M175" s="3">
        <f>IF(ISERROR((Table8[[#This Row],[Close Price]]-I174)/I174),0,(Table8[[#This Row],[Close Price]]-I174)/I174)</f>
        <v>6.6584415330075324E-4</v>
      </c>
      <c r="N175" s="3">
        <f>IF(OR(Table8[[#This Row],[Raw Return]]&lt;-20,Table8[[#This Row],[Raw Return]]&gt;20),"Outlier",Table8[[#This Row],[Raw Return]])</f>
        <v>6.6584415330075324E-4</v>
      </c>
      <c r="O175" s="8">
        <f>(Table8[[#This Row],[Return]]-$S$3)^2</f>
        <v>1.7708384260686539E-7</v>
      </c>
      <c r="P175" s="8">
        <f>(Table8[[#This Row],[Return]]-$S$3)^3</f>
        <v>-7.4519238109291372E-11</v>
      </c>
    </row>
    <row r="176" spans="1:16" x14ac:dyDescent="0.3">
      <c r="A176" s="1" t="s">
        <v>12</v>
      </c>
      <c r="B176" s="1" t="s">
        <v>13</v>
      </c>
      <c r="C176" s="2">
        <v>43082</v>
      </c>
      <c r="D176" s="1">
        <v>5109.7</v>
      </c>
      <c r="E176" s="1">
        <v>5114.8500000000004</v>
      </c>
      <c r="F176" s="1">
        <v>5125</v>
      </c>
      <c r="G176" s="1">
        <v>5001.1499999999996</v>
      </c>
      <c r="H176" s="1">
        <v>5091</v>
      </c>
      <c r="I176" s="1">
        <v>5056.1499999999996</v>
      </c>
      <c r="J176" s="1">
        <v>5069.58</v>
      </c>
      <c r="K176" s="1">
        <v>117002</v>
      </c>
      <c r="L176" s="1">
        <v>593151020.35000002</v>
      </c>
      <c r="M176" s="3">
        <f>IF(ISERROR((Table8[[#This Row],[Close Price]]-I175)/I175),0,(Table8[[#This Row],[Close Price]]-I175)/I175)</f>
        <v>-1.0480067322934846E-2</v>
      </c>
      <c r="N176" s="3">
        <f>IF(OR(Table8[[#This Row],[Raw Return]]&lt;-20,Table8[[#This Row],[Raw Return]]&gt;20),"Outlier",Table8[[#This Row],[Raw Return]])</f>
        <v>-1.0480067322934846E-2</v>
      </c>
      <c r="O176" s="8">
        <f>(Table8[[#This Row],[Return]]-$S$3)^2</f>
        <v>1.3378912230068414E-4</v>
      </c>
      <c r="P176" s="8">
        <f>(Table8[[#This Row],[Return]]-$S$3)^3</f>
        <v>-1.5475019571606631E-6</v>
      </c>
    </row>
    <row r="177" spans="1:16" x14ac:dyDescent="0.3">
      <c r="A177" s="1" t="s">
        <v>12</v>
      </c>
      <c r="B177" s="1" t="s">
        <v>13</v>
      </c>
      <c r="C177" s="2">
        <v>43083</v>
      </c>
      <c r="D177" s="1">
        <v>5056.1499999999996</v>
      </c>
      <c r="E177" s="1">
        <v>5000</v>
      </c>
      <c r="F177" s="1">
        <v>5132</v>
      </c>
      <c r="G177" s="1">
        <v>5000</v>
      </c>
      <c r="H177" s="1">
        <v>5115</v>
      </c>
      <c r="I177" s="1">
        <v>5116.25</v>
      </c>
      <c r="J177" s="1">
        <v>5075.63</v>
      </c>
      <c r="K177" s="1">
        <v>161585</v>
      </c>
      <c r="L177" s="1">
        <v>820146186.20000005</v>
      </c>
      <c r="M177" s="3">
        <f>IF(ISERROR((Table8[[#This Row],[Close Price]]-I176)/I176),0,(Table8[[#This Row],[Close Price]]-I176)/I176)</f>
        <v>1.1886514442807347E-2</v>
      </c>
      <c r="N177" s="3">
        <f>IF(OR(Table8[[#This Row],[Raw Return]]&lt;-20,Table8[[#This Row],[Raw Return]]&gt;20),"Outlier",Table8[[#This Row],[Raw Return]])</f>
        <v>1.1886514442807347E-2</v>
      </c>
      <c r="O177" s="8">
        <f>(Table8[[#This Row],[Return]]-$S$3)^2</f>
        <v>1.166369107589672E-4</v>
      </c>
      <c r="P177" s="8">
        <f>(Table8[[#This Row],[Return]]-$S$3)^3</f>
        <v>1.2596619546266384E-6</v>
      </c>
    </row>
    <row r="178" spans="1:16" x14ac:dyDescent="0.3">
      <c r="A178" s="1" t="s">
        <v>12</v>
      </c>
      <c r="B178" s="1" t="s">
        <v>13</v>
      </c>
      <c r="C178" s="2">
        <v>43084</v>
      </c>
      <c r="D178" s="1">
        <v>5116.25</v>
      </c>
      <c r="E178" s="1">
        <v>5160</v>
      </c>
      <c r="F178" s="1">
        <v>5187.5</v>
      </c>
      <c r="G178" s="1">
        <v>5111.5</v>
      </c>
      <c r="H178" s="1">
        <v>5160</v>
      </c>
      <c r="I178" s="1">
        <v>5170.3500000000004</v>
      </c>
      <c r="J178" s="1">
        <v>5158.09</v>
      </c>
      <c r="K178" s="1">
        <v>145700</v>
      </c>
      <c r="L178" s="1">
        <v>751533785.35000002</v>
      </c>
      <c r="M178" s="3">
        <f>IF(ISERROR((Table8[[#This Row],[Close Price]]-I177)/I177),0,(Table8[[#This Row],[Close Price]]-I177)/I177)</f>
        <v>1.0574150989494329E-2</v>
      </c>
      <c r="N178" s="3">
        <f>IF(OR(Table8[[#This Row],[Raw Return]]&lt;-20,Table8[[#This Row],[Raw Return]]&gt;20),"Outlier",Table8[[#This Row],[Raw Return]])</f>
        <v>1.0574150989494329E-2</v>
      </c>
      <c r="O178" s="8">
        <f>(Table8[[#This Row],[Return]]-$S$3)^2</f>
        <v>9.0012533393023101E-5</v>
      </c>
      <c r="P178" s="8">
        <f>(Table8[[#This Row],[Return]]-$S$3)^3</f>
        <v>8.5399332776411905E-7</v>
      </c>
    </row>
    <row r="179" spans="1:16" x14ac:dyDescent="0.3">
      <c r="A179" s="1" t="s">
        <v>12</v>
      </c>
      <c r="B179" s="1" t="s">
        <v>13</v>
      </c>
      <c r="C179" s="2">
        <v>43087</v>
      </c>
      <c r="D179" s="1">
        <v>5170.3500000000004</v>
      </c>
      <c r="E179" s="1">
        <v>5050</v>
      </c>
      <c r="F179" s="1">
        <v>5233.8</v>
      </c>
      <c r="G179" s="1">
        <v>5004.05</v>
      </c>
      <c r="H179" s="1">
        <v>5220</v>
      </c>
      <c r="I179" s="1">
        <v>5210.6000000000004</v>
      </c>
      <c r="J179" s="1">
        <v>5170.41</v>
      </c>
      <c r="K179" s="1">
        <v>99880</v>
      </c>
      <c r="L179" s="1">
        <v>516420074.25</v>
      </c>
      <c r="M179" s="3">
        <f>IF(ISERROR((Table8[[#This Row],[Close Price]]-I178)/I178),0,(Table8[[#This Row],[Close Price]]-I178)/I178)</f>
        <v>7.7847727910102795E-3</v>
      </c>
      <c r="N179" s="3">
        <f>IF(OR(Table8[[#This Row],[Raw Return]]&lt;-20,Table8[[#This Row],[Raw Return]]&gt;20),"Outlier",Table8[[#This Row],[Raw Return]])</f>
        <v>7.7847727910102795E-3</v>
      </c>
      <c r="O179" s="8">
        <f>(Table8[[#This Row],[Return]]-$S$3)^2</f>
        <v>4.4864748931618784E-5</v>
      </c>
      <c r="P179" s="8">
        <f>(Table8[[#This Row],[Return]]-$S$3)^3</f>
        <v>3.0050926245360335E-7</v>
      </c>
    </row>
    <row r="180" spans="1:16" x14ac:dyDescent="0.3">
      <c r="A180" s="1" t="s">
        <v>12</v>
      </c>
      <c r="B180" s="1" t="s">
        <v>13</v>
      </c>
      <c r="C180" s="2">
        <v>43088</v>
      </c>
      <c r="D180" s="1">
        <v>5210.6000000000004</v>
      </c>
      <c r="E180" s="1">
        <v>5255</v>
      </c>
      <c r="F180" s="1">
        <v>5288</v>
      </c>
      <c r="G180" s="1">
        <v>5201.2</v>
      </c>
      <c r="H180" s="1">
        <v>5275</v>
      </c>
      <c r="I180" s="1">
        <v>5279.5</v>
      </c>
      <c r="J180" s="1">
        <v>5258.69</v>
      </c>
      <c r="K180" s="1">
        <v>91737</v>
      </c>
      <c r="L180" s="1">
        <v>482416852.35000002</v>
      </c>
      <c r="M180" s="3">
        <f>IF(ISERROR((Table8[[#This Row],[Close Price]]-I179)/I179),0,(Table8[[#This Row],[Close Price]]-I179)/I179)</f>
        <v>1.322304533067202E-2</v>
      </c>
      <c r="N180" s="3">
        <f>IF(OR(Table8[[#This Row],[Raw Return]]&lt;-20,Table8[[#This Row],[Raw Return]]&gt;20),"Outlier",Table8[[#This Row],[Raw Return]])</f>
        <v>1.322304533067202E-2</v>
      </c>
      <c r="O180" s="8">
        <f>(Table8[[#This Row],[Return]]-$S$3)^2</f>
        <v>1.4729191044611609E-4</v>
      </c>
      <c r="P180" s="8">
        <f>(Table8[[#This Row],[Return]]-$S$3)^3</f>
        <v>1.7875917547717732E-6</v>
      </c>
    </row>
    <row r="181" spans="1:16" x14ac:dyDescent="0.3">
      <c r="A181" s="1" t="s">
        <v>12</v>
      </c>
      <c r="B181" s="1" t="s">
        <v>13</v>
      </c>
      <c r="C181" s="2">
        <v>43089</v>
      </c>
      <c r="D181" s="1">
        <v>5279.5</v>
      </c>
      <c r="E181" s="1">
        <v>5288</v>
      </c>
      <c r="F181" s="1">
        <v>5340</v>
      </c>
      <c r="G181" s="1">
        <v>5271</v>
      </c>
      <c r="H181" s="1">
        <v>5322.8</v>
      </c>
      <c r="I181" s="1">
        <v>5312.7</v>
      </c>
      <c r="J181" s="1">
        <v>5308.85</v>
      </c>
      <c r="K181" s="1">
        <v>100708</v>
      </c>
      <c r="L181" s="1">
        <v>534643570.75</v>
      </c>
      <c r="M181" s="3">
        <f>IF(ISERROR((Table8[[#This Row],[Close Price]]-I180)/I180),0,(Table8[[#This Row],[Close Price]]-I180)/I180)</f>
        <v>6.2884742873377817E-3</v>
      </c>
      <c r="N181" s="3">
        <f>IF(OR(Table8[[#This Row],[Raw Return]]&lt;-20,Table8[[#This Row],[Raw Return]]&gt;20),"Outlier",Table8[[#This Row],[Raw Return]])</f>
        <v>6.2884742873377817E-3</v>
      </c>
      <c r="O181" s="8">
        <f>(Table8[[#This Row],[Return]]-$S$3)^2</f>
        <v>2.7058898261765043E-5</v>
      </c>
      <c r="P181" s="8">
        <f>(Table8[[#This Row],[Return]]-$S$3)^3</f>
        <v>1.4075543219436642E-7</v>
      </c>
    </row>
    <row r="182" spans="1:16" x14ac:dyDescent="0.3">
      <c r="A182" s="1" t="s">
        <v>12</v>
      </c>
      <c r="B182" s="1" t="s">
        <v>13</v>
      </c>
      <c r="C182" s="2">
        <v>43090</v>
      </c>
      <c r="D182" s="1">
        <v>5312.7</v>
      </c>
      <c r="E182" s="1">
        <v>5340</v>
      </c>
      <c r="F182" s="1">
        <v>5370</v>
      </c>
      <c r="G182" s="1">
        <v>5315.1</v>
      </c>
      <c r="H182" s="1">
        <v>5340</v>
      </c>
      <c r="I182" s="1">
        <v>5353.35</v>
      </c>
      <c r="J182" s="1">
        <v>5349.33</v>
      </c>
      <c r="K182" s="1">
        <v>87711</v>
      </c>
      <c r="L182" s="1">
        <v>469194662.64999998</v>
      </c>
      <c r="M182" s="3">
        <f>IF(ISERROR((Table8[[#This Row],[Close Price]]-I181)/I181),0,(Table8[[#This Row],[Close Price]]-I181)/I181)</f>
        <v>7.6514766502909157E-3</v>
      </c>
      <c r="N182" s="3">
        <f>IF(OR(Table8[[#This Row],[Raw Return]]&lt;-20,Table8[[#This Row],[Raw Return]]&gt;20),"Outlier",Table8[[#This Row],[Raw Return]])</f>
        <v>7.6514766502909157E-3</v>
      </c>
      <c r="O182" s="8">
        <f>(Table8[[#This Row],[Return]]-$S$3)^2</f>
        <v>4.309685094642809E-5</v>
      </c>
      <c r="P182" s="8">
        <f>(Table8[[#This Row],[Return]]-$S$3)^3</f>
        <v>2.8292303395439552E-7</v>
      </c>
    </row>
    <row r="183" spans="1:16" x14ac:dyDescent="0.3">
      <c r="A183" s="1" t="s">
        <v>12</v>
      </c>
      <c r="B183" s="1" t="s">
        <v>13</v>
      </c>
      <c r="C183" s="2">
        <v>43091</v>
      </c>
      <c r="D183" s="1">
        <v>5353.35</v>
      </c>
      <c r="E183" s="1">
        <v>5316</v>
      </c>
      <c r="F183" s="1">
        <v>5444.9</v>
      </c>
      <c r="G183" s="1">
        <v>5316</v>
      </c>
      <c r="H183" s="1">
        <v>5420</v>
      </c>
      <c r="I183" s="1">
        <v>5428.15</v>
      </c>
      <c r="J183" s="1">
        <v>5405.59</v>
      </c>
      <c r="K183" s="1">
        <v>116452</v>
      </c>
      <c r="L183" s="1">
        <v>629491245.85000002</v>
      </c>
      <c r="M183" s="3">
        <f>IF(ISERROR((Table8[[#This Row],[Close Price]]-I182)/I182),0,(Table8[[#This Row],[Close Price]]-I182)/I182)</f>
        <v>1.3972559238607464E-2</v>
      </c>
      <c r="N183" s="3">
        <f>IF(OR(Table8[[#This Row],[Raw Return]]&lt;-20,Table8[[#This Row],[Raw Return]]&gt;20),"Outlier",Table8[[#This Row],[Raw Return]])</f>
        <v>1.3972559238607464E-2</v>
      </c>
      <c r="O183" s="8">
        <f>(Table8[[#This Row],[Return]]-$S$3)^2</f>
        <v>1.6604646454038545E-4</v>
      </c>
      <c r="P183" s="8">
        <f>(Table8[[#This Row],[Return]]-$S$3)^3</f>
        <v>2.1396584320596006E-6</v>
      </c>
    </row>
    <row r="184" spans="1:16" x14ac:dyDescent="0.3">
      <c r="A184" s="1" t="s">
        <v>12</v>
      </c>
      <c r="B184" s="1" t="s">
        <v>13</v>
      </c>
      <c r="C184" s="2">
        <v>43095</v>
      </c>
      <c r="D184" s="1">
        <v>5428.15</v>
      </c>
      <c r="E184" s="1">
        <v>5431.9</v>
      </c>
      <c r="F184" s="1">
        <v>5435</v>
      </c>
      <c r="G184" s="1">
        <v>5355</v>
      </c>
      <c r="H184" s="1">
        <v>5402</v>
      </c>
      <c r="I184" s="1">
        <v>5403.55</v>
      </c>
      <c r="J184" s="1">
        <v>5400.12</v>
      </c>
      <c r="K184" s="1">
        <v>59737</v>
      </c>
      <c r="L184" s="1">
        <v>322586740.60000002</v>
      </c>
      <c r="M184" s="3">
        <f>IF(ISERROR((Table8[[#This Row],[Close Price]]-I183)/I183),0,(Table8[[#This Row],[Close Price]]-I183)/I183)</f>
        <v>-4.5319307683095444E-3</v>
      </c>
      <c r="N184" s="3">
        <f>IF(OR(Table8[[#This Row],[Raw Return]]&lt;-20,Table8[[#This Row],[Raw Return]]&gt;20),"Outlier",Table8[[#This Row],[Raw Return]])</f>
        <v>-4.5319307683095444E-3</v>
      </c>
      <c r="O184" s="8">
        <f>(Table8[[#This Row],[Return]]-$S$3)^2</f>
        <v>3.1568533726186023E-5</v>
      </c>
      <c r="P184" s="8">
        <f>(Table8[[#This Row],[Return]]-$S$3)^3</f>
        <v>-1.7737059211066222E-7</v>
      </c>
    </row>
    <row r="185" spans="1:16" x14ac:dyDescent="0.3">
      <c r="A185" s="1" t="s">
        <v>12</v>
      </c>
      <c r="B185" s="1" t="s">
        <v>13</v>
      </c>
      <c r="C185" s="2">
        <v>43096</v>
      </c>
      <c r="D185" s="1">
        <v>5403.55</v>
      </c>
      <c r="E185" s="1">
        <v>5411</v>
      </c>
      <c r="F185" s="1">
        <v>5418.8</v>
      </c>
      <c r="G185" s="1">
        <v>5280.8</v>
      </c>
      <c r="H185" s="1">
        <v>5328</v>
      </c>
      <c r="I185" s="1">
        <v>5326.3</v>
      </c>
      <c r="J185" s="1">
        <v>5336.67</v>
      </c>
      <c r="K185" s="1">
        <v>78924</v>
      </c>
      <c r="L185" s="1">
        <v>421191659.30000001</v>
      </c>
      <c r="M185" s="3">
        <f>IF(ISERROR((Table8[[#This Row],[Close Price]]-I184)/I184),0,(Table8[[#This Row],[Close Price]]-I184)/I184)</f>
        <v>-1.4296157155943777E-2</v>
      </c>
      <c r="N185" s="3">
        <f>IF(OR(Table8[[#This Row],[Raw Return]]&lt;-20,Table8[[#This Row],[Raw Return]]&gt;20),"Outlier",Table8[[#This Row],[Raw Return]])</f>
        <v>-1.4296157155943777E-2</v>
      </c>
      <c r="O185" s="8">
        <f>(Table8[[#This Row],[Return]]-$S$3)^2</f>
        <v>2.3663098563686394E-4</v>
      </c>
      <c r="P185" s="8">
        <f>(Table8[[#This Row],[Return]]-$S$3)^3</f>
        <v>-3.6400505854272823E-6</v>
      </c>
    </row>
    <row r="186" spans="1:16" x14ac:dyDescent="0.3">
      <c r="A186" s="1" t="s">
        <v>12</v>
      </c>
      <c r="B186" s="1" t="s">
        <v>13</v>
      </c>
      <c r="C186" s="2">
        <v>43097</v>
      </c>
      <c r="D186" s="1">
        <v>5326.3</v>
      </c>
      <c r="E186" s="1">
        <v>5291</v>
      </c>
      <c r="F186" s="1">
        <v>5357</v>
      </c>
      <c r="G186" s="1">
        <v>5266.35</v>
      </c>
      <c r="H186" s="1">
        <v>5303</v>
      </c>
      <c r="I186" s="1">
        <v>5305.75</v>
      </c>
      <c r="J186" s="1">
        <v>5313.41</v>
      </c>
      <c r="K186" s="1">
        <v>137276</v>
      </c>
      <c r="L186" s="1">
        <v>729403511.89999998</v>
      </c>
      <c r="M186" s="3">
        <f>IF(ISERROR((Table8[[#This Row],[Close Price]]-I185)/I185),0,(Table8[[#This Row],[Close Price]]-I185)/I185)</f>
        <v>-3.8582130184180727E-3</v>
      </c>
      <c r="N186" s="3">
        <f>IF(OR(Table8[[#This Row],[Raw Return]]&lt;-20,Table8[[#This Row],[Raw Return]]&gt;20),"Outlier",Table8[[#This Row],[Raw Return]])</f>
        <v>-3.8582130184180727E-3</v>
      </c>
      <c r="O186" s="8">
        <f>(Table8[[#This Row],[Return]]-$S$3)^2</f>
        <v>2.445174408959581E-5</v>
      </c>
      <c r="P186" s="8">
        <f>(Table8[[#This Row],[Return]]-$S$3)^3</f>
        <v>-1.2091070759650152E-7</v>
      </c>
    </row>
    <row r="187" spans="1:16" x14ac:dyDescent="0.3">
      <c r="A187" s="1" t="s">
        <v>12</v>
      </c>
      <c r="B187" s="1" t="s">
        <v>13</v>
      </c>
      <c r="C187" s="2">
        <v>43098</v>
      </c>
      <c r="D187" s="1">
        <v>5305.75</v>
      </c>
      <c r="E187" s="1">
        <v>5280.05</v>
      </c>
      <c r="F187" s="1">
        <v>5330</v>
      </c>
      <c r="G187" s="1">
        <v>5185.25</v>
      </c>
      <c r="H187" s="1">
        <v>5234</v>
      </c>
      <c r="I187" s="1">
        <v>5230.3999999999996</v>
      </c>
      <c r="J187" s="1">
        <v>5259.59</v>
      </c>
      <c r="K187" s="1">
        <v>78892</v>
      </c>
      <c r="L187" s="1">
        <v>414939638.85000002</v>
      </c>
      <c r="M187" s="3">
        <f>IF(ISERROR((Table8[[#This Row],[Close Price]]-I186)/I186),0,(Table8[[#This Row],[Close Price]]-I186)/I186)</f>
        <v>-1.4201573764312371E-2</v>
      </c>
      <c r="N187" s="3">
        <f>IF(OR(Table8[[#This Row],[Raw Return]]&lt;-20,Table8[[#This Row],[Raw Return]]&gt;20),"Outlier",Table8[[#This Row],[Raw Return]])</f>
        <v>-1.4201573764312371E-2</v>
      </c>
      <c r="O187" s="8">
        <f>(Table8[[#This Row],[Return]]-$S$3)^2</f>
        <v>2.3373001409562088E-4</v>
      </c>
      <c r="P187" s="8">
        <f>(Table8[[#This Row],[Return]]-$S$3)^3</f>
        <v>-3.5733185005308867E-6</v>
      </c>
    </row>
    <row r="188" spans="1:16" x14ac:dyDescent="0.3">
      <c r="A188" s="1" t="s">
        <v>12</v>
      </c>
      <c r="B188" s="1" t="s">
        <v>13</v>
      </c>
      <c r="C188" s="2">
        <v>43101</v>
      </c>
      <c r="D188" s="1">
        <v>5230.3999999999996</v>
      </c>
      <c r="E188" s="1">
        <v>5208</v>
      </c>
      <c r="F188" s="1">
        <v>5308.75</v>
      </c>
      <c r="G188" s="1">
        <v>5151.6000000000004</v>
      </c>
      <c r="H188" s="1">
        <v>5167</v>
      </c>
      <c r="I188" s="1">
        <v>5171.8500000000004</v>
      </c>
      <c r="J188" s="1">
        <v>5224.5600000000004</v>
      </c>
      <c r="K188" s="1">
        <v>44899</v>
      </c>
      <c r="L188" s="1">
        <v>234577505.34999999</v>
      </c>
      <c r="M188" s="3">
        <f>IF(ISERROR((Table8[[#This Row],[Close Price]]-I187)/I187),0,(Table8[[#This Row],[Close Price]]-I187)/I187)</f>
        <v>-1.1194172529825496E-2</v>
      </c>
      <c r="N188" s="3">
        <f>IF(OR(Table8[[#This Row],[Raw Return]]&lt;-20,Table8[[#This Row],[Raw Return]]&gt;20),"Outlier",Table8[[#This Row],[Raw Return]])</f>
        <v>-1.1194172529825496E-2</v>
      </c>
      <c r="O188" s="8">
        <f>(Table8[[#This Row],[Return]]-$S$3)^2</f>
        <v>1.5081878534148151E-4</v>
      </c>
      <c r="P188" s="8">
        <f>(Table8[[#This Row],[Return]]-$S$3)^3</f>
        <v>-1.8521798626800157E-6</v>
      </c>
    </row>
    <row r="189" spans="1:16" x14ac:dyDescent="0.3">
      <c r="A189" s="1" t="s">
        <v>12</v>
      </c>
      <c r="B189" s="1" t="s">
        <v>13</v>
      </c>
      <c r="C189" s="2">
        <v>43102</v>
      </c>
      <c r="D189" s="1">
        <v>5171.8500000000004</v>
      </c>
      <c r="E189" s="1">
        <v>5199.8999999999996</v>
      </c>
      <c r="F189" s="1">
        <v>5229</v>
      </c>
      <c r="G189" s="1">
        <v>5047.75</v>
      </c>
      <c r="H189" s="1">
        <v>5080</v>
      </c>
      <c r="I189" s="1">
        <v>5101.1000000000004</v>
      </c>
      <c r="J189" s="1">
        <v>5134.71</v>
      </c>
      <c r="K189" s="1">
        <v>79123</v>
      </c>
      <c r="L189" s="1">
        <v>406273658.85000002</v>
      </c>
      <c r="M189" s="3">
        <f>IF(ISERROR((Table8[[#This Row],[Close Price]]-I188)/I188),0,(Table8[[#This Row],[Close Price]]-I188)/I188)</f>
        <v>-1.367982443419666E-2</v>
      </c>
      <c r="N189" s="3">
        <f>IF(OR(Table8[[#This Row],[Raw Return]]&lt;-20,Table8[[#This Row],[Raw Return]]&gt;20),"Outlier",Table8[[#This Row],[Raw Return]])</f>
        <v>-1.367982443419666E-2</v>
      </c>
      <c r="O189" s="8">
        <f>(Table8[[#This Row],[Return]]-$S$3)^2</f>
        <v>2.1804898765486489E-4</v>
      </c>
      <c r="P189" s="8">
        <f>(Table8[[#This Row],[Return]]-$S$3)^3</f>
        <v>-3.2198164291632887E-6</v>
      </c>
    </row>
    <row r="190" spans="1:16" x14ac:dyDescent="0.3">
      <c r="A190" s="1" t="s">
        <v>12</v>
      </c>
      <c r="B190" s="1" t="s">
        <v>13</v>
      </c>
      <c r="C190" s="2">
        <v>43103</v>
      </c>
      <c r="D190" s="1">
        <v>5101.1000000000004</v>
      </c>
      <c r="E190" s="1">
        <v>5139.3500000000004</v>
      </c>
      <c r="F190" s="1">
        <v>5179.8</v>
      </c>
      <c r="G190" s="1">
        <v>5088.8</v>
      </c>
      <c r="H190" s="1">
        <v>5100</v>
      </c>
      <c r="I190" s="1">
        <v>5099.45</v>
      </c>
      <c r="J190" s="1">
        <v>5143.0200000000004</v>
      </c>
      <c r="K190" s="1">
        <v>119413</v>
      </c>
      <c r="L190" s="1">
        <v>614143603.39999998</v>
      </c>
      <c r="M190" s="3">
        <f>IF(ISERROR((Table8[[#This Row],[Close Price]]-I189)/I189),0,(Table8[[#This Row],[Close Price]]-I189)/I189)</f>
        <v>-3.2345964595882176E-4</v>
      </c>
      <c r="N190" s="3">
        <f>IF(OR(Table8[[#This Row],[Raw Return]]&lt;-20,Table8[[#This Row],[Raw Return]]&gt;20),"Outlier",Table8[[#This Row],[Raw Return]])</f>
        <v>-3.2345964595882176E-4</v>
      </c>
      <c r="O190" s="8">
        <f>(Table8[[#This Row],[Return]]-$S$3)^2</f>
        <v>1.9884302642851905E-6</v>
      </c>
      <c r="P190" s="8">
        <f>(Table8[[#This Row],[Return]]-$S$3)^3</f>
        <v>-2.8039195379715496E-9</v>
      </c>
    </row>
    <row r="191" spans="1:16" x14ac:dyDescent="0.3">
      <c r="A191" s="1" t="s">
        <v>12</v>
      </c>
      <c r="B191" s="1" t="s">
        <v>13</v>
      </c>
      <c r="C191" s="2">
        <v>43104</v>
      </c>
      <c r="D191" s="1">
        <v>5099.45</v>
      </c>
      <c r="E191" s="1">
        <v>5120</v>
      </c>
      <c r="F191" s="1">
        <v>5135</v>
      </c>
      <c r="G191" s="1">
        <v>5051</v>
      </c>
      <c r="H191" s="1">
        <v>5064</v>
      </c>
      <c r="I191" s="1">
        <v>5062.55</v>
      </c>
      <c r="J191" s="1">
        <v>5078.79</v>
      </c>
      <c r="K191" s="1">
        <v>79205</v>
      </c>
      <c r="L191" s="1">
        <v>402265228.19999999</v>
      </c>
      <c r="M191" s="3">
        <f>IF(ISERROR((Table8[[#This Row],[Close Price]]-I190)/I190),0,(Table8[[#This Row],[Close Price]]-I190)/I190)</f>
        <v>-7.2360744786201725E-3</v>
      </c>
      <c r="N191" s="3">
        <f>IF(OR(Table8[[#This Row],[Raw Return]]&lt;-20,Table8[[#This Row],[Raw Return]]&gt;20),"Outlier",Table8[[#This Row],[Raw Return]])</f>
        <v>-7.2360744786201725E-3</v>
      </c>
      <c r="O191" s="8">
        <f>(Table8[[#This Row],[Return]]-$S$3)^2</f>
        <v>6.9267866991581974E-5</v>
      </c>
      <c r="P191" s="8">
        <f>(Table8[[#This Row],[Return]]-$S$3)^3</f>
        <v>-5.7649788921995548E-7</v>
      </c>
    </row>
    <row r="192" spans="1:16" x14ac:dyDescent="0.3">
      <c r="A192" s="1" t="s">
        <v>12</v>
      </c>
      <c r="B192" s="1" t="s">
        <v>13</v>
      </c>
      <c r="C192" s="2">
        <v>43105</v>
      </c>
      <c r="D192" s="1">
        <v>5062.55</v>
      </c>
      <c r="E192" s="1">
        <v>5098.8</v>
      </c>
      <c r="F192" s="1">
        <v>5144.95</v>
      </c>
      <c r="G192" s="1">
        <v>5076.1000000000004</v>
      </c>
      <c r="H192" s="1">
        <v>5125</v>
      </c>
      <c r="I192" s="1">
        <v>5127.2</v>
      </c>
      <c r="J192" s="1">
        <v>5114.04</v>
      </c>
      <c r="K192" s="1">
        <v>151818</v>
      </c>
      <c r="L192" s="1">
        <v>776403937</v>
      </c>
      <c r="M192" s="3">
        <f>IF(ISERROR((Table8[[#This Row],[Close Price]]-I191)/I191),0,(Table8[[#This Row],[Close Price]]-I191)/I191)</f>
        <v>1.2770244244501216E-2</v>
      </c>
      <c r="N192" s="3">
        <f>IF(OR(Table8[[#This Row],[Raw Return]]&lt;-20,Table8[[#This Row],[Raw Return]]&gt;20),"Outlier",Table8[[#This Row],[Raw Return]])</f>
        <v>1.2770244244501216E-2</v>
      </c>
      <c r="O192" s="8">
        <f>(Table8[[#This Row],[Return]]-$S$3)^2</f>
        <v>1.3650620005347129E-4</v>
      </c>
      <c r="P192" s="8">
        <f>(Table8[[#This Row],[Return]]-$S$3)^3</f>
        <v>1.5948820343776403E-6</v>
      </c>
    </row>
    <row r="193" spans="1:16" x14ac:dyDescent="0.3">
      <c r="A193" s="1" t="s">
        <v>12</v>
      </c>
      <c r="B193" s="1" t="s">
        <v>13</v>
      </c>
      <c r="C193" s="2">
        <v>43108</v>
      </c>
      <c r="D193" s="1">
        <v>5127.2</v>
      </c>
      <c r="E193" s="1">
        <v>5170</v>
      </c>
      <c r="F193" s="1">
        <v>5253</v>
      </c>
      <c r="G193" s="1">
        <v>5146.1499999999996</v>
      </c>
      <c r="H193" s="1">
        <v>5220</v>
      </c>
      <c r="I193" s="1">
        <v>5221.25</v>
      </c>
      <c r="J193" s="1">
        <v>5211.5</v>
      </c>
      <c r="K193" s="1">
        <v>181068</v>
      </c>
      <c r="L193" s="1">
        <v>943636503.10000002</v>
      </c>
      <c r="M193" s="3">
        <f>IF(ISERROR((Table8[[#This Row],[Close Price]]-I192)/I192),0,(Table8[[#This Row],[Close Price]]-I192)/I192)</f>
        <v>1.834334529567799E-2</v>
      </c>
      <c r="N193" s="3">
        <f>IF(OR(Table8[[#This Row],[Raw Return]]&lt;-20,Table8[[#This Row],[Raw Return]]&gt;20),"Outlier",Table8[[#This Row],[Raw Return]])</f>
        <v>1.834334529567799E-2</v>
      </c>
      <c r="O193" s="8">
        <f>(Table8[[#This Row],[Return]]-$S$3)^2</f>
        <v>2.9779327491402869E-4</v>
      </c>
      <c r="P193" s="8">
        <f>(Table8[[#This Row],[Return]]-$S$3)^3</f>
        <v>5.1389255835130794E-6</v>
      </c>
    </row>
    <row r="194" spans="1:16" x14ac:dyDescent="0.3">
      <c r="A194" s="1" t="s">
        <v>12</v>
      </c>
      <c r="B194" s="1" t="s">
        <v>13</v>
      </c>
      <c r="C194" s="2">
        <v>43109</v>
      </c>
      <c r="D194" s="1">
        <v>5221.25</v>
      </c>
      <c r="E194" s="1">
        <v>5230</v>
      </c>
      <c r="F194" s="1">
        <v>5242.3999999999996</v>
      </c>
      <c r="G194" s="1">
        <v>5105</v>
      </c>
      <c r="H194" s="1">
        <v>5151.25</v>
      </c>
      <c r="I194" s="1">
        <v>5156.3999999999996</v>
      </c>
      <c r="J194" s="1">
        <v>5154.2</v>
      </c>
      <c r="K194" s="1">
        <v>233510</v>
      </c>
      <c r="L194" s="1">
        <v>1203557648.05</v>
      </c>
      <c r="M194" s="3">
        <f>IF(ISERROR((Table8[[#This Row],[Close Price]]-I193)/I193),0,(Table8[[#This Row],[Close Price]]-I193)/I193)</f>
        <v>-1.2420397414412327E-2</v>
      </c>
      <c r="N194" s="3">
        <f>IF(OR(Table8[[#This Row],[Raw Return]]&lt;-20,Table8[[#This Row],[Raw Return]]&gt;20),"Outlier",Table8[[#This Row],[Raw Return]])</f>
        <v>-1.2420397414412327E-2</v>
      </c>
      <c r="O194" s="8">
        <f>(Table8[[#This Row],[Return]]-$S$3)^2</f>
        <v>1.8244053149310294E-4</v>
      </c>
      <c r="P194" s="8">
        <f>(Table8[[#This Row],[Return]]-$S$3)^3</f>
        <v>-2.4642342709555299E-6</v>
      </c>
    </row>
    <row r="195" spans="1:16" x14ac:dyDescent="0.3">
      <c r="A195" s="1" t="s">
        <v>12</v>
      </c>
      <c r="B195" s="1" t="s">
        <v>13</v>
      </c>
      <c r="C195" s="2">
        <v>43110</v>
      </c>
      <c r="D195" s="1">
        <v>5156.3999999999996</v>
      </c>
      <c r="E195" s="1">
        <v>5160</v>
      </c>
      <c r="F195" s="1">
        <v>5272.6</v>
      </c>
      <c r="G195" s="1">
        <v>5130</v>
      </c>
      <c r="H195" s="1">
        <v>5199.6000000000004</v>
      </c>
      <c r="I195" s="1">
        <v>5199.55</v>
      </c>
      <c r="J195" s="1">
        <v>5201.53</v>
      </c>
      <c r="K195" s="1">
        <v>260021</v>
      </c>
      <c r="L195" s="1">
        <v>1352507140.7</v>
      </c>
      <c r="M195" s="3">
        <f>IF(ISERROR((Table8[[#This Row],[Close Price]]-I194)/I194),0,(Table8[[#This Row],[Close Price]]-I194)/I194)</f>
        <v>8.368241408734883E-3</v>
      </c>
      <c r="N195" s="3">
        <f>IF(OR(Table8[[#This Row],[Raw Return]]&lt;-20,Table8[[#This Row],[Raw Return]]&gt;20),"Outlier",Table8[[#This Row],[Raw Return]])</f>
        <v>8.368241408734883E-3</v>
      </c>
      <c r="O195" s="8">
        <f>(Table8[[#This Row],[Return]]-$S$3)^2</f>
        <v>5.3021464741708265E-5</v>
      </c>
      <c r="P195" s="8">
        <f>(Table8[[#This Row],[Return]]-$S$3)^3</f>
        <v>3.8608024638040188E-7</v>
      </c>
    </row>
    <row r="196" spans="1:16" x14ac:dyDescent="0.3">
      <c r="A196" s="1" t="s">
        <v>12</v>
      </c>
      <c r="B196" s="1" t="s">
        <v>13</v>
      </c>
      <c r="C196" s="2">
        <v>43111</v>
      </c>
      <c r="D196" s="1">
        <v>5199.55</v>
      </c>
      <c r="E196" s="1">
        <v>5198</v>
      </c>
      <c r="F196" s="1">
        <v>5198</v>
      </c>
      <c r="G196" s="1">
        <v>5135</v>
      </c>
      <c r="H196" s="1">
        <v>5138.5</v>
      </c>
      <c r="I196" s="1">
        <v>5146.3999999999996</v>
      </c>
      <c r="J196" s="1">
        <v>5168.33</v>
      </c>
      <c r="K196" s="1">
        <v>71160</v>
      </c>
      <c r="L196" s="1">
        <v>367778309.14999998</v>
      </c>
      <c r="M196" s="3">
        <f>IF(ISERROR((Table8[[#This Row],[Close Price]]-I195)/I195),0,(Table8[[#This Row],[Close Price]]-I195)/I195)</f>
        <v>-1.0222038445634823E-2</v>
      </c>
      <c r="N196" s="3">
        <f>IF(OR(Table8[[#This Row],[Raw Return]]&lt;-20,Table8[[#This Row],[Raw Return]]&gt;20),"Outlier",Table8[[#This Row],[Raw Return]])</f>
        <v>-1.0222038445634823E-2</v>
      </c>
      <c r="O196" s="8">
        <f>(Table8[[#This Row],[Return]]-$S$3)^2</f>
        <v>1.2788660318049352E-4</v>
      </c>
      <c r="P196" s="8">
        <f>(Table8[[#This Row],[Return]]-$S$3)^3</f>
        <v>-1.446230706306403E-6</v>
      </c>
    </row>
    <row r="197" spans="1:16" x14ac:dyDescent="0.3">
      <c r="A197" s="1" t="s">
        <v>12</v>
      </c>
      <c r="B197" s="1" t="s">
        <v>13</v>
      </c>
      <c r="C197" s="2">
        <v>43112</v>
      </c>
      <c r="D197" s="1">
        <v>5146.3999999999996</v>
      </c>
      <c r="E197" s="1">
        <v>5146.3999999999996</v>
      </c>
      <c r="F197" s="1">
        <v>5170</v>
      </c>
      <c r="G197" s="1">
        <v>5032</v>
      </c>
      <c r="H197" s="1">
        <v>5050</v>
      </c>
      <c r="I197" s="1">
        <v>5057.3</v>
      </c>
      <c r="J197" s="1">
        <v>5089.1000000000004</v>
      </c>
      <c r="K197" s="1">
        <v>224758</v>
      </c>
      <c r="L197" s="1">
        <v>1143816010.4000001</v>
      </c>
      <c r="M197" s="3">
        <f>IF(ISERROR((Table8[[#This Row],[Close Price]]-I196)/I196),0,(Table8[[#This Row],[Close Price]]-I196)/I196)</f>
        <v>-1.7313073216228714E-2</v>
      </c>
      <c r="N197" s="3">
        <f>IF(OR(Table8[[#This Row],[Raw Return]]&lt;-20,Table8[[#This Row],[Raw Return]]&gt;20),"Outlier",Table8[[#This Row],[Raw Return]])</f>
        <v>-1.7313073216228714E-2</v>
      </c>
      <c r="O197" s="8">
        <f>(Table8[[#This Row],[Return]]-$S$3)^2</f>
        <v>3.3855008911129876E-4</v>
      </c>
      <c r="P197" s="8">
        <f>(Table8[[#This Row],[Return]]-$S$3)^3</f>
        <v>-6.2292304614737386E-6</v>
      </c>
    </row>
    <row r="198" spans="1:16" x14ac:dyDescent="0.3">
      <c r="A198" s="1" t="s">
        <v>12</v>
      </c>
      <c r="B198" s="1" t="s">
        <v>13</v>
      </c>
      <c r="C198" s="2">
        <v>43115</v>
      </c>
      <c r="D198" s="1">
        <v>5057.3</v>
      </c>
      <c r="E198" s="1">
        <v>5052</v>
      </c>
      <c r="F198" s="1">
        <v>5105.2</v>
      </c>
      <c r="G198" s="1">
        <v>5001.1000000000004</v>
      </c>
      <c r="H198" s="1">
        <v>5007.2</v>
      </c>
      <c r="I198" s="1">
        <v>5010.3500000000004</v>
      </c>
      <c r="J198" s="1">
        <v>5050.1400000000003</v>
      </c>
      <c r="K198" s="1">
        <v>173185</v>
      </c>
      <c r="L198" s="1">
        <v>874608632.45000005</v>
      </c>
      <c r="M198" s="3">
        <f>IF(ISERROR((Table8[[#This Row],[Close Price]]-I197)/I197),0,(Table8[[#This Row],[Close Price]]-I197)/I197)</f>
        <v>-9.2836098313328879E-3</v>
      </c>
      <c r="N198" s="3">
        <f>IF(OR(Table8[[#This Row],[Raw Return]]&lt;-20,Table8[[#This Row],[Raw Return]]&gt;20),"Outlier",Table8[[#This Row],[Raw Return]])</f>
        <v>-9.2836098313328879E-3</v>
      </c>
      <c r="O198" s="8">
        <f>(Table8[[#This Row],[Return]]-$S$3)^2</f>
        <v>1.0754244378022922E-4</v>
      </c>
      <c r="P198" s="8">
        <f>(Table8[[#This Row],[Return]]-$S$3)^3</f>
        <v>-1.1152438876128408E-6</v>
      </c>
    </row>
    <row r="199" spans="1:16" x14ac:dyDescent="0.3">
      <c r="A199" s="1" t="s">
        <v>12</v>
      </c>
      <c r="B199" s="1" t="s">
        <v>13</v>
      </c>
      <c r="C199" s="2">
        <v>43116</v>
      </c>
      <c r="D199" s="1">
        <v>5010.3500000000004</v>
      </c>
      <c r="E199" s="1">
        <v>5039</v>
      </c>
      <c r="F199" s="1">
        <v>5060</v>
      </c>
      <c r="G199" s="1">
        <v>4935</v>
      </c>
      <c r="H199" s="1">
        <v>4939</v>
      </c>
      <c r="I199" s="1">
        <v>4956.8</v>
      </c>
      <c r="J199" s="1">
        <v>4989.7299999999996</v>
      </c>
      <c r="K199" s="1">
        <v>124186</v>
      </c>
      <c r="L199" s="1">
        <v>619654074.45000005</v>
      </c>
      <c r="M199" s="3">
        <f>IF(ISERROR((Table8[[#This Row],[Close Price]]-I198)/I198),0,(Table8[[#This Row],[Close Price]]-I198)/I198)</f>
        <v>-1.0687876096480321E-2</v>
      </c>
      <c r="N199" s="3">
        <f>IF(OR(Table8[[#This Row],[Raw Return]]&lt;-20,Table8[[#This Row],[Raw Return]]&gt;20),"Outlier",Table8[[#This Row],[Raw Return]])</f>
        <v>-1.0687876096480321E-2</v>
      </c>
      <c r="O199" s="8">
        <f>(Table8[[#This Row],[Return]]-$S$3)^2</f>
        <v>1.3863964057094026E-4</v>
      </c>
      <c r="P199" s="8">
        <f>(Table8[[#This Row],[Return]]-$S$3)^3</f>
        <v>-1.6324171007393844E-6</v>
      </c>
    </row>
    <row r="200" spans="1:16" x14ac:dyDescent="0.3">
      <c r="A200" s="1" t="s">
        <v>12</v>
      </c>
      <c r="B200" s="1" t="s">
        <v>13</v>
      </c>
      <c r="C200" s="2">
        <v>43117</v>
      </c>
      <c r="D200" s="1">
        <v>4956.8</v>
      </c>
      <c r="E200" s="1">
        <v>4950</v>
      </c>
      <c r="F200" s="1">
        <v>5012</v>
      </c>
      <c r="G200" s="1">
        <v>4890.3999999999996</v>
      </c>
      <c r="H200" s="1">
        <v>5000.1000000000004</v>
      </c>
      <c r="I200" s="1">
        <v>4964.8999999999996</v>
      </c>
      <c r="J200" s="1">
        <v>4963.5600000000004</v>
      </c>
      <c r="K200" s="1">
        <v>140637</v>
      </c>
      <c r="L200" s="1">
        <v>698060651.54999995</v>
      </c>
      <c r="M200" s="3">
        <f>IF(ISERROR((Table8[[#This Row],[Close Price]]-I199)/I199),0,(Table8[[#This Row],[Close Price]]-I199)/I199)</f>
        <v>1.6341187863136407E-3</v>
      </c>
      <c r="N200" s="3">
        <f>IF(OR(Table8[[#This Row],[Raw Return]]&lt;-20,Table8[[#This Row],[Raw Return]]&gt;20),"Outlier",Table8[[#This Row],[Raw Return]])</f>
        <v>1.6341187863136407E-3</v>
      </c>
      <c r="O200" s="8">
        <f>(Table8[[#This Row],[Return]]-$S$3)^2</f>
        <v>2.9971389924049455E-7</v>
      </c>
      <c r="P200" s="8">
        <f>(Table8[[#This Row],[Return]]-$S$3)^3</f>
        <v>1.6408176754226922E-10</v>
      </c>
    </row>
    <row r="201" spans="1:16" x14ac:dyDescent="0.3">
      <c r="A201" s="1" t="s">
        <v>12</v>
      </c>
      <c r="B201" s="1" t="s">
        <v>13</v>
      </c>
      <c r="C201" s="2">
        <v>43118</v>
      </c>
      <c r="D201" s="1">
        <v>4964.8999999999996</v>
      </c>
      <c r="E201" s="1">
        <v>5007</v>
      </c>
      <c r="F201" s="1">
        <v>5045</v>
      </c>
      <c r="G201" s="1">
        <v>4884.5</v>
      </c>
      <c r="H201" s="1">
        <v>4901</v>
      </c>
      <c r="I201" s="1">
        <v>4922.6000000000004</v>
      </c>
      <c r="J201" s="1">
        <v>4979.82</v>
      </c>
      <c r="K201" s="1">
        <v>211086</v>
      </c>
      <c r="L201" s="1">
        <v>1051170130.9</v>
      </c>
      <c r="M201" s="3">
        <f>IF(ISERROR((Table8[[#This Row],[Close Price]]-I200)/I200),0,(Table8[[#This Row],[Close Price]]-I200)/I200)</f>
        <v>-8.519809059598234E-3</v>
      </c>
      <c r="N201" s="3">
        <f>IF(OR(Table8[[#This Row],[Raw Return]]&lt;-20,Table8[[#This Row],[Raw Return]]&gt;20),"Outlier",Table8[[#This Row],[Raw Return]])</f>
        <v>-8.519809059598234E-3</v>
      </c>
      <c r="O201" s="8">
        <f>(Table8[[#This Row],[Return]]-$S$3)^2</f>
        <v>9.228419907232831E-5</v>
      </c>
      <c r="P201" s="8">
        <f>(Table8[[#This Row],[Return]]-$S$3)^3</f>
        <v>-8.8652506906131872E-7</v>
      </c>
    </row>
    <row r="202" spans="1:16" x14ac:dyDescent="0.3">
      <c r="A202" s="1" t="s">
        <v>12</v>
      </c>
      <c r="B202" s="1" t="s">
        <v>13</v>
      </c>
      <c r="C202" s="2">
        <v>43119</v>
      </c>
      <c r="D202" s="1">
        <v>4922.6000000000004</v>
      </c>
      <c r="E202" s="1">
        <v>4920</v>
      </c>
      <c r="F202" s="1">
        <v>5021</v>
      </c>
      <c r="G202" s="1">
        <v>4842.3500000000004</v>
      </c>
      <c r="H202" s="1">
        <v>5000</v>
      </c>
      <c r="I202" s="1">
        <v>4973.05</v>
      </c>
      <c r="J202" s="1">
        <v>4910.7700000000004</v>
      </c>
      <c r="K202" s="1">
        <v>110406</v>
      </c>
      <c r="L202" s="1">
        <v>542178544.89999998</v>
      </c>
      <c r="M202" s="3">
        <f>IF(ISERROR((Table8[[#This Row],[Close Price]]-I201)/I201),0,(Table8[[#This Row],[Close Price]]-I201)/I201)</f>
        <v>1.0248649087880351E-2</v>
      </c>
      <c r="N202" s="3">
        <f>IF(OR(Table8[[#This Row],[Raw Return]]&lt;-20,Table8[[#This Row],[Raw Return]]&gt;20),"Outlier",Table8[[#This Row],[Raw Return]])</f>
        <v>1.0248649087880351E-2</v>
      </c>
      <c r="O202" s="8">
        <f>(Table8[[#This Row],[Return]]-$S$3)^2</f>
        <v>8.394209051289231E-5</v>
      </c>
      <c r="P202" s="8">
        <f>(Table8[[#This Row],[Return]]-$S$3)^3</f>
        <v>7.690767301556432E-7</v>
      </c>
    </row>
    <row r="203" spans="1:16" x14ac:dyDescent="0.3">
      <c r="A203" s="1" t="s">
        <v>12</v>
      </c>
      <c r="B203" s="1" t="s">
        <v>13</v>
      </c>
      <c r="C203" s="2">
        <v>43122</v>
      </c>
      <c r="D203" s="1">
        <v>4973.05</v>
      </c>
      <c r="E203" s="1">
        <v>5000</v>
      </c>
      <c r="F203" s="1">
        <v>5064.95</v>
      </c>
      <c r="G203" s="1">
        <v>4951</v>
      </c>
      <c r="H203" s="1">
        <v>5042</v>
      </c>
      <c r="I203" s="1">
        <v>5051.45</v>
      </c>
      <c r="J203" s="1">
        <v>5012.62</v>
      </c>
      <c r="K203" s="1">
        <v>104891</v>
      </c>
      <c r="L203" s="1">
        <v>525778637.60000002</v>
      </c>
      <c r="M203" s="3">
        <f>IF(ISERROR((Table8[[#This Row],[Close Price]]-I202)/I202),0,(Table8[[#This Row],[Close Price]]-I202)/I202)</f>
        <v>1.5764973205577994E-2</v>
      </c>
      <c r="N203" s="3">
        <f>IF(OR(Table8[[#This Row],[Raw Return]]&lt;-20,Table8[[#This Row],[Raw Return]]&gt;20),"Outlier",Table8[[#This Row],[Raw Return]])</f>
        <v>1.5764973205577994E-2</v>
      </c>
      <c r="O203" s="8">
        <f>(Table8[[#This Row],[Return]]-$S$3)^2</f>
        <v>2.1545295300439148E-4</v>
      </c>
      <c r="P203" s="8">
        <f>(Table8[[#This Row],[Return]]-$S$3)^3</f>
        <v>3.1624864716166514E-6</v>
      </c>
    </row>
    <row r="204" spans="1:16" x14ac:dyDescent="0.3">
      <c r="A204" s="1" t="s">
        <v>12</v>
      </c>
      <c r="B204" s="1" t="s">
        <v>13</v>
      </c>
      <c r="C204" s="2">
        <v>43123</v>
      </c>
      <c r="D204" s="1">
        <v>5051.45</v>
      </c>
      <c r="E204" s="1">
        <v>5042</v>
      </c>
      <c r="F204" s="1">
        <v>5089</v>
      </c>
      <c r="G204" s="1">
        <v>4987.6000000000004</v>
      </c>
      <c r="H204" s="1">
        <v>5010</v>
      </c>
      <c r="I204" s="1">
        <v>5014.6000000000004</v>
      </c>
      <c r="J204" s="1">
        <v>5029.1099999999997</v>
      </c>
      <c r="K204" s="1">
        <v>178301</v>
      </c>
      <c r="L204" s="1">
        <v>896696038.70000005</v>
      </c>
      <c r="M204" s="3">
        <f>IF(ISERROR((Table8[[#This Row],[Close Price]]-I203)/I203),0,(Table8[[#This Row],[Close Price]]-I203)/I203)</f>
        <v>-7.2949351176393815E-3</v>
      </c>
      <c r="N204" s="3">
        <f>IF(OR(Table8[[#This Row],[Raw Return]]&lt;-20,Table8[[#This Row],[Raw Return]]&gt;20),"Outlier",Table8[[#This Row],[Raw Return]])</f>
        <v>-7.2949351176393815E-3</v>
      </c>
      <c r="O204" s="8">
        <f>(Table8[[#This Row],[Return]]-$S$3)^2</f>
        <v>7.0251094207484426E-5</v>
      </c>
      <c r="P204" s="8">
        <f>(Table8[[#This Row],[Return]]-$S$3)^3</f>
        <v>-5.8881605007362111E-7</v>
      </c>
    </row>
    <row r="205" spans="1:16" x14ac:dyDescent="0.3">
      <c r="A205" s="1" t="s">
        <v>12</v>
      </c>
      <c r="B205" s="1" t="s">
        <v>13</v>
      </c>
      <c r="C205" s="2">
        <v>43124</v>
      </c>
      <c r="D205" s="1">
        <v>5014.6000000000004</v>
      </c>
      <c r="E205" s="1">
        <v>5015</v>
      </c>
      <c r="F205" s="1">
        <v>5072.8</v>
      </c>
      <c r="G205" s="1">
        <v>4949</v>
      </c>
      <c r="H205" s="1">
        <v>5040</v>
      </c>
      <c r="I205" s="1">
        <v>5014.45</v>
      </c>
      <c r="J205" s="1">
        <v>5009.95</v>
      </c>
      <c r="K205" s="1">
        <v>88003</v>
      </c>
      <c r="L205" s="1">
        <v>440890299.39999998</v>
      </c>
      <c r="M205" s="3">
        <f>IF(ISERROR((Table8[[#This Row],[Close Price]]-I204)/I204),0,(Table8[[#This Row],[Close Price]]-I204)/I204)</f>
        <v>-2.9912655047370815E-5</v>
      </c>
      <c r="N205" s="3">
        <f>IF(OR(Table8[[#This Row],[Raw Return]]&lt;-20,Table8[[#This Row],[Raw Return]]&gt;20),"Outlier",Table8[[#This Row],[Raw Return]])</f>
        <v>-2.9912655047370815E-5</v>
      </c>
      <c r="O205" s="8">
        <f>(Table8[[#This Row],[Return]]-$S$3)^2</f>
        <v>1.24672883113474E-6</v>
      </c>
      <c r="P205" s="8">
        <f>(Table8[[#This Row],[Return]]-$S$3)^3</f>
        <v>-1.3920601596150024E-9</v>
      </c>
    </row>
    <row r="206" spans="1:16" x14ac:dyDescent="0.3">
      <c r="A206" s="1" t="s">
        <v>12</v>
      </c>
      <c r="B206" s="1" t="s">
        <v>13</v>
      </c>
      <c r="C206" s="2">
        <v>43125</v>
      </c>
      <c r="D206" s="1">
        <v>5014.45</v>
      </c>
      <c r="E206" s="1">
        <v>5025</v>
      </c>
      <c r="F206" s="1">
        <v>5070</v>
      </c>
      <c r="G206" s="1">
        <v>4900</v>
      </c>
      <c r="H206" s="1">
        <v>4903.1000000000004</v>
      </c>
      <c r="I206" s="1">
        <v>4933.05</v>
      </c>
      <c r="J206" s="1">
        <v>4994.3999999999996</v>
      </c>
      <c r="K206" s="1">
        <v>149077</v>
      </c>
      <c r="L206" s="1">
        <v>744550495.29999995</v>
      </c>
      <c r="M206" s="3">
        <f>IF(ISERROR((Table8[[#This Row],[Close Price]]-I205)/I205),0,(Table8[[#This Row],[Close Price]]-I205)/I205)</f>
        <v>-1.6233086380360685E-2</v>
      </c>
      <c r="N206" s="3">
        <f>IF(OR(Table8[[#This Row],[Raw Return]]&lt;-20,Table8[[#This Row],[Raw Return]]&gt;20),"Outlier",Table8[[#This Row],[Raw Return]])</f>
        <v>-1.6233086380360685E-2</v>
      </c>
      <c r="O206" s="8">
        <f>(Table8[[#This Row],[Return]]-$S$3)^2</f>
        <v>2.9997352684024611E-4</v>
      </c>
      <c r="P206" s="8">
        <f>(Table8[[#This Row],[Return]]-$S$3)^3</f>
        <v>-5.1954646450142708E-6</v>
      </c>
    </row>
    <row r="207" spans="1:16" x14ac:dyDescent="0.3">
      <c r="A207" s="1" t="s">
        <v>12</v>
      </c>
      <c r="B207" s="1" t="s">
        <v>13</v>
      </c>
      <c r="C207" s="2">
        <v>43129</v>
      </c>
      <c r="D207" s="1">
        <v>4933.05</v>
      </c>
      <c r="E207" s="1">
        <v>4949.5</v>
      </c>
      <c r="F207" s="1">
        <v>5010</v>
      </c>
      <c r="G207" s="1">
        <v>4899</v>
      </c>
      <c r="H207" s="1">
        <v>4902.5</v>
      </c>
      <c r="I207" s="1">
        <v>4912.3999999999996</v>
      </c>
      <c r="J207" s="1">
        <v>4945.6499999999996</v>
      </c>
      <c r="K207" s="1">
        <v>100404</v>
      </c>
      <c r="L207" s="1">
        <v>496562625.89999998</v>
      </c>
      <c r="M207" s="3">
        <f>IF(ISERROR((Table8[[#This Row],[Close Price]]-I206)/I206),0,(Table8[[#This Row],[Close Price]]-I206)/I206)</f>
        <v>-4.1860512259151127E-3</v>
      </c>
      <c r="N207" s="3">
        <f>IF(OR(Table8[[#This Row],[Raw Return]]&lt;-20,Table8[[#This Row],[Raw Return]]&gt;20),"Outlier",Table8[[#This Row],[Raw Return]])</f>
        <v>-4.1860512259151127E-3</v>
      </c>
      <c r="O207" s="8">
        <f>(Table8[[#This Row],[Return]]-$S$3)^2</f>
        <v>2.7801456930525725E-5</v>
      </c>
      <c r="P207" s="8">
        <f>(Table8[[#This Row],[Return]]-$S$3)^3</f>
        <v>-1.4658898355468025E-7</v>
      </c>
    </row>
    <row r="208" spans="1:16" x14ac:dyDescent="0.3">
      <c r="A208" s="1" t="s">
        <v>12</v>
      </c>
      <c r="B208" s="1" t="s">
        <v>13</v>
      </c>
      <c r="C208" s="2">
        <v>43130</v>
      </c>
      <c r="D208" s="1">
        <v>4912.3999999999996</v>
      </c>
      <c r="E208" s="1">
        <v>4925</v>
      </c>
      <c r="F208" s="1">
        <v>4939</v>
      </c>
      <c r="G208" s="1">
        <v>4860</v>
      </c>
      <c r="H208" s="1">
        <v>4865.75</v>
      </c>
      <c r="I208" s="1">
        <v>4875.6499999999996</v>
      </c>
      <c r="J208" s="1">
        <v>4897.2299999999996</v>
      </c>
      <c r="K208" s="1">
        <v>104332</v>
      </c>
      <c r="L208" s="1">
        <v>510938084.64999998</v>
      </c>
      <c r="M208" s="3">
        <f>IF(ISERROR((Table8[[#This Row],[Close Price]]-I207)/I207),0,(Table8[[#This Row],[Close Price]]-I207)/I207)</f>
        <v>-7.4810683169123041E-3</v>
      </c>
      <c r="N208" s="3">
        <f>IF(OR(Table8[[#This Row],[Raw Return]]&lt;-20,Table8[[#This Row],[Raw Return]]&gt;20),"Outlier",Table8[[#This Row],[Raw Return]])</f>
        <v>-7.4810683169123041E-3</v>
      </c>
      <c r="O208" s="8">
        <f>(Table8[[#This Row],[Return]]-$S$3)^2</f>
        <v>7.3405925059865697E-5</v>
      </c>
      <c r="P208" s="8">
        <f>(Table8[[#This Row],[Return]]-$S$3)^3</f>
        <v>-6.2892183661979247E-7</v>
      </c>
    </row>
    <row r="209" spans="1:16" x14ac:dyDescent="0.3">
      <c r="A209" s="1" t="s">
        <v>12</v>
      </c>
      <c r="B209" s="1" t="s">
        <v>13</v>
      </c>
      <c r="C209" s="2">
        <v>43131</v>
      </c>
      <c r="D209" s="1">
        <v>4875.6499999999996</v>
      </c>
      <c r="E209" s="1">
        <v>4861</v>
      </c>
      <c r="F209" s="1">
        <v>4863.45</v>
      </c>
      <c r="G209" s="1">
        <v>4736.45</v>
      </c>
      <c r="H209" s="1">
        <v>4791</v>
      </c>
      <c r="I209" s="1">
        <v>4812.3500000000004</v>
      </c>
      <c r="J209" s="1">
        <v>4798.22</v>
      </c>
      <c r="K209" s="1">
        <v>220161</v>
      </c>
      <c r="L209" s="1">
        <v>1056380073.95</v>
      </c>
      <c r="M209" s="3">
        <f>IF(ISERROR((Table8[[#This Row],[Close Price]]-I208)/I208),0,(Table8[[#This Row],[Close Price]]-I208)/I208)</f>
        <v>-1.2982884333370788E-2</v>
      </c>
      <c r="N209" s="3">
        <f>IF(OR(Table8[[#This Row],[Raw Return]]&lt;-20,Table8[[#This Row],[Raw Return]]&gt;20),"Outlier",Table8[[#This Row],[Raw Return]])</f>
        <v>-1.2982884333370788E-2</v>
      </c>
      <c r="O209" s="8">
        <f>(Table8[[#This Row],[Return]]-$S$3)^2</f>
        <v>1.9795200639281839E-4</v>
      </c>
      <c r="P209" s="8">
        <f>(Table8[[#This Row],[Return]]-$S$3)^3</f>
        <v>-2.7850940278513201E-6</v>
      </c>
    </row>
    <row r="210" spans="1:16" x14ac:dyDescent="0.3">
      <c r="A210" s="1" t="s">
        <v>12</v>
      </c>
      <c r="B210" s="1" t="s">
        <v>13</v>
      </c>
      <c r="C210" s="2">
        <v>43132</v>
      </c>
      <c r="D210" s="1">
        <v>4812.3500000000004</v>
      </c>
      <c r="E210" s="1">
        <v>4811.05</v>
      </c>
      <c r="F210" s="1">
        <v>5080</v>
      </c>
      <c r="G210" s="1">
        <v>4770</v>
      </c>
      <c r="H210" s="1">
        <v>5070</v>
      </c>
      <c r="I210" s="1">
        <v>5038.3999999999996</v>
      </c>
      <c r="J210" s="1">
        <v>4931.8</v>
      </c>
      <c r="K210" s="1">
        <v>350858</v>
      </c>
      <c r="L210" s="1">
        <v>1730360197.1500001</v>
      </c>
      <c r="M210" s="3">
        <f>IF(ISERROR((Table8[[#This Row],[Close Price]]-I209)/I209),0,(Table8[[#This Row],[Close Price]]-I209)/I209)</f>
        <v>4.6972892661589299E-2</v>
      </c>
      <c r="N210" s="3">
        <f>IF(OR(Table8[[#This Row],[Raw Return]]&lt;-20,Table8[[#This Row],[Raw Return]]&gt;20),"Outlier",Table8[[#This Row],[Raw Return]])</f>
        <v>4.6972892661589299E-2</v>
      </c>
      <c r="O210" s="8">
        <f>(Table8[[#This Row],[Return]]-$S$3)^2</f>
        <v>2.1055465805926493E-3</v>
      </c>
      <c r="P210" s="8">
        <f>(Table8[[#This Row],[Return]]-$S$3)^3</f>
        <v>9.661560561619094E-5</v>
      </c>
    </row>
    <row r="211" spans="1:16" x14ac:dyDescent="0.3">
      <c r="A211" s="1" t="s">
        <v>12</v>
      </c>
      <c r="B211" s="1" t="s">
        <v>13</v>
      </c>
      <c r="C211" s="2">
        <v>43133</v>
      </c>
      <c r="D211" s="1">
        <v>5038.3999999999996</v>
      </c>
      <c r="E211" s="1">
        <v>5001</v>
      </c>
      <c r="F211" s="1">
        <v>5148.1000000000004</v>
      </c>
      <c r="G211" s="1">
        <v>4890.95</v>
      </c>
      <c r="H211" s="1">
        <v>4950</v>
      </c>
      <c r="I211" s="1">
        <v>4935.75</v>
      </c>
      <c r="J211" s="1">
        <v>5033.7700000000004</v>
      </c>
      <c r="K211" s="1">
        <v>375160</v>
      </c>
      <c r="L211" s="1">
        <v>1888469450.9000001</v>
      </c>
      <c r="M211" s="3">
        <f>IF(ISERROR((Table8[[#This Row],[Close Price]]-I210)/I210),0,(Table8[[#This Row],[Close Price]]-I210)/I210)</f>
        <v>-2.0373531279771286E-2</v>
      </c>
      <c r="N211" s="3">
        <f>IF(OR(Table8[[#This Row],[Raw Return]]&lt;-20,Table8[[#This Row],[Raw Return]]&gt;20),"Outlier",Table8[[#This Row],[Raw Return]])</f>
        <v>-2.0373531279771286E-2</v>
      </c>
      <c r="O211" s="8">
        <f>(Table8[[#This Row],[Return]]-$S$3)^2</f>
        <v>4.605397009256928E-4</v>
      </c>
      <c r="P211" s="8">
        <f>(Table8[[#This Row],[Return]]-$S$3)^3</f>
        <v>-9.8832689059448035E-6</v>
      </c>
    </row>
    <row r="212" spans="1:16" x14ac:dyDescent="0.3">
      <c r="A212" s="1" t="s">
        <v>12</v>
      </c>
      <c r="B212" s="1" t="s">
        <v>13</v>
      </c>
      <c r="C212" s="2">
        <v>43136</v>
      </c>
      <c r="D212" s="1">
        <v>4935.75</v>
      </c>
      <c r="E212" s="1">
        <v>4810</v>
      </c>
      <c r="F212" s="1">
        <v>4994.8999999999996</v>
      </c>
      <c r="G212" s="1">
        <v>4763.05</v>
      </c>
      <c r="H212" s="1">
        <v>4969</v>
      </c>
      <c r="I212" s="1">
        <v>4918</v>
      </c>
      <c r="J212" s="1">
        <v>4898.29</v>
      </c>
      <c r="K212" s="1">
        <v>295940</v>
      </c>
      <c r="L212" s="1">
        <v>1449599369</v>
      </c>
      <c r="M212" s="3">
        <f>IF(ISERROR((Table8[[#This Row],[Close Price]]-I211)/I211),0,(Table8[[#This Row],[Close Price]]-I211)/I211)</f>
        <v>-3.5962113154029275E-3</v>
      </c>
      <c r="N212" s="3">
        <f>IF(OR(Table8[[#This Row],[Raw Return]]&lt;-20,Table8[[#This Row],[Raw Return]]&gt;20),"Outlier",Table8[[#This Row],[Raw Return]])</f>
        <v>-3.5962113154029275E-3</v>
      </c>
      <c r="O212" s="8">
        <f>(Table8[[#This Row],[Return]]-$S$3)^2</f>
        <v>2.1929260006722522E-5</v>
      </c>
      <c r="P212" s="8">
        <f>(Table8[[#This Row],[Return]]-$S$3)^3</f>
        <v>-1.0269184704467355E-7</v>
      </c>
    </row>
    <row r="213" spans="1:16" x14ac:dyDescent="0.3">
      <c r="A213" s="1" t="s">
        <v>12</v>
      </c>
      <c r="B213" s="1" t="s">
        <v>13</v>
      </c>
      <c r="C213" s="2">
        <v>43137</v>
      </c>
      <c r="D213" s="1">
        <v>4918</v>
      </c>
      <c r="E213" s="1">
        <v>4500</v>
      </c>
      <c r="F213" s="1">
        <v>4949</v>
      </c>
      <c r="G213" s="1">
        <v>4500</v>
      </c>
      <c r="H213" s="1">
        <v>4905.5</v>
      </c>
      <c r="I213" s="1">
        <v>4904.6000000000004</v>
      </c>
      <c r="J213" s="1">
        <v>4816.32</v>
      </c>
      <c r="K213" s="1">
        <v>263080</v>
      </c>
      <c r="L213" s="1">
        <v>1267077656.1500001</v>
      </c>
      <c r="M213" s="3">
        <f>IF(ISERROR((Table8[[#This Row],[Close Price]]-I212)/I212),0,(Table8[[#This Row],[Close Price]]-I212)/I212)</f>
        <v>-2.7246848312321341E-3</v>
      </c>
      <c r="N213" s="3">
        <f>IF(OR(Table8[[#This Row],[Raw Return]]&lt;-20,Table8[[#This Row],[Raw Return]]&gt;20),"Outlier",Table8[[#This Row],[Raw Return]])</f>
        <v>-2.7246848312321341E-3</v>
      </c>
      <c r="O213" s="8">
        <f>(Table8[[#This Row],[Return]]-$S$3)^2</f>
        <v>1.4526330092740483E-5</v>
      </c>
      <c r="P213" s="8">
        <f>(Table8[[#This Row],[Return]]-$S$3)^3</f>
        <v>-5.5364816279471335E-8</v>
      </c>
    </row>
    <row r="214" spans="1:16" x14ac:dyDescent="0.3">
      <c r="A214" s="1" t="s">
        <v>12</v>
      </c>
      <c r="B214" s="1" t="s">
        <v>13</v>
      </c>
      <c r="C214" s="2">
        <v>43138</v>
      </c>
      <c r="D214" s="1">
        <v>4904.6000000000004</v>
      </c>
      <c r="E214" s="1">
        <v>5009</v>
      </c>
      <c r="F214" s="1">
        <v>5056</v>
      </c>
      <c r="G214" s="1">
        <v>4927.55</v>
      </c>
      <c r="H214" s="1">
        <v>5001</v>
      </c>
      <c r="I214" s="1">
        <v>5012.05</v>
      </c>
      <c r="J214" s="1">
        <v>4986.07</v>
      </c>
      <c r="K214" s="1">
        <v>201435</v>
      </c>
      <c r="L214" s="1">
        <v>1004369745.8</v>
      </c>
      <c r="M214" s="3">
        <f>IF(ISERROR((Table8[[#This Row],[Close Price]]-I213)/I213),0,(Table8[[#This Row],[Close Price]]-I213)/I213)</f>
        <v>2.1908004730253193E-2</v>
      </c>
      <c r="N214" s="3">
        <f>IF(OR(Table8[[#This Row],[Raw Return]]&lt;-20,Table8[[#This Row],[Raw Return]]&gt;20),"Outlier",Table8[[#This Row],[Raw Return]])</f>
        <v>2.1908004730253193E-2</v>
      </c>
      <c r="O214" s="8">
        <f>(Table8[[#This Row],[Return]]-$S$3)^2</f>
        <v>4.3352850197472478E-4</v>
      </c>
      <c r="P214" s="8">
        <f>(Table8[[#This Row],[Return]]-$S$3)^3</f>
        <v>9.0266474893594815E-6</v>
      </c>
    </row>
    <row r="215" spans="1:16" x14ac:dyDescent="0.3">
      <c r="A215" s="1" t="s">
        <v>12</v>
      </c>
      <c r="B215" s="1" t="s">
        <v>13</v>
      </c>
      <c r="C215" s="2">
        <v>43139</v>
      </c>
      <c r="D215" s="1">
        <v>5012.05</v>
      </c>
      <c r="E215" s="1">
        <v>5000</v>
      </c>
      <c r="F215" s="1">
        <v>5174</v>
      </c>
      <c r="G215" s="1">
        <v>4975</v>
      </c>
      <c r="H215" s="1">
        <v>5039.95</v>
      </c>
      <c r="I215" s="1">
        <v>5057.25</v>
      </c>
      <c r="J215" s="1">
        <v>5095.68</v>
      </c>
      <c r="K215" s="1">
        <v>154586</v>
      </c>
      <c r="L215" s="1">
        <v>787721093.25</v>
      </c>
      <c r="M215" s="3">
        <f>IF(ISERROR((Table8[[#This Row],[Close Price]]-I214)/I214),0,(Table8[[#This Row],[Close Price]]-I214)/I214)</f>
        <v>9.0182659789905962E-3</v>
      </c>
      <c r="N215" s="3">
        <f>IF(OR(Table8[[#This Row],[Raw Return]]&lt;-20,Table8[[#This Row],[Raw Return]]&gt;20),"Outlier",Table8[[#This Row],[Raw Return]])</f>
        <v>9.0182659789905962E-3</v>
      </c>
      <c r="O215" s="8">
        <f>(Table8[[#This Row],[Return]]-$S$3)^2</f>
        <v>6.2910413632334485E-5</v>
      </c>
      <c r="P215" s="8">
        <f>(Table8[[#This Row],[Return]]-$S$3)^3</f>
        <v>4.9898077243695087E-7</v>
      </c>
    </row>
    <row r="216" spans="1:16" x14ac:dyDescent="0.3">
      <c r="A216" s="1" t="s">
        <v>12</v>
      </c>
      <c r="B216" s="1" t="s">
        <v>13</v>
      </c>
      <c r="C216" s="2">
        <v>43140</v>
      </c>
      <c r="D216" s="1">
        <v>5057.25</v>
      </c>
      <c r="E216" s="1">
        <v>4989.8999999999996</v>
      </c>
      <c r="F216" s="1">
        <v>5088</v>
      </c>
      <c r="G216" s="1">
        <v>4961.2</v>
      </c>
      <c r="H216" s="1">
        <v>5068</v>
      </c>
      <c r="I216" s="1">
        <v>5059.3500000000004</v>
      </c>
      <c r="J216" s="1">
        <v>5037.1899999999996</v>
      </c>
      <c r="K216" s="1">
        <v>144600</v>
      </c>
      <c r="L216" s="1">
        <v>728376955</v>
      </c>
      <c r="M216" s="3">
        <f>IF(ISERROR((Table8[[#This Row],[Close Price]]-I215)/I215),0,(Table8[[#This Row],[Close Price]]-I215)/I215)</f>
        <v>4.1524543971533219E-4</v>
      </c>
      <c r="N216" s="3">
        <f>IF(OR(Table8[[#This Row],[Raw Return]]&lt;-20,Table8[[#This Row],[Raw Return]]&gt;20),"Outlier",Table8[[#This Row],[Raw Return]])</f>
        <v>4.1524543971533219E-4</v>
      </c>
      <c r="O216" s="8">
        <f>(Table8[[#This Row],[Return]]-$S$3)^2</f>
        <v>4.5079410658571089E-7</v>
      </c>
      <c r="P216" s="8">
        <f>(Table8[[#This Row],[Return]]-$S$3)^3</f>
        <v>-3.0266858371608531E-10</v>
      </c>
    </row>
    <row r="217" spans="1:16" x14ac:dyDescent="0.3">
      <c r="A217" s="1" t="s">
        <v>12</v>
      </c>
      <c r="B217" s="1" t="s">
        <v>13</v>
      </c>
      <c r="C217" s="2">
        <v>43143</v>
      </c>
      <c r="D217" s="1">
        <v>5059.3500000000004</v>
      </c>
      <c r="E217" s="1">
        <v>5096.3</v>
      </c>
      <c r="F217" s="1">
        <v>5244</v>
      </c>
      <c r="G217" s="1">
        <v>5042.8</v>
      </c>
      <c r="H217" s="1">
        <v>5210</v>
      </c>
      <c r="I217" s="1">
        <v>5235.45</v>
      </c>
      <c r="J217" s="1">
        <v>5184.22</v>
      </c>
      <c r="K217" s="1">
        <v>141176</v>
      </c>
      <c r="L217" s="1">
        <v>731887262.10000002</v>
      </c>
      <c r="M217" s="3">
        <f>IF(ISERROR((Table8[[#This Row],[Close Price]]-I216)/I216),0,(Table8[[#This Row],[Close Price]]-I216)/I216)</f>
        <v>3.480684277624585E-2</v>
      </c>
      <c r="N217" s="3">
        <f>IF(OR(Table8[[#This Row],[Raw Return]]&lt;-20,Table8[[#This Row],[Raw Return]]&gt;20),"Outlier",Table8[[#This Row],[Raw Return]])</f>
        <v>3.480684277624585E-2</v>
      </c>
      <c r="O217" s="8">
        <f>(Table8[[#This Row],[Return]]-$S$3)^2</f>
        <v>1.1370508974805653E-3</v>
      </c>
      <c r="P217" s="8">
        <f>(Table8[[#This Row],[Return]]-$S$3)^3</f>
        <v>3.8341566972303942E-5</v>
      </c>
    </row>
    <row r="218" spans="1:16" x14ac:dyDescent="0.3">
      <c r="A218" s="1" t="s">
        <v>12</v>
      </c>
      <c r="B218" s="1" t="s">
        <v>13</v>
      </c>
      <c r="C218" s="2">
        <v>43145</v>
      </c>
      <c r="D218" s="1">
        <v>5235.45</v>
      </c>
      <c r="E218" s="1">
        <v>5260</v>
      </c>
      <c r="F218" s="1">
        <v>5350</v>
      </c>
      <c r="G218" s="1">
        <v>5152.3</v>
      </c>
      <c r="H218" s="1">
        <v>5175</v>
      </c>
      <c r="I218" s="1">
        <v>5189</v>
      </c>
      <c r="J218" s="1">
        <v>5272.21</v>
      </c>
      <c r="K218" s="1">
        <v>154547</v>
      </c>
      <c r="L218" s="1">
        <v>814804683.25</v>
      </c>
      <c r="M218" s="3">
        <f>IF(ISERROR((Table8[[#This Row],[Close Price]]-I217)/I217),0,(Table8[[#This Row],[Close Price]]-I217)/I217)</f>
        <v>-8.8722077376347432E-3</v>
      </c>
      <c r="N218" s="3">
        <f>IF(OR(Table8[[#This Row],[Raw Return]]&lt;-20,Table8[[#This Row],[Raw Return]]&gt;20),"Outlier",Table8[[#This Row],[Raw Return]])</f>
        <v>-8.8722077376347432E-3</v>
      </c>
      <c r="O218" s="8">
        <f>(Table8[[#This Row],[Return]]-$S$3)^2</f>
        <v>9.9178996107767781E-5</v>
      </c>
      <c r="P218" s="8">
        <f>(Table8[[#This Row],[Return]]-$S$3)^3</f>
        <v>-9.8771025308782727E-7</v>
      </c>
    </row>
    <row r="219" spans="1:16" x14ac:dyDescent="0.3">
      <c r="A219" s="1" t="s">
        <v>12</v>
      </c>
      <c r="B219" s="1" t="s">
        <v>13</v>
      </c>
      <c r="C219" s="2">
        <v>43146</v>
      </c>
      <c r="D219" s="1">
        <v>5189</v>
      </c>
      <c r="E219" s="1">
        <v>5200</v>
      </c>
      <c r="F219" s="1">
        <v>5291</v>
      </c>
      <c r="G219" s="1">
        <v>5112.05</v>
      </c>
      <c r="H219" s="1">
        <v>5134</v>
      </c>
      <c r="I219" s="1">
        <v>5130.3500000000004</v>
      </c>
      <c r="J219" s="1">
        <v>5197.04</v>
      </c>
      <c r="K219" s="1">
        <v>104197</v>
      </c>
      <c r="L219" s="1">
        <v>541516294.79999995</v>
      </c>
      <c r="M219" s="3">
        <f>IF(ISERROR((Table8[[#This Row],[Close Price]]-I218)/I218),0,(Table8[[#This Row],[Close Price]]-I218)/I218)</f>
        <v>-1.1302755829639553E-2</v>
      </c>
      <c r="N219" s="3">
        <f>IF(OR(Table8[[#This Row],[Raw Return]]&lt;-20,Table8[[#This Row],[Raw Return]]&gt;20),"Outlier",Table8[[#This Row],[Raw Return]])</f>
        <v>-1.1302755829639553E-2</v>
      </c>
      <c r="O219" s="8">
        <f>(Table8[[#This Row],[Return]]-$S$3)^2</f>
        <v>1.5349756176488751E-4</v>
      </c>
      <c r="P219" s="8">
        <f>(Table8[[#This Row],[Return]]-$S$3)^3</f>
        <v>-1.9017447322976383E-6</v>
      </c>
    </row>
    <row r="220" spans="1:16" x14ac:dyDescent="0.3">
      <c r="A220" s="1" t="s">
        <v>12</v>
      </c>
      <c r="B220" s="1" t="s">
        <v>13</v>
      </c>
      <c r="C220" s="2">
        <v>43147</v>
      </c>
      <c r="D220" s="1">
        <v>5130.3500000000004</v>
      </c>
      <c r="E220" s="1">
        <v>5168.8500000000004</v>
      </c>
      <c r="F220" s="1">
        <v>5199.8</v>
      </c>
      <c r="G220" s="1">
        <v>5030</v>
      </c>
      <c r="H220" s="1">
        <v>5055.55</v>
      </c>
      <c r="I220" s="1">
        <v>5058.25</v>
      </c>
      <c r="J220" s="1">
        <v>5089.32</v>
      </c>
      <c r="K220" s="1">
        <v>88468</v>
      </c>
      <c r="L220" s="1">
        <v>450241691.60000002</v>
      </c>
      <c r="M220" s="3">
        <f>IF(ISERROR((Table8[[#This Row],[Close Price]]-I219)/I219),0,(Table8[[#This Row],[Close Price]]-I219)/I219)</f>
        <v>-1.4053622072568219E-2</v>
      </c>
      <c r="N220" s="3">
        <f>IF(OR(Table8[[#This Row],[Raw Return]]&lt;-20,Table8[[#This Row],[Raw Return]]&gt;20),"Outlier",Table8[[#This Row],[Raw Return]])</f>
        <v>-1.4053622072568219E-2</v>
      </c>
      <c r="O220" s="8">
        <f>(Table8[[#This Row],[Return]]-$S$3)^2</f>
        <v>2.2922806445065059E-4</v>
      </c>
      <c r="P220" s="8">
        <f>(Table8[[#This Row],[Return]]-$S$3)^3</f>
        <v>-3.4705769734488742E-6</v>
      </c>
    </row>
    <row r="221" spans="1:16" x14ac:dyDescent="0.3">
      <c r="A221" s="1" t="s">
        <v>12</v>
      </c>
      <c r="B221" s="1" t="s">
        <v>13</v>
      </c>
      <c r="C221" s="2">
        <v>43150</v>
      </c>
      <c r="D221" s="1">
        <v>5058.25</v>
      </c>
      <c r="E221" s="1">
        <v>5095</v>
      </c>
      <c r="F221" s="1">
        <v>5119.8500000000004</v>
      </c>
      <c r="G221" s="1">
        <v>4970</v>
      </c>
      <c r="H221" s="1">
        <v>4992.2</v>
      </c>
      <c r="I221" s="1">
        <v>5000.75</v>
      </c>
      <c r="J221" s="1">
        <v>5017.3599999999997</v>
      </c>
      <c r="K221" s="1">
        <v>146928</v>
      </c>
      <c r="L221" s="1">
        <v>737190001.5</v>
      </c>
      <c r="M221" s="3">
        <f>IF(ISERROR((Table8[[#This Row],[Close Price]]-I220)/I220),0,(Table8[[#This Row],[Close Price]]-I220)/I220)</f>
        <v>-1.1367567834725449E-2</v>
      </c>
      <c r="N221" s="3">
        <f>IF(OR(Table8[[#This Row],[Raw Return]]&lt;-20,Table8[[#This Row],[Raw Return]]&gt;20),"Outlier",Table8[[#This Row],[Raw Return]])</f>
        <v>-1.1367567834725449E-2</v>
      </c>
      <c r="O221" s="8">
        <f>(Table8[[#This Row],[Return]]-$S$3)^2</f>
        <v>1.5510772779571039E-4</v>
      </c>
      <c r="P221" s="8">
        <f>(Table8[[#This Row],[Return]]-$S$3)^3</f>
        <v>-1.9317465875679171E-6</v>
      </c>
    </row>
    <row r="222" spans="1:16" x14ac:dyDescent="0.3">
      <c r="A222" s="1" t="s">
        <v>12</v>
      </c>
      <c r="B222" s="1" t="s">
        <v>13</v>
      </c>
      <c r="C222" s="2">
        <v>43151</v>
      </c>
      <c r="D222" s="1">
        <v>5000.75</v>
      </c>
      <c r="E222" s="1">
        <v>5030</v>
      </c>
      <c r="F222" s="1">
        <v>5049</v>
      </c>
      <c r="G222" s="1">
        <v>4976.2</v>
      </c>
      <c r="H222" s="1">
        <v>5004.1499999999996</v>
      </c>
      <c r="I222" s="1">
        <v>5014.3</v>
      </c>
      <c r="J222" s="1">
        <v>5011.71</v>
      </c>
      <c r="K222" s="1">
        <v>107899</v>
      </c>
      <c r="L222" s="1">
        <v>540759000</v>
      </c>
      <c r="M222" s="3">
        <f>IF(ISERROR((Table8[[#This Row],[Close Price]]-I221)/I221),0,(Table8[[#This Row],[Close Price]]-I221)/I221)</f>
        <v>2.7095935609658915E-3</v>
      </c>
      <c r="N222" s="3">
        <f>IF(OR(Table8[[#This Row],[Raw Return]]&lt;-20,Table8[[#This Row],[Raw Return]]&gt;20),"Outlier",Table8[[#This Row],[Raw Return]])</f>
        <v>2.7095935609658915E-3</v>
      </c>
      <c r="O222" s="8">
        <f>(Table8[[#This Row],[Return]]-$S$3)^2</f>
        <v>2.6339215742748762E-6</v>
      </c>
      <c r="P222" s="8">
        <f>(Table8[[#This Row],[Return]]-$S$3)^3</f>
        <v>4.2746863990134973E-9</v>
      </c>
    </row>
    <row r="223" spans="1:16" x14ac:dyDescent="0.3">
      <c r="A223" s="1" t="s">
        <v>12</v>
      </c>
      <c r="B223" s="1" t="s">
        <v>13</v>
      </c>
      <c r="C223" s="2">
        <v>43152</v>
      </c>
      <c r="D223" s="1">
        <v>5014.3</v>
      </c>
      <c r="E223" s="1">
        <v>5040</v>
      </c>
      <c r="F223" s="1">
        <v>5050.25</v>
      </c>
      <c r="G223" s="1">
        <v>4955.1000000000004</v>
      </c>
      <c r="H223" s="1">
        <v>4957.55</v>
      </c>
      <c r="I223" s="1">
        <v>4973.45</v>
      </c>
      <c r="J223" s="1">
        <v>4995.7</v>
      </c>
      <c r="K223" s="1">
        <v>100845</v>
      </c>
      <c r="L223" s="1">
        <v>503791406.19999999</v>
      </c>
      <c r="M223" s="3">
        <f>IF(ISERROR((Table8[[#This Row],[Close Price]]-I222)/I222),0,(Table8[[#This Row],[Close Price]]-I222)/I222)</f>
        <v>-8.146700436750965E-3</v>
      </c>
      <c r="N223" s="3">
        <f>IF(OR(Table8[[#This Row],[Raw Return]]&lt;-20,Table8[[#This Row],[Raw Return]]&gt;20),"Outlier",Table8[[#This Row],[Raw Return]])</f>
        <v>-8.146700436750965E-3</v>
      </c>
      <c r="O223" s="8">
        <f>(Table8[[#This Row],[Return]]-$S$3)^2</f>
        <v>8.5254898126546299E-5</v>
      </c>
      <c r="P223" s="8">
        <f>(Table8[[#This Row],[Return]]-$S$3)^3</f>
        <v>-7.8718898720917376E-7</v>
      </c>
    </row>
    <row r="224" spans="1:16" x14ac:dyDescent="0.3">
      <c r="A224" s="1" t="s">
        <v>12</v>
      </c>
      <c r="B224" s="1" t="s">
        <v>13</v>
      </c>
      <c r="C224" s="2">
        <v>43153</v>
      </c>
      <c r="D224" s="1">
        <v>4973.45</v>
      </c>
      <c r="E224" s="1">
        <v>4989</v>
      </c>
      <c r="F224" s="1">
        <v>5030</v>
      </c>
      <c r="G224" s="1">
        <v>4925.1499999999996</v>
      </c>
      <c r="H224" s="1">
        <v>4943.45</v>
      </c>
      <c r="I224" s="1">
        <v>4951.8500000000004</v>
      </c>
      <c r="J224" s="1">
        <v>4978.18</v>
      </c>
      <c r="K224" s="1">
        <v>123453</v>
      </c>
      <c r="L224" s="1">
        <v>614571520.29999995</v>
      </c>
      <c r="M224" s="3">
        <f>IF(ISERROR((Table8[[#This Row],[Close Price]]-I223)/I223),0,(Table8[[#This Row],[Close Price]]-I223)/I223)</f>
        <v>-4.3430616574006891E-3</v>
      </c>
      <c r="N224" s="3">
        <f>IF(OR(Table8[[#This Row],[Raw Return]]&lt;-20,Table8[[#This Row],[Raw Return]]&gt;20),"Outlier",Table8[[#This Row],[Raw Return]])</f>
        <v>-4.3430616574006891E-3</v>
      </c>
      <c r="O224" s="8">
        <f>(Table8[[#This Row],[Return]]-$S$3)^2</f>
        <v>2.9481849739177837E-5</v>
      </c>
      <c r="P224" s="8">
        <f>(Table8[[#This Row],[Return]]-$S$3)^3</f>
        <v>-1.6007816326816229E-7</v>
      </c>
    </row>
    <row r="225" spans="1:16" x14ac:dyDescent="0.3">
      <c r="A225" s="1" t="s">
        <v>12</v>
      </c>
      <c r="B225" s="1" t="s">
        <v>13</v>
      </c>
      <c r="C225" s="2">
        <v>43154</v>
      </c>
      <c r="D225" s="1">
        <v>4951.8500000000004</v>
      </c>
      <c r="E225" s="1">
        <v>4943.1499999999996</v>
      </c>
      <c r="F225" s="1">
        <v>5057</v>
      </c>
      <c r="G225" s="1">
        <v>4940</v>
      </c>
      <c r="H225" s="1">
        <v>5025</v>
      </c>
      <c r="I225" s="1">
        <v>5019.6499999999996</v>
      </c>
      <c r="J225" s="1">
        <v>5015.6499999999996</v>
      </c>
      <c r="K225" s="1">
        <v>136396</v>
      </c>
      <c r="L225" s="1">
        <v>684114336.35000002</v>
      </c>
      <c r="M225" s="3">
        <f>IF(ISERROR((Table8[[#This Row],[Close Price]]-I224)/I224),0,(Table8[[#This Row],[Close Price]]-I224)/I224)</f>
        <v>1.3691852539959665E-2</v>
      </c>
      <c r="N225" s="3">
        <f>IF(OR(Table8[[#This Row],[Raw Return]]&lt;-20,Table8[[#This Row],[Raw Return]]&gt;20),"Outlier",Table8[[#This Row],[Raw Return]])</f>
        <v>1.3691852539959665E-2</v>
      </c>
      <c r="O225" s="8">
        <f>(Table8[[#This Row],[Return]]-$S$3)^2</f>
        <v>1.5889094289864828E-4</v>
      </c>
      <c r="P225" s="8">
        <f>(Table8[[#This Row],[Return]]-$S$3)^3</f>
        <v>2.0028513310132163E-6</v>
      </c>
    </row>
    <row r="226" spans="1:16" x14ac:dyDescent="0.3">
      <c r="A226" s="1" t="s">
        <v>12</v>
      </c>
      <c r="B226" s="1" t="s">
        <v>13</v>
      </c>
      <c r="C226" s="2">
        <v>43157</v>
      </c>
      <c r="D226" s="1">
        <v>5019.6499999999996</v>
      </c>
      <c r="E226" s="1">
        <v>5051</v>
      </c>
      <c r="F226" s="1">
        <v>5260</v>
      </c>
      <c r="G226" s="1">
        <v>5030.05</v>
      </c>
      <c r="H226" s="1">
        <v>5200</v>
      </c>
      <c r="I226" s="1">
        <v>5192.95</v>
      </c>
      <c r="J226" s="1">
        <v>5146.3100000000004</v>
      </c>
      <c r="K226" s="1">
        <v>169230</v>
      </c>
      <c r="L226" s="1">
        <v>870909382.79999995</v>
      </c>
      <c r="M226" s="3">
        <f>IF(ISERROR((Table8[[#This Row],[Close Price]]-I225)/I225),0,(Table8[[#This Row],[Close Price]]-I225)/I225)</f>
        <v>3.4524319424661123E-2</v>
      </c>
      <c r="N226" s="3">
        <f>IF(OR(Table8[[#This Row],[Raw Return]]&lt;-20,Table8[[#This Row],[Raw Return]]&gt;20),"Outlier",Table8[[#This Row],[Raw Return]])</f>
        <v>3.4524319424661123E-2</v>
      </c>
      <c r="O226" s="8">
        <f>(Table8[[#This Row],[Return]]-$S$3)^2</f>
        <v>1.1180772373839058E-3</v>
      </c>
      <c r="P226" s="8">
        <f>(Table8[[#This Row],[Return]]-$S$3)^3</f>
        <v>3.7385888709359998E-5</v>
      </c>
    </row>
    <row r="227" spans="1:16" x14ac:dyDescent="0.3">
      <c r="A227" s="1" t="s">
        <v>12</v>
      </c>
      <c r="B227" s="1" t="s">
        <v>13</v>
      </c>
      <c r="C227" s="2">
        <v>43158</v>
      </c>
      <c r="D227" s="1">
        <v>5192.95</v>
      </c>
      <c r="E227" s="1">
        <v>5208</v>
      </c>
      <c r="F227" s="1">
        <v>5227.5</v>
      </c>
      <c r="G227" s="1">
        <v>5101.1000000000004</v>
      </c>
      <c r="H227" s="1">
        <v>5120.1000000000004</v>
      </c>
      <c r="I227" s="1">
        <v>5121.3500000000004</v>
      </c>
      <c r="J227" s="1">
        <v>5151.6899999999996</v>
      </c>
      <c r="K227" s="1">
        <v>82961</v>
      </c>
      <c r="L227" s="1">
        <v>427389732.05000001</v>
      </c>
      <c r="M227" s="3">
        <f>IF(ISERROR((Table8[[#This Row],[Close Price]]-I226)/I226),0,(Table8[[#This Row],[Close Price]]-I226)/I226)</f>
        <v>-1.378792401236281E-2</v>
      </c>
      <c r="N227" s="3">
        <f>IF(OR(Table8[[#This Row],[Raw Return]]&lt;-20,Table8[[#This Row],[Raw Return]]&gt;20),"Outlier",Table8[[#This Row],[Raw Return]])</f>
        <v>-1.378792401236281E-2</v>
      </c>
      <c r="O227" s="8">
        <f>(Table8[[#This Row],[Return]]-$S$3)^2</f>
        <v>2.2125317410208822E-4</v>
      </c>
      <c r="P227" s="8">
        <f>(Table8[[#This Row],[Return]]-$S$3)^3</f>
        <v>-3.2910483651235697E-6</v>
      </c>
    </row>
    <row r="228" spans="1:16" x14ac:dyDescent="0.3">
      <c r="A228" s="1" t="s">
        <v>12</v>
      </c>
      <c r="B228" s="1" t="s">
        <v>13</v>
      </c>
      <c r="C228" s="2">
        <v>43159</v>
      </c>
      <c r="D228" s="1">
        <v>5121.3500000000004</v>
      </c>
      <c r="E228" s="1">
        <v>5090</v>
      </c>
      <c r="F228" s="1">
        <v>5131.8</v>
      </c>
      <c r="G228" s="1">
        <v>5030.2</v>
      </c>
      <c r="H228" s="1">
        <v>5049</v>
      </c>
      <c r="I228" s="1">
        <v>5051.7</v>
      </c>
      <c r="J228" s="1">
        <v>5086.84</v>
      </c>
      <c r="K228" s="1">
        <v>130485</v>
      </c>
      <c r="L228" s="1">
        <v>663755771.04999995</v>
      </c>
      <c r="M228" s="3">
        <f>IF(ISERROR((Table8[[#This Row],[Close Price]]-I227)/I227),0,(Table8[[#This Row],[Close Price]]-I227)/I227)</f>
        <v>-1.3599929706034648E-2</v>
      </c>
      <c r="N228" s="3">
        <f>IF(OR(Table8[[#This Row],[Raw Return]]&lt;-20,Table8[[#This Row],[Raw Return]]&gt;20),"Outlier",Table8[[#This Row],[Raw Return]])</f>
        <v>-1.3599929706034648E-2</v>
      </c>
      <c r="O228" s="8">
        <f>(Table8[[#This Row],[Return]]-$S$3)^2</f>
        <v>2.1569584270809402E-4</v>
      </c>
      <c r="P228" s="8">
        <f>(Table8[[#This Row],[Return]]-$S$3)^3</f>
        <v>-3.1678357961837187E-6</v>
      </c>
    </row>
    <row r="229" spans="1:16" x14ac:dyDescent="0.3">
      <c r="A229" s="1" t="s">
        <v>12</v>
      </c>
      <c r="B229" s="1" t="s">
        <v>13</v>
      </c>
      <c r="C229" s="2">
        <v>43160</v>
      </c>
      <c r="D229" s="1">
        <v>5051.7</v>
      </c>
      <c r="E229" s="1">
        <v>5052</v>
      </c>
      <c r="F229" s="1">
        <v>5087.8999999999996</v>
      </c>
      <c r="G229" s="1">
        <v>4986</v>
      </c>
      <c r="H229" s="1">
        <v>5004</v>
      </c>
      <c r="I229" s="1">
        <v>4999.3999999999996</v>
      </c>
      <c r="J229" s="1">
        <v>5030.57</v>
      </c>
      <c r="K229" s="1">
        <v>84916</v>
      </c>
      <c r="L229" s="1">
        <v>427175852.5</v>
      </c>
      <c r="M229" s="3">
        <f>IF(ISERROR((Table8[[#This Row],[Close Price]]-I228)/I228),0,(Table8[[#This Row],[Close Price]]-I228)/I228)</f>
        <v>-1.035295049191365E-2</v>
      </c>
      <c r="N229" s="3">
        <f>IF(OR(Table8[[#This Row],[Raw Return]]&lt;-20,Table8[[#This Row],[Raw Return]]&gt;20),"Outlier",Table8[[#This Row],[Raw Return]])</f>
        <v>-1.035295049191365E-2</v>
      </c>
      <c r="O229" s="8">
        <f>(Table8[[#This Row],[Return]]-$S$3)^2</f>
        <v>1.3086463018895019E-4</v>
      </c>
      <c r="P229" s="8">
        <f>(Table8[[#This Row],[Return]]-$S$3)^3</f>
        <v>-1.49704006467979E-6</v>
      </c>
    </row>
    <row r="230" spans="1:16" x14ac:dyDescent="0.3">
      <c r="A230" s="1" t="s">
        <v>12</v>
      </c>
      <c r="B230" s="1" t="s">
        <v>13</v>
      </c>
      <c r="C230" s="2">
        <v>43164</v>
      </c>
      <c r="D230" s="1">
        <v>4999.3999999999996</v>
      </c>
      <c r="E230" s="1">
        <v>4999.3999999999996</v>
      </c>
      <c r="F230" s="1">
        <v>5067.6000000000004</v>
      </c>
      <c r="G230" s="1">
        <v>4952.2</v>
      </c>
      <c r="H230" s="1">
        <v>5053</v>
      </c>
      <c r="I230" s="1">
        <v>5037.45</v>
      </c>
      <c r="J230" s="1">
        <v>5005.57</v>
      </c>
      <c r="K230" s="1">
        <v>114133</v>
      </c>
      <c r="L230" s="1">
        <v>571301286.89999998</v>
      </c>
      <c r="M230" s="3">
        <f>IF(ISERROR((Table8[[#This Row],[Close Price]]-I229)/I229),0,(Table8[[#This Row],[Close Price]]-I229)/I229)</f>
        <v>7.6109133095971886E-3</v>
      </c>
      <c r="N230" s="3">
        <f>IF(OR(Table8[[#This Row],[Raw Return]]&lt;-20,Table8[[#This Row],[Raw Return]]&gt;20),"Outlier",Table8[[#This Row],[Raw Return]])</f>
        <v>7.6109133095971886E-3</v>
      </c>
      <c r="O230" s="8">
        <f>(Table8[[#This Row],[Return]]-$S$3)^2</f>
        <v>4.2565914336557852E-5</v>
      </c>
      <c r="P230" s="8">
        <f>(Table8[[#This Row],[Return]]-$S$3)^3</f>
        <v>2.7771091542613291E-7</v>
      </c>
    </row>
    <row r="231" spans="1:16" x14ac:dyDescent="0.3">
      <c r="A231" s="1" t="s">
        <v>12</v>
      </c>
      <c r="B231" s="1" t="s">
        <v>13</v>
      </c>
      <c r="C231" s="2">
        <v>43165</v>
      </c>
      <c r="D231" s="1">
        <v>5037.45</v>
      </c>
      <c r="E231" s="1">
        <v>5075.5</v>
      </c>
      <c r="F231" s="1">
        <v>5097.95</v>
      </c>
      <c r="G231" s="1">
        <v>4955</v>
      </c>
      <c r="H231" s="1">
        <v>4957</v>
      </c>
      <c r="I231" s="1">
        <v>4980.6499999999996</v>
      </c>
      <c r="J231" s="1">
        <v>5030.99</v>
      </c>
      <c r="K231" s="1">
        <v>86842</v>
      </c>
      <c r="L231" s="1">
        <v>436901346.75</v>
      </c>
      <c r="M231" s="3">
        <f>IF(ISERROR((Table8[[#This Row],[Close Price]]-I230)/I230),0,(Table8[[#This Row],[Close Price]]-I230)/I230)</f>
        <v>-1.1275546159267126E-2</v>
      </c>
      <c r="N231" s="3">
        <f>IF(OR(Table8[[#This Row],[Raw Return]]&lt;-20,Table8[[#This Row],[Raw Return]]&gt;20),"Outlier",Table8[[#This Row],[Raw Return]])</f>
        <v>-1.1275546159267126E-2</v>
      </c>
      <c r="O231" s="8">
        <f>(Table8[[#This Row],[Return]]-$S$3)^2</f>
        <v>1.5282407842738451E-4</v>
      </c>
      <c r="P231" s="8">
        <f>(Table8[[#This Row],[Return]]-$S$3)^3</f>
        <v>-1.8892423760838387E-6</v>
      </c>
    </row>
    <row r="232" spans="1:16" x14ac:dyDescent="0.3">
      <c r="A232" s="1" t="s">
        <v>12</v>
      </c>
      <c r="B232" s="1" t="s">
        <v>13</v>
      </c>
      <c r="C232" s="2">
        <v>43166</v>
      </c>
      <c r="D232" s="1">
        <v>4980.6499999999996</v>
      </c>
      <c r="E232" s="1">
        <v>4980</v>
      </c>
      <c r="F232" s="1">
        <v>4980</v>
      </c>
      <c r="G232" s="1">
        <v>4806</v>
      </c>
      <c r="H232" s="1">
        <v>4830</v>
      </c>
      <c r="I232" s="1">
        <v>4836.1499999999996</v>
      </c>
      <c r="J232" s="1">
        <v>4909.79</v>
      </c>
      <c r="K232" s="1">
        <v>123770</v>
      </c>
      <c r="L232" s="1">
        <v>607684105.35000002</v>
      </c>
      <c r="M232" s="3">
        <f>IF(ISERROR((Table8[[#This Row],[Close Price]]-I231)/I231),0,(Table8[[#This Row],[Close Price]]-I231)/I231)</f>
        <v>-2.9012277513979102E-2</v>
      </c>
      <c r="N232" s="3">
        <f>IF(OR(Table8[[#This Row],[Raw Return]]&lt;-20,Table8[[#This Row],[Raw Return]]&gt;20),"Outlier",Table8[[#This Row],[Raw Return]])</f>
        <v>-2.9012277513979102E-2</v>
      </c>
      <c r="O232" s="8">
        <f>(Table8[[#This Row],[Return]]-$S$3)^2</f>
        <v>9.0594588681899965E-4</v>
      </c>
      <c r="P232" s="8">
        <f>(Table8[[#This Row],[Return]]-$S$3)^3</f>
        <v>-2.7268006341088987E-5</v>
      </c>
    </row>
    <row r="233" spans="1:16" x14ac:dyDescent="0.3">
      <c r="A233" s="1" t="s">
        <v>12</v>
      </c>
      <c r="B233" s="1" t="s">
        <v>13</v>
      </c>
      <c r="C233" s="2">
        <v>43167</v>
      </c>
      <c r="D233" s="1">
        <v>4836.1499999999996</v>
      </c>
      <c r="E233" s="1">
        <v>4863.95</v>
      </c>
      <c r="F233" s="1">
        <v>4889</v>
      </c>
      <c r="G233" s="1">
        <v>4800</v>
      </c>
      <c r="H233" s="1">
        <v>4861.2</v>
      </c>
      <c r="I233" s="1">
        <v>4864.6000000000004</v>
      </c>
      <c r="J233" s="1">
        <v>4852.42</v>
      </c>
      <c r="K233" s="1">
        <v>102351</v>
      </c>
      <c r="L233" s="1">
        <v>496649720.85000002</v>
      </c>
      <c r="M233" s="3">
        <f>IF(ISERROR((Table8[[#This Row],[Close Price]]-I232)/I232),0,(Table8[[#This Row],[Close Price]]-I232)/I232)</f>
        <v>5.8827786565761458E-3</v>
      </c>
      <c r="N233" s="3">
        <f>IF(OR(Table8[[#This Row],[Raw Return]]&lt;-20,Table8[[#This Row],[Raw Return]]&gt;20),"Outlier",Table8[[#This Row],[Raw Return]])</f>
        <v>5.8827786565761458E-3</v>
      </c>
      <c r="O233" s="8">
        <f>(Table8[[#This Row],[Return]]-$S$3)^2</f>
        <v>2.30027784922231E-5</v>
      </c>
      <c r="P233" s="8">
        <f>(Table8[[#This Row],[Return]]-$S$3)^3</f>
        <v>1.1032411341071734E-7</v>
      </c>
    </row>
    <row r="234" spans="1:16" x14ac:dyDescent="0.3">
      <c r="A234" s="1" t="s">
        <v>12</v>
      </c>
      <c r="B234" s="1" t="s">
        <v>13</v>
      </c>
      <c r="C234" s="2">
        <v>43168</v>
      </c>
      <c r="D234" s="1">
        <v>4864.6000000000004</v>
      </c>
      <c r="E234" s="1">
        <v>4893.3999999999996</v>
      </c>
      <c r="F234" s="1">
        <v>4990</v>
      </c>
      <c r="G234" s="1">
        <v>4845</v>
      </c>
      <c r="H234" s="1">
        <v>4986</v>
      </c>
      <c r="I234" s="1">
        <v>4966.25</v>
      </c>
      <c r="J234" s="1">
        <v>4930.1899999999996</v>
      </c>
      <c r="K234" s="1">
        <v>140074</v>
      </c>
      <c r="L234" s="1">
        <v>690592003.5</v>
      </c>
      <c r="M234" s="3">
        <f>IF(ISERROR((Table8[[#This Row],[Close Price]]-I233)/I233),0,(Table8[[#This Row],[Close Price]]-I233)/I233)</f>
        <v>2.0895859885704811E-2</v>
      </c>
      <c r="N234" s="3">
        <f>IF(OR(Table8[[#This Row],[Raw Return]]&lt;-20,Table8[[#This Row],[Raw Return]]&gt;20),"Outlier",Table8[[#This Row],[Raw Return]])</f>
        <v>2.0895859885704811E-2</v>
      </c>
      <c r="O234" s="8">
        <f>(Table8[[#This Row],[Return]]-$S$3)^2</f>
        <v>3.9240450057724047E-4</v>
      </c>
      <c r="P234" s="8">
        <f>(Table8[[#This Row],[Return]]-$S$3)^3</f>
        <v>7.7732201830548382E-6</v>
      </c>
    </row>
    <row r="235" spans="1:16" x14ac:dyDescent="0.3">
      <c r="A235" s="1" t="s">
        <v>12</v>
      </c>
      <c r="B235" s="1" t="s">
        <v>13</v>
      </c>
      <c r="C235" s="2">
        <v>43171</v>
      </c>
      <c r="D235" s="1">
        <v>4966.25</v>
      </c>
      <c r="E235" s="1">
        <v>5002.5</v>
      </c>
      <c r="F235" s="1">
        <v>5077.8500000000004</v>
      </c>
      <c r="G235" s="1">
        <v>4967.2</v>
      </c>
      <c r="H235" s="1">
        <v>5040</v>
      </c>
      <c r="I235" s="1">
        <v>5040.05</v>
      </c>
      <c r="J235" s="1">
        <v>5005.1000000000004</v>
      </c>
      <c r="K235" s="1">
        <v>107704</v>
      </c>
      <c r="L235" s="1">
        <v>539069558.10000002</v>
      </c>
      <c r="M235" s="3">
        <f>IF(ISERROR((Table8[[#This Row],[Close Price]]-I234)/I234),0,(Table8[[#This Row],[Close Price]]-I234)/I234)</f>
        <v>1.4860307072741039E-2</v>
      </c>
      <c r="N235" s="3">
        <f>IF(OR(Table8[[#This Row],[Raw Return]]&lt;-20,Table8[[#This Row],[Raw Return]]&gt;20),"Outlier",Table8[[#This Row],[Raw Return]])</f>
        <v>1.4860307072741039E-2</v>
      </c>
      <c r="O235" s="8">
        <f>(Table8[[#This Row],[Return]]-$S$3)^2</f>
        <v>1.8971342353961949E-4</v>
      </c>
      <c r="P235" s="8">
        <f>(Table8[[#This Row],[Return]]-$S$3)^3</f>
        <v>2.613046221876672E-6</v>
      </c>
    </row>
    <row r="236" spans="1:16" x14ac:dyDescent="0.3">
      <c r="A236" s="1" t="s">
        <v>12</v>
      </c>
      <c r="B236" s="1" t="s">
        <v>13</v>
      </c>
      <c r="C236" s="2">
        <v>43172</v>
      </c>
      <c r="D236" s="1">
        <v>5040.05</v>
      </c>
      <c r="E236" s="1">
        <v>5039</v>
      </c>
      <c r="F236" s="1">
        <v>5119.95</v>
      </c>
      <c r="G236" s="1">
        <v>5016.6000000000004</v>
      </c>
      <c r="H236" s="1">
        <v>5104</v>
      </c>
      <c r="I236" s="1">
        <v>5098.3999999999996</v>
      </c>
      <c r="J236" s="1">
        <v>5085.58</v>
      </c>
      <c r="K236" s="1">
        <v>92570</v>
      </c>
      <c r="L236" s="1">
        <v>470772050.69999999</v>
      </c>
      <c r="M236" s="3">
        <f>IF(ISERROR((Table8[[#This Row],[Close Price]]-I235)/I235),0,(Table8[[#This Row],[Close Price]]-I235)/I235)</f>
        <v>1.15772660985505E-2</v>
      </c>
      <c r="N236" s="3">
        <f>IF(OR(Table8[[#This Row],[Raw Return]]&lt;-20,Table8[[#This Row],[Raw Return]]&gt;20),"Outlier",Table8[[#This Row],[Raw Return]])</f>
        <v>1.15772660985505E-2</v>
      </c>
      <c r="O236" s="8">
        <f>(Table8[[#This Row],[Return]]-$S$3)^2</f>
        <v>1.1005286951968566E-4</v>
      </c>
      <c r="P236" s="8">
        <f>(Table8[[#This Row],[Return]]-$S$3)^3</f>
        <v>1.1545215832212867E-6</v>
      </c>
    </row>
    <row r="237" spans="1:16" x14ac:dyDescent="0.3">
      <c r="A237" s="1" t="s">
        <v>12</v>
      </c>
      <c r="B237" s="1" t="s">
        <v>13</v>
      </c>
      <c r="C237" s="2">
        <v>43173</v>
      </c>
      <c r="D237" s="1">
        <v>5098.3999999999996</v>
      </c>
      <c r="E237" s="1">
        <v>5090</v>
      </c>
      <c r="F237" s="1">
        <v>5134.3999999999996</v>
      </c>
      <c r="G237" s="1">
        <v>5053.45</v>
      </c>
      <c r="H237" s="1">
        <v>5125</v>
      </c>
      <c r="I237" s="1">
        <v>5111.6000000000004</v>
      </c>
      <c r="J237" s="1">
        <v>5091.59</v>
      </c>
      <c r="K237" s="1">
        <v>78975</v>
      </c>
      <c r="L237" s="1">
        <v>402108470.25</v>
      </c>
      <c r="M237" s="3">
        <f>IF(ISERROR((Table8[[#This Row],[Close Price]]-I236)/I236),0,(Table8[[#This Row],[Close Price]]-I236)/I236)</f>
        <v>2.5890475443277753E-3</v>
      </c>
      <c r="N237" s="3">
        <f>IF(OR(Table8[[#This Row],[Raw Return]]&lt;-20,Table8[[#This Row],[Raw Return]]&gt;20),"Outlier",Table8[[#This Row],[Raw Return]])</f>
        <v>2.5890475443277753E-3</v>
      </c>
      <c r="O237" s="8">
        <f>(Table8[[#This Row],[Return]]-$S$3)^2</f>
        <v>2.2571759529488888E-6</v>
      </c>
      <c r="P237" s="8">
        <f>(Table8[[#This Row],[Return]]-$S$3)^3</f>
        <v>3.3911587608753767E-9</v>
      </c>
    </row>
    <row r="238" spans="1:16" x14ac:dyDescent="0.3">
      <c r="A238" s="1" t="s">
        <v>12</v>
      </c>
      <c r="B238" s="1" t="s">
        <v>13</v>
      </c>
      <c r="C238" s="2">
        <v>43174</v>
      </c>
      <c r="D238" s="1">
        <v>5111.6000000000004</v>
      </c>
      <c r="E238" s="1">
        <v>5111.5</v>
      </c>
      <c r="F238" s="1">
        <v>5140.05</v>
      </c>
      <c r="G238" s="1">
        <v>5020.05</v>
      </c>
      <c r="H238" s="1">
        <v>5029.8999999999996</v>
      </c>
      <c r="I238" s="1">
        <v>5034.5</v>
      </c>
      <c r="J238" s="1">
        <v>5076.09</v>
      </c>
      <c r="K238" s="1">
        <v>82293</v>
      </c>
      <c r="L238" s="1">
        <v>417726673.64999998</v>
      </c>
      <c r="M238" s="3">
        <f>IF(ISERROR((Table8[[#This Row],[Close Price]]-I237)/I237),0,(Table8[[#This Row],[Close Price]]-I237)/I237)</f>
        <v>-1.5083339854448775E-2</v>
      </c>
      <c r="N238" s="3">
        <f>IF(OR(Table8[[#This Row],[Raw Return]]&lt;-20,Table8[[#This Row],[Raw Return]]&gt;20),"Outlier",Table8[[#This Row],[Raw Return]])</f>
        <v>-1.5083339854448775E-2</v>
      </c>
      <c r="O238" s="8">
        <f>(Table8[[#This Row],[Return]]-$S$3)^2</f>
        <v>2.6146881328422019E-4</v>
      </c>
      <c r="P238" s="8">
        <f>(Table8[[#This Row],[Return]]-$S$3)^3</f>
        <v>-4.2279500097089346E-6</v>
      </c>
    </row>
    <row r="239" spans="1:16" x14ac:dyDescent="0.3">
      <c r="A239" s="1" t="s">
        <v>12</v>
      </c>
      <c r="B239" s="1" t="s">
        <v>13</v>
      </c>
      <c r="C239" s="2">
        <v>43175</v>
      </c>
      <c r="D239" s="1">
        <v>5034.5</v>
      </c>
      <c r="E239" s="1">
        <v>4971.6000000000004</v>
      </c>
      <c r="F239" s="1">
        <v>5085</v>
      </c>
      <c r="G239" s="1">
        <v>4971.6000000000004</v>
      </c>
      <c r="H239" s="1">
        <v>5011</v>
      </c>
      <c r="I239" s="1">
        <v>5011.3500000000004</v>
      </c>
      <c r="J239" s="1">
        <v>5018.41</v>
      </c>
      <c r="K239" s="1">
        <v>178245</v>
      </c>
      <c r="L239" s="1">
        <v>894506016.75</v>
      </c>
      <c r="M239" s="3">
        <f>IF(ISERROR((Table8[[#This Row],[Close Price]]-I238)/I238),0,(Table8[[#This Row],[Close Price]]-I238)/I238)</f>
        <v>-4.5982719237262163E-3</v>
      </c>
      <c r="N239" s="3">
        <f>IF(OR(Table8[[#This Row],[Raw Return]]&lt;-20,Table8[[#This Row],[Raw Return]]&gt;20),"Outlier",Table8[[#This Row],[Raw Return]])</f>
        <v>-4.5982719237262163E-3</v>
      </c>
      <c r="O239" s="8">
        <f>(Table8[[#This Row],[Return]]-$S$3)^2</f>
        <v>3.231842214539479E-5</v>
      </c>
      <c r="P239" s="8">
        <f>(Table8[[#This Row],[Return]]-$S$3)^3</f>
        <v>-1.8372794782487243E-7</v>
      </c>
    </row>
    <row r="240" spans="1:16" x14ac:dyDescent="0.3">
      <c r="A240" s="1" t="s">
        <v>12</v>
      </c>
      <c r="B240" s="1" t="s">
        <v>13</v>
      </c>
      <c r="C240" s="2">
        <v>43178</v>
      </c>
      <c r="D240" s="1">
        <v>5011.3500000000004</v>
      </c>
      <c r="E240" s="1">
        <v>5020</v>
      </c>
      <c r="F240" s="1">
        <v>5049.95</v>
      </c>
      <c r="G240" s="1">
        <v>4932.25</v>
      </c>
      <c r="H240" s="1">
        <v>4950</v>
      </c>
      <c r="I240" s="1">
        <v>4963.45</v>
      </c>
      <c r="J240" s="1">
        <v>4981.59</v>
      </c>
      <c r="K240" s="1">
        <v>84292</v>
      </c>
      <c r="L240" s="1">
        <v>419908589.75</v>
      </c>
      <c r="M240" s="3">
        <f>IF(ISERROR((Table8[[#This Row],[Close Price]]-I239)/I239),0,(Table8[[#This Row],[Close Price]]-I239)/I239)</f>
        <v>-9.5583026529778483E-3</v>
      </c>
      <c r="N240" s="3">
        <f>IF(OR(Table8[[#This Row],[Raw Return]]&lt;-20,Table8[[#This Row],[Raw Return]]&gt;20),"Outlier",Table8[[#This Row],[Raw Return]])</f>
        <v>-9.5583026529778483E-3</v>
      </c>
      <c r="O240" s="8">
        <f>(Table8[[#This Row],[Return]]-$S$3)^2</f>
        <v>1.1331517589572215E-4</v>
      </c>
      <c r="P240" s="8">
        <f>(Table8[[#This Row],[Return]]-$S$3)^3</f>
        <v>-1.206235528077842E-6</v>
      </c>
    </row>
    <row r="241" spans="1:16" x14ac:dyDescent="0.3">
      <c r="A241" s="1" t="s">
        <v>12</v>
      </c>
      <c r="B241" s="1" t="s">
        <v>13</v>
      </c>
      <c r="C241" s="2">
        <v>43179</v>
      </c>
      <c r="D241" s="1">
        <v>4963.45</v>
      </c>
      <c r="E241" s="1">
        <v>4945</v>
      </c>
      <c r="F241" s="1">
        <v>5090</v>
      </c>
      <c r="G241" s="1">
        <v>4942.55</v>
      </c>
      <c r="H241" s="1">
        <v>5080</v>
      </c>
      <c r="I241" s="1">
        <v>5080.8500000000004</v>
      </c>
      <c r="J241" s="1">
        <v>5043.87</v>
      </c>
      <c r="K241" s="1">
        <v>107777</v>
      </c>
      <c r="L241" s="1">
        <v>543612839.64999998</v>
      </c>
      <c r="M241" s="3">
        <f>IF(ISERROR((Table8[[#This Row],[Close Price]]-I240)/I240),0,(Table8[[#This Row],[Close Price]]-I240)/I240)</f>
        <v>2.3652902718875088E-2</v>
      </c>
      <c r="N241" s="3">
        <f>IF(OR(Table8[[#This Row],[Raw Return]]&lt;-20,Table8[[#This Row],[Raw Return]]&gt;20),"Outlier",Table8[[#This Row],[Raw Return]])</f>
        <v>2.3652902718875088E-2</v>
      </c>
      <c r="O241" s="8">
        <f>(Table8[[#This Row],[Return]]-$S$3)^2</f>
        <v>5.0923542489538583E-4</v>
      </c>
      <c r="P241" s="8">
        <f>(Table8[[#This Row],[Return]]-$S$3)^3</f>
        <v>1.1491531490571942E-5</v>
      </c>
    </row>
    <row r="242" spans="1:16" x14ac:dyDescent="0.3">
      <c r="A242" s="1" t="s">
        <v>12</v>
      </c>
      <c r="B242" s="1" t="s">
        <v>13</v>
      </c>
      <c r="C242" s="2">
        <v>43180</v>
      </c>
      <c r="D242" s="1">
        <v>5080.8500000000004</v>
      </c>
      <c r="E242" s="1">
        <v>5090</v>
      </c>
      <c r="F242" s="1">
        <v>5149.8500000000004</v>
      </c>
      <c r="G242" s="1">
        <v>5090</v>
      </c>
      <c r="H242" s="1">
        <v>5120</v>
      </c>
      <c r="I242" s="1">
        <v>5131.5</v>
      </c>
      <c r="J242" s="1">
        <v>5128.29</v>
      </c>
      <c r="K242" s="1">
        <v>99953</v>
      </c>
      <c r="L242" s="1">
        <v>512588174.05000001</v>
      </c>
      <c r="M242" s="3">
        <f>IF(ISERROR((Table8[[#This Row],[Close Price]]-I241)/I241),0,(Table8[[#This Row],[Close Price]]-I241)/I241)</f>
        <v>9.9688044323291633E-3</v>
      </c>
      <c r="N242" s="3">
        <f>IF(OR(Table8[[#This Row],[Raw Return]]&lt;-20,Table8[[#This Row],[Raw Return]]&gt;20),"Outlier",Table8[[#This Row],[Raw Return]])</f>
        <v>9.9688044323291633E-3</v>
      </c>
      <c r="O242" s="8">
        <f>(Table8[[#This Row],[Return]]-$S$3)^2</f>
        <v>7.8892534763934106E-5</v>
      </c>
      <c r="P242" s="8">
        <f>(Table8[[#This Row],[Return]]-$S$3)^3</f>
        <v>7.0073508846366926E-7</v>
      </c>
    </row>
    <row r="243" spans="1:16" x14ac:dyDescent="0.3">
      <c r="A243" s="1" t="s">
        <v>12</v>
      </c>
      <c r="B243" s="1" t="s">
        <v>13</v>
      </c>
      <c r="C243" s="2">
        <v>43181</v>
      </c>
      <c r="D243" s="1">
        <v>5131.5</v>
      </c>
      <c r="E243" s="1">
        <v>5100</v>
      </c>
      <c r="F243" s="1">
        <v>5135.45</v>
      </c>
      <c r="G243" s="1">
        <v>5090</v>
      </c>
      <c r="H243" s="1">
        <v>5099.95</v>
      </c>
      <c r="I243" s="1">
        <v>5119.8500000000004</v>
      </c>
      <c r="J243" s="1">
        <v>5117.92</v>
      </c>
      <c r="K243" s="1">
        <v>73966</v>
      </c>
      <c r="L243" s="1">
        <v>378551766</v>
      </c>
      <c r="M243" s="3">
        <f>IF(ISERROR((Table8[[#This Row],[Close Price]]-I242)/I242),0,(Table8[[#This Row],[Close Price]]-I242)/I242)</f>
        <v>-2.2702913378153827E-3</v>
      </c>
      <c r="N243" s="3">
        <f>IF(OR(Table8[[#This Row],[Raw Return]]&lt;-20,Table8[[#This Row],[Raw Return]]&gt;20),"Outlier",Table8[[#This Row],[Raw Return]])</f>
        <v>-2.2702913378153827E-3</v>
      </c>
      <c r="O243" s="8">
        <f>(Table8[[#This Row],[Return]]-$S$3)^2</f>
        <v>1.1269105259168072E-5</v>
      </c>
      <c r="P243" s="8">
        <f>(Table8[[#This Row],[Return]]-$S$3)^3</f>
        <v>-3.7829809399239931E-8</v>
      </c>
    </row>
    <row r="244" spans="1:16" x14ac:dyDescent="0.3">
      <c r="A244" s="1" t="s">
        <v>12</v>
      </c>
      <c r="B244" s="1" t="s">
        <v>13</v>
      </c>
      <c r="C244" s="2">
        <v>43182</v>
      </c>
      <c r="D244" s="1">
        <v>5119.8500000000004</v>
      </c>
      <c r="E244" s="1">
        <v>5058.8999999999996</v>
      </c>
      <c r="F244" s="1">
        <v>5151.7</v>
      </c>
      <c r="G244" s="1">
        <v>5040</v>
      </c>
      <c r="H244" s="1">
        <v>5120.05</v>
      </c>
      <c r="I244" s="1">
        <v>5126.7</v>
      </c>
      <c r="J244" s="1">
        <v>5089.49</v>
      </c>
      <c r="K244" s="1">
        <v>173772</v>
      </c>
      <c r="L244" s="1">
        <v>884410900.89999998</v>
      </c>
      <c r="M244" s="3">
        <f>IF(ISERROR((Table8[[#This Row],[Close Price]]-I243)/I243),0,(Table8[[#This Row],[Close Price]]-I243)/I243)</f>
        <v>1.337929822162652E-3</v>
      </c>
      <c r="N244" s="3">
        <f>IF(OR(Table8[[#This Row],[Raw Return]]&lt;-20,Table8[[#This Row],[Raw Return]]&gt;20),"Outlier",Table8[[#This Row],[Raw Return]])</f>
        <v>1.337929822162652E-3</v>
      </c>
      <c r="O244" s="8">
        <f>(Table8[[#This Row],[Return]]-$S$3)^2</f>
        <v>6.3137797889916793E-8</v>
      </c>
      <c r="P244" s="8">
        <f>(Table8[[#This Row],[Return]]-$S$3)^3</f>
        <v>1.5864783354103237E-11</v>
      </c>
    </row>
    <row r="245" spans="1:16" x14ac:dyDescent="0.3">
      <c r="A245" s="1" t="s">
        <v>12</v>
      </c>
      <c r="B245" s="1" t="s">
        <v>13</v>
      </c>
      <c r="C245" s="2">
        <v>43185</v>
      </c>
      <c r="D245" s="1">
        <v>5126.7</v>
      </c>
      <c r="E245" s="1">
        <v>5128</v>
      </c>
      <c r="F245" s="1">
        <v>5187.8500000000004</v>
      </c>
      <c r="G245" s="1">
        <v>5063.1499999999996</v>
      </c>
      <c r="H245" s="1">
        <v>5130</v>
      </c>
      <c r="I245" s="1">
        <v>5151.05</v>
      </c>
      <c r="J245" s="1">
        <v>5131.6000000000004</v>
      </c>
      <c r="K245" s="1">
        <v>126482</v>
      </c>
      <c r="L245" s="1">
        <v>649054933.64999998</v>
      </c>
      <c r="M245" s="3">
        <f>IF(ISERROR((Table8[[#This Row],[Close Price]]-I244)/I244),0,(Table8[[#This Row],[Close Price]]-I244)/I244)</f>
        <v>4.7496440205200934E-3</v>
      </c>
      <c r="N245" s="3">
        <f>IF(OR(Table8[[#This Row],[Raw Return]]&lt;-20,Table8[[#This Row],[Raw Return]]&gt;20),"Outlier",Table8[[#This Row],[Raw Return]])</f>
        <v>4.7496440205200934E-3</v>
      </c>
      <c r="O245" s="8">
        <f>(Table8[[#This Row],[Return]]-$S$3)^2</f>
        <v>1.3417470511982991E-5</v>
      </c>
      <c r="P245" s="8">
        <f>(Table8[[#This Row],[Return]]-$S$3)^3</f>
        <v>4.9148014105583572E-8</v>
      </c>
    </row>
    <row r="246" spans="1:16" x14ac:dyDescent="0.3">
      <c r="A246" s="1" t="s">
        <v>12</v>
      </c>
      <c r="B246" s="1" t="s">
        <v>13</v>
      </c>
      <c r="C246" s="2">
        <v>43186</v>
      </c>
      <c r="D246" s="1">
        <v>5151.05</v>
      </c>
      <c r="E246" s="1">
        <v>5180</v>
      </c>
      <c r="F246" s="1">
        <v>5278.45</v>
      </c>
      <c r="G246" s="1">
        <v>5111</v>
      </c>
      <c r="H246" s="1">
        <v>5266.05</v>
      </c>
      <c r="I246" s="1">
        <v>5258.95</v>
      </c>
      <c r="J246" s="1">
        <v>5193.28</v>
      </c>
      <c r="K246" s="1">
        <v>129719</v>
      </c>
      <c r="L246" s="1">
        <v>673667415.35000002</v>
      </c>
      <c r="M246" s="3">
        <f>IF(ISERROR((Table8[[#This Row],[Close Price]]-I245)/I245),0,(Table8[[#This Row],[Close Price]]-I245)/I245)</f>
        <v>2.0947185525281183E-2</v>
      </c>
      <c r="N246" s="3">
        <f>IF(OR(Table8[[#This Row],[Raw Return]]&lt;-20,Table8[[#This Row],[Raw Return]]&gt;20),"Outlier",Table8[[#This Row],[Raw Return]])</f>
        <v>2.0947185525281183E-2</v>
      </c>
      <c r="O246" s="8">
        <f>(Table8[[#This Row],[Return]]-$S$3)^2</f>
        <v>3.9444057486608434E-4</v>
      </c>
      <c r="P246" s="8">
        <f>(Table8[[#This Row],[Return]]-$S$3)^3</f>
        <v>7.8337981055676972E-6</v>
      </c>
    </row>
    <row r="247" spans="1:16" x14ac:dyDescent="0.3">
      <c r="A247" s="1" t="s">
        <v>12</v>
      </c>
      <c r="B247" s="1" t="s">
        <v>13</v>
      </c>
      <c r="C247" s="2">
        <v>43187</v>
      </c>
      <c r="D247" s="1">
        <v>5258.95</v>
      </c>
      <c r="E247" s="1">
        <v>5230</v>
      </c>
      <c r="F247" s="1">
        <v>5299</v>
      </c>
      <c r="G247" s="1">
        <v>5021.55</v>
      </c>
      <c r="H247" s="1">
        <v>5075</v>
      </c>
      <c r="I247" s="1">
        <v>5171.55</v>
      </c>
      <c r="J247" s="1">
        <v>5182.7700000000004</v>
      </c>
      <c r="K247" s="1">
        <v>1229462</v>
      </c>
      <c r="L247" s="1">
        <v>6372023961.4499998</v>
      </c>
      <c r="M247" s="3">
        <f>IF(ISERROR((Table8[[#This Row],[Close Price]]-I246)/I246),0,(Table8[[#This Row],[Close Price]]-I246)/I246)</f>
        <v>-1.6619287120052412E-2</v>
      </c>
      <c r="N247" s="3">
        <f>IF(OR(Table8[[#This Row],[Raw Return]]&lt;-20,Table8[[#This Row],[Raw Return]]&gt;20),"Outlier",Table8[[#This Row],[Raw Return]])</f>
        <v>-1.6619287120052412E-2</v>
      </c>
      <c r="O247" s="8">
        <f>(Table8[[#This Row],[Return]]-$S$3)^2</f>
        <v>3.1350047361964451E-4</v>
      </c>
      <c r="P247" s="8">
        <f>(Table8[[#This Row],[Return]]-$S$3)^3</f>
        <v>-5.5508220130376985E-6</v>
      </c>
    </row>
  </sheetData>
  <pageMargins left="0.75" right="0.75" top="1" bottom="1" header="0.5" footer="0.5"/>
  <ignoredErrors>
    <ignoredError sqref="M2:N2" calculatedColumn="1"/>
  </ignoredErrors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80E37-6F7B-E848-A7C9-5D104FC96440}">
  <dimension ref="A1:S249"/>
  <sheetViews>
    <sheetView showGridLines="0" topLeftCell="F1" workbookViewId="0">
      <selection activeCell="R2" sqref="R2"/>
    </sheetView>
  </sheetViews>
  <sheetFormatPr defaultColWidth="11.19921875" defaultRowHeight="15.6" x14ac:dyDescent="0.3"/>
  <cols>
    <col min="4" max="4" width="12" customWidth="1"/>
    <col min="5" max="5" width="12.296875" customWidth="1"/>
    <col min="6" max="6" width="11.796875" customWidth="1"/>
    <col min="7" max="8" width="11.296875" customWidth="1"/>
    <col min="9" max="9" width="12.296875" customWidth="1"/>
    <col min="10" max="10" width="14.796875" customWidth="1"/>
    <col min="11" max="11" width="21.5" customWidth="1"/>
    <col min="13" max="14" width="12.3984375" style="4" bestFit="1" customWidth="1"/>
    <col min="15" max="15" width="10.3984375" style="7" bestFit="1" customWidth="1"/>
    <col min="16" max="16" width="11" style="7" bestFit="1" customWidth="1"/>
    <col min="18" max="18" width="20.69921875" bestFit="1" customWidth="1"/>
    <col min="19" max="19" width="11.796875" bestFit="1" customWidth="1"/>
  </cols>
  <sheetData>
    <row r="1" spans="1:19" ht="16.2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3" t="s">
        <v>15</v>
      </c>
      <c r="N1" s="3" t="s">
        <v>14</v>
      </c>
      <c r="O1" s="8" t="s">
        <v>20</v>
      </c>
      <c r="P1" s="8" t="s">
        <v>21</v>
      </c>
    </row>
    <row r="2" spans="1:19" ht="16.2" thickBot="1" x14ac:dyDescent="0.35">
      <c r="A2" s="1" t="s">
        <v>12</v>
      </c>
      <c r="B2" s="1" t="s">
        <v>13</v>
      </c>
      <c r="C2" s="2">
        <v>43192</v>
      </c>
      <c r="D2" s="1">
        <v>5171.55</v>
      </c>
      <c r="E2" s="1">
        <v>5075</v>
      </c>
      <c r="F2" s="1">
        <v>5295</v>
      </c>
      <c r="G2" s="1">
        <v>5071.1499999999996</v>
      </c>
      <c r="H2" s="1">
        <v>5270</v>
      </c>
      <c r="I2" s="1">
        <v>5267.4</v>
      </c>
      <c r="J2" s="1">
        <v>5223.09</v>
      </c>
      <c r="K2" s="1">
        <v>239474</v>
      </c>
      <c r="L2" s="1">
        <v>1250794998.8499999</v>
      </c>
      <c r="M2" s="3" t="s">
        <v>16</v>
      </c>
      <c r="N2" s="3" t="s">
        <v>16</v>
      </c>
      <c r="O2" s="8" t="s">
        <v>16</v>
      </c>
      <c r="P2" s="8" t="s">
        <v>16</v>
      </c>
      <c r="R2" s="21" t="s">
        <v>22</v>
      </c>
      <c r="S2" s="26">
        <f>COUNT(N3:N249)</f>
        <v>247</v>
      </c>
    </row>
    <row r="3" spans="1:19" ht="16.2" thickBot="1" x14ac:dyDescent="0.35">
      <c r="A3" s="1" t="s">
        <v>12</v>
      </c>
      <c r="B3" s="1" t="s">
        <v>13</v>
      </c>
      <c r="C3" s="2">
        <v>43193</v>
      </c>
      <c r="D3" s="1">
        <v>5267.4</v>
      </c>
      <c r="E3" s="1">
        <v>5269</v>
      </c>
      <c r="F3" s="1">
        <v>5418.45</v>
      </c>
      <c r="G3" s="1">
        <v>5232.6000000000004</v>
      </c>
      <c r="H3" s="1">
        <v>5414</v>
      </c>
      <c r="I3" s="1">
        <v>5381.6</v>
      </c>
      <c r="J3" s="1">
        <v>5326.97</v>
      </c>
      <c r="K3" s="1">
        <v>189750</v>
      </c>
      <c r="L3" s="1">
        <v>1010791673.1</v>
      </c>
      <c r="M3" s="3">
        <f>IF(ISERROR((Table9[[#This Row],[Close Price]]-I2)/I2),0,(Table9[[#This Row],[Close Price]]-I2)/I2)</f>
        <v>2.1680525496450002E-2</v>
      </c>
      <c r="N3" s="3">
        <f>IF(OR(Table9[[#This Row],[Raw Return]]&lt;-20,Table9[[#This Row],[Raw Return]]&gt;20),"Outlier",Table9[[#This Row],[Raw Return]])</f>
        <v>2.1680525496450002E-2</v>
      </c>
      <c r="O3" s="8">
        <f>(Table9[[#This Row],[Return]]-$S$3)^2</f>
        <v>4.1295052026383785E-4</v>
      </c>
      <c r="P3" s="8">
        <f>(Table9[[#This Row],[Return]]-$S$3)^3</f>
        <v>8.3916435163739652E-6</v>
      </c>
      <c r="R3" s="21" t="s">
        <v>24</v>
      </c>
      <c r="S3" s="26">
        <f>AVERAGE(N3:N249)</f>
        <v>1.3593414693358855E-3</v>
      </c>
    </row>
    <row r="4" spans="1:19" ht="16.2" thickBot="1" x14ac:dyDescent="0.35">
      <c r="A4" s="1" t="s">
        <v>12</v>
      </c>
      <c r="B4" s="1" t="s">
        <v>13</v>
      </c>
      <c r="C4" s="2">
        <v>43194</v>
      </c>
      <c r="D4" s="1">
        <v>5381.6</v>
      </c>
      <c r="E4" s="1">
        <v>5420</v>
      </c>
      <c r="F4" s="1">
        <v>5445.6</v>
      </c>
      <c r="G4" s="1">
        <v>5202.8</v>
      </c>
      <c r="H4" s="1">
        <v>5231</v>
      </c>
      <c r="I4" s="1">
        <v>5228.55</v>
      </c>
      <c r="J4" s="1">
        <v>5348.08</v>
      </c>
      <c r="K4" s="1">
        <v>188780</v>
      </c>
      <c r="L4" s="1">
        <v>1009609757.35</v>
      </c>
      <c r="M4" s="3">
        <f>IF(ISERROR((Table9[[#This Row],[Close Price]]-I3)/I3),0,(Table9[[#This Row],[Close Price]]-I3)/I3)</f>
        <v>-2.8439497547197892E-2</v>
      </c>
      <c r="N4" s="3">
        <f>IF(OR(Table9[[#This Row],[Raw Return]]&lt;-20,Table9[[#This Row],[Raw Return]]&gt;20),"Outlier",Table9[[#This Row],[Raw Return]])</f>
        <v>-2.8439497547197892E-2</v>
      </c>
      <c r="O4" s="8">
        <f>(Table9[[#This Row],[Return]]-$S$3)^2</f>
        <v>8.879708067332958E-4</v>
      </c>
      <c r="P4" s="8">
        <f>(Table9[[#This Row],[Return]]-$S$3)^3</f>
        <v>-2.6460499121227111E-5</v>
      </c>
      <c r="R4" s="21" t="s">
        <v>18</v>
      </c>
      <c r="S4" s="26">
        <f>SUM(O3:O249)/S2</f>
        <v>3.7429665762459837E-4</v>
      </c>
    </row>
    <row r="5" spans="1:19" ht="16.2" thickBot="1" x14ac:dyDescent="0.35">
      <c r="A5" s="1" t="s">
        <v>12</v>
      </c>
      <c r="B5" s="1" t="s">
        <v>13</v>
      </c>
      <c r="C5" s="2">
        <v>43195</v>
      </c>
      <c r="D5" s="1">
        <v>5228.55</v>
      </c>
      <c r="E5" s="1">
        <v>5333</v>
      </c>
      <c r="F5" s="1">
        <v>5500</v>
      </c>
      <c r="G5" s="1">
        <v>5315</v>
      </c>
      <c r="H5" s="1">
        <v>5500</v>
      </c>
      <c r="I5" s="1">
        <v>5443.85</v>
      </c>
      <c r="J5" s="1">
        <v>5390.27</v>
      </c>
      <c r="K5" s="1">
        <v>205387</v>
      </c>
      <c r="L5" s="1">
        <v>1107090879.95</v>
      </c>
      <c r="M5" s="3">
        <f>IF(ISERROR((Table9[[#This Row],[Close Price]]-I4)/I4),0,(Table9[[#This Row],[Close Price]]-I4)/I4)</f>
        <v>4.1177764389744798E-2</v>
      </c>
      <c r="N5" s="3">
        <f>IF(OR(Table9[[#This Row],[Raw Return]]&lt;-20,Table9[[#This Row],[Raw Return]]&gt;20),"Outlier",Table9[[#This Row],[Raw Return]])</f>
        <v>4.1177764389744798E-2</v>
      </c>
      <c r="O5" s="8">
        <f>(Table9[[#This Row],[Return]]-$S$3)^2</f>
        <v>1.5855068038685459E-3</v>
      </c>
      <c r="P5" s="8">
        <f>(Table9[[#This Row],[Return]]-$S$3)^3</f>
        <v>6.3132380459623595E-5</v>
      </c>
      <c r="R5" s="21" t="s">
        <v>19</v>
      </c>
      <c r="S5" s="26">
        <f>SUM(P3:P249)/S2</f>
        <v>3.2831789154546594E-6</v>
      </c>
    </row>
    <row r="6" spans="1:19" ht="16.2" thickBot="1" x14ac:dyDescent="0.35">
      <c r="A6" s="1" t="s">
        <v>12</v>
      </c>
      <c r="B6" s="1" t="s">
        <v>13</v>
      </c>
      <c r="C6" s="2">
        <v>43196</v>
      </c>
      <c r="D6" s="1">
        <v>5443.85</v>
      </c>
      <c r="E6" s="1">
        <v>5463.3</v>
      </c>
      <c r="F6" s="1">
        <v>5513.95</v>
      </c>
      <c r="G6" s="1">
        <v>5415.05</v>
      </c>
      <c r="H6" s="1">
        <v>5469</v>
      </c>
      <c r="I6" s="1">
        <v>5484.25</v>
      </c>
      <c r="J6" s="1">
        <v>5470.26</v>
      </c>
      <c r="K6" s="1">
        <v>121693</v>
      </c>
      <c r="L6" s="1">
        <v>665692037.29999995</v>
      </c>
      <c r="M6" s="3">
        <f>IF(ISERROR((Table9[[#This Row],[Close Price]]-I5)/I5),0,(Table9[[#This Row],[Close Price]]-I5)/I5)</f>
        <v>7.4212184391560443E-3</v>
      </c>
      <c r="N6" s="3">
        <f>IF(OR(Table9[[#This Row],[Raw Return]]&lt;-20,Table9[[#This Row],[Raw Return]]&gt;20),"Outlier",Table9[[#This Row],[Raw Return]])</f>
        <v>7.4212184391560443E-3</v>
      </c>
      <c r="O6" s="8">
        <f>(Table9[[#This Row],[Return]]-$S$3)^2</f>
        <v>3.6746352397236029E-5</v>
      </c>
      <c r="P6" s="8">
        <f>(Table9[[#This Row],[Return]]-$S$3)^3</f>
        <v>2.2275186732170087E-7</v>
      </c>
      <c r="R6" s="21" t="s">
        <v>23</v>
      </c>
      <c r="S6" s="26">
        <f>SQRT(S4)</f>
        <v>1.934674798576232E-2</v>
      </c>
    </row>
    <row r="7" spans="1:19" ht="16.2" thickBot="1" x14ac:dyDescent="0.35">
      <c r="A7" s="1" t="s">
        <v>12</v>
      </c>
      <c r="B7" s="1" t="s">
        <v>13</v>
      </c>
      <c r="C7" s="2">
        <v>43199</v>
      </c>
      <c r="D7" s="1">
        <v>5484.25</v>
      </c>
      <c r="E7" s="1">
        <v>5488</v>
      </c>
      <c r="F7" s="1">
        <v>5579</v>
      </c>
      <c r="G7" s="1">
        <v>5454.55</v>
      </c>
      <c r="H7" s="1">
        <v>5551</v>
      </c>
      <c r="I7" s="1">
        <v>5561.3</v>
      </c>
      <c r="J7" s="1">
        <v>5531.62</v>
      </c>
      <c r="K7" s="1">
        <v>137636</v>
      </c>
      <c r="L7" s="1">
        <v>761349398.35000002</v>
      </c>
      <c r="M7" s="3">
        <f>IF(ISERROR((Table9[[#This Row],[Close Price]]-I6)/I6),0,(Table9[[#This Row],[Close Price]]-I6)/I6)</f>
        <v>1.4049323061494312E-2</v>
      </c>
      <c r="N7" s="3">
        <f>IF(OR(Table9[[#This Row],[Raw Return]]&lt;-20,Table9[[#This Row],[Raw Return]]&gt;20),"Outlier",Table9[[#This Row],[Raw Return]])</f>
        <v>1.4049323061494312E-2</v>
      </c>
      <c r="O7" s="8">
        <f>(Table9[[#This Row],[Return]]-$S$3)^2</f>
        <v>1.6103563280931969E-4</v>
      </c>
      <c r="P7" s="8">
        <f>(Table9[[#This Row],[Return]]-$S$3)^3</f>
        <v>2.0435392160318505E-6</v>
      </c>
      <c r="R7" s="21" t="s">
        <v>25</v>
      </c>
      <c r="S7" s="26">
        <f>S5/(S6^3)</f>
        <v>0.45338863189636014</v>
      </c>
    </row>
    <row r="8" spans="1:19" x14ac:dyDescent="0.3">
      <c r="A8" s="1" t="s">
        <v>12</v>
      </c>
      <c r="B8" s="1" t="s">
        <v>13</v>
      </c>
      <c r="C8" s="2">
        <v>43200</v>
      </c>
      <c r="D8" s="1">
        <v>5561.3</v>
      </c>
      <c r="E8" s="1">
        <v>5581.05</v>
      </c>
      <c r="F8" s="1">
        <v>5585.95</v>
      </c>
      <c r="G8" s="1">
        <v>5394.95</v>
      </c>
      <c r="H8" s="1">
        <v>5425</v>
      </c>
      <c r="I8" s="1">
        <v>5412.9</v>
      </c>
      <c r="J8" s="1">
        <v>5459.22</v>
      </c>
      <c r="K8" s="1">
        <v>157907</v>
      </c>
      <c r="L8" s="1">
        <v>862048336.89999998</v>
      </c>
      <c r="M8" s="3">
        <f>IF(ISERROR((Table9[[#This Row],[Close Price]]-I7)/I7),0,(Table9[[#This Row],[Close Price]]-I7)/I7)</f>
        <v>-2.6684408321795361E-2</v>
      </c>
      <c r="N8" s="3">
        <f>IF(OR(Table9[[#This Row],[Raw Return]]&lt;-20,Table9[[#This Row],[Raw Return]]&gt;20),"Outlier",Table9[[#This Row],[Raw Return]])</f>
        <v>-2.6684408321795361E-2</v>
      </c>
      <c r="O8" s="8">
        <f>(Table9[[#This Row],[Return]]-$S$3)^2</f>
        <v>7.8645190234757391E-4</v>
      </c>
      <c r="P8" s="8">
        <f>(Table9[[#This Row],[Return]]-$S$3)^3</f>
        <v>-2.2055060372194546E-5</v>
      </c>
    </row>
    <row r="9" spans="1:19" x14ac:dyDescent="0.3">
      <c r="A9" s="1" t="s">
        <v>12</v>
      </c>
      <c r="B9" s="1" t="s">
        <v>13</v>
      </c>
      <c r="C9" s="2">
        <v>43201</v>
      </c>
      <c r="D9" s="1">
        <v>5412.9</v>
      </c>
      <c r="E9" s="1">
        <v>5439.05</v>
      </c>
      <c r="F9" s="1">
        <v>5473.9</v>
      </c>
      <c r="G9" s="1">
        <v>5340</v>
      </c>
      <c r="H9" s="1">
        <v>5385</v>
      </c>
      <c r="I9" s="1">
        <v>5420.2</v>
      </c>
      <c r="J9" s="1">
        <v>5403.2</v>
      </c>
      <c r="K9" s="1">
        <v>146251</v>
      </c>
      <c r="L9" s="1">
        <v>790224118.60000002</v>
      </c>
      <c r="M9" s="3">
        <f>IF(ISERROR((Table9[[#This Row],[Close Price]]-I8)/I8),0,(Table9[[#This Row],[Close Price]]-I8)/I8)</f>
        <v>1.3486301243326466E-3</v>
      </c>
      <c r="N9" s="3">
        <f>IF(OR(Table9[[#This Row],[Raw Return]]&lt;-20,Table9[[#This Row],[Raw Return]]&gt;20),"Outlier",Table9[[#This Row],[Raw Return]])</f>
        <v>1.3486301243326466E-3</v>
      </c>
      <c r="O9" s="8">
        <f>(Table9[[#This Row],[Return]]-$S$3)^2</f>
        <v>1.1473291177841142E-10</v>
      </c>
      <c r="P9" s="8">
        <f>(Table9[[#This Row],[Return]]-$S$3)^3</f>
        <v>-1.2289438012847392E-15</v>
      </c>
    </row>
    <row r="10" spans="1:19" x14ac:dyDescent="0.3">
      <c r="A10" s="1" t="s">
        <v>12</v>
      </c>
      <c r="B10" s="1" t="s">
        <v>13</v>
      </c>
      <c r="C10" s="2">
        <v>43202</v>
      </c>
      <c r="D10" s="1">
        <v>5420.2</v>
      </c>
      <c r="E10" s="1">
        <v>5425</v>
      </c>
      <c r="F10" s="1">
        <v>5454</v>
      </c>
      <c r="G10" s="1">
        <v>5365.25</v>
      </c>
      <c r="H10" s="1">
        <v>5421</v>
      </c>
      <c r="I10" s="1">
        <v>5420.75</v>
      </c>
      <c r="J10" s="1">
        <v>5418.33</v>
      </c>
      <c r="K10" s="1">
        <v>79654</v>
      </c>
      <c r="L10" s="1">
        <v>431591867.85000002</v>
      </c>
      <c r="M10" s="3">
        <f>IF(ISERROR((Table9[[#This Row],[Close Price]]-I9)/I9),0,(Table9[[#This Row],[Close Price]]-I9)/I9)</f>
        <v>1.0147227039595992E-4</v>
      </c>
      <c r="N10" s="3">
        <f>IF(OR(Table9[[#This Row],[Raw Return]]&lt;-20,Table9[[#This Row],[Raw Return]]&gt;20),"Outlier",Table9[[#This Row],[Raw Return]])</f>
        <v>1.0147227039595992E-4</v>
      </c>
      <c r="O10" s="8">
        <f>(Table9[[#This Row],[Return]]-$S$3)^2</f>
        <v>1.58223492164177E-6</v>
      </c>
      <c r="P10" s="8">
        <f>(Table9[[#This Row],[Return]]-$S$3)^3</f>
        <v>-1.9902445734203089E-9</v>
      </c>
    </row>
    <row r="11" spans="1:19" x14ac:dyDescent="0.3">
      <c r="A11" s="1" t="s">
        <v>12</v>
      </c>
      <c r="B11" s="1" t="s">
        <v>13</v>
      </c>
      <c r="C11" s="2">
        <v>43203</v>
      </c>
      <c r="D11" s="1">
        <v>5420.75</v>
      </c>
      <c r="E11" s="1">
        <v>5438</v>
      </c>
      <c r="F11" s="1">
        <v>5442</v>
      </c>
      <c r="G11" s="1">
        <v>5293.55</v>
      </c>
      <c r="H11" s="1">
        <v>5332</v>
      </c>
      <c r="I11" s="1">
        <v>5316.8</v>
      </c>
      <c r="J11" s="1">
        <v>5345.5</v>
      </c>
      <c r="K11" s="1">
        <v>179869</v>
      </c>
      <c r="L11" s="1">
        <v>961489593.79999995</v>
      </c>
      <c r="M11" s="3">
        <f>IF(ISERROR((Table9[[#This Row],[Close Price]]-I10)/I10),0,(Table9[[#This Row],[Close Price]]-I10)/I10)</f>
        <v>-1.9176313240787682E-2</v>
      </c>
      <c r="N11" s="3">
        <f>IF(OR(Table9[[#This Row],[Raw Return]]&lt;-20,Table9[[#This Row],[Raw Return]]&gt;20),"Outlier",Table9[[#This Row],[Raw Return]])</f>
        <v>-1.9176313240787682E-2</v>
      </c>
      <c r="O11" s="8">
        <f>(Table9[[#This Row],[Return]]-$S$3)^2</f>
        <v>4.2171311437342029E-4</v>
      </c>
      <c r="P11" s="8">
        <f>(Table9[[#This Row],[Return]]-$S$3)^3</f>
        <v>-8.660154903503407E-6</v>
      </c>
    </row>
    <row r="12" spans="1:19" x14ac:dyDescent="0.3">
      <c r="A12" s="1" t="s">
        <v>12</v>
      </c>
      <c r="B12" s="1" t="s">
        <v>13</v>
      </c>
      <c r="C12" s="2">
        <v>43206</v>
      </c>
      <c r="D12" s="1">
        <v>5316.8</v>
      </c>
      <c r="E12" s="1">
        <v>5320</v>
      </c>
      <c r="F12" s="1">
        <v>5397</v>
      </c>
      <c r="G12" s="1">
        <v>5309.95</v>
      </c>
      <c r="H12" s="1">
        <v>5385</v>
      </c>
      <c r="I12" s="1">
        <v>5386.15</v>
      </c>
      <c r="J12" s="1">
        <v>5352.58</v>
      </c>
      <c r="K12" s="1">
        <v>80113</v>
      </c>
      <c r="L12" s="1">
        <v>428811045.80000001</v>
      </c>
      <c r="M12" s="3">
        <f>IF(ISERROR((Table9[[#This Row],[Close Price]]-I11)/I11),0,(Table9[[#This Row],[Close Price]]-I11)/I11)</f>
        <v>1.3043560036111844E-2</v>
      </c>
      <c r="N12" s="3">
        <f>IF(OR(Table9[[#This Row],[Raw Return]]&lt;-20,Table9[[#This Row],[Raw Return]]&gt;20),"Outlier",Table9[[#This Row],[Raw Return]])</f>
        <v>1.3043560036111844E-2</v>
      </c>
      <c r="O12" s="8">
        <f>(Table9[[#This Row],[Return]]-$S$3)^2</f>
        <v>1.3652096351619202E-4</v>
      </c>
      <c r="P12" s="8">
        <f>(Table9[[#This Row],[Return]]-$S$3)^3</f>
        <v>1.5951407766700339E-6</v>
      </c>
    </row>
    <row r="13" spans="1:19" x14ac:dyDescent="0.3">
      <c r="A13" s="1" t="s">
        <v>12</v>
      </c>
      <c r="B13" s="1" t="s">
        <v>13</v>
      </c>
      <c r="C13" s="2">
        <v>43207</v>
      </c>
      <c r="D13" s="1">
        <v>5386.15</v>
      </c>
      <c r="E13" s="1">
        <v>5410</v>
      </c>
      <c r="F13" s="1">
        <v>5449.8</v>
      </c>
      <c r="G13" s="1">
        <v>5390</v>
      </c>
      <c r="H13" s="1">
        <v>5416</v>
      </c>
      <c r="I13" s="1">
        <v>5426.1</v>
      </c>
      <c r="J13" s="1">
        <v>5422.67</v>
      </c>
      <c r="K13" s="1">
        <v>129734</v>
      </c>
      <c r="L13" s="1">
        <v>703504626.35000002</v>
      </c>
      <c r="M13" s="3">
        <f>IF(ISERROR((Table9[[#This Row],[Close Price]]-I12)/I12),0,(Table9[[#This Row],[Close Price]]-I12)/I12)</f>
        <v>7.4171718203170593E-3</v>
      </c>
      <c r="N13" s="3">
        <f>IF(OR(Table9[[#This Row],[Raw Return]]&lt;-20,Table9[[#This Row],[Raw Return]]&gt;20),"Outlier",Table9[[#This Row],[Raw Return]])</f>
        <v>7.4171718203170593E-3</v>
      </c>
      <c r="O13" s="8">
        <f>(Table9[[#This Row],[Return]]-$S$3)^2</f>
        <v>3.669730856126869E-5</v>
      </c>
      <c r="P13" s="8">
        <f>(Table9[[#This Row],[Return]]-$S$3)^3</f>
        <v>2.2230606960177476E-7</v>
      </c>
    </row>
    <row r="14" spans="1:19" x14ac:dyDescent="0.3">
      <c r="A14" s="1" t="s">
        <v>12</v>
      </c>
      <c r="B14" s="1" t="s">
        <v>13</v>
      </c>
      <c r="C14" s="2">
        <v>43208</v>
      </c>
      <c r="D14" s="1">
        <v>5426.1</v>
      </c>
      <c r="E14" s="1">
        <v>5435</v>
      </c>
      <c r="F14" s="1">
        <v>5456.9</v>
      </c>
      <c r="G14" s="1">
        <v>5354.8</v>
      </c>
      <c r="H14" s="1">
        <v>5355</v>
      </c>
      <c r="I14" s="1">
        <v>5371.85</v>
      </c>
      <c r="J14" s="1">
        <v>5411.14</v>
      </c>
      <c r="K14" s="1">
        <v>83355</v>
      </c>
      <c r="L14" s="1">
        <v>451045509.44999999</v>
      </c>
      <c r="M14" s="3">
        <f>IF(ISERROR((Table9[[#This Row],[Close Price]]-I13)/I13),0,(Table9[[#This Row],[Close Price]]-I13)/I13)</f>
        <v>-9.997972761283426E-3</v>
      </c>
      <c r="N14" s="3">
        <f>IF(OR(Table9[[#This Row],[Raw Return]]&lt;-20,Table9[[#This Row],[Raw Return]]&gt;20),"Outlier",Table9[[#This Row],[Raw Return]])</f>
        <v>-9.997972761283426E-3</v>
      </c>
      <c r="O14" s="8">
        <f>(Table9[[#This Row],[Return]]-$S$3)^2</f>
        <v>1.2898858653302795E-4</v>
      </c>
      <c r="P14" s="8">
        <f>(Table9[[#This Row],[Return]]-$S$3)^3</f>
        <v>-1.4649639094190289E-6</v>
      </c>
    </row>
    <row r="15" spans="1:19" x14ac:dyDescent="0.3">
      <c r="A15" s="1" t="s">
        <v>12</v>
      </c>
      <c r="B15" s="1" t="s">
        <v>13</v>
      </c>
      <c r="C15" s="2">
        <v>43209</v>
      </c>
      <c r="D15" s="1">
        <v>5371.85</v>
      </c>
      <c r="E15" s="1">
        <v>5375.1</v>
      </c>
      <c r="F15" s="1">
        <v>5412</v>
      </c>
      <c r="G15" s="1">
        <v>5360.05</v>
      </c>
      <c r="H15" s="1">
        <v>5372.75</v>
      </c>
      <c r="I15" s="1">
        <v>5385.2</v>
      </c>
      <c r="J15" s="1">
        <v>5378.48</v>
      </c>
      <c r="K15" s="1">
        <v>65288</v>
      </c>
      <c r="L15" s="1">
        <v>351150127.89999998</v>
      </c>
      <c r="M15" s="3">
        <f>IF(ISERROR((Table9[[#This Row],[Close Price]]-I14)/I14),0,(Table9[[#This Row],[Close Price]]-I14)/I14)</f>
        <v>2.4851773597549176E-3</v>
      </c>
      <c r="N15" s="3">
        <f>IF(OR(Table9[[#This Row],[Raw Return]]&lt;-20,Table9[[#This Row],[Raw Return]]&gt;20),"Outlier",Table9[[#This Row],[Raw Return]])</f>
        <v>2.4851773597549176E-3</v>
      </c>
      <c r="O15" s="8">
        <f>(Table9[[#This Row],[Return]]-$S$3)^2</f>
        <v>1.2675064521556148E-6</v>
      </c>
      <c r="P15" s="8">
        <f>(Table9[[#This Row],[Return]]-$S$3)^3</f>
        <v>1.4270042551744848E-9</v>
      </c>
    </row>
    <row r="16" spans="1:19" x14ac:dyDescent="0.3">
      <c r="A16" s="1" t="s">
        <v>12</v>
      </c>
      <c r="B16" s="1" t="s">
        <v>13</v>
      </c>
      <c r="C16" s="2">
        <v>43210</v>
      </c>
      <c r="D16" s="1">
        <v>5385.2</v>
      </c>
      <c r="E16" s="1">
        <v>5370</v>
      </c>
      <c r="F16" s="1">
        <v>5389.9</v>
      </c>
      <c r="G16" s="1">
        <v>5265</v>
      </c>
      <c r="H16" s="1">
        <v>5298.85</v>
      </c>
      <c r="I16" s="1">
        <v>5286.35</v>
      </c>
      <c r="J16" s="1">
        <v>5312.55</v>
      </c>
      <c r="K16" s="1">
        <v>157393</v>
      </c>
      <c r="L16" s="1">
        <v>836157649.60000002</v>
      </c>
      <c r="M16" s="3">
        <f>IF(ISERROR((Table9[[#This Row],[Close Price]]-I15)/I15),0,(Table9[[#This Row],[Close Price]]-I15)/I15)</f>
        <v>-1.8355864220455965E-2</v>
      </c>
      <c r="N16" s="3">
        <f>IF(OR(Table9[[#This Row],[Raw Return]]&lt;-20,Table9[[#This Row],[Raw Return]]&gt;20),"Outlier",Table9[[#This Row],[Raw Return]])</f>
        <v>-1.8355864220455965E-2</v>
      </c>
      <c r="O16" s="8">
        <f>(Table9[[#This Row],[Return]]-$S$3)^2</f>
        <v>3.8868933539080102E-4</v>
      </c>
      <c r="P16" s="8">
        <f>(Table9[[#This Row],[Return]]-$S$3)^3</f>
        <v>-7.6630901966581335E-6</v>
      </c>
    </row>
    <row r="17" spans="1:16" x14ac:dyDescent="0.3">
      <c r="A17" s="1" t="s">
        <v>12</v>
      </c>
      <c r="B17" s="1" t="s">
        <v>13</v>
      </c>
      <c r="C17" s="2">
        <v>43213</v>
      </c>
      <c r="D17" s="1">
        <v>5286.35</v>
      </c>
      <c r="E17" s="1">
        <v>5298.85</v>
      </c>
      <c r="F17" s="1">
        <v>5348.85</v>
      </c>
      <c r="G17" s="1">
        <v>5256.65</v>
      </c>
      <c r="H17" s="1">
        <v>5291.2</v>
      </c>
      <c r="I17" s="1">
        <v>5294</v>
      </c>
      <c r="J17" s="1">
        <v>5304.06</v>
      </c>
      <c r="K17" s="1">
        <v>87805</v>
      </c>
      <c r="L17" s="1">
        <v>465722994.39999998</v>
      </c>
      <c r="M17" s="3">
        <f>IF(ISERROR((Table9[[#This Row],[Close Price]]-I16)/I16),0,(Table9[[#This Row],[Close Price]]-I16)/I16)</f>
        <v>1.4471232513926691E-3</v>
      </c>
      <c r="N17" s="3">
        <f>IF(OR(Table9[[#This Row],[Raw Return]]&lt;-20,Table9[[#This Row],[Raw Return]]&gt;20),"Outlier",Table9[[#This Row],[Raw Return]])</f>
        <v>1.4471232513926691E-3</v>
      </c>
      <c r="O17" s="8">
        <f>(Table9[[#This Row],[Return]]-$S$3)^2</f>
        <v>7.7056412610646527E-9</v>
      </c>
      <c r="P17" s="8">
        <f>(Table9[[#This Row],[Return]]-$S$3)^3</f>
        <v>6.7641492178653636E-13</v>
      </c>
    </row>
    <row r="18" spans="1:16" x14ac:dyDescent="0.3">
      <c r="A18" s="1" t="s">
        <v>12</v>
      </c>
      <c r="B18" s="1" t="s">
        <v>13</v>
      </c>
      <c r="C18" s="2">
        <v>43214</v>
      </c>
      <c r="D18" s="1">
        <v>5294</v>
      </c>
      <c r="E18" s="1">
        <v>5300</v>
      </c>
      <c r="F18" s="1">
        <v>5454</v>
      </c>
      <c r="G18" s="1">
        <v>5300</v>
      </c>
      <c r="H18" s="1">
        <v>5444</v>
      </c>
      <c r="I18" s="1">
        <v>5427.65</v>
      </c>
      <c r="J18" s="1">
        <v>5404.36</v>
      </c>
      <c r="K18" s="1">
        <v>142075</v>
      </c>
      <c r="L18" s="1">
        <v>767823942.60000002</v>
      </c>
      <c r="M18" s="3">
        <f>IF(ISERROR((Table9[[#This Row],[Close Price]]-I17)/I17),0,(Table9[[#This Row],[Close Price]]-I17)/I17)</f>
        <v>2.5245561012466874E-2</v>
      </c>
      <c r="N18" s="3">
        <f>IF(OR(Table9[[#This Row],[Raw Return]]&lt;-20,Table9[[#This Row],[Raw Return]]&gt;20),"Outlier",Table9[[#This Row],[Raw Return]])</f>
        <v>2.5245561012466874E-2</v>
      </c>
      <c r="O18" s="8">
        <f>(Table9[[#This Row],[Return]]-$S$3)^2</f>
        <v>5.7055148406265279E-4</v>
      </c>
      <c r="P18" s="8">
        <f>(Table9[[#This Row],[Return]]-$S$3)^3</f>
        <v>1.3628318008979725E-5</v>
      </c>
    </row>
    <row r="19" spans="1:16" x14ac:dyDescent="0.3">
      <c r="A19" s="1" t="s">
        <v>12</v>
      </c>
      <c r="B19" s="1" t="s">
        <v>13</v>
      </c>
      <c r="C19" s="2">
        <v>43215</v>
      </c>
      <c r="D19" s="1">
        <v>5427.65</v>
      </c>
      <c r="E19" s="1">
        <v>5443</v>
      </c>
      <c r="F19" s="1">
        <v>5497.55</v>
      </c>
      <c r="G19" s="1">
        <v>5381.25</v>
      </c>
      <c r="H19" s="1">
        <v>5415</v>
      </c>
      <c r="I19" s="1">
        <v>5434.3</v>
      </c>
      <c r="J19" s="1">
        <v>5434.75</v>
      </c>
      <c r="K19" s="1">
        <v>139298</v>
      </c>
      <c r="L19" s="1">
        <v>757050485.60000002</v>
      </c>
      <c r="M19" s="3">
        <f>IF(ISERROR((Table9[[#This Row],[Close Price]]-I18)/I18),0,(Table9[[#This Row],[Close Price]]-I18)/I18)</f>
        <v>1.2252079629306507E-3</v>
      </c>
      <c r="N19" s="3">
        <f>IF(OR(Table9[[#This Row],[Raw Return]]&lt;-20,Table9[[#This Row],[Raw Return]]&gt;20),"Outlier",Table9[[#This Row],[Raw Return]])</f>
        <v>1.2252079629306507E-3</v>
      </c>
      <c r="O19" s="8">
        <f>(Table9[[#This Row],[Return]]-$S$3)^2</f>
        <v>1.7991797540563177E-8</v>
      </c>
      <c r="P19" s="8">
        <f>(Table9[[#This Row],[Return]]-$S$3)^3</f>
        <v>-2.4133028906488192E-12</v>
      </c>
    </row>
    <row r="20" spans="1:16" x14ac:dyDescent="0.3">
      <c r="A20" s="1" t="s">
        <v>12</v>
      </c>
      <c r="B20" s="1" t="s">
        <v>13</v>
      </c>
      <c r="C20" s="2">
        <v>43216</v>
      </c>
      <c r="D20" s="1">
        <v>5434.3</v>
      </c>
      <c r="E20" s="1">
        <v>5435.1</v>
      </c>
      <c r="F20" s="1">
        <v>5479.5</v>
      </c>
      <c r="G20" s="1">
        <v>5315.2</v>
      </c>
      <c r="H20" s="1">
        <v>5355</v>
      </c>
      <c r="I20" s="1">
        <v>5339.25</v>
      </c>
      <c r="J20" s="1">
        <v>5347.91</v>
      </c>
      <c r="K20" s="1">
        <v>161700</v>
      </c>
      <c r="L20" s="1">
        <v>864756303.10000002</v>
      </c>
      <c r="M20" s="3">
        <f>IF(ISERROR((Table9[[#This Row],[Close Price]]-I19)/I19),0,(Table9[[#This Row],[Close Price]]-I19)/I19)</f>
        <v>-1.7490753178882316E-2</v>
      </c>
      <c r="N20" s="3">
        <f>IF(OR(Table9[[#This Row],[Raw Return]]&lt;-20,Table9[[#This Row],[Raw Return]]&gt;20),"Outlier",Table9[[#This Row],[Raw Return]])</f>
        <v>-1.7490753178882316E-2</v>
      </c>
      <c r="O20" s="8">
        <f>(Table9[[#This Row],[Return]]-$S$3)^2</f>
        <v>3.5532606824678452E-4</v>
      </c>
      <c r="P20" s="8">
        <f>(Table9[[#This Row],[Return]]-$S$3)^3</f>
        <v>-6.6979300174311286E-6</v>
      </c>
    </row>
    <row r="21" spans="1:16" x14ac:dyDescent="0.3">
      <c r="A21" s="1" t="s">
        <v>12</v>
      </c>
      <c r="B21" s="1" t="s">
        <v>13</v>
      </c>
      <c r="C21" s="2">
        <v>43217</v>
      </c>
      <c r="D21" s="1">
        <v>5339.25</v>
      </c>
      <c r="E21" s="1">
        <v>5358</v>
      </c>
      <c r="F21" s="1">
        <v>5468</v>
      </c>
      <c r="G21" s="1">
        <v>5358</v>
      </c>
      <c r="H21" s="1">
        <v>5437</v>
      </c>
      <c r="I21" s="1">
        <v>5435.25</v>
      </c>
      <c r="J21" s="1">
        <v>5421.09</v>
      </c>
      <c r="K21" s="1">
        <v>87173</v>
      </c>
      <c r="L21" s="1">
        <v>472573030.25</v>
      </c>
      <c r="M21" s="3">
        <f>IF(ISERROR((Table9[[#This Row],[Close Price]]-I20)/I20),0,(Table9[[#This Row],[Close Price]]-I20)/I20)</f>
        <v>1.7980053378283466E-2</v>
      </c>
      <c r="N21" s="3">
        <f>IF(OR(Table9[[#This Row],[Raw Return]]&lt;-20,Table9[[#This Row],[Raw Return]]&gt;20),"Outlier",Table9[[#This Row],[Raw Return]])</f>
        <v>1.7980053378283466E-2</v>
      </c>
      <c r="O21" s="8">
        <f>(Table9[[#This Row],[Return]]-$S$3)^2</f>
        <v>2.7624806436023192E-4</v>
      </c>
      <c r="P21" s="8">
        <f>(Table9[[#This Row],[Return]]-$S$3)^3</f>
        <v>4.5914394931358241E-6</v>
      </c>
    </row>
    <row r="22" spans="1:16" x14ac:dyDescent="0.3">
      <c r="A22" s="1" t="s">
        <v>12</v>
      </c>
      <c r="B22" s="1" t="s">
        <v>13</v>
      </c>
      <c r="C22" s="2">
        <v>43220</v>
      </c>
      <c r="D22" s="1">
        <v>5435.25</v>
      </c>
      <c r="E22" s="1">
        <v>5459</v>
      </c>
      <c r="F22" s="1">
        <v>5534.9</v>
      </c>
      <c r="G22" s="1">
        <v>5401.1</v>
      </c>
      <c r="H22" s="1">
        <v>5482</v>
      </c>
      <c r="I22" s="1">
        <v>5482.6</v>
      </c>
      <c r="J22" s="1">
        <v>5484.12</v>
      </c>
      <c r="K22" s="1">
        <v>93148</v>
      </c>
      <c r="L22" s="1">
        <v>510834384.35000002</v>
      </c>
      <c r="M22" s="3">
        <f>IF(ISERROR((Table9[[#This Row],[Close Price]]-I21)/I21),0,(Table9[[#This Row],[Close Price]]-I21)/I21)</f>
        <v>8.7116507980314357E-3</v>
      </c>
      <c r="N22" s="3">
        <f>IF(OR(Table9[[#This Row],[Raw Return]]&lt;-20,Table9[[#This Row],[Raw Return]]&gt;20),"Outlier",Table9[[#This Row],[Raw Return]])</f>
        <v>8.7116507980314357E-3</v>
      </c>
      <c r="O22" s="8">
        <f>(Table9[[#This Row],[Return]]-$S$3)^2</f>
        <v>5.4056452464823616E-5</v>
      </c>
      <c r="P22" s="8">
        <f>(Table9[[#This Row],[Return]]-$S$3)^3</f>
        <v>3.9743975973331027E-7</v>
      </c>
    </row>
    <row r="23" spans="1:16" x14ac:dyDescent="0.3">
      <c r="A23" s="1" t="s">
        <v>12</v>
      </c>
      <c r="B23" s="1" t="s">
        <v>13</v>
      </c>
      <c r="C23" s="2">
        <v>43222</v>
      </c>
      <c r="D23" s="1">
        <v>5482.6</v>
      </c>
      <c r="E23" s="1">
        <v>5480</v>
      </c>
      <c r="F23" s="1">
        <v>5531</v>
      </c>
      <c r="G23" s="1">
        <v>5394</v>
      </c>
      <c r="H23" s="1">
        <v>5437</v>
      </c>
      <c r="I23" s="1">
        <v>5436.9</v>
      </c>
      <c r="J23" s="1">
        <v>5479.98</v>
      </c>
      <c r="K23" s="1">
        <v>104324</v>
      </c>
      <c r="L23" s="1">
        <v>571693909.39999998</v>
      </c>
      <c r="M23" s="3">
        <f>IF(ISERROR((Table9[[#This Row],[Close Price]]-I22)/I22),0,(Table9[[#This Row],[Close Price]]-I22)/I22)</f>
        <v>-8.3354612774962106E-3</v>
      </c>
      <c r="N23" s="3">
        <f>IF(OR(Table9[[#This Row],[Raw Return]]&lt;-20,Table9[[#This Row],[Raw Return]]&gt;20),"Outlier",Table9[[#This Row],[Raw Return]])</f>
        <v>-8.3354612774962106E-3</v>
      </c>
      <c r="O23" s="8">
        <f>(Table9[[#This Row],[Return]]-$S$3)^2</f>
        <v>9.3989200299983167E-5</v>
      </c>
      <c r="P23" s="8">
        <f>(Table9[[#This Row],[Return]]-$S$3)^3</f>
        <v>-9.1120675724082894E-7</v>
      </c>
    </row>
    <row r="24" spans="1:16" x14ac:dyDescent="0.3">
      <c r="A24" s="1" t="s">
        <v>12</v>
      </c>
      <c r="B24" s="1" t="s">
        <v>13</v>
      </c>
      <c r="C24" s="2">
        <v>43223</v>
      </c>
      <c r="D24" s="1">
        <v>5436.9</v>
      </c>
      <c r="E24" s="1">
        <v>5460</v>
      </c>
      <c r="F24" s="1">
        <v>5470</v>
      </c>
      <c r="G24" s="1">
        <v>5370</v>
      </c>
      <c r="H24" s="1">
        <v>5370.2</v>
      </c>
      <c r="I24" s="1">
        <v>5402.05</v>
      </c>
      <c r="J24" s="1">
        <v>5409.98</v>
      </c>
      <c r="K24" s="1">
        <v>91065</v>
      </c>
      <c r="L24" s="1">
        <v>492660205.89999998</v>
      </c>
      <c r="M24" s="3">
        <f>IF(ISERROR((Table9[[#This Row],[Close Price]]-I23)/I23),0,(Table9[[#This Row],[Close Price]]-I23)/I23)</f>
        <v>-6.4099027019072366E-3</v>
      </c>
      <c r="N24" s="3">
        <f>IF(OR(Table9[[#This Row],[Raw Return]]&lt;-20,Table9[[#This Row],[Raw Return]]&gt;20),"Outlier",Table9[[#This Row],[Raw Return]])</f>
        <v>-6.4099027019072366E-3</v>
      </c>
      <c r="O24" s="8">
        <f>(Table9[[#This Row],[Return]]-$S$3)^2</f>
        <v>6.0361154992395227E-5</v>
      </c>
      <c r="P24" s="8">
        <f>(Table9[[#This Row],[Return]]-$S$3)^3</f>
        <v>-4.6896055159416929E-7</v>
      </c>
    </row>
    <row r="25" spans="1:16" x14ac:dyDescent="0.3">
      <c r="A25" s="1" t="s">
        <v>12</v>
      </c>
      <c r="B25" s="1" t="s">
        <v>13</v>
      </c>
      <c r="C25" s="2">
        <v>43224</v>
      </c>
      <c r="D25" s="1">
        <v>5402.05</v>
      </c>
      <c r="E25" s="1">
        <v>5402</v>
      </c>
      <c r="F25" s="1">
        <v>5423.1</v>
      </c>
      <c r="G25" s="1">
        <v>5318.2</v>
      </c>
      <c r="H25" s="1">
        <v>5375</v>
      </c>
      <c r="I25" s="1">
        <v>5348.05</v>
      </c>
      <c r="J25" s="1">
        <v>5388.25</v>
      </c>
      <c r="K25" s="1">
        <v>56689</v>
      </c>
      <c r="L25" s="1">
        <v>305454244.55000001</v>
      </c>
      <c r="M25" s="3">
        <f>IF(ISERROR((Table9[[#This Row],[Close Price]]-I24)/I24),0,(Table9[[#This Row],[Close Price]]-I24)/I24)</f>
        <v>-9.9962051443433508E-3</v>
      </c>
      <c r="N25" s="3">
        <f>IF(OR(Table9[[#This Row],[Raw Return]]&lt;-20,Table9[[#This Row],[Raw Return]]&gt;20),"Outlier",Table9[[#This Row],[Raw Return]])</f>
        <v>-9.9962051443433508E-3</v>
      </c>
      <c r="O25" s="8">
        <f>(Table9[[#This Row],[Return]]-$S$3)^2</f>
        <v>1.2894843889544198E-4</v>
      </c>
      <c r="P25" s="8">
        <f>(Table9[[#This Row],[Return]]-$S$3)^3</f>
        <v>-1.46428000863836E-6</v>
      </c>
    </row>
    <row r="26" spans="1:16" x14ac:dyDescent="0.3">
      <c r="A26" s="1" t="s">
        <v>12</v>
      </c>
      <c r="B26" s="1" t="s">
        <v>13</v>
      </c>
      <c r="C26" s="2">
        <v>43227</v>
      </c>
      <c r="D26" s="1">
        <v>5348.05</v>
      </c>
      <c r="E26" s="1">
        <v>5400</v>
      </c>
      <c r="F26" s="1">
        <v>5429.85</v>
      </c>
      <c r="G26" s="1">
        <v>5320.15</v>
      </c>
      <c r="H26" s="1">
        <v>5385</v>
      </c>
      <c r="I26" s="1">
        <v>5401.3</v>
      </c>
      <c r="J26" s="1">
        <v>5367.84</v>
      </c>
      <c r="K26" s="1">
        <v>57978</v>
      </c>
      <c r="L26" s="1">
        <v>311216912.10000002</v>
      </c>
      <c r="M26" s="3">
        <f>IF(ISERROR((Table9[[#This Row],[Close Price]]-I25)/I25),0,(Table9[[#This Row],[Close Price]]-I25)/I25)</f>
        <v>9.9569001785697591E-3</v>
      </c>
      <c r="N26" s="3">
        <f>IF(OR(Table9[[#This Row],[Raw Return]]&lt;-20,Table9[[#This Row],[Raw Return]]&gt;20),"Outlier",Table9[[#This Row],[Raw Return]])</f>
        <v>9.9569001785697591E-3</v>
      </c>
      <c r="O26" s="8">
        <f>(Table9[[#This Row],[Return]]-$S$3)^2</f>
        <v>7.3918015758723217E-5</v>
      </c>
      <c r="P26" s="8">
        <f>(Table9[[#This Row],[Return]]-$S$3)^3</f>
        <v>6.3551448015569747E-7</v>
      </c>
    </row>
    <row r="27" spans="1:16" x14ac:dyDescent="0.3">
      <c r="A27" s="1" t="s">
        <v>12</v>
      </c>
      <c r="B27" s="1" t="s">
        <v>13</v>
      </c>
      <c r="C27" s="2">
        <v>43228</v>
      </c>
      <c r="D27" s="1">
        <v>5401.3</v>
      </c>
      <c r="E27" s="1">
        <v>5410</v>
      </c>
      <c r="F27" s="1">
        <v>5439</v>
      </c>
      <c r="G27" s="1">
        <v>5320</v>
      </c>
      <c r="H27" s="1">
        <v>5345</v>
      </c>
      <c r="I27" s="1">
        <v>5340.7</v>
      </c>
      <c r="J27" s="1">
        <v>5360.45</v>
      </c>
      <c r="K27" s="1">
        <v>74472</v>
      </c>
      <c r="L27" s="1">
        <v>399203467.35000002</v>
      </c>
      <c r="M27" s="3">
        <f>IF(ISERROR((Table9[[#This Row],[Close Price]]-I26)/I26),0,(Table9[[#This Row],[Close Price]]-I26)/I26)</f>
        <v>-1.1219521226371496E-2</v>
      </c>
      <c r="N27" s="3">
        <f>IF(OR(Table9[[#This Row],[Raw Return]]&lt;-20,Table9[[#This Row],[Raw Return]]&gt;20),"Outlier",Table9[[#This Row],[Raw Return]])</f>
        <v>-1.1219521226371496E-2</v>
      </c>
      <c r="O27" s="8">
        <f>(Table9[[#This Row],[Return]]-$S$3)^2</f>
        <v>1.582277867174588E-4</v>
      </c>
      <c r="P27" s="8">
        <f>(Table9[[#This Row],[Return]]-$S$3)^3</f>
        <v>-1.9903256037645866E-6</v>
      </c>
    </row>
    <row r="28" spans="1:16" x14ac:dyDescent="0.3">
      <c r="A28" s="1" t="s">
        <v>12</v>
      </c>
      <c r="B28" s="1" t="s">
        <v>13</v>
      </c>
      <c r="C28" s="2">
        <v>43229</v>
      </c>
      <c r="D28" s="1">
        <v>5340.7</v>
      </c>
      <c r="E28" s="1">
        <v>5341</v>
      </c>
      <c r="F28" s="1">
        <v>5394</v>
      </c>
      <c r="G28" s="1">
        <v>5312.1</v>
      </c>
      <c r="H28" s="1">
        <v>5340</v>
      </c>
      <c r="I28" s="1">
        <v>5349.5</v>
      </c>
      <c r="J28" s="1">
        <v>5354.59</v>
      </c>
      <c r="K28" s="1">
        <v>45001</v>
      </c>
      <c r="L28" s="1">
        <v>240961757.94999999</v>
      </c>
      <c r="M28" s="3">
        <f>IF(ISERROR((Table9[[#This Row],[Close Price]]-I27)/I27),0,(Table9[[#This Row],[Close Price]]-I27)/I27)</f>
        <v>1.6477240811129969E-3</v>
      </c>
      <c r="N28" s="3">
        <f>IF(OR(Table9[[#This Row],[Raw Return]]&lt;-20,Table9[[#This Row],[Raw Return]]&gt;20),"Outlier",Table9[[#This Row],[Raw Return]])</f>
        <v>1.6477240811129969E-3</v>
      </c>
      <c r="O28" s="8">
        <f>(Table9[[#This Row],[Return]]-$S$3)^2</f>
        <v>8.3164530775388154E-8</v>
      </c>
      <c r="P28" s="8">
        <f>(Table9[[#This Row],[Return]]-$S$3)^3</f>
        <v>2.3983204592224395E-11</v>
      </c>
    </row>
    <row r="29" spans="1:16" x14ac:dyDescent="0.3">
      <c r="A29" s="1" t="s">
        <v>12</v>
      </c>
      <c r="B29" s="1" t="s">
        <v>13</v>
      </c>
      <c r="C29" s="2">
        <v>43230</v>
      </c>
      <c r="D29" s="1">
        <v>5349.5</v>
      </c>
      <c r="E29" s="1">
        <v>5355</v>
      </c>
      <c r="F29" s="1">
        <v>5382</v>
      </c>
      <c r="G29" s="1">
        <v>5225</v>
      </c>
      <c r="H29" s="1">
        <v>5260</v>
      </c>
      <c r="I29" s="1">
        <v>5237.95</v>
      </c>
      <c r="J29" s="1">
        <v>5286.39</v>
      </c>
      <c r="K29" s="1">
        <v>87163</v>
      </c>
      <c r="L29" s="1">
        <v>460777629.10000002</v>
      </c>
      <c r="M29" s="3">
        <f>IF(ISERROR((Table9[[#This Row],[Close Price]]-I28)/I28),0,(Table9[[#This Row],[Close Price]]-I28)/I28)</f>
        <v>-2.0852416113655514E-2</v>
      </c>
      <c r="N29" s="3">
        <f>IF(OR(Table9[[#This Row],[Raw Return]]&lt;-20,Table9[[#This Row],[Raw Return]]&gt;20),"Outlier",Table9[[#This Row],[Raw Return]])</f>
        <v>-2.0852416113655514E-2</v>
      </c>
      <c r="O29" s="8">
        <f>(Table9[[#This Row],[Return]]-$S$3)^2</f>
        <v>4.9336217492557599E-4</v>
      </c>
      <c r="P29" s="8">
        <f>(Table9[[#This Row],[Return]]-$S$3)^3</f>
        <v>-1.0958441030064291E-5</v>
      </c>
    </row>
    <row r="30" spans="1:16" x14ac:dyDescent="0.3">
      <c r="A30" s="1" t="s">
        <v>12</v>
      </c>
      <c r="B30" s="1" t="s">
        <v>13</v>
      </c>
      <c r="C30" s="2">
        <v>43231</v>
      </c>
      <c r="D30" s="1">
        <v>5237.95</v>
      </c>
      <c r="E30" s="1">
        <v>5275</v>
      </c>
      <c r="F30" s="1">
        <v>5364.75</v>
      </c>
      <c r="G30" s="1">
        <v>5250.1</v>
      </c>
      <c r="H30" s="1">
        <v>5315</v>
      </c>
      <c r="I30" s="1">
        <v>5345.45</v>
      </c>
      <c r="J30" s="1">
        <v>5308.17</v>
      </c>
      <c r="K30" s="1">
        <v>62942</v>
      </c>
      <c r="L30" s="1">
        <v>334107034.35000002</v>
      </c>
      <c r="M30" s="3">
        <f>IF(ISERROR((Table9[[#This Row],[Close Price]]-I29)/I29),0,(Table9[[#This Row],[Close Price]]-I29)/I29)</f>
        <v>2.0523296327761818E-2</v>
      </c>
      <c r="N30" s="3">
        <f>IF(OR(Table9[[#This Row],[Raw Return]]&lt;-20,Table9[[#This Row],[Raw Return]]&gt;20),"Outlier",Table9[[#This Row],[Raw Return]])</f>
        <v>2.0523296327761818E-2</v>
      </c>
      <c r="O30" s="8">
        <f>(Table9[[#This Row],[Return]]-$S$3)^2</f>
        <v>3.6725716581578684E-4</v>
      </c>
      <c r="P30" s="8">
        <f>(Table9[[#This Row],[Return]]-$S$3)^3</f>
        <v>7.0380997471271858E-6</v>
      </c>
    </row>
    <row r="31" spans="1:16" x14ac:dyDescent="0.3">
      <c r="A31" s="1" t="s">
        <v>12</v>
      </c>
      <c r="B31" s="1" t="s">
        <v>13</v>
      </c>
      <c r="C31" s="2">
        <v>43234</v>
      </c>
      <c r="D31" s="1">
        <v>5345.45</v>
      </c>
      <c r="E31" s="1">
        <v>5343.7</v>
      </c>
      <c r="F31" s="1">
        <v>5405</v>
      </c>
      <c r="G31" s="1">
        <v>5320.55</v>
      </c>
      <c r="H31" s="1">
        <v>5375</v>
      </c>
      <c r="I31" s="1">
        <v>5386.45</v>
      </c>
      <c r="J31" s="1">
        <v>5367.55</v>
      </c>
      <c r="K31" s="1">
        <v>70870</v>
      </c>
      <c r="L31" s="1">
        <v>380398266.5</v>
      </c>
      <c r="M31" s="3">
        <f>IF(ISERROR((Table9[[#This Row],[Close Price]]-I30)/I30),0,(Table9[[#This Row],[Close Price]]-I30)/I30)</f>
        <v>7.6700745493831204E-3</v>
      </c>
      <c r="N31" s="3">
        <f>IF(OR(Table9[[#This Row],[Raw Return]]&lt;-20,Table9[[#This Row],[Raw Return]]&gt;20),"Outlier",Table9[[#This Row],[Raw Return]])</f>
        <v>7.6700745493831204E-3</v>
      </c>
      <c r="O31" s="8">
        <f>(Table9[[#This Row],[Return]]-$S$3)^2</f>
        <v>3.9825352007602461E-5</v>
      </c>
      <c r="P31" s="8">
        <f>(Table9[[#This Row],[Return]]-$S$3)^3</f>
        <v>2.5132716633890244E-7</v>
      </c>
    </row>
    <row r="32" spans="1:16" x14ac:dyDescent="0.3">
      <c r="A32" s="1" t="s">
        <v>12</v>
      </c>
      <c r="B32" s="1" t="s">
        <v>13</v>
      </c>
      <c r="C32" s="2">
        <v>43235</v>
      </c>
      <c r="D32" s="1">
        <v>5386.45</v>
      </c>
      <c r="E32" s="1">
        <v>5320</v>
      </c>
      <c r="F32" s="1">
        <v>5439.3</v>
      </c>
      <c r="G32" s="1">
        <v>5319.15</v>
      </c>
      <c r="H32" s="1">
        <v>5395.5</v>
      </c>
      <c r="I32" s="1">
        <v>5397.5</v>
      </c>
      <c r="J32" s="1">
        <v>5403.17</v>
      </c>
      <c r="K32" s="1">
        <v>129693</v>
      </c>
      <c r="L32" s="1">
        <v>700753288.04999995</v>
      </c>
      <c r="M32" s="3">
        <f>IF(ISERROR((Table9[[#This Row],[Close Price]]-I31)/I31),0,(Table9[[#This Row],[Close Price]]-I31)/I31)</f>
        <v>2.051443900899513E-3</v>
      </c>
      <c r="N32" s="3">
        <f>IF(OR(Table9[[#This Row],[Raw Return]]&lt;-20,Table9[[#This Row],[Raw Return]]&gt;20),"Outlier",Table9[[#This Row],[Raw Return]])</f>
        <v>2.051443900899513E-3</v>
      </c>
      <c r="O32" s="8">
        <f>(Table9[[#This Row],[Return]]-$S$3)^2</f>
        <v>4.7900577577628566E-7</v>
      </c>
      <c r="P32" s="8">
        <f>(Table9[[#This Row],[Return]]-$S$3)^3</f>
        <v>3.3152106214778907E-10</v>
      </c>
    </row>
    <row r="33" spans="1:16" x14ac:dyDescent="0.3">
      <c r="A33" s="1" t="s">
        <v>12</v>
      </c>
      <c r="B33" s="1" t="s">
        <v>13</v>
      </c>
      <c r="C33" s="2">
        <v>43236</v>
      </c>
      <c r="D33" s="1">
        <v>5397.5</v>
      </c>
      <c r="E33" s="1">
        <v>5350</v>
      </c>
      <c r="F33" s="1">
        <v>5369.9</v>
      </c>
      <c r="G33" s="1">
        <v>5301</v>
      </c>
      <c r="H33" s="1">
        <v>5325</v>
      </c>
      <c r="I33" s="1">
        <v>5319.2</v>
      </c>
      <c r="J33" s="1">
        <v>5329.2</v>
      </c>
      <c r="K33" s="1">
        <v>82453</v>
      </c>
      <c r="L33" s="1">
        <v>439408158.44999999</v>
      </c>
      <c r="M33" s="3">
        <f>IF(ISERROR((Table9[[#This Row],[Close Price]]-I32)/I32),0,(Table9[[#This Row],[Close Price]]-I32)/I32)</f>
        <v>-1.4506716072255708E-2</v>
      </c>
      <c r="N33" s="3">
        <f>IF(OR(Table9[[#This Row],[Raw Return]]&lt;-20,Table9[[#This Row],[Raw Return]]&gt;20),"Outlier",Table9[[#This Row],[Raw Return]])</f>
        <v>-1.4506716072255708E-2</v>
      </c>
      <c r="O33" s="8">
        <f>(Table9[[#This Row],[Return]]-$S$3)^2</f>
        <v>2.5173178191309552E-4</v>
      </c>
      <c r="P33" s="8">
        <f>(Table9[[#This Row],[Return]]-$S$3)^3</f>
        <v>-3.9939909368805597E-6</v>
      </c>
    </row>
    <row r="34" spans="1:16" x14ac:dyDescent="0.3">
      <c r="A34" s="1" t="s">
        <v>12</v>
      </c>
      <c r="B34" s="1" t="s">
        <v>13</v>
      </c>
      <c r="C34" s="2">
        <v>43237</v>
      </c>
      <c r="D34" s="1">
        <v>5319.2</v>
      </c>
      <c r="E34" s="1">
        <v>5370</v>
      </c>
      <c r="F34" s="1">
        <v>5608.95</v>
      </c>
      <c r="G34" s="1">
        <v>5282</v>
      </c>
      <c r="H34" s="1">
        <v>5558</v>
      </c>
      <c r="I34" s="1">
        <v>5569.25</v>
      </c>
      <c r="J34" s="1">
        <v>5501.46</v>
      </c>
      <c r="K34" s="1">
        <v>393030</v>
      </c>
      <c r="L34" s="1">
        <v>2162240248.1999998</v>
      </c>
      <c r="M34" s="3">
        <f>IF(ISERROR((Table9[[#This Row],[Close Price]]-I33)/I33),0,(Table9[[#This Row],[Close Price]]-I33)/I33)</f>
        <v>4.7008948714092377E-2</v>
      </c>
      <c r="N34" s="3">
        <f>IF(OR(Table9[[#This Row],[Raw Return]]&lt;-20,Table9[[#This Row],[Raw Return]]&gt;20),"Outlier",Table9[[#This Row],[Raw Return]])</f>
        <v>4.7008948714092377E-2</v>
      </c>
      <c r="O34" s="8">
        <f>(Table9[[#This Row],[Return]]-$S$3)^2</f>
        <v>2.0838866416005245E-3</v>
      </c>
      <c r="P34" s="8">
        <f>(Table9[[#This Row],[Return]]-$S$3)^3</f>
        <v>9.5128606731658582E-5</v>
      </c>
    </row>
    <row r="35" spans="1:16" x14ac:dyDescent="0.3">
      <c r="A35" s="1" t="s">
        <v>12</v>
      </c>
      <c r="B35" s="1" t="s">
        <v>13</v>
      </c>
      <c r="C35" s="2">
        <v>43238</v>
      </c>
      <c r="D35" s="1">
        <v>5569.25</v>
      </c>
      <c r="E35" s="1">
        <v>5578.95</v>
      </c>
      <c r="F35" s="1">
        <v>5824</v>
      </c>
      <c r="G35" s="1">
        <v>5465</v>
      </c>
      <c r="H35" s="1">
        <v>5726</v>
      </c>
      <c r="I35" s="1">
        <v>5729.8</v>
      </c>
      <c r="J35" s="1">
        <v>5647.31</v>
      </c>
      <c r="K35" s="1">
        <v>589024</v>
      </c>
      <c r="L35" s="1">
        <v>3326400008.0999999</v>
      </c>
      <c r="M35" s="3">
        <f>IF(ISERROR((Table9[[#This Row],[Close Price]]-I34)/I34),0,(Table9[[#This Row],[Close Price]]-I34)/I34)</f>
        <v>2.8827939130044472E-2</v>
      </c>
      <c r="N35" s="3">
        <f>IF(OR(Table9[[#This Row],[Raw Return]]&lt;-20,Table9[[#This Row],[Raw Return]]&gt;20),"Outlier",Table9[[#This Row],[Raw Return]])</f>
        <v>2.8827939130044472E-2</v>
      </c>
      <c r="O35" s="8">
        <f>(Table9[[#This Row],[Return]]-$S$3)^2</f>
        <v>7.5452385744588524E-4</v>
      </c>
      <c r="P35" s="8">
        <f>(Table9[[#This Row],[Return]]-$S$3)^3</f>
        <v>2.0725712265586862E-5</v>
      </c>
    </row>
    <row r="36" spans="1:16" x14ac:dyDescent="0.3">
      <c r="A36" s="1" t="s">
        <v>12</v>
      </c>
      <c r="B36" s="1" t="s">
        <v>13</v>
      </c>
      <c r="C36" s="2">
        <v>43241</v>
      </c>
      <c r="D36" s="1">
        <v>5729.8</v>
      </c>
      <c r="E36" s="1">
        <v>5735</v>
      </c>
      <c r="F36" s="1">
        <v>5775</v>
      </c>
      <c r="G36" s="1">
        <v>5620.8</v>
      </c>
      <c r="H36" s="1">
        <v>5745</v>
      </c>
      <c r="I36" s="1">
        <v>5722.05</v>
      </c>
      <c r="J36" s="1">
        <v>5681.86</v>
      </c>
      <c r="K36" s="1">
        <v>163075</v>
      </c>
      <c r="L36" s="1">
        <v>926569514.95000005</v>
      </c>
      <c r="M36" s="3">
        <f>IF(ISERROR((Table9[[#This Row],[Close Price]]-I35)/I35),0,(Table9[[#This Row],[Close Price]]-I35)/I35)</f>
        <v>-1.3525777514049357E-3</v>
      </c>
      <c r="N36" s="3">
        <f>IF(OR(Table9[[#This Row],[Raw Return]]&lt;-20,Table9[[#This Row],[Raw Return]]&gt;20),"Outlier",Table9[[#This Row],[Raw Return]])</f>
        <v>-1.3525777514049357E-3</v>
      </c>
      <c r="O36" s="8">
        <f>(Table9[[#This Row],[Return]]-$S$3)^2</f>
        <v>7.354505859823503E-6</v>
      </c>
      <c r="P36" s="8">
        <f>(Table9[[#This Row],[Return]]-$S$3)^3</f>
        <v>-1.9944825800306356E-8</v>
      </c>
    </row>
    <row r="37" spans="1:16" x14ac:dyDescent="0.3">
      <c r="A37" s="1" t="s">
        <v>12</v>
      </c>
      <c r="B37" s="1" t="s">
        <v>13</v>
      </c>
      <c r="C37" s="2">
        <v>43242</v>
      </c>
      <c r="D37" s="1">
        <v>5722.05</v>
      </c>
      <c r="E37" s="1">
        <v>5715</v>
      </c>
      <c r="F37" s="1">
        <v>6020</v>
      </c>
      <c r="G37" s="1">
        <v>5682.15</v>
      </c>
      <c r="H37" s="1">
        <v>5999</v>
      </c>
      <c r="I37" s="1">
        <v>5971.8</v>
      </c>
      <c r="J37" s="1">
        <v>5906.58</v>
      </c>
      <c r="K37" s="1">
        <v>429138</v>
      </c>
      <c r="L37" s="1">
        <v>2534736537.4499998</v>
      </c>
      <c r="M37" s="3">
        <f>IF(ISERROR((Table9[[#This Row],[Close Price]]-I36)/I36),0,(Table9[[#This Row],[Close Price]]-I36)/I36)</f>
        <v>4.3646944713870026E-2</v>
      </c>
      <c r="N37" s="3">
        <f>IF(OR(Table9[[#This Row],[Raw Return]]&lt;-20,Table9[[#This Row],[Raw Return]]&gt;20),"Outlier",Table9[[#This Row],[Raw Return]])</f>
        <v>4.3646944713870026E-2</v>
      </c>
      <c r="O37" s="8">
        <f>(Table9[[#This Row],[Return]]-$S$3)^2</f>
        <v>1.7882413881671346E-3</v>
      </c>
      <c r="P37" s="8">
        <f>(Table9[[#This Row],[Return]]-$S$3)^3</f>
        <v>7.5620442328266758E-5</v>
      </c>
    </row>
    <row r="38" spans="1:16" x14ac:dyDescent="0.3">
      <c r="A38" s="1" t="s">
        <v>12</v>
      </c>
      <c r="B38" s="1" t="s">
        <v>13</v>
      </c>
      <c r="C38" s="2">
        <v>43243</v>
      </c>
      <c r="D38" s="1">
        <v>5971.8</v>
      </c>
      <c r="E38" s="1">
        <v>5949</v>
      </c>
      <c r="F38" s="1">
        <v>5960</v>
      </c>
      <c r="G38" s="1">
        <v>5770</v>
      </c>
      <c r="H38" s="1">
        <v>5780</v>
      </c>
      <c r="I38" s="1">
        <v>5790.05</v>
      </c>
      <c r="J38" s="1">
        <v>5874.11</v>
      </c>
      <c r="K38" s="1">
        <v>162348</v>
      </c>
      <c r="L38" s="1">
        <v>953649861</v>
      </c>
      <c r="M38" s="3">
        <f>IF(ISERROR((Table9[[#This Row],[Close Price]]-I37)/I37),0,(Table9[[#This Row],[Close Price]]-I37)/I37)</f>
        <v>-3.0434709802739542E-2</v>
      </c>
      <c r="N38" s="3">
        <f>IF(OR(Table9[[#This Row],[Raw Return]]&lt;-20,Table9[[#This Row],[Raw Return]]&gt;20),"Outlier",Table9[[#This Row],[Raw Return]])</f>
        <v>-3.0434709802739542E-2</v>
      </c>
      <c r="O38" s="8">
        <f>(Table9[[#This Row],[Return]]-$S$3)^2</f>
        <v>1.0108616962913612E-3</v>
      </c>
      <c r="P38" s="8">
        <f>(Table9[[#This Row],[Return]]-$S$3)^3</f>
        <v>-3.2139388600864681E-5</v>
      </c>
    </row>
    <row r="39" spans="1:16" x14ac:dyDescent="0.3">
      <c r="A39" s="1" t="s">
        <v>12</v>
      </c>
      <c r="B39" s="1" t="s">
        <v>13</v>
      </c>
      <c r="C39" s="2">
        <v>43244</v>
      </c>
      <c r="D39" s="1">
        <v>5790.05</v>
      </c>
      <c r="E39" s="1">
        <v>5820</v>
      </c>
      <c r="F39" s="1">
        <v>5875</v>
      </c>
      <c r="G39" s="1">
        <v>5703.7</v>
      </c>
      <c r="H39" s="1">
        <v>5862</v>
      </c>
      <c r="I39" s="1">
        <v>5826.4</v>
      </c>
      <c r="J39" s="1">
        <v>5791.76</v>
      </c>
      <c r="K39" s="1">
        <v>154493</v>
      </c>
      <c r="L39" s="1">
        <v>894785701.20000005</v>
      </c>
      <c r="M39" s="3">
        <f>IF(ISERROR((Table9[[#This Row],[Close Price]]-I38)/I38),0,(Table9[[#This Row],[Close Price]]-I38)/I38)</f>
        <v>6.278011416136208E-3</v>
      </c>
      <c r="N39" s="3">
        <f>IF(OR(Table9[[#This Row],[Raw Return]]&lt;-20,Table9[[#This Row],[Raw Return]]&gt;20),"Outlier",Table9[[#This Row],[Raw Return]])</f>
        <v>6.278011416136208E-3</v>
      </c>
      <c r="O39" s="8">
        <f>(Table9[[#This Row],[Return]]-$S$3)^2</f>
        <v>2.419331404555669E-5</v>
      </c>
      <c r="P39" s="8">
        <f>(Table9[[#This Row],[Return]]-$S$3)^3</f>
        <v>1.1899892670938182E-7</v>
      </c>
    </row>
    <row r="40" spans="1:16" x14ac:dyDescent="0.3">
      <c r="A40" s="1" t="s">
        <v>12</v>
      </c>
      <c r="B40" s="1" t="s">
        <v>13</v>
      </c>
      <c r="C40" s="2">
        <v>43245</v>
      </c>
      <c r="D40" s="1">
        <v>5826.4</v>
      </c>
      <c r="E40" s="1">
        <v>5864</v>
      </c>
      <c r="F40" s="1">
        <v>6097.3</v>
      </c>
      <c r="G40" s="1">
        <v>5850</v>
      </c>
      <c r="H40" s="1">
        <v>6084.95</v>
      </c>
      <c r="I40" s="1">
        <v>6071.7</v>
      </c>
      <c r="J40" s="1">
        <v>6008.81</v>
      </c>
      <c r="K40" s="1">
        <v>316608</v>
      </c>
      <c r="L40" s="1">
        <v>1902435735.2</v>
      </c>
      <c r="M40" s="3">
        <f>IF(ISERROR((Table9[[#This Row],[Close Price]]-I39)/I39),0,(Table9[[#This Row],[Close Price]]-I39)/I39)</f>
        <v>4.2101469174790643E-2</v>
      </c>
      <c r="N40" s="3">
        <f>IF(OR(Table9[[#This Row],[Raw Return]]&lt;-20,Table9[[#This Row],[Raw Return]]&gt;20),"Outlier",Table9[[#This Row],[Raw Return]])</f>
        <v>4.2101469174790643E-2</v>
      </c>
      <c r="O40" s="8">
        <f>(Table9[[#This Row],[Return]]-$S$3)^2</f>
        <v>1.6599209699675844E-3</v>
      </c>
      <c r="P40" s="8">
        <f>(Table9[[#This Row],[Return]]-$S$3)^3</f>
        <v>6.7628712139381655E-5</v>
      </c>
    </row>
    <row r="41" spans="1:16" x14ac:dyDescent="0.3">
      <c r="A41" s="1" t="s">
        <v>12</v>
      </c>
      <c r="B41" s="1" t="s">
        <v>13</v>
      </c>
      <c r="C41" s="2">
        <v>43248</v>
      </c>
      <c r="D41" s="1">
        <v>6071.7</v>
      </c>
      <c r="E41" s="1">
        <v>6080</v>
      </c>
      <c r="F41" s="1">
        <v>6121</v>
      </c>
      <c r="G41" s="1">
        <v>5980.15</v>
      </c>
      <c r="H41" s="1">
        <v>6002</v>
      </c>
      <c r="I41" s="1">
        <v>6009.35</v>
      </c>
      <c r="J41" s="1">
        <v>6051.74</v>
      </c>
      <c r="K41" s="1">
        <v>151343</v>
      </c>
      <c r="L41" s="1">
        <v>915888310.5</v>
      </c>
      <c r="M41" s="3">
        <f>IF(ISERROR((Table9[[#This Row],[Close Price]]-I40)/I40),0,(Table9[[#This Row],[Close Price]]-I40)/I40)</f>
        <v>-1.0268952682115298E-2</v>
      </c>
      <c r="N41" s="3">
        <f>IF(OR(Table9[[#This Row],[Raw Return]]&lt;-20,Table9[[#This Row],[Raw Return]]&gt;20),"Outlier",Table9[[#This Row],[Raw Return]])</f>
        <v>-1.0268952682115298E-2</v>
      </c>
      <c r="O41" s="8">
        <f>(Table9[[#This Row],[Return]]-$S$3)^2</f>
        <v>1.3521722487267382E-4</v>
      </c>
      <c r="P41" s="8">
        <f>(Table9[[#This Row],[Return]]-$S$3)^3</f>
        <v>-1.5723456651623725E-6</v>
      </c>
    </row>
    <row r="42" spans="1:16" x14ac:dyDescent="0.3">
      <c r="A42" s="1" t="s">
        <v>12</v>
      </c>
      <c r="B42" s="1" t="s">
        <v>13</v>
      </c>
      <c r="C42" s="2">
        <v>43249</v>
      </c>
      <c r="D42" s="1">
        <v>6009.35</v>
      </c>
      <c r="E42" s="1">
        <v>6009.35</v>
      </c>
      <c r="F42" s="1">
        <v>6055</v>
      </c>
      <c r="G42" s="1">
        <v>5865.1</v>
      </c>
      <c r="H42" s="1">
        <v>5868</v>
      </c>
      <c r="I42" s="1">
        <v>5887.85</v>
      </c>
      <c r="J42" s="1">
        <v>5960.68</v>
      </c>
      <c r="K42" s="1">
        <v>117673</v>
      </c>
      <c r="L42" s="1">
        <v>701411090.5</v>
      </c>
      <c r="M42" s="3">
        <f>IF(ISERROR((Table9[[#This Row],[Close Price]]-I41)/I41),0,(Table9[[#This Row],[Close Price]]-I41)/I41)</f>
        <v>-2.0218492848644194E-2</v>
      </c>
      <c r="N42" s="3">
        <f>IF(OR(Table9[[#This Row],[Raw Return]]&lt;-20,Table9[[#This Row],[Raw Return]]&gt;20),"Outlier",Table9[[#This Row],[Raw Return]])</f>
        <v>-2.0218492848644194E-2</v>
      </c>
      <c r="O42" s="8">
        <f>(Table9[[#This Row],[Return]]-$S$3)^2</f>
        <v>4.656029338541989E-4</v>
      </c>
      <c r="P42" s="8">
        <f>(Table9[[#This Row],[Return]]-$S$3)^3</f>
        <v>-1.0046702964671343E-5</v>
      </c>
    </row>
    <row r="43" spans="1:16" x14ac:dyDescent="0.3">
      <c r="A43" s="1" t="s">
        <v>12</v>
      </c>
      <c r="B43" s="1" t="s">
        <v>13</v>
      </c>
      <c r="C43" s="2">
        <v>43250</v>
      </c>
      <c r="D43" s="1">
        <v>5887.85</v>
      </c>
      <c r="E43" s="1">
        <v>5848.65</v>
      </c>
      <c r="F43" s="1">
        <v>5995.3</v>
      </c>
      <c r="G43" s="1">
        <v>5815</v>
      </c>
      <c r="H43" s="1">
        <v>5973</v>
      </c>
      <c r="I43" s="1">
        <v>5958.85</v>
      </c>
      <c r="J43" s="1">
        <v>5921.94</v>
      </c>
      <c r="K43" s="1">
        <v>197976</v>
      </c>
      <c r="L43" s="1">
        <v>1172402708.7</v>
      </c>
      <c r="M43" s="3">
        <f>IF(ISERROR((Table9[[#This Row],[Close Price]]-I42)/I42),0,(Table9[[#This Row],[Close Price]]-I42)/I42)</f>
        <v>1.205873111577231E-2</v>
      </c>
      <c r="N43" s="3">
        <f>IF(OR(Table9[[#This Row],[Raw Return]]&lt;-20,Table9[[#This Row],[Raw Return]]&gt;20),"Outlier",Table9[[#This Row],[Raw Return]])</f>
        <v>1.205873111577231E-2</v>
      </c>
      <c r="O43" s="8">
        <f>(Table9[[#This Row],[Return]]-$S$3)^2</f>
        <v>1.1447693880627094E-4</v>
      </c>
      <c r="P43" s="8">
        <f>(Table9[[#This Row],[Return]]-$S$3)^3</f>
        <v>1.2248333738195513E-6</v>
      </c>
    </row>
    <row r="44" spans="1:16" x14ac:dyDescent="0.3">
      <c r="A44" s="1" t="s">
        <v>12</v>
      </c>
      <c r="B44" s="1" t="s">
        <v>13</v>
      </c>
      <c r="C44" s="2">
        <v>43251</v>
      </c>
      <c r="D44" s="1">
        <v>5958.85</v>
      </c>
      <c r="E44" s="1">
        <v>5995</v>
      </c>
      <c r="F44" s="1">
        <v>6156.9</v>
      </c>
      <c r="G44" s="1">
        <v>5930.8</v>
      </c>
      <c r="H44" s="1">
        <v>6050</v>
      </c>
      <c r="I44" s="1">
        <v>6042.25</v>
      </c>
      <c r="J44" s="1">
        <v>6020.61</v>
      </c>
      <c r="K44" s="1">
        <v>264768</v>
      </c>
      <c r="L44" s="1">
        <v>1594064857.3</v>
      </c>
      <c r="M44" s="3">
        <f>IF(ISERROR((Table9[[#This Row],[Close Price]]-I43)/I43),0,(Table9[[#This Row],[Close Price]]-I43)/I43)</f>
        <v>1.3995989158981956E-2</v>
      </c>
      <c r="N44" s="3">
        <f>IF(OR(Table9[[#This Row],[Raw Return]]&lt;-20,Table9[[#This Row],[Raw Return]]&gt;20),"Outlier",Table9[[#This Row],[Raw Return]])</f>
        <v>1.3995989158981956E-2</v>
      </c>
      <c r="O44" s="8">
        <f>(Table9[[#This Row],[Return]]-$S$3)^2</f>
        <v>1.5968486483223737E-4</v>
      </c>
      <c r="P44" s="8">
        <f>(Table9[[#This Row],[Return]]-$S$3)^3</f>
        <v>2.0178813782537374E-6</v>
      </c>
    </row>
    <row r="45" spans="1:16" x14ac:dyDescent="0.3">
      <c r="A45" s="1" t="s">
        <v>12</v>
      </c>
      <c r="B45" s="1" t="s">
        <v>13</v>
      </c>
      <c r="C45" s="2">
        <v>43252</v>
      </c>
      <c r="D45" s="1">
        <v>6042.25</v>
      </c>
      <c r="E45" s="1">
        <v>6069</v>
      </c>
      <c r="F45" s="1">
        <v>6069</v>
      </c>
      <c r="G45" s="1">
        <v>5850</v>
      </c>
      <c r="H45" s="1">
        <v>5855</v>
      </c>
      <c r="I45" s="1">
        <v>5882.2</v>
      </c>
      <c r="J45" s="1">
        <v>5918.21</v>
      </c>
      <c r="K45" s="1">
        <v>153804</v>
      </c>
      <c r="L45" s="1">
        <v>910244158.39999998</v>
      </c>
      <c r="M45" s="3">
        <f>IF(ISERROR((Table9[[#This Row],[Close Price]]-I44)/I44),0,(Table9[[#This Row],[Close Price]]-I44)/I44)</f>
        <v>-2.6488476974636962E-2</v>
      </c>
      <c r="N45" s="3">
        <f>IF(OR(Table9[[#This Row],[Raw Return]]&lt;-20,Table9[[#This Row],[Raw Return]]&gt;20),"Outlier",Table9[[#This Row],[Raw Return]])</f>
        <v>-2.6488476974636962E-2</v>
      </c>
      <c r="O45" s="8">
        <f>(Table9[[#This Row],[Return]]-$S$3)^2</f>
        <v>7.7550099208847435E-4</v>
      </c>
      <c r="P45" s="8">
        <f>(Table9[[#This Row],[Return]]-$S$3)^3</f>
        <v>-2.1596010830800657E-5</v>
      </c>
    </row>
    <row r="46" spans="1:16" x14ac:dyDescent="0.3">
      <c r="A46" s="1" t="s">
        <v>12</v>
      </c>
      <c r="B46" s="1" t="s">
        <v>13</v>
      </c>
      <c r="C46" s="2">
        <v>43255</v>
      </c>
      <c r="D46" s="1">
        <v>5882.2</v>
      </c>
      <c r="E46" s="1">
        <v>5802.25</v>
      </c>
      <c r="F46" s="1">
        <v>5914.4</v>
      </c>
      <c r="G46" s="1">
        <v>5730</v>
      </c>
      <c r="H46" s="1">
        <v>5764.3</v>
      </c>
      <c r="I46" s="1">
        <v>5748.55</v>
      </c>
      <c r="J46" s="1">
        <v>5817.37</v>
      </c>
      <c r="K46" s="1">
        <v>103183</v>
      </c>
      <c r="L46" s="1">
        <v>600253851.79999995</v>
      </c>
      <c r="M46" s="3">
        <f>IF(ISERROR((Table9[[#This Row],[Close Price]]-I45)/I45),0,(Table9[[#This Row],[Close Price]]-I45)/I45)</f>
        <v>-2.2721090748359395E-2</v>
      </c>
      <c r="N46" s="3">
        <f>IF(OR(Table9[[#This Row],[Raw Return]]&lt;-20,Table9[[#This Row],[Raw Return]]&gt;20),"Outlier",Table9[[#This Row],[Raw Return]])</f>
        <v>-2.2721090748359395E-2</v>
      </c>
      <c r="O46" s="8">
        <f>(Table9[[#This Row],[Return]]-$S$3)^2</f>
        <v>5.7986721579101686E-4</v>
      </c>
      <c r="P46" s="8">
        <f>(Table9[[#This Row],[Return]]-$S$3)^3</f>
        <v>-1.3963453185119265E-5</v>
      </c>
    </row>
    <row r="47" spans="1:16" x14ac:dyDescent="0.3">
      <c r="A47" s="1" t="s">
        <v>12</v>
      </c>
      <c r="B47" s="1" t="s">
        <v>13</v>
      </c>
      <c r="C47" s="2">
        <v>43256</v>
      </c>
      <c r="D47" s="1">
        <v>5748.55</v>
      </c>
      <c r="E47" s="1">
        <v>5779.95</v>
      </c>
      <c r="F47" s="1">
        <v>5818</v>
      </c>
      <c r="G47" s="1">
        <v>5682.6</v>
      </c>
      <c r="H47" s="1">
        <v>5817.95</v>
      </c>
      <c r="I47" s="1">
        <v>5770.95</v>
      </c>
      <c r="J47" s="1">
        <v>5740.68</v>
      </c>
      <c r="K47" s="1">
        <v>137632</v>
      </c>
      <c r="L47" s="1">
        <v>790100698.20000005</v>
      </c>
      <c r="M47" s="3">
        <f>IF(ISERROR((Table9[[#This Row],[Close Price]]-I46)/I46),0,(Table9[[#This Row],[Close Price]]-I46)/I46)</f>
        <v>3.8966348035590951E-3</v>
      </c>
      <c r="N47" s="3">
        <f>IF(OR(Table9[[#This Row],[Raw Return]]&lt;-20,Table9[[#This Row],[Raw Return]]&gt;20),"Outlier",Table9[[#This Row],[Raw Return]])</f>
        <v>3.8966348035590951E-3</v>
      </c>
      <c r="O47" s="8">
        <f>(Table9[[#This Row],[Return]]-$S$3)^2</f>
        <v>6.437857463893531E-6</v>
      </c>
      <c r="P47" s="8">
        <f>(Table9[[#This Row],[Return]]-$S$3)^3</f>
        <v>1.6334732829816193E-8</v>
      </c>
    </row>
    <row r="48" spans="1:16" x14ac:dyDescent="0.3">
      <c r="A48" s="1" t="s">
        <v>12</v>
      </c>
      <c r="B48" s="1" t="s">
        <v>13</v>
      </c>
      <c r="C48" s="2">
        <v>43257</v>
      </c>
      <c r="D48" s="1">
        <v>5770.95</v>
      </c>
      <c r="E48" s="1">
        <v>5807</v>
      </c>
      <c r="F48" s="1">
        <v>5929.9</v>
      </c>
      <c r="G48" s="1">
        <v>5777.35</v>
      </c>
      <c r="H48" s="1">
        <v>5914</v>
      </c>
      <c r="I48" s="1">
        <v>5914.75</v>
      </c>
      <c r="J48" s="1">
        <v>5859.19</v>
      </c>
      <c r="K48" s="1">
        <v>123156</v>
      </c>
      <c r="L48" s="1">
        <v>721594549.79999995</v>
      </c>
      <c r="M48" s="3">
        <f>IF(ISERROR((Table9[[#This Row],[Close Price]]-I47)/I47),0,(Table9[[#This Row],[Close Price]]-I47)/I47)</f>
        <v>2.4917907796809916E-2</v>
      </c>
      <c r="N48" s="3">
        <f>IF(OR(Table9[[#This Row],[Raw Return]]&lt;-20,Table9[[#This Row],[Raw Return]]&gt;20),"Outlier",Table9[[#This Row],[Raw Return]])</f>
        <v>2.4917907796809916E-2</v>
      </c>
      <c r="O48" s="8">
        <f>(Table9[[#This Row],[Return]]-$S$3)^2</f>
        <v>5.5500604740599323E-4</v>
      </c>
      <c r="P48" s="8">
        <f>(Table9[[#This Row],[Return]]-$S$3)^3</f>
        <v>1.3075146779963286E-5</v>
      </c>
    </row>
    <row r="49" spans="1:16" x14ac:dyDescent="0.3">
      <c r="A49" s="1" t="s">
        <v>12</v>
      </c>
      <c r="B49" s="1" t="s">
        <v>13</v>
      </c>
      <c r="C49" s="2">
        <v>43258</v>
      </c>
      <c r="D49" s="1">
        <v>5914.75</v>
      </c>
      <c r="E49" s="1">
        <v>5939</v>
      </c>
      <c r="F49" s="1">
        <v>6040</v>
      </c>
      <c r="G49" s="1">
        <v>5907.05</v>
      </c>
      <c r="H49" s="1">
        <v>6015.1</v>
      </c>
      <c r="I49" s="1">
        <v>6014.25</v>
      </c>
      <c r="J49" s="1">
        <v>5991.04</v>
      </c>
      <c r="K49" s="1">
        <v>147187</v>
      </c>
      <c r="L49" s="1">
        <v>881803191.14999998</v>
      </c>
      <c r="M49" s="3">
        <f>IF(ISERROR((Table9[[#This Row],[Close Price]]-I48)/I48),0,(Table9[[#This Row],[Close Price]]-I48)/I48)</f>
        <v>1.6822350902405005E-2</v>
      </c>
      <c r="N49" s="3">
        <f>IF(OR(Table9[[#This Row],[Raw Return]]&lt;-20,Table9[[#This Row],[Raw Return]]&gt;20),"Outlier",Table9[[#This Row],[Raw Return]])</f>
        <v>1.6822350902405005E-2</v>
      </c>
      <c r="O49" s="8">
        <f>(Table9[[#This Row],[Return]]-$S$3)^2</f>
        <v>2.3910466072718455E-4</v>
      </c>
      <c r="P49" s="8">
        <f>(Table9[[#This Row],[Return]]-$S$3)^3</f>
        <v>3.6972776243152456E-6</v>
      </c>
    </row>
    <row r="50" spans="1:16" x14ac:dyDescent="0.3">
      <c r="A50" s="1" t="s">
        <v>12</v>
      </c>
      <c r="B50" s="1" t="s">
        <v>13</v>
      </c>
      <c r="C50" s="2">
        <v>43259</v>
      </c>
      <c r="D50" s="1">
        <v>6014.25</v>
      </c>
      <c r="E50" s="1">
        <v>5997.8</v>
      </c>
      <c r="F50" s="1">
        <v>6047.4</v>
      </c>
      <c r="G50" s="1">
        <v>5926</v>
      </c>
      <c r="H50" s="1">
        <v>6005</v>
      </c>
      <c r="I50" s="1">
        <v>6025.5</v>
      </c>
      <c r="J50" s="1">
        <v>5991.64</v>
      </c>
      <c r="K50" s="1">
        <v>183674</v>
      </c>
      <c r="L50" s="1">
        <v>1100508199.6500001</v>
      </c>
      <c r="M50" s="3">
        <f>IF(ISERROR((Table9[[#This Row],[Close Price]]-I49)/I49),0,(Table9[[#This Row],[Close Price]]-I49)/I49)</f>
        <v>1.8705574261129816E-3</v>
      </c>
      <c r="N50" s="3">
        <f>IF(OR(Table9[[#This Row],[Raw Return]]&lt;-20,Table9[[#This Row],[Raw Return]]&gt;20),"Outlier",Table9[[#This Row],[Raw Return]])</f>
        <v>1.8705574261129816E-3</v>
      </c>
      <c r="O50" s="8">
        <f>(Table9[[#This Row],[Return]]-$S$3)^2</f>
        <v>2.6134175446352178E-7</v>
      </c>
      <c r="P50" s="8">
        <f>(Table9[[#This Row],[Return]]-$S$3)^3</f>
        <v>1.3360207505387422E-10</v>
      </c>
    </row>
    <row r="51" spans="1:16" x14ac:dyDescent="0.3">
      <c r="A51" s="1" t="s">
        <v>12</v>
      </c>
      <c r="B51" s="1" t="s">
        <v>13</v>
      </c>
      <c r="C51" s="2">
        <v>43262</v>
      </c>
      <c r="D51" s="1">
        <v>6025.5</v>
      </c>
      <c r="E51" s="1">
        <v>6015</v>
      </c>
      <c r="F51" s="1">
        <v>6148</v>
      </c>
      <c r="G51" s="1">
        <v>5993.1</v>
      </c>
      <c r="H51" s="1">
        <v>6056</v>
      </c>
      <c r="I51" s="1">
        <v>6068.95</v>
      </c>
      <c r="J51" s="1">
        <v>6095.28</v>
      </c>
      <c r="K51" s="1">
        <v>148193</v>
      </c>
      <c r="L51" s="1">
        <v>903277156.45000005</v>
      </c>
      <c r="M51" s="3">
        <f>IF(ISERROR((Table9[[#This Row],[Close Price]]-I50)/I50),0,(Table9[[#This Row],[Close Price]]-I50)/I50)</f>
        <v>7.2110198323790259E-3</v>
      </c>
      <c r="N51" s="3">
        <f>IF(OR(Table9[[#This Row],[Raw Return]]&lt;-20,Table9[[#This Row],[Raw Return]]&gt;20),"Outlier",Table9[[#This Row],[Raw Return]])</f>
        <v>7.2110198323790259E-3</v>
      </c>
      <c r="O51" s="8">
        <f>(Table9[[#This Row],[Return]]-$S$3)^2</f>
        <v>3.4242139664507249E-5</v>
      </c>
      <c r="P51" s="8">
        <f>(Table9[[#This Row],[Return]]-$S$3)^3</f>
        <v>2.0037398777909839E-7</v>
      </c>
    </row>
    <row r="52" spans="1:16" x14ac:dyDescent="0.3">
      <c r="A52" s="1" t="s">
        <v>12</v>
      </c>
      <c r="B52" s="1" t="s">
        <v>13</v>
      </c>
      <c r="C52" s="2">
        <v>43263</v>
      </c>
      <c r="D52" s="1">
        <v>6068.95</v>
      </c>
      <c r="E52" s="1">
        <v>6120</v>
      </c>
      <c r="F52" s="1">
        <v>6120</v>
      </c>
      <c r="G52" s="1">
        <v>6045.3</v>
      </c>
      <c r="H52" s="1">
        <v>6080.15</v>
      </c>
      <c r="I52" s="1">
        <v>6078.55</v>
      </c>
      <c r="J52" s="1">
        <v>6087.11</v>
      </c>
      <c r="K52" s="1">
        <v>106911</v>
      </c>
      <c r="L52" s="1">
        <v>650779393.39999998</v>
      </c>
      <c r="M52" s="3">
        <f>IF(ISERROR((Table9[[#This Row],[Close Price]]-I51)/I51),0,(Table9[[#This Row],[Close Price]]-I51)/I51)</f>
        <v>1.5818222262500702E-3</v>
      </c>
      <c r="N52" s="3">
        <f>IF(OR(Table9[[#This Row],[Raw Return]]&lt;-20,Table9[[#This Row],[Raw Return]]&gt;20),"Outlier",Table9[[#This Row],[Raw Return]])</f>
        <v>1.5818222262500702E-3</v>
      </c>
      <c r="O52" s="8">
        <f>(Table9[[#This Row],[Return]]-$S$3)^2</f>
        <v>4.9497687197108544E-8</v>
      </c>
      <c r="P52" s="8">
        <f>(Table9[[#This Row],[Return]]-$S$3)^3</f>
        <v>1.1012282913114258E-11</v>
      </c>
    </row>
    <row r="53" spans="1:16" x14ac:dyDescent="0.3">
      <c r="A53" s="1" t="s">
        <v>12</v>
      </c>
      <c r="B53" s="1" t="s">
        <v>13</v>
      </c>
      <c r="C53" s="2">
        <v>43264</v>
      </c>
      <c r="D53" s="1">
        <v>6078.55</v>
      </c>
      <c r="E53" s="1">
        <v>6078</v>
      </c>
      <c r="F53" s="1">
        <v>6108</v>
      </c>
      <c r="G53" s="1">
        <v>6015.1</v>
      </c>
      <c r="H53" s="1">
        <v>6085</v>
      </c>
      <c r="I53" s="1">
        <v>6074.8</v>
      </c>
      <c r="J53" s="1">
        <v>6078.26</v>
      </c>
      <c r="K53" s="1">
        <v>93790</v>
      </c>
      <c r="L53" s="1">
        <v>570079897.20000005</v>
      </c>
      <c r="M53" s="3">
        <f>IF(ISERROR((Table9[[#This Row],[Close Price]]-I52)/I52),0,(Table9[[#This Row],[Close Price]]-I52)/I52)</f>
        <v>-6.1692344391343326E-4</v>
      </c>
      <c r="N53" s="3">
        <f>IF(OR(Table9[[#This Row],[Raw Return]]&lt;-20,Table9[[#This Row],[Raw Return]]&gt;20),"Outlier",Table9[[#This Row],[Raw Return]])</f>
        <v>-6.1692344391343326E-4</v>
      </c>
      <c r="O53" s="8">
        <f>(Table9[[#This Row],[Return]]-$S$3)^2</f>
        <v>3.9056230073403375E-6</v>
      </c>
      <c r="P53" s="8">
        <f>(Table9[[#This Row],[Return]]-$S$3)^3</f>
        <v>-7.7185457137859958E-9</v>
      </c>
    </row>
    <row r="54" spans="1:16" x14ac:dyDescent="0.3">
      <c r="A54" s="1" t="s">
        <v>12</v>
      </c>
      <c r="B54" s="1" t="s">
        <v>13</v>
      </c>
      <c r="C54" s="2">
        <v>43265</v>
      </c>
      <c r="D54" s="1">
        <v>6074.8</v>
      </c>
      <c r="E54" s="1">
        <v>6070</v>
      </c>
      <c r="F54" s="1">
        <v>6070</v>
      </c>
      <c r="G54" s="1">
        <v>5991.3</v>
      </c>
      <c r="H54" s="1">
        <v>6021</v>
      </c>
      <c r="I54" s="1">
        <v>6028</v>
      </c>
      <c r="J54" s="1">
        <v>6029.42</v>
      </c>
      <c r="K54" s="1">
        <v>65910</v>
      </c>
      <c r="L54" s="1">
        <v>397398757.30000001</v>
      </c>
      <c r="M54" s="3">
        <f>IF(ISERROR((Table9[[#This Row],[Close Price]]-I53)/I53),0,(Table9[[#This Row],[Close Price]]-I53)/I53)</f>
        <v>-7.703957331928653E-3</v>
      </c>
      <c r="N54" s="3">
        <f>IF(OR(Table9[[#This Row],[Raw Return]]&lt;-20,Table9[[#This Row],[Raw Return]]&gt;20),"Outlier",Table9[[#This Row],[Raw Return]])</f>
        <v>-7.703957331928653E-3</v>
      </c>
      <c r="O54" s="8">
        <f>(Table9[[#This Row],[Return]]-$S$3)^2</f>
        <v>8.2143385161003219E-5</v>
      </c>
      <c r="P54" s="8">
        <f>(Table9[[#This Row],[Return]]-$S$3)^3</f>
        <v>-7.4449004426153171E-7</v>
      </c>
    </row>
    <row r="55" spans="1:16" x14ac:dyDescent="0.3">
      <c r="A55" s="1" t="s">
        <v>12</v>
      </c>
      <c r="B55" s="1" t="s">
        <v>13</v>
      </c>
      <c r="C55" s="2">
        <v>43266</v>
      </c>
      <c r="D55" s="1">
        <v>6028</v>
      </c>
      <c r="E55" s="1">
        <v>6025</v>
      </c>
      <c r="F55" s="1">
        <v>6033.25</v>
      </c>
      <c r="G55" s="1">
        <v>5930.35</v>
      </c>
      <c r="H55" s="1">
        <v>5967.1</v>
      </c>
      <c r="I55" s="1">
        <v>5979.1</v>
      </c>
      <c r="J55" s="1">
        <v>5978.63</v>
      </c>
      <c r="K55" s="1">
        <v>251127</v>
      </c>
      <c r="L55" s="1">
        <v>1501395391</v>
      </c>
      <c r="M55" s="3">
        <f>IF(ISERROR((Table9[[#This Row],[Close Price]]-I54)/I54),0,(Table9[[#This Row],[Close Price]]-I54)/I54)</f>
        <v>-8.1121433311213721E-3</v>
      </c>
      <c r="N55" s="3">
        <f>IF(OR(Table9[[#This Row],[Raw Return]]&lt;-20,Table9[[#This Row],[Raw Return]]&gt;20),"Outlier",Table9[[#This Row],[Raw Return]])</f>
        <v>-8.1121433311213721E-3</v>
      </c>
      <c r="O55" s="8">
        <f>(Table9[[#This Row],[Return]]-$S$3)^2</f>
        <v>8.970902432529287E-5</v>
      </c>
      <c r="P55" s="8">
        <f>(Table9[[#This Row],[Return]]-$S$3)^3</f>
        <v>-8.4967766036086182E-7</v>
      </c>
    </row>
    <row r="56" spans="1:16" x14ac:dyDescent="0.3">
      <c r="A56" s="1" t="s">
        <v>12</v>
      </c>
      <c r="B56" s="1" t="s">
        <v>13</v>
      </c>
      <c r="C56" s="2">
        <v>43269</v>
      </c>
      <c r="D56" s="1">
        <v>5979.1</v>
      </c>
      <c r="E56" s="1">
        <v>5965.9</v>
      </c>
      <c r="F56" s="1">
        <v>6073.25</v>
      </c>
      <c r="G56" s="1">
        <v>5962.6</v>
      </c>
      <c r="H56" s="1">
        <v>5970</v>
      </c>
      <c r="I56" s="1">
        <v>5995.75</v>
      </c>
      <c r="J56" s="1">
        <v>6028.41</v>
      </c>
      <c r="K56" s="1">
        <v>97677</v>
      </c>
      <c r="L56" s="1">
        <v>588836520</v>
      </c>
      <c r="M56" s="3">
        <f>IF(ISERROR((Table9[[#This Row],[Close Price]]-I55)/I55),0,(Table9[[#This Row],[Close Price]]-I55)/I55)</f>
        <v>2.7847000384672669E-3</v>
      </c>
      <c r="N56" s="3">
        <f>IF(OR(Table9[[#This Row],[Raw Return]]&lt;-20,Table9[[#This Row],[Raw Return]]&gt;20),"Outlier",Table9[[#This Row],[Raw Return]])</f>
        <v>2.7847000384672669E-3</v>
      </c>
      <c r="O56" s="8">
        <f>(Table9[[#This Row],[Return]]-$S$3)^2</f>
        <v>2.0316470505962591E-6</v>
      </c>
      <c r="P56" s="8">
        <f>(Table9[[#This Row],[Return]]-$S$3)^3</f>
        <v>2.8958255330178751E-9</v>
      </c>
    </row>
    <row r="57" spans="1:16" x14ac:dyDescent="0.3">
      <c r="A57" s="1" t="s">
        <v>12</v>
      </c>
      <c r="B57" s="1" t="s">
        <v>13</v>
      </c>
      <c r="C57" s="2">
        <v>43270</v>
      </c>
      <c r="D57" s="1">
        <v>5995.75</v>
      </c>
      <c r="E57" s="1">
        <v>5975</v>
      </c>
      <c r="F57" s="1">
        <v>5991.75</v>
      </c>
      <c r="G57" s="1">
        <v>5901</v>
      </c>
      <c r="H57" s="1">
        <v>5905</v>
      </c>
      <c r="I57" s="1">
        <v>5913.2</v>
      </c>
      <c r="J57" s="1">
        <v>5932.4</v>
      </c>
      <c r="K57" s="1">
        <v>124685</v>
      </c>
      <c r="L57" s="1">
        <v>739681243.95000005</v>
      </c>
      <c r="M57" s="3">
        <f>IF(ISERROR((Table9[[#This Row],[Close Price]]-I56)/I56),0,(Table9[[#This Row],[Close Price]]-I56)/I56)</f>
        <v>-1.3768085727390265E-2</v>
      </c>
      <c r="N57" s="3">
        <f>IF(OR(Table9[[#This Row],[Raw Return]]&lt;-20,Table9[[#This Row],[Raw Return]]&gt;20),"Outlier",Table9[[#This Row],[Raw Return]])</f>
        <v>-1.3768085727390265E-2</v>
      </c>
      <c r="O57" s="8">
        <f>(Table9[[#This Row],[Return]]-$S$3)^2</f>
        <v>2.2883905359225005E-4</v>
      </c>
      <c r="P57" s="8">
        <f>(Table9[[#This Row],[Return]]-$S$3)^3</f>
        <v>-3.4617461229844768E-6</v>
      </c>
    </row>
    <row r="58" spans="1:16" x14ac:dyDescent="0.3">
      <c r="A58" s="1" t="s">
        <v>12</v>
      </c>
      <c r="B58" s="1" t="s">
        <v>13</v>
      </c>
      <c r="C58" s="2">
        <v>43271</v>
      </c>
      <c r="D58" s="1">
        <v>5913.2</v>
      </c>
      <c r="E58" s="1">
        <v>5936.95</v>
      </c>
      <c r="F58" s="1">
        <v>5969.9</v>
      </c>
      <c r="G58" s="1">
        <v>5908.55</v>
      </c>
      <c r="H58" s="1">
        <v>5938.95</v>
      </c>
      <c r="I58" s="1">
        <v>5947.55</v>
      </c>
      <c r="J58" s="1">
        <v>5938.64</v>
      </c>
      <c r="K58" s="1">
        <v>149334</v>
      </c>
      <c r="L58" s="1">
        <v>886840354.60000002</v>
      </c>
      <c r="M58" s="3">
        <f>IF(ISERROR((Table9[[#This Row],[Close Price]]-I57)/I57),0,(Table9[[#This Row],[Close Price]]-I57)/I57)</f>
        <v>5.8090374078333838E-3</v>
      </c>
      <c r="N58" s="3">
        <f>IF(OR(Table9[[#This Row],[Raw Return]]&lt;-20,Table9[[#This Row],[Raw Return]]&gt;20),"Outlier",Table9[[#This Row],[Raw Return]])</f>
        <v>5.8090374078333838E-3</v>
      </c>
      <c r="O58" s="8">
        <f>(Table9[[#This Row],[Return]]-$S$3)^2</f>
        <v>1.9799793945081135E-5</v>
      </c>
      <c r="P58" s="8">
        <f>(Table9[[#This Row],[Return]]-$S$3)^3</f>
        <v>8.8103062700514887E-8</v>
      </c>
    </row>
    <row r="59" spans="1:16" x14ac:dyDescent="0.3">
      <c r="A59" s="1" t="s">
        <v>12</v>
      </c>
      <c r="B59" s="1" t="s">
        <v>13</v>
      </c>
      <c r="C59" s="2">
        <v>43272</v>
      </c>
      <c r="D59" s="1">
        <v>5947.55</v>
      </c>
      <c r="E59" s="1">
        <v>5959</v>
      </c>
      <c r="F59" s="1">
        <v>6034</v>
      </c>
      <c r="G59" s="1">
        <v>5950.6</v>
      </c>
      <c r="H59" s="1">
        <v>5990.05</v>
      </c>
      <c r="I59" s="1">
        <v>5991.55</v>
      </c>
      <c r="J59" s="1">
        <v>6006.53</v>
      </c>
      <c r="K59" s="1">
        <v>229623</v>
      </c>
      <c r="L59" s="1">
        <v>1379237412.6500001</v>
      </c>
      <c r="M59" s="3">
        <f>IF(ISERROR((Table9[[#This Row],[Close Price]]-I58)/I58),0,(Table9[[#This Row],[Close Price]]-I58)/I58)</f>
        <v>7.3980042202251347E-3</v>
      </c>
      <c r="N59" s="3">
        <f>IF(OR(Table9[[#This Row],[Raw Return]]&lt;-20,Table9[[#This Row],[Raw Return]]&gt;20),"Outlier",Table9[[#This Row],[Raw Return]])</f>
        <v>7.3980042202251347E-3</v>
      </c>
      <c r="O59" s="8">
        <f>(Table9[[#This Row],[Return]]-$S$3)^2</f>
        <v>3.6465447818977319E-5</v>
      </c>
      <c r="P59" s="8">
        <f>(Table9[[#This Row],[Return]]-$S$3)^3</f>
        <v>2.2020254143895395E-7</v>
      </c>
    </row>
    <row r="60" spans="1:16" x14ac:dyDescent="0.3">
      <c r="A60" s="1" t="s">
        <v>12</v>
      </c>
      <c r="B60" s="1" t="s">
        <v>13</v>
      </c>
      <c r="C60" s="2">
        <v>43273</v>
      </c>
      <c r="D60" s="1">
        <v>5991.55</v>
      </c>
      <c r="E60" s="1">
        <v>5999.55</v>
      </c>
      <c r="F60" s="1">
        <v>6190</v>
      </c>
      <c r="G60" s="1">
        <v>5991</v>
      </c>
      <c r="H60" s="1">
        <v>6179</v>
      </c>
      <c r="I60" s="1">
        <v>6176.5</v>
      </c>
      <c r="J60" s="1">
        <v>6099.88</v>
      </c>
      <c r="K60" s="1">
        <v>242597</v>
      </c>
      <c r="L60" s="1">
        <v>1479811390.25</v>
      </c>
      <c r="M60" s="3">
        <f>IF(ISERROR((Table9[[#This Row],[Close Price]]-I59)/I59),0,(Table9[[#This Row],[Close Price]]-I59)/I59)</f>
        <v>3.0868473099615261E-2</v>
      </c>
      <c r="N60" s="3">
        <f>IF(OR(Table9[[#This Row],[Raw Return]]&lt;-20,Table9[[#This Row],[Raw Return]]&gt;20),"Outlier",Table9[[#This Row],[Raw Return]])</f>
        <v>3.0868473099615261E-2</v>
      </c>
      <c r="O60" s="8">
        <f>(Table9[[#This Row],[Return]]-$S$3)^2</f>
        <v>8.7078884957315472E-4</v>
      </c>
      <c r="P60" s="8">
        <f>(Table9[[#This Row],[Return]]-$S$3)^3</f>
        <v>2.5696222784233769E-5</v>
      </c>
    </row>
    <row r="61" spans="1:16" x14ac:dyDescent="0.3">
      <c r="A61" s="1" t="s">
        <v>12</v>
      </c>
      <c r="B61" s="1" t="s">
        <v>13</v>
      </c>
      <c r="C61" s="2">
        <v>43276</v>
      </c>
      <c r="D61" s="1">
        <v>6176.5</v>
      </c>
      <c r="E61" s="1">
        <v>6200</v>
      </c>
      <c r="F61" s="1">
        <v>6293.6</v>
      </c>
      <c r="G61" s="1">
        <v>6146</v>
      </c>
      <c r="H61" s="1">
        <v>6174</v>
      </c>
      <c r="I61" s="1">
        <v>6165.65</v>
      </c>
      <c r="J61" s="1">
        <v>6229.96</v>
      </c>
      <c r="K61" s="1">
        <v>262420</v>
      </c>
      <c r="L61" s="1">
        <v>1634865611.4000001</v>
      </c>
      <c r="M61" s="3">
        <f>IF(ISERROR((Table9[[#This Row],[Close Price]]-I60)/I60),0,(Table9[[#This Row],[Close Price]]-I60)/I60)</f>
        <v>-1.7566583016271941E-3</v>
      </c>
      <c r="N61" s="3">
        <f>IF(OR(Table9[[#This Row],[Raw Return]]&lt;-20,Table9[[#This Row],[Raw Return]]&gt;20),"Outlier",Table9[[#This Row],[Raw Return]])</f>
        <v>-1.7566583016271941E-3</v>
      </c>
      <c r="O61" s="8">
        <f>(Table9[[#This Row],[Return]]-$S$3)^2</f>
        <v>9.7094545726419636E-6</v>
      </c>
      <c r="P61" s="8">
        <f>(Table9[[#This Row],[Return]]-$S$3)^3</f>
        <v>-3.0254658224528779E-8</v>
      </c>
    </row>
    <row r="62" spans="1:16" x14ac:dyDescent="0.3">
      <c r="A62" s="1" t="s">
        <v>12</v>
      </c>
      <c r="B62" s="1" t="s">
        <v>13</v>
      </c>
      <c r="C62" s="2">
        <v>43277</v>
      </c>
      <c r="D62" s="1">
        <v>6165.65</v>
      </c>
      <c r="E62" s="1">
        <v>6174.9</v>
      </c>
      <c r="F62" s="1">
        <v>6207.5</v>
      </c>
      <c r="G62" s="1">
        <v>6061</v>
      </c>
      <c r="H62" s="1">
        <v>6069.9</v>
      </c>
      <c r="I62" s="1">
        <v>6084.35</v>
      </c>
      <c r="J62" s="1">
        <v>6121.49</v>
      </c>
      <c r="K62" s="1">
        <v>164996</v>
      </c>
      <c r="L62" s="1">
        <v>1010021947.8</v>
      </c>
      <c r="M62" s="3">
        <f>IF(ISERROR((Table9[[#This Row],[Close Price]]-I61)/I61),0,(Table9[[#This Row],[Close Price]]-I61)/I61)</f>
        <v>-1.3185957684915504E-2</v>
      </c>
      <c r="N62" s="3">
        <f>IF(OR(Table9[[#This Row],[Raw Return]]&lt;-20,Table9[[#This Row],[Raw Return]]&gt;20),"Outlier",Table9[[#This Row],[Raw Return]])</f>
        <v>-1.3185957684915504E-2</v>
      </c>
      <c r="O62" s="8">
        <f>(Table9[[#This Row],[Return]]-$S$3)^2</f>
        <v>2.1156572748666622E-4</v>
      </c>
      <c r="P62" s="8">
        <f>(Table9[[#This Row],[Return]]-$S$3)^3</f>
        <v>-3.0772867970803864E-6</v>
      </c>
    </row>
    <row r="63" spans="1:16" x14ac:dyDescent="0.3">
      <c r="A63" s="1" t="s">
        <v>12</v>
      </c>
      <c r="B63" s="1" t="s">
        <v>13</v>
      </c>
      <c r="C63" s="2">
        <v>43278</v>
      </c>
      <c r="D63" s="1">
        <v>6084.35</v>
      </c>
      <c r="E63" s="1">
        <v>6089</v>
      </c>
      <c r="F63" s="1">
        <v>6119</v>
      </c>
      <c r="G63" s="1">
        <v>5940</v>
      </c>
      <c r="H63" s="1">
        <v>5975.1</v>
      </c>
      <c r="I63" s="1">
        <v>5975.1</v>
      </c>
      <c r="J63" s="1">
        <v>6005.78</v>
      </c>
      <c r="K63" s="1">
        <v>120421</v>
      </c>
      <c r="L63" s="1">
        <v>723222107.14999998</v>
      </c>
      <c r="M63" s="3">
        <f>IF(ISERROR((Table9[[#This Row],[Close Price]]-I62)/I62),0,(Table9[[#This Row],[Close Price]]-I62)/I62)</f>
        <v>-1.7955903260003122E-2</v>
      </c>
      <c r="N63" s="3">
        <f>IF(OR(Table9[[#This Row],[Raw Return]]&lt;-20,Table9[[#This Row],[Raw Return]]&gt;20),"Outlier",Table9[[#This Row],[Raw Return]])</f>
        <v>-1.7955903260003122E-2</v>
      </c>
      <c r="O63" s="8">
        <f>(Table9[[#This Row],[Return]]-$S$3)^2</f>
        <v>3.7307867895425832E-4</v>
      </c>
      <c r="P63" s="8">
        <f>(Table9[[#This Row],[Return]]-$S$3)^3</f>
        <v>-7.206105987299998E-6</v>
      </c>
    </row>
    <row r="64" spans="1:16" x14ac:dyDescent="0.3">
      <c r="A64" s="1" t="s">
        <v>12</v>
      </c>
      <c r="B64" s="1" t="s">
        <v>13</v>
      </c>
      <c r="C64" s="2">
        <v>43279</v>
      </c>
      <c r="D64" s="1">
        <v>5975.1</v>
      </c>
      <c r="E64" s="1">
        <v>5980</v>
      </c>
      <c r="F64" s="1">
        <v>5980</v>
      </c>
      <c r="G64" s="1">
        <v>5760.05</v>
      </c>
      <c r="H64" s="1">
        <v>5850.1</v>
      </c>
      <c r="I64" s="1">
        <v>5848</v>
      </c>
      <c r="J64" s="1">
        <v>5856.39</v>
      </c>
      <c r="K64" s="1">
        <v>212176</v>
      </c>
      <c r="L64" s="1">
        <v>1242586119.25</v>
      </c>
      <c r="M64" s="3">
        <f>IF(ISERROR((Table9[[#This Row],[Close Price]]-I63)/I63),0,(Table9[[#This Row],[Close Price]]-I63)/I63)</f>
        <v>-2.1271610516978855E-2</v>
      </c>
      <c r="N64" s="3">
        <f>IF(OR(Table9[[#This Row],[Raw Return]]&lt;-20,Table9[[#This Row],[Raw Return]]&gt;20),"Outlier",Table9[[#This Row],[Raw Return]])</f>
        <v>-2.1271610516978855E-2</v>
      </c>
      <c r="O64" s="8">
        <f>(Table9[[#This Row],[Return]]-$S$3)^2</f>
        <v>5.1215998780688315E-4</v>
      </c>
      <c r="P64" s="8">
        <f>(Table9[[#This Row],[Return]]-$S$3)^3</f>
        <v>-1.1590668093369116E-5</v>
      </c>
    </row>
    <row r="65" spans="1:16" x14ac:dyDescent="0.3">
      <c r="A65" s="1" t="s">
        <v>12</v>
      </c>
      <c r="B65" s="1" t="s">
        <v>13</v>
      </c>
      <c r="C65" s="2">
        <v>43280</v>
      </c>
      <c r="D65" s="1">
        <v>5848</v>
      </c>
      <c r="E65" s="1">
        <v>5870</v>
      </c>
      <c r="F65" s="1">
        <v>5932.7</v>
      </c>
      <c r="G65" s="1">
        <v>5808</v>
      </c>
      <c r="H65" s="1">
        <v>5830</v>
      </c>
      <c r="I65" s="1">
        <v>5821.1</v>
      </c>
      <c r="J65" s="1">
        <v>5862.52</v>
      </c>
      <c r="K65" s="1">
        <v>153569</v>
      </c>
      <c r="L65" s="1">
        <v>900301082</v>
      </c>
      <c r="M65" s="3">
        <f>IF(ISERROR((Table9[[#This Row],[Close Price]]-I64)/I64),0,(Table9[[#This Row],[Close Price]]-I64)/I64)</f>
        <v>-4.5998632010943287E-3</v>
      </c>
      <c r="N65" s="3">
        <f>IF(OR(Table9[[#This Row],[Raw Return]]&lt;-20,Table9[[#This Row],[Raw Return]]&gt;20),"Outlier",Table9[[#This Row],[Raw Return]])</f>
        <v>-4.5998632010943287E-3</v>
      </c>
      <c r="O65" s="8">
        <f>(Table9[[#This Row],[Return]]-$S$3)^2</f>
        <v>3.5512120304077276E-5</v>
      </c>
      <c r="P65" s="8">
        <f>(Table9[[#This Row],[Return]]-$S$3)^3</f>
        <v>-2.1162399317293693E-7</v>
      </c>
    </row>
    <row r="66" spans="1:16" x14ac:dyDescent="0.3">
      <c r="A66" s="1" t="s">
        <v>12</v>
      </c>
      <c r="B66" s="1" t="s">
        <v>13</v>
      </c>
      <c r="C66" s="2">
        <v>43283</v>
      </c>
      <c r="D66" s="1">
        <v>5821.1</v>
      </c>
      <c r="E66" s="1">
        <v>5860</v>
      </c>
      <c r="F66" s="1">
        <v>5880</v>
      </c>
      <c r="G66" s="1">
        <v>5750.45</v>
      </c>
      <c r="H66" s="1">
        <v>5762.95</v>
      </c>
      <c r="I66" s="1">
        <v>5778.3</v>
      </c>
      <c r="J66" s="1">
        <v>5814.11</v>
      </c>
      <c r="K66" s="1">
        <v>113658</v>
      </c>
      <c r="L66" s="1">
        <v>660820159.29999995</v>
      </c>
      <c r="M66" s="3">
        <f>IF(ISERROR((Table9[[#This Row],[Close Price]]-I65)/I65),0,(Table9[[#This Row],[Close Price]]-I65)/I65)</f>
        <v>-7.3525622305062929E-3</v>
      </c>
      <c r="N66" s="3">
        <f>IF(OR(Table9[[#This Row],[Raw Return]]&lt;-20,Table9[[#This Row],[Raw Return]]&gt;20),"Outlier",Table9[[#This Row],[Raw Return]])</f>
        <v>-7.3525622305062929E-3</v>
      </c>
      <c r="O66" s="8">
        <f>(Table9[[#This Row],[Return]]-$S$3)^2</f>
        <v>7.5897266075323851E-5</v>
      </c>
      <c r="P66" s="8">
        <f>(Table9[[#This Row],[Return]]-$S$3)^3</f>
        <v>-6.6120967312952019E-7</v>
      </c>
    </row>
    <row r="67" spans="1:16" x14ac:dyDescent="0.3">
      <c r="A67" s="1" t="s">
        <v>12</v>
      </c>
      <c r="B67" s="1" t="s">
        <v>13</v>
      </c>
      <c r="C67" s="2">
        <v>43284</v>
      </c>
      <c r="D67" s="1">
        <v>5778.3</v>
      </c>
      <c r="E67" s="1">
        <v>5777.8</v>
      </c>
      <c r="F67" s="1">
        <v>5899</v>
      </c>
      <c r="G67" s="1">
        <v>5759.8</v>
      </c>
      <c r="H67" s="1">
        <v>5897.55</v>
      </c>
      <c r="I67" s="1">
        <v>5885.2</v>
      </c>
      <c r="J67" s="1">
        <v>5853.09</v>
      </c>
      <c r="K67" s="1">
        <v>162273</v>
      </c>
      <c r="L67" s="1">
        <v>949798044.45000005</v>
      </c>
      <c r="M67" s="3">
        <f>IF(ISERROR((Table9[[#This Row],[Close Price]]-I66)/I66),0,(Table9[[#This Row],[Close Price]]-I66)/I66)</f>
        <v>1.8500250938857387E-2</v>
      </c>
      <c r="N67" s="3">
        <f>IF(OR(Table9[[#This Row],[Raw Return]]&lt;-20,Table9[[#This Row],[Raw Return]]&gt;20),"Outlier",Table9[[#This Row],[Raw Return]])</f>
        <v>1.8500250938857387E-2</v>
      </c>
      <c r="O67" s="8">
        <f>(Table9[[#This Row],[Return]]-$S$3)^2</f>
        <v>2.9381077744233185E-4</v>
      </c>
      <c r="P67" s="8">
        <f>(Table9[[#This Row],[Return]]-$S$3)^3</f>
        <v>5.0361839373087399E-6</v>
      </c>
    </row>
    <row r="68" spans="1:16" x14ac:dyDescent="0.3">
      <c r="A68" s="1" t="s">
        <v>12</v>
      </c>
      <c r="B68" s="1" t="s">
        <v>13</v>
      </c>
      <c r="C68" s="2">
        <v>43285</v>
      </c>
      <c r="D68" s="1">
        <v>5885.2</v>
      </c>
      <c r="E68" s="1">
        <v>5897</v>
      </c>
      <c r="F68" s="1">
        <v>6049</v>
      </c>
      <c r="G68" s="1">
        <v>5877.9</v>
      </c>
      <c r="H68" s="1">
        <v>6035</v>
      </c>
      <c r="I68" s="1">
        <v>6032.85</v>
      </c>
      <c r="J68" s="1">
        <v>5980.81</v>
      </c>
      <c r="K68" s="1">
        <v>192202</v>
      </c>
      <c r="L68" s="1">
        <v>1149524317.25</v>
      </c>
      <c r="M68" s="3">
        <f>IF(ISERROR((Table9[[#This Row],[Close Price]]-I67)/I67),0,(Table9[[#This Row],[Close Price]]-I67)/I67)</f>
        <v>2.5088357235098308E-2</v>
      </c>
      <c r="N68" s="3">
        <f>IF(OR(Table9[[#This Row],[Raw Return]]&lt;-20,Table9[[#This Row],[Raw Return]]&gt;20),"Outlier",Table9[[#This Row],[Raw Return]])</f>
        <v>2.5088357235098308E-2</v>
      </c>
      <c r="O68" s="8">
        <f>(Table9[[#This Row],[Return]]-$S$3)^2</f>
        <v>5.6306618921180159E-4</v>
      </c>
      <c r="P68" s="8">
        <f>(Table9[[#This Row],[Return]]-$S$3)^3</f>
        <v>1.3361006480974606E-5</v>
      </c>
    </row>
    <row r="69" spans="1:16" x14ac:dyDescent="0.3">
      <c r="A69" s="1" t="s">
        <v>12</v>
      </c>
      <c r="B69" s="1" t="s">
        <v>13</v>
      </c>
      <c r="C69" s="2">
        <v>43286</v>
      </c>
      <c r="D69" s="1">
        <v>6032.85</v>
      </c>
      <c r="E69" s="1">
        <v>6045</v>
      </c>
      <c r="F69" s="1">
        <v>6133.45</v>
      </c>
      <c r="G69" s="1">
        <v>6045</v>
      </c>
      <c r="H69" s="1">
        <v>6075</v>
      </c>
      <c r="I69" s="1">
        <v>6069</v>
      </c>
      <c r="J69" s="1">
        <v>6090.76</v>
      </c>
      <c r="K69" s="1">
        <v>199187</v>
      </c>
      <c r="L69" s="1">
        <v>1213200717.05</v>
      </c>
      <c r="M69" s="3">
        <f>IF(ISERROR((Table9[[#This Row],[Close Price]]-I68)/I68),0,(Table9[[#This Row],[Close Price]]-I68)/I68)</f>
        <v>5.9921927447225826E-3</v>
      </c>
      <c r="N69" s="3">
        <f>IF(OR(Table9[[#This Row],[Raw Return]]&lt;-20,Table9[[#This Row],[Raw Return]]&gt;20),"Outlier",Table9[[#This Row],[Raw Return]])</f>
        <v>5.9921927447225826E-3</v>
      </c>
      <c r="O69" s="8">
        <f>(Table9[[#This Row],[Return]]-$S$3)^2</f>
        <v>2.1463310939852148E-5</v>
      </c>
      <c r="P69" s="8">
        <f>(Table9[[#This Row],[Return]]-$S$3)^3</f>
        <v>9.9436327461715277E-8</v>
      </c>
    </row>
    <row r="70" spans="1:16" x14ac:dyDescent="0.3">
      <c r="A70" s="1" t="s">
        <v>12</v>
      </c>
      <c r="B70" s="1" t="s">
        <v>13</v>
      </c>
      <c r="C70" s="2">
        <v>43287</v>
      </c>
      <c r="D70" s="1">
        <v>6069</v>
      </c>
      <c r="E70" s="1">
        <v>6080</v>
      </c>
      <c r="F70" s="1">
        <v>6159.85</v>
      </c>
      <c r="G70" s="1">
        <v>6000</v>
      </c>
      <c r="H70" s="1">
        <v>6035</v>
      </c>
      <c r="I70" s="1">
        <v>6058.55</v>
      </c>
      <c r="J70" s="1">
        <v>6068.95</v>
      </c>
      <c r="K70" s="1">
        <v>168049</v>
      </c>
      <c r="L70" s="1">
        <v>1019881078.2</v>
      </c>
      <c r="M70" s="3">
        <f>IF(ISERROR((Table9[[#This Row],[Close Price]]-I69)/I69),0,(Table9[[#This Row],[Close Price]]-I69)/I69)</f>
        <v>-1.7218652166748752E-3</v>
      </c>
      <c r="N70" s="3">
        <f>IF(OR(Table9[[#This Row],[Raw Return]]&lt;-20,Table9[[#This Row],[Raw Return]]&gt;20),"Outlier",Table9[[#This Row],[Raw Return]])</f>
        <v>-1.7218652166748752E-3</v>
      </c>
      <c r="O70" s="8">
        <f>(Table9[[#This Row],[Return]]-$S$3)^2</f>
        <v>9.493834641917414E-6</v>
      </c>
      <c r="P70" s="8">
        <f>(Table9[[#This Row],[Return]]-$S$3)^3</f>
        <v>-2.9252466774556513E-8</v>
      </c>
    </row>
    <row r="71" spans="1:16" x14ac:dyDescent="0.3">
      <c r="A71" s="1" t="s">
        <v>12</v>
      </c>
      <c r="B71" s="1" t="s">
        <v>13</v>
      </c>
      <c r="C71" s="2">
        <v>43290</v>
      </c>
      <c r="D71" s="1">
        <v>6058.55</v>
      </c>
      <c r="E71" s="1">
        <v>6090</v>
      </c>
      <c r="F71" s="1">
        <v>6165</v>
      </c>
      <c r="G71" s="1">
        <v>6052.65</v>
      </c>
      <c r="H71" s="1">
        <v>6135</v>
      </c>
      <c r="I71" s="1">
        <v>6124.7</v>
      </c>
      <c r="J71" s="1">
        <v>6117.95</v>
      </c>
      <c r="K71" s="1">
        <v>100337</v>
      </c>
      <c r="L71" s="1">
        <v>613856820.35000002</v>
      </c>
      <c r="M71" s="3">
        <f>IF(ISERROR((Table9[[#This Row],[Close Price]]-I70)/I70),0,(Table9[[#This Row],[Close Price]]-I70)/I70)</f>
        <v>1.0918454085548462E-2</v>
      </c>
      <c r="N71" s="3">
        <f>IF(OR(Table9[[#This Row],[Raw Return]]&lt;-20,Table9[[#This Row],[Raw Return]]&gt;20),"Outlier",Table9[[#This Row],[Raw Return]])</f>
        <v>1.0918454085548462E-2</v>
      </c>
      <c r="O71" s="8">
        <f>(Table9[[#This Row],[Return]]-$S$3)^2</f>
        <v>9.1376634009434431E-5</v>
      </c>
      <c r="P71" s="8">
        <f>(Table9[[#This Row],[Return]]-$S$3)^3</f>
        <v>8.7347953498662373E-7</v>
      </c>
    </row>
    <row r="72" spans="1:16" x14ac:dyDescent="0.3">
      <c r="A72" s="1" t="s">
        <v>12</v>
      </c>
      <c r="B72" s="1" t="s">
        <v>13</v>
      </c>
      <c r="C72" s="2">
        <v>43291</v>
      </c>
      <c r="D72" s="1">
        <v>6124.7</v>
      </c>
      <c r="E72" s="1">
        <v>6160</v>
      </c>
      <c r="F72" s="1">
        <v>6215</v>
      </c>
      <c r="G72" s="1">
        <v>6126.25</v>
      </c>
      <c r="H72" s="1">
        <v>6188.8</v>
      </c>
      <c r="I72" s="1">
        <v>6199.8</v>
      </c>
      <c r="J72" s="1">
        <v>6184.05</v>
      </c>
      <c r="K72" s="1">
        <v>129972</v>
      </c>
      <c r="L72" s="1">
        <v>803752985.29999995</v>
      </c>
      <c r="M72" s="3">
        <f>IF(ISERROR((Table9[[#This Row],[Close Price]]-I71)/I71),0,(Table9[[#This Row],[Close Price]]-I71)/I71)</f>
        <v>1.226182506898303E-2</v>
      </c>
      <c r="N72" s="3">
        <f>IF(OR(Table9[[#This Row],[Raw Return]]&lt;-20,Table9[[#This Row],[Raw Return]]&gt;20),"Outlier",Table9[[#This Row],[Raw Return]])</f>
        <v>1.226182506898303E-2</v>
      </c>
      <c r="O72" s="8">
        <f>(Table9[[#This Row],[Return]]-$S$3)^2</f>
        <v>1.1886414864057494E-4</v>
      </c>
      <c r="P72" s="8">
        <f>(Table9[[#This Row],[Return]]-$S$3)^3</f>
        <v>1.2959144311398887E-6</v>
      </c>
    </row>
    <row r="73" spans="1:16" x14ac:dyDescent="0.3">
      <c r="A73" s="1" t="s">
        <v>12</v>
      </c>
      <c r="B73" s="1" t="s">
        <v>13</v>
      </c>
      <c r="C73" s="2">
        <v>43292</v>
      </c>
      <c r="D73" s="1">
        <v>6199.8</v>
      </c>
      <c r="E73" s="1">
        <v>6198</v>
      </c>
      <c r="F73" s="1">
        <v>6198</v>
      </c>
      <c r="G73" s="1">
        <v>6101.75</v>
      </c>
      <c r="H73" s="1">
        <v>6110</v>
      </c>
      <c r="I73" s="1">
        <v>6114.25</v>
      </c>
      <c r="J73" s="1">
        <v>6140.66</v>
      </c>
      <c r="K73" s="1">
        <v>101277</v>
      </c>
      <c r="L73" s="1">
        <v>621907259.39999998</v>
      </c>
      <c r="M73" s="3">
        <f>IF(ISERROR((Table9[[#This Row],[Close Price]]-I72)/I72),0,(Table9[[#This Row],[Close Price]]-I72)/I72)</f>
        <v>-1.3798832220394235E-2</v>
      </c>
      <c r="N73" s="3">
        <f>IF(OR(Table9[[#This Row],[Raw Return]]&lt;-20,Table9[[#This Row],[Raw Return]]&gt;20),"Outlier",Table9[[#This Row],[Raw Return]])</f>
        <v>-1.3798832220394235E-2</v>
      </c>
      <c r="O73" s="8">
        <f>(Table9[[#This Row],[Return]]-$S$3)^2</f>
        <v>2.2977022960802646E-4</v>
      </c>
      <c r="P73" s="8">
        <f>(Table9[[#This Row],[Return]]-$S$3)^3</f>
        <v>-3.4828970491276355E-6</v>
      </c>
    </row>
    <row r="74" spans="1:16" x14ac:dyDescent="0.3">
      <c r="A74" s="1" t="s">
        <v>12</v>
      </c>
      <c r="B74" s="1" t="s">
        <v>13</v>
      </c>
      <c r="C74" s="2">
        <v>43293</v>
      </c>
      <c r="D74" s="1">
        <v>6114.25</v>
      </c>
      <c r="E74" s="1">
        <v>6125</v>
      </c>
      <c r="F74" s="1">
        <v>6290</v>
      </c>
      <c r="G74" s="1">
        <v>6120.05</v>
      </c>
      <c r="H74" s="1">
        <v>6261</v>
      </c>
      <c r="I74" s="1">
        <v>6261.3</v>
      </c>
      <c r="J74" s="1">
        <v>6241.57</v>
      </c>
      <c r="K74" s="1">
        <v>224323</v>
      </c>
      <c r="L74" s="1">
        <v>1400126597.9000001</v>
      </c>
      <c r="M74" s="3">
        <f>IF(ISERROR((Table9[[#This Row],[Close Price]]-I73)/I73),0,(Table9[[#This Row],[Close Price]]-I73)/I73)</f>
        <v>2.405037412601712E-2</v>
      </c>
      <c r="N74" s="3">
        <f>IF(OR(Table9[[#This Row],[Raw Return]]&lt;-20,Table9[[#This Row],[Raw Return]]&gt;20),"Outlier",Table9[[#This Row],[Raw Return]])</f>
        <v>2.405037412601712E-2</v>
      </c>
      <c r="O74" s="8">
        <f>(Table9[[#This Row],[Return]]-$S$3)^2</f>
        <v>5.1488296302657421E-4</v>
      </c>
      <c r="P74" s="8">
        <f>(Table9[[#This Row],[Return]]-$S$3)^3</f>
        <v>1.1683226128404792E-5</v>
      </c>
    </row>
    <row r="75" spans="1:16" x14ac:dyDescent="0.3">
      <c r="A75" s="1" t="s">
        <v>12</v>
      </c>
      <c r="B75" s="1" t="s">
        <v>13</v>
      </c>
      <c r="C75" s="2">
        <v>43294</v>
      </c>
      <c r="D75" s="1">
        <v>6261.3</v>
      </c>
      <c r="E75" s="1">
        <v>6297.9</v>
      </c>
      <c r="F75" s="1">
        <v>6348</v>
      </c>
      <c r="G75" s="1">
        <v>6248</v>
      </c>
      <c r="H75" s="1">
        <v>6332</v>
      </c>
      <c r="I75" s="1">
        <v>6324.45</v>
      </c>
      <c r="J75" s="1">
        <v>6310.96</v>
      </c>
      <c r="K75" s="1">
        <v>182684</v>
      </c>
      <c r="L75" s="1">
        <v>1152910980.6500001</v>
      </c>
      <c r="M75" s="3">
        <f>IF(ISERROR((Table9[[#This Row],[Close Price]]-I74)/I74),0,(Table9[[#This Row],[Close Price]]-I74)/I74)</f>
        <v>1.0085764936993856E-2</v>
      </c>
      <c r="N75" s="3">
        <f>IF(OR(Table9[[#This Row],[Raw Return]]&lt;-20,Table9[[#This Row],[Raw Return]]&gt;20),"Outlier",Table9[[#This Row],[Raw Return]])</f>
        <v>1.0085764936993856E-2</v>
      </c>
      <c r="O75" s="8">
        <f>(Table9[[#This Row],[Return]]-$S$3)^2</f>
        <v>7.6150466536891755E-5</v>
      </c>
      <c r="P75" s="8">
        <f>(Table9[[#This Row],[Return]]-$S$3)^3</f>
        <v>6.6452121826063516E-7</v>
      </c>
    </row>
    <row r="76" spans="1:16" x14ac:dyDescent="0.3">
      <c r="A76" s="1" t="s">
        <v>12</v>
      </c>
      <c r="B76" s="1" t="s">
        <v>13</v>
      </c>
      <c r="C76" s="2">
        <v>43297</v>
      </c>
      <c r="D76" s="1">
        <v>6324.45</v>
      </c>
      <c r="E76" s="1">
        <v>6330</v>
      </c>
      <c r="F76" s="1">
        <v>6350.6</v>
      </c>
      <c r="G76" s="1">
        <v>6216</v>
      </c>
      <c r="H76" s="1">
        <v>6256</v>
      </c>
      <c r="I76" s="1">
        <v>6247.85</v>
      </c>
      <c r="J76" s="1">
        <v>6254.78</v>
      </c>
      <c r="K76" s="1">
        <v>131475</v>
      </c>
      <c r="L76" s="1">
        <v>822347260.64999998</v>
      </c>
      <c r="M76" s="3">
        <f>IF(ISERROR((Table9[[#This Row],[Close Price]]-I75)/I75),0,(Table9[[#This Row],[Close Price]]-I75)/I75)</f>
        <v>-1.2111725130248394E-2</v>
      </c>
      <c r="N76" s="3">
        <f>IF(OR(Table9[[#This Row],[Raw Return]]&lt;-20,Table9[[#This Row],[Raw Return]]&gt;20),"Outlier",Table9[[#This Row],[Raw Return]])</f>
        <v>-1.2111725130248394E-2</v>
      </c>
      <c r="O76" s="8">
        <f>(Table9[[#This Row],[Return]]-$S$3)^2</f>
        <v>1.8146963533043517E-4</v>
      </c>
      <c r="P76" s="8">
        <f>(Table9[[#This Row],[Return]]-$S$3)^3</f>
        <v>-2.4445895433385647E-6</v>
      </c>
    </row>
    <row r="77" spans="1:16" x14ac:dyDescent="0.3">
      <c r="A77" s="1" t="s">
        <v>12</v>
      </c>
      <c r="B77" s="1" t="s">
        <v>13</v>
      </c>
      <c r="C77" s="2">
        <v>43298</v>
      </c>
      <c r="D77" s="1">
        <v>6247.85</v>
      </c>
      <c r="E77" s="1">
        <v>6225</v>
      </c>
      <c r="F77" s="1">
        <v>6367</v>
      </c>
      <c r="G77" s="1">
        <v>6212.45</v>
      </c>
      <c r="H77" s="1">
        <v>6354</v>
      </c>
      <c r="I77" s="1">
        <v>6346.05</v>
      </c>
      <c r="J77" s="1">
        <v>6298.91</v>
      </c>
      <c r="K77" s="1">
        <v>105454</v>
      </c>
      <c r="L77" s="1">
        <v>664245450.64999998</v>
      </c>
      <c r="M77" s="3">
        <f>IF(ISERROR((Table9[[#This Row],[Close Price]]-I76)/I76),0,(Table9[[#This Row],[Close Price]]-I76)/I76)</f>
        <v>1.5717406787935019E-2</v>
      </c>
      <c r="N77" s="3">
        <f>IF(OR(Table9[[#This Row],[Raw Return]]&lt;-20,Table9[[#This Row],[Raw Return]]&gt;20),"Outlier",Table9[[#This Row],[Raw Return]])</f>
        <v>1.5717406787935019E-2</v>
      </c>
      <c r="O77" s="8">
        <f>(Table9[[#This Row],[Return]]-$S$3)^2</f>
        <v>2.0615403969315922E-4</v>
      </c>
      <c r="P77" s="8">
        <f>(Table9[[#This Row],[Return]]-$S$3)^3</f>
        <v>2.9599731676074584E-6</v>
      </c>
    </row>
    <row r="78" spans="1:16" x14ac:dyDescent="0.3">
      <c r="A78" s="1" t="s">
        <v>12</v>
      </c>
      <c r="B78" s="1" t="s">
        <v>13</v>
      </c>
      <c r="C78" s="2">
        <v>43299</v>
      </c>
      <c r="D78" s="1">
        <v>6346.05</v>
      </c>
      <c r="E78" s="1">
        <v>6390</v>
      </c>
      <c r="F78" s="1">
        <v>6430</v>
      </c>
      <c r="G78" s="1">
        <v>6345</v>
      </c>
      <c r="H78" s="1">
        <v>6352</v>
      </c>
      <c r="I78" s="1">
        <v>6365.7</v>
      </c>
      <c r="J78" s="1">
        <v>6389.58</v>
      </c>
      <c r="K78" s="1">
        <v>168066</v>
      </c>
      <c r="L78" s="1">
        <v>1073870999.05</v>
      </c>
      <c r="M78" s="3">
        <f>IF(ISERROR((Table9[[#This Row],[Close Price]]-I77)/I77),0,(Table9[[#This Row],[Close Price]]-I77)/I77)</f>
        <v>3.0964143049612967E-3</v>
      </c>
      <c r="N78" s="3">
        <f>IF(OR(Table9[[#This Row],[Raw Return]]&lt;-20,Table9[[#This Row],[Raw Return]]&gt;20),"Outlier",Table9[[#This Row],[Raw Return]])</f>
        <v>3.0964143049612967E-3</v>
      </c>
      <c r="O78" s="8">
        <f>(Table9[[#This Row],[Return]]-$S$3)^2</f>
        <v>3.0174220362677069E-6</v>
      </c>
      <c r="P78" s="8">
        <f>(Table9[[#This Row],[Return]]-$S$3)^3</f>
        <v>5.2414818528181483E-9</v>
      </c>
    </row>
    <row r="79" spans="1:16" x14ac:dyDescent="0.3">
      <c r="A79" s="1" t="s">
        <v>12</v>
      </c>
      <c r="B79" s="1" t="s">
        <v>13</v>
      </c>
      <c r="C79" s="2">
        <v>43300</v>
      </c>
      <c r="D79" s="1">
        <v>6365.7</v>
      </c>
      <c r="E79" s="1">
        <v>6377</v>
      </c>
      <c r="F79" s="1">
        <v>6377</v>
      </c>
      <c r="G79" s="1">
        <v>6120.45</v>
      </c>
      <c r="H79" s="1">
        <v>6286</v>
      </c>
      <c r="I79" s="1">
        <v>6296.9</v>
      </c>
      <c r="J79" s="1">
        <v>6273.26</v>
      </c>
      <c r="K79" s="1">
        <v>294030</v>
      </c>
      <c r="L79" s="1">
        <v>1844526738.0999999</v>
      </c>
      <c r="M79" s="3">
        <f>IF(ISERROR((Table9[[#This Row],[Close Price]]-I78)/I78),0,(Table9[[#This Row],[Close Price]]-I78)/I78)</f>
        <v>-1.0807923716166358E-2</v>
      </c>
      <c r="N79" s="3">
        <f>IF(OR(Table9[[#This Row],[Raw Return]]&lt;-20,Table9[[#This Row],[Raw Return]]&gt;20),"Outlier",Table9[[#This Row],[Raw Return]])</f>
        <v>-1.0807923716166358E-2</v>
      </c>
      <c r="O79" s="8">
        <f>(Table9[[#This Row],[Return]]-$S$3)^2</f>
        <v>1.4804234209433496E-4</v>
      </c>
      <c r="P79" s="8">
        <f>(Table9[[#This Row],[Return]]-$S$3)^3</f>
        <v>-1.8012704349446151E-6</v>
      </c>
    </row>
    <row r="80" spans="1:16" x14ac:dyDescent="0.3">
      <c r="A80" s="1" t="s">
        <v>12</v>
      </c>
      <c r="B80" s="1" t="s">
        <v>13</v>
      </c>
      <c r="C80" s="2">
        <v>43301</v>
      </c>
      <c r="D80" s="1">
        <v>6296.9</v>
      </c>
      <c r="E80" s="1">
        <v>6319</v>
      </c>
      <c r="F80" s="1">
        <v>6782</v>
      </c>
      <c r="G80" s="1">
        <v>6200</v>
      </c>
      <c r="H80" s="1">
        <v>6660.1</v>
      </c>
      <c r="I80" s="1">
        <v>6663.95</v>
      </c>
      <c r="J80" s="1">
        <v>6587.29</v>
      </c>
      <c r="K80" s="1">
        <v>968973</v>
      </c>
      <c r="L80" s="1">
        <v>6382904471.25</v>
      </c>
      <c r="M80" s="3">
        <f>IF(ISERROR((Table9[[#This Row],[Close Price]]-I79)/I79),0,(Table9[[#This Row],[Close Price]]-I79)/I79)</f>
        <v>5.829058743191097E-2</v>
      </c>
      <c r="N80" s="3">
        <f>IF(OR(Table9[[#This Row],[Raw Return]]&lt;-20,Table9[[#This Row],[Raw Return]]&gt;20),"Outlier",Table9[[#This Row],[Raw Return]])</f>
        <v>5.829058743191097E-2</v>
      </c>
      <c r="O80" s="8">
        <f>(Table9[[#This Row],[Return]]-$S$3)^2</f>
        <v>3.241166766851222E-3</v>
      </c>
      <c r="P80" s="8">
        <f>(Table9[[#This Row],[Return]]-$S$3)^3</f>
        <v>1.8452366240933119E-4</v>
      </c>
    </row>
    <row r="81" spans="1:16" x14ac:dyDescent="0.3">
      <c r="A81" s="1" t="s">
        <v>12</v>
      </c>
      <c r="B81" s="1" t="s">
        <v>13</v>
      </c>
      <c r="C81" s="2">
        <v>43304</v>
      </c>
      <c r="D81" s="1">
        <v>6663.95</v>
      </c>
      <c r="E81" s="1">
        <v>6631</v>
      </c>
      <c r="F81" s="1">
        <v>6990</v>
      </c>
      <c r="G81" s="1">
        <v>6631</v>
      </c>
      <c r="H81" s="1">
        <v>6920</v>
      </c>
      <c r="I81" s="1">
        <v>6923.1</v>
      </c>
      <c r="J81" s="1">
        <v>6867.81</v>
      </c>
      <c r="K81" s="1">
        <v>601600</v>
      </c>
      <c r="L81" s="1">
        <v>4131676660.6999998</v>
      </c>
      <c r="M81" s="3">
        <f>IF(ISERROR((Table9[[#This Row],[Close Price]]-I80)/I80),0,(Table9[[#This Row],[Close Price]]-I80)/I80)</f>
        <v>3.8888347001403152E-2</v>
      </c>
      <c r="N81" s="3">
        <f>IF(OR(Table9[[#This Row],[Raw Return]]&lt;-20,Table9[[#This Row],[Raw Return]]&gt;20),"Outlier",Table9[[#This Row],[Raw Return]])</f>
        <v>3.8888347001403152E-2</v>
      </c>
      <c r="O81" s="8">
        <f>(Table9[[#This Row],[Return]]-$S$3)^2</f>
        <v>1.4084262562259358E-3</v>
      </c>
      <c r="P81" s="8">
        <f>(Table9[[#This Row],[Return]]-$S$3)^3</f>
        <v>5.285683676141194E-5</v>
      </c>
    </row>
    <row r="82" spans="1:16" x14ac:dyDescent="0.3">
      <c r="A82" s="1" t="s">
        <v>12</v>
      </c>
      <c r="B82" s="1" t="s">
        <v>13</v>
      </c>
      <c r="C82" s="2">
        <v>43305</v>
      </c>
      <c r="D82" s="1">
        <v>6923.1</v>
      </c>
      <c r="E82" s="1">
        <v>6948</v>
      </c>
      <c r="F82" s="1">
        <v>6948</v>
      </c>
      <c r="G82" s="1">
        <v>6771.1</v>
      </c>
      <c r="H82" s="1">
        <v>6850</v>
      </c>
      <c r="I82" s="1">
        <v>6827.7</v>
      </c>
      <c r="J82" s="1">
        <v>6838.83</v>
      </c>
      <c r="K82" s="1">
        <v>279282</v>
      </c>
      <c r="L82" s="1">
        <v>1909961437</v>
      </c>
      <c r="M82" s="3">
        <f>IF(ISERROR((Table9[[#This Row],[Close Price]]-I81)/I81),0,(Table9[[#This Row],[Close Price]]-I81)/I81)</f>
        <v>-1.3779954066819856E-2</v>
      </c>
      <c r="N82" s="3">
        <f>IF(OR(Table9[[#This Row],[Raw Return]]&lt;-20,Table9[[#This Row],[Raw Return]]&gt;20),"Outlier",Table9[[#This Row],[Raw Return]])</f>
        <v>-1.3779954066819856E-2</v>
      </c>
      <c r="O82" s="8">
        <f>(Table9[[#This Row],[Return]]-$S$3)^2</f>
        <v>2.2919826933106516E-4</v>
      </c>
      <c r="P82" s="8">
        <f>(Table9[[#This Row],[Return]]-$S$3)^3</f>
        <v>-3.4699003357784161E-6</v>
      </c>
    </row>
    <row r="83" spans="1:16" x14ac:dyDescent="0.3">
      <c r="A83" s="1" t="s">
        <v>12</v>
      </c>
      <c r="B83" s="1" t="s">
        <v>13</v>
      </c>
      <c r="C83" s="2">
        <v>43306</v>
      </c>
      <c r="D83" s="1">
        <v>6827.7</v>
      </c>
      <c r="E83" s="1">
        <v>6850</v>
      </c>
      <c r="F83" s="1">
        <v>7080</v>
      </c>
      <c r="G83" s="1">
        <v>6835.4</v>
      </c>
      <c r="H83" s="1">
        <v>6950</v>
      </c>
      <c r="I83" s="1">
        <v>6949.5</v>
      </c>
      <c r="J83" s="1">
        <v>6999.39</v>
      </c>
      <c r="K83" s="1">
        <v>431627</v>
      </c>
      <c r="L83" s="1">
        <v>3021126012.5</v>
      </c>
      <c r="M83" s="3">
        <f>IF(ISERROR((Table9[[#This Row],[Close Price]]-I82)/I82),0,(Table9[[#This Row],[Close Price]]-I82)/I82)</f>
        <v>1.7839096621116948E-2</v>
      </c>
      <c r="N83" s="3">
        <f>IF(OR(Table9[[#This Row],[Raw Return]]&lt;-20,Table9[[#This Row],[Raw Return]]&gt;20),"Outlier",Table9[[#This Row],[Raw Return]])</f>
        <v>1.7839096621116948E-2</v>
      </c>
      <c r="O83" s="8">
        <f>(Table9[[#This Row],[Return]]-$S$3)^2</f>
        <v>2.7158232986265447E-4</v>
      </c>
      <c r="P83" s="8">
        <f>(Table9[[#This Row],[Return]]-$S$3)^3</f>
        <v>4.4756102996867838E-6</v>
      </c>
    </row>
    <row r="84" spans="1:16" x14ac:dyDescent="0.3">
      <c r="A84" s="1" t="s">
        <v>12</v>
      </c>
      <c r="B84" s="1" t="s">
        <v>13</v>
      </c>
      <c r="C84" s="2">
        <v>43307</v>
      </c>
      <c r="D84" s="1">
        <v>6949.5</v>
      </c>
      <c r="E84" s="1">
        <v>6959</v>
      </c>
      <c r="F84" s="1">
        <v>7088</v>
      </c>
      <c r="G84" s="1">
        <v>6951.4</v>
      </c>
      <c r="H84" s="1">
        <v>7041</v>
      </c>
      <c r="I84" s="1">
        <v>7035.3</v>
      </c>
      <c r="J84" s="1">
        <v>6999.65</v>
      </c>
      <c r="K84" s="1">
        <v>262679</v>
      </c>
      <c r="L84" s="1">
        <v>1838662018.3499999</v>
      </c>
      <c r="M84" s="3">
        <f>IF(ISERROR((Table9[[#This Row],[Close Price]]-I83)/I83),0,(Table9[[#This Row],[Close Price]]-I83)/I83)</f>
        <v>1.2346211957694824E-2</v>
      </c>
      <c r="N84" s="3">
        <f>IF(OR(Table9[[#This Row],[Raw Return]]&lt;-20,Table9[[#This Row],[Raw Return]]&gt;20),"Outlier",Table9[[#This Row],[Raw Return]])</f>
        <v>1.2346211957694824E-2</v>
      </c>
      <c r="O84" s="8">
        <f>(Table9[[#This Row],[Return]]-$S$3)^2</f>
        <v>1.2071132312797256E-4</v>
      </c>
      <c r="P84" s="8">
        <f>(Table9[[#This Row],[Return]]-$S$3)^3</f>
        <v>1.3262396736854815E-6</v>
      </c>
    </row>
    <row r="85" spans="1:16" x14ac:dyDescent="0.3">
      <c r="A85" s="1" t="s">
        <v>12</v>
      </c>
      <c r="B85" s="1" t="s">
        <v>13</v>
      </c>
      <c r="C85" s="2">
        <v>43308</v>
      </c>
      <c r="D85" s="1">
        <v>7035.3</v>
      </c>
      <c r="E85" s="1">
        <v>7098.65</v>
      </c>
      <c r="F85" s="1">
        <v>7100</v>
      </c>
      <c r="G85" s="1">
        <v>6893.55</v>
      </c>
      <c r="H85" s="1">
        <v>6925.05</v>
      </c>
      <c r="I85" s="1">
        <v>6927.2</v>
      </c>
      <c r="J85" s="1">
        <v>6953.67</v>
      </c>
      <c r="K85" s="1">
        <v>195800</v>
      </c>
      <c r="L85" s="1">
        <v>1361528371.3</v>
      </c>
      <c r="M85" s="3">
        <f>IF(ISERROR((Table9[[#This Row],[Close Price]]-I84)/I84),0,(Table9[[#This Row],[Close Price]]-I84)/I84)</f>
        <v>-1.5365371768083858E-2</v>
      </c>
      <c r="N85" s="3">
        <f>IF(OR(Table9[[#This Row],[Raw Return]]&lt;-20,Table9[[#This Row],[Raw Return]]&gt;20),"Outlier",Table9[[#This Row],[Raw Return]])</f>
        <v>-1.5365371768083858E-2</v>
      </c>
      <c r="O85" s="8">
        <f>(Table9[[#This Row],[Return]]-$S$3)^2</f>
        <v>2.7971603287392315E-4</v>
      </c>
      <c r="P85" s="8">
        <f>(Table9[[#This Row],[Return]]-$S$3)^3</f>
        <v>-4.6781704377250379E-6</v>
      </c>
    </row>
    <row r="86" spans="1:16" x14ac:dyDescent="0.3">
      <c r="A86" s="1" t="s">
        <v>12</v>
      </c>
      <c r="B86" s="1" t="s">
        <v>13</v>
      </c>
      <c r="C86" s="2">
        <v>43311</v>
      </c>
      <c r="D86" s="1">
        <v>6927.2</v>
      </c>
      <c r="E86" s="1">
        <v>6964</v>
      </c>
      <c r="F86" s="1">
        <v>6978.65</v>
      </c>
      <c r="G86" s="1">
        <v>6861.05</v>
      </c>
      <c r="H86" s="1">
        <v>6908</v>
      </c>
      <c r="I86" s="1">
        <v>6895.85</v>
      </c>
      <c r="J86" s="1">
        <v>6909.56</v>
      </c>
      <c r="K86" s="1">
        <v>121952</v>
      </c>
      <c r="L86" s="1">
        <v>842635004.20000005</v>
      </c>
      <c r="M86" s="3">
        <f>IF(ISERROR((Table9[[#This Row],[Close Price]]-I85)/I85),0,(Table9[[#This Row],[Close Price]]-I85)/I85)</f>
        <v>-4.5256380644415426E-3</v>
      </c>
      <c r="N86" s="3">
        <f>IF(OR(Table9[[#This Row],[Raw Return]]&lt;-20,Table9[[#This Row],[Raw Return]]&gt;20),"Outlier",Table9[[#This Row],[Raw Return]])</f>
        <v>-4.5256380644415426E-3</v>
      </c>
      <c r="O86" s="8">
        <f>(Table9[[#This Row],[Return]]-$S$3)^2</f>
        <v>3.4632984112979194E-5</v>
      </c>
      <c r="P86" s="8">
        <f>(Table9[[#This Row],[Return]]-$S$3)^3</f>
        <v>-2.0381440269852137E-7</v>
      </c>
    </row>
    <row r="87" spans="1:16" x14ac:dyDescent="0.3">
      <c r="A87" s="1" t="s">
        <v>12</v>
      </c>
      <c r="B87" s="1" t="s">
        <v>13</v>
      </c>
      <c r="C87" s="2">
        <v>43312</v>
      </c>
      <c r="D87" s="1">
        <v>6895.85</v>
      </c>
      <c r="E87" s="1">
        <v>6922</v>
      </c>
      <c r="F87" s="1">
        <v>7015</v>
      </c>
      <c r="G87" s="1">
        <v>6855</v>
      </c>
      <c r="H87" s="1">
        <v>6980</v>
      </c>
      <c r="I87" s="1">
        <v>6977.3</v>
      </c>
      <c r="J87" s="1">
        <v>6930.26</v>
      </c>
      <c r="K87" s="1">
        <v>131814</v>
      </c>
      <c r="L87" s="1">
        <v>913504932.95000005</v>
      </c>
      <c r="M87" s="3">
        <f>IF(ISERROR((Table9[[#This Row],[Close Price]]-I86)/I86),0,(Table9[[#This Row],[Close Price]]-I86)/I86)</f>
        <v>1.1811451815222172E-2</v>
      </c>
      <c r="N87" s="3">
        <f>IF(OR(Table9[[#This Row],[Raw Return]]&lt;-20,Table9[[#This Row],[Raw Return]]&gt;20),"Outlier",Table9[[#This Row],[Raw Return]])</f>
        <v>1.1811451815222172E-2</v>
      </c>
      <c r="O87" s="8">
        <f>(Table9[[#This Row],[Return]]-$S$3)^2</f>
        <v>1.0924661068258312E-4</v>
      </c>
      <c r="P87" s="8">
        <f>(Table9[[#This Row],[Return]]-$S$3)^3</f>
        <v>1.1418576297684382E-6</v>
      </c>
    </row>
    <row r="88" spans="1:16" x14ac:dyDescent="0.3">
      <c r="A88" s="1" t="s">
        <v>12</v>
      </c>
      <c r="B88" s="1" t="s">
        <v>13</v>
      </c>
      <c r="C88" s="2">
        <v>43313</v>
      </c>
      <c r="D88" s="1">
        <v>6977.3</v>
      </c>
      <c r="E88" s="1">
        <v>7039.7</v>
      </c>
      <c r="F88" s="1">
        <v>7173.2</v>
      </c>
      <c r="G88" s="1">
        <v>6941</v>
      </c>
      <c r="H88" s="1">
        <v>6972.45</v>
      </c>
      <c r="I88" s="1">
        <v>6990.15</v>
      </c>
      <c r="J88" s="1">
        <v>7061.29</v>
      </c>
      <c r="K88" s="1">
        <v>303720</v>
      </c>
      <c r="L88" s="1">
        <v>2144654069.1500001</v>
      </c>
      <c r="M88" s="3">
        <f>IF(ISERROR((Table9[[#This Row],[Close Price]]-I87)/I87),0,(Table9[[#This Row],[Close Price]]-I87)/I87)</f>
        <v>1.8416866122998084E-3</v>
      </c>
      <c r="N88" s="3">
        <f>IF(OR(Table9[[#This Row],[Raw Return]]&lt;-20,Table9[[#This Row],[Raw Return]]&gt;20),"Outlier",Table9[[#This Row],[Raw Return]])</f>
        <v>1.8416866122998084E-3</v>
      </c>
      <c r="O88" s="8">
        <f>(Table9[[#This Row],[Return]]-$S$3)^2</f>
        <v>2.3265683694088727E-7</v>
      </c>
      <c r="P88" s="8">
        <f>(Table9[[#This Row],[Return]]-$S$3)^3</f>
        <v>1.1222089527578638E-10</v>
      </c>
    </row>
    <row r="89" spans="1:16" x14ac:dyDescent="0.3">
      <c r="A89" s="1" t="s">
        <v>12</v>
      </c>
      <c r="B89" s="1" t="s">
        <v>13</v>
      </c>
      <c r="C89" s="2">
        <v>43314</v>
      </c>
      <c r="D89" s="1">
        <v>6990.15</v>
      </c>
      <c r="E89" s="1">
        <v>7037.95</v>
      </c>
      <c r="F89" s="1">
        <v>7039</v>
      </c>
      <c r="G89" s="1">
        <v>6890</v>
      </c>
      <c r="H89" s="1">
        <v>6915</v>
      </c>
      <c r="I89" s="1">
        <v>6903.35</v>
      </c>
      <c r="J89" s="1">
        <v>6945.4</v>
      </c>
      <c r="K89" s="1">
        <v>123608</v>
      </c>
      <c r="L89" s="1">
        <v>858506590.89999998</v>
      </c>
      <c r="M89" s="3">
        <f>IF(ISERROR((Table9[[#This Row],[Close Price]]-I88)/I88),0,(Table9[[#This Row],[Close Price]]-I88)/I88)</f>
        <v>-1.2417473158658867E-2</v>
      </c>
      <c r="N89" s="3">
        <f>IF(OR(Table9[[#This Row],[Raw Return]]&lt;-20,Table9[[#This Row],[Raw Return]]&gt;20),"Outlier",Table9[[#This Row],[Raw Return]])</f>
        <v>-1.2417473158658867E-2</v>
      </c>
      <c r="O89" s="8">
        <f>(Table9[[#This Row],[Return]]-$S$3)^2</f>
        <v>1.8980062129413022E-4</v>
      </c>
      <c r="P89" s="8">
        <f>(Table9[[#This Row],[Return]]-$S$3)^3</f>
        <v>-2.6148479758474658E-6</v>
      </c>
    </row>
    <row r="90" spans="1:16" x14ac:dyDescent="0.3">
      <c r="A90" s="1" t="s">
        <v>12</v>
      </c>
      <c r="B90" s="1" t="s">
        <v>13</v>
      </c>
      <c r="C90" s="2">
        <v>43315</v>
      </c>
      <c r="D90" s="1">
        <v>6903.35</v>
      </c>
      <c r="E90" s="1">
        <v>6960</v>
      </c>
      <c r="F90" s="1">
        <v>6983.95</v>
      </c>
      <c r="G90" s="1">
        <v>6879.15</v>
      </c>
      <c r="H90" s="1">
        <v>6954</v>
      </c>
      <c r="I90" s="1">
        <v>6943.15</v>
      </c>
      <c r="J90" s="1">
        <v>6932.14</v>
      </c>
      <c r="K90" s="1">
        <v>141430</v>
      </c>
      <c r="L90" s="1">
        <v>980412155.79999995</v>
      </c>
      <c r="M90" s="3">
        <f>IF(ISERROR((Table9[[#This Row],[Close Price]]-I89)/I89),0,(Table9[[#This Row],[Close Price]]-I89)/I89)</f>
        <v>5.765316838925923E-3</v>
      </c>
      <c r="N90" s="3">
        <f>IF(OR(Table9[[#This Row],[Raw Return]]&lt;-20,Table9[[#This Row],[Raw Return]]&gt;20),"Outlier",Table9[[#This Row],[Raw Return]])</f>
        <v>5.765316838925923E-3</v>
      </c>
      <c r="O90" s="8">
        <f>(Table9[[#This Row],[Return]]-$S$3)^2</f>
        <v>1.941261895743407E-5</v>
      </c>
      <c r="P90" s="8">
        <f>(Table9[[#This Row],[Return]]-$S$3)^3</f>
        <v>8.5531520985691149E-8</v>
      </c>
    </row>
    <row r="91" spans="1:16" x14ac:dyDescent="0.3">
      <c r="A91" s="1" t="s">
        <v>12</v>
      </c>
      <c r="B91" s="1" t="s">
        <v>13</v>
      </c>
      <c r="C91" s="2">
        <v>43318</v>
      </c>
      <c r="D91" s="1">
        <v>6943.15</v>
      </c>
      <c r="E91" s="1">
        <v>6985</v>
      </c>
      <c r="F91" s="1">
        <v>6995</v>
      </c>
      <c r="G91" s="1">
        <v>6908</v>
      </c>
      <c r="H91" s="1">
        <v>6930</v>
      </c>
      <c r="I91" s="1">
        <v>6919.05</v>
      </c>
      <c r="J91" s="1">
        <v>6933.05</v>
      </c>
      <c r="K91" s="1">
        <v>98437</v>
      </c>
      <c r="L91" s="1">
        <v>682468309.14999998</v>
      </c>
      <c r="M91" s="3">
        <f>IF(ISERROR((Table9[[#This Row],[Close Price]]-I90)/I90),0,(Table9[[#This Row],[Close Price]]-I90)/I90)</f>
        <v>-3.4710470031613107E-3</v>
      </c>
      <c r="N91" s="3">
        <f>IF(OR(Table9[[#This Row],[Raw Return]]&lt;-20,Table9[[#This Row],[Raw Return]]&gt;20),"Outlier",Table9[[#This Row],[Raw Return]])</f>
        <v>-3.4710470031613107E-3</v>
      </c>
      <c r="O91" s="8">
        <f>(Table9[[#This Row],[Return]]-$S$3)^2</f>
        <v>2.3332652795233799E-5</v>
      </c>
      <c r="P91" s="8">
        <f>(Table9[[#This Row],[Return]]-$S$3)^3</f>
        <v>-1.1270577709487684E-7</v>
      </c>
    </row>
    <row r="92" spans="1:16" x14ac:dyDescent="0.3">
      <c r="A92" s="1" t="s">
        <v>12</v>
      </c>
      <c r="B92" s="1" t="s">
        <v>13</v>
      </c>
      <c r="C92" s="2">
        <v>43319</v>
      </c>
      <c r="D92" s="1">
        <v>6919.05</v>
      </c>
      <c r="E92" s="1">
        <v>6933</v>
      </c>
      <c r="F92" s="1">
        <v>7020</v>
      </c>
      <c r="G92" s="1">
        <v>6905.6</v>
      </c>
      <c r="H92" s="1">
        <v>7010</v>
      </c>
      <c r="I92" s="1">
        <v>6994.2</v>
      </c>
      <c r="J92" s="1">
        <v>6975.28</v>
      </c>
      <c r="K92" s="1">
        <v>139986</v>
      </c>
      <c r="L92" s="1">
        <v>976441154.04999995</v>
      </c>
      <c r="M92" s="3">
        <f>IF(ISERROR((Table9[[#This Row],[Close Price]]-I91)/I91),0,(Table9[[#This Row],[Close Price]]-I91)/I91)</f>
        <v>1.0861317666442594E-2</v>
      </c>
      <c r="N92" s="3">
        <f>IF(OR(Table9[[#This Row],[Raw Return]]&lt;-20,Table9[[#This Row],[Raw Return]]&gt;20),"Outlier",Table9[[#This Row],[Raw Return]])</f>
        <v>1.0861317666442594E-2</v>
      </c>
      <c r="O92" s="8">
        <f>(Table9[[#This Row],[Return]]-$S$3)^2</f>
        <v>9.0287551650382463E-5</v>
      </c>
      <c r="P92" s="8">
        <f>(Table9[[#This Row],[Return]]-$S$3)^3</f>
        <v>8.5791016667697669E-7</v>
      </c>
    </row>
    <row r="93" spans="1:16" x14ac:dyDescent="0.3">
      <c r="A93" s="1" t="s">
        <v>12</v>
      </c>
      <c r="B93" s="1" t="s">
        <v>13</v>
      </c>
      <c r="C93" s="2">
        <v>43320</v>
      </c>
      <c r="D93" s="1">
        <v>6994.2</v>
      </c>
      <c r="E93" s="1">
        <v>7038</v>
      </c>
      <c r="F93" s="1">
        <v>7099.9</v>
      </c>
      <c r="G93" s="1">
        <v>6980.05</v>
      </c>
      <c r="H93" s="1">
        <v>7043</v>
      </c>
      <c r="I93" s="1">
        <v>7051.6</v>
      </c>
      <c r="J93" s="1">
        <v>7054.74</v>
      </c>
      <c r="K93" s="1">
        <v>198751</v>
      </c>
      <c r="L93" s="1">
        <v>1402136992.6500001</v>
      </c>
      <c r="M93" s="3">
        <f>IF(ISERROR((Table9[[#This Row],[Close Price]]-I92)/I92),0,(Table9[[#This Row],[Close Price]]-I92)/I92)</f>
        <v>8.2067999199337376E-3</v>
      </c>
      <c r="N93" s="3">
        <f>IF(OR(Table9[[#This Row],[Raw Return]]&lt;-20,Table9[[#This Row],[Raw Return]]&gt;20),"Outlier",Table9[[#This Row],[Raw Return]])</f>
        <v>8.2067999199337376E-3</v>
      </c>
      <c r="O93" s="8">
        <f>(Table9[[#This Row],[Return]]-$S$3)^2</f>
        <v>4.6887687232663938E-5</v>
      </c>
      <c r="P93" s="8">
        <f>(Table9[[#This Row],[Return]]-$S$3)^3</f>
        <v>3.2106149017029369E-7</v>
      </c>
    </row>
    <row r="94" spans="1:16" x14ac:dyDescent="0.3">
      <c r="A94" s="1" t="s">
        <v>12</v>
      </c>
      <c r="B94" s="1" t="s">
        <v>13</v>
      </c>
      <c r="C94" s="2">
        <v>43321</v>
      </c>
      <c r="D94" s="1">
        <v>7051.6</v>
      </c>
      <c r="E94" s="1">
        <v>7051.6</v>
      </c>
      <c r="F94" s="1">
        <v>7120</v>
      </c>
      <c r="G94" s="1">
        <v>7000</v>
      </c>
      <c r="H94" s="1">
        <v>7062</v>
      </c>
      <c r="I94" s="1">
        <v>7075.1</v>
      </c>
      <c r="J94" s="1">
        <v>7061</v>
      </c>
      <c r="K94" s="1">
        <v>110927</v>
      </c>
      <c r="L94" s="1">
        <v>783255791.14999998</v>
      </c>
      <c r="M94" s="3">
        <f>IF(ISERROR((Table9[[#This Row],[Close Price]]-I93)/I93),0,(Table9[[#This Row],[Close Price]]-I93)/I93)</f>
        <v>3.3325770038005556E-3</v>
      </c>
      <c r="N94" s="3">
        <f>IF(OR(Table9[[#This Row],[Raw Return]]&lt;-20,Table9[[#This Row],[Raw Return]]&gt;20),"Outlier",Table9[[#This Row],[Raw Return]])</f>
        <v>3.3325770038005556E-3</v>
      </c>
      <c r="O94" s="8">
        <f>(Table9[[#This Row],[Return]]-$S$3)^2</f>
        <v>3.8936584744740712E-6</v>
      </c>
      <c r="P94" s="8">
        <f>(Table9[[#This Row],[Return]]-$S$3)^3</f>
        <v>7.6831052609017356E-9</v>
      </c>
    </row>
    <row r="95" spans="1:16" x14ac:dyDescent="0.3">
      <c r="A95" s="1" t="s">
        <v>12</v>
      </c>
      <c r="B95" s="1" t="s">
        <v>13</v>
      </c>
      <c r="C95" s="2">
        <v>43322</v>
      </c>
      <c r="D95" s="1">
        <v>7075.1</v>
      </c>
      <c r="E95" s="1">
        <v>7072.7</v>
      </c>
      <c r="F95" s="1">
        <v>7134.65</v>
      </c>
      <c r="G95" s="1">
        <v>6996.35</v>
      </c>
      <c r="H95" s="1">
        <v>7105</v>
      </c>
      <c r="I95" s="1">
        <v>7083.85</v>
      </c>
      <c r="J95" s="1">
        <v>7067.59</v>
      </c>
      <c r="K95" s="1">
        <v>139036</v>
      </c>
      <c r="L95" s="1">
        <v>982648927.20000005</v>
      </c>
      <c r="M95" s="3">
        <f>IF(ISERROR((Table9[[#This Row],[Close Price]]-I94)/I94),0,(Table9[[#This Row],[Close Price]]-I94)/I94)</f>
        <v>1.2367316363019604E-3</v>
      </c>
      <c r="N95" s="3">
        <f>IF(OR(Table9[[#This Row],[Raw Return]]&lt;-20,Table9[[#This Row],[Raw Return]]&gt;20),"Outlier",Table9[[#This Row],[Raw Return]])</f>
        <v>1.2367316363019604E-3</v>
      </c>
      <c r="O95" s="8">
        <f>(Table9[[#This Row],[Return]]-$S$3)^2</f>
        <v>1.5033171156606996E-8</v>
      </c>
      <c r="P95" s="8">
        <f>(Table9[[#This Row],[Return]]-$S$3)^3</f>
        <v>-1.843214605482003E-12</v>
      </c>
    </row>
    <row r="96" spans="1:16" x14ac:dyDescent="0.3">
      <c r="A96" s="1" t="s">
        <v>12</v>
      </c>
      <c r="B96" s="1" t="s">
        <v>13</v>
      </c>
      <c r="C96" s="2">
        <v>43325</v>
      </c>
      <c r="D96" s="1">
        <v>7083.85</v>
      </c>
      <c r="E96" s="1">
        <v>7029.25</v>
      </c>
      <c r="F96" s="1">
        <v>7076.35</v>
      </c>
      <c r="G96" s="1">
        <v>6928.8</v>
      </c>
      <c r="H96" s="1">
        <v>6953</v>
      </c>
      <c r="I96" s="1">
        <v>6945.45</v>
      </c>
      <c r="J96" s="1">
        <v>7012.27</v>
      </c>
      <c r="K96" s="1">
        <v>91832</v>
      </c>
      <c r="L96" s="1">
        <v>643951009.89999998</v>
      </c>
      <c r="M96" s="3">
        <f>IF(ISERROR((Table9[[#This Row],[Close Price]]-I95)/I95),0,(Table9[[#This Row],[Close Price]]-I95)/I95)</f>
        <v>-1.9537398448583827E-2</v>
      </c>
      <c r="N96" s="3">
        <f>IF(OR(Table9[[#This Row],[Raw Return]]&lt;-20,Table9[[#This Row],[Raw Return]]&gt;20),"Outlier",Table9[[#This Row],[Raw Return]])</f>
        <v>-1.9537398448583827E-2</v>
      </c>
      <c r="O96" s="8">
        <f>(Table9[[#This Row],[Return]]-$S$3)^2</f>
        <v>4.3667373919717921E-4</v>
      </c>
      <c r="P96" s="8">
        <f>(Table9[[#This Row],[Return]]-$S$3)^3</f>
        <v>-9.1250575569889566E-6</v>
      </c>
    </row>
    <row r="97" spans="1:16" x14ac:dyDescent="0.3">
      <c r="A97" s="1" t="s">
        <v>12</v>
      </c>
      <c r="B97" s="1" t="s">
        <v>13</v>
      </c>
      <c r="C97" s="2">
        <v>43326</v>
      </c>
      <c r="D97" s="1">
        <v>6945.45</v>
      </c>
      <c r="E97" s="1">
        <v>6955</v>
      </c>
      <c r="F97" s="1">
        <v>7130.45</v>
      </c>
      <c r="G97" s="1">
        <v>6955</v>
      </c>
      <c r="H97" s="1">
        <v>7100</v>
      </c>
      <c r="I97" s="1">
        <v>7112.7</v>
      </c>
      <c r="J97" s="1">
        <v>7070.4</v>
      </c>
      <c r="K97" s="1">
        <v>246253</v>
      </c>
      <c r="L97" s="1">
        <v>1741106348.2</v>
      </c>
      <c r="M97" s="3">
        <f>IF(ISERROR((Table9[[#This Row],[Close Price]]-I96)/I96),0,(Table9[[#This Row],[Close Price]]-I96)/I96)</f>
        <v>2.4080513141697082E-2</v>
      </c>
      <c r="N97" s="3">
        <f>IF(OR(Table9[[#This Row],[Raw Return]]&lt;-20,Table9[[#This Row],[Raw Return]]&gt;20),"Outlier",Table9[[#This Row],[Raw Return]])</f>
        <v>2.4080513141697082E-2</v>
      </c>
      <c r="O97" s="8">
        <f>(Table9[[#This Row],[Return]]-$S$3)^2</f>
        <v>5.1625164216490883E-4</v>
      </c>
      <c r="P97" s="8">
        <f>(Table9[[#This Row],[Return]]-$S$3)^3</f>
        <v>1.1729842187767276E-5</v>
      </c>
    </row>
    <row r="98" spans="1:16" x14ac:dyDescent="0.3">
      <c r="A98" s="1" t="s">
        <v>12</v>
      </c>
      <c r="B98" s="1" t="s">
        <v>13</v>
      </c>
      <c r="C98" s="2">
        <v>43328</v>
      </c>
      <c r="D98" s="1">
        <v>7112.7</v>
      </c>
      <c r="E98" s="1">
        <v>7090</v>
      </c>
      <c r="F98" s="1">
        <v>7200</v>
      </c>
      <c r="G98" s="1">
        <v>7046.1</v>
      </c>
      <c r="H98" s="1">
        <v>7071.05</v>
      </c>
      <c r="I98" s="1">
        <v>7076</v>
      </c>
      <c r="J98" s="1">
        <v>7139.13</v>
      </c>
      <c r="K98" s="1">
        <v>207567</v>
      </c>
      <c r="L98" s="1">
        <v>1481846759.8</v>
      </c>
      <c r="M98" s="3">
        <f>IF(ISERROR((Table9[[#This Row],[Close Price]]-I97)/I97),0,(Table9[[#This Row],[Close Price]]-I97)/I97)</f>
        <v>-5.1597846106260382E-3</v>
      </c>
      <c r="N98" s="3">
        <f>IF(OR(Table9[[#This Row],[Raw Return]]&lt;-20,Table9[[#This Row],[Raw Return]]&gt;20),"Outlier",Table9[[#This Row],[Raw Return]])</f>
        <v>-5.1597846106260382E-3</v>
      </c>
      <c r="O98" s="8">
        <f>(Table9[[#This Row],[Return]]-$S$3)^2</f>
        <v>4.2499004846439718E-5</v>
      </c>
      <c r="P98" s="8">
        <f>(Table9[[#This Row],[Return]]-$S$3)^3</f>
        <v>-2.7705637086685334E-7</v>
      </c>
    </row>
    <row r="99" spans="1:16" x14ac:dyDescent="0.3">
      <c r="A99" s="1" t="s">
        <v>12</v>
      </c>
      <c r="B99" s="1" t="s">
        <v>13</v>
      </c>
      <c r="C99" s="2">
        <v>43329</v>
      </c>
      <c r="D99" s="1">
        <v>7076</v>
      </c>
      <c r="E99" s="1">
        <v>7125</v>
      </c>
      <c r="F99" s="1">
        <v>7169</v>
      </c>
      <c r="G99" s="1">
        <v>7075</v>
      </c>
      <c r="H99" s="1">
        <v>7093</v>
      </c>
      <c r="I99" s="1">
        <v>7097.35</v>
      </c>
      <c r="J99" s="1">
        <v>7130.55</v>
      </c>
      <c r="K99" s="1">
        <v>120981</v>
      </c>
      <c r="L99" s="1">
        <v>862661643.39999998</v>
      </c>
      <c r="M99" s="3">
        <f>IF(ISERROR((Table9[[#This Row],[Close Price]]-I98)/I98),0,(Table9[[#This Row],[Close Price]]-I98)/I98)</f>
        <v>3.0172413793103964E-3</v>
      </c>
      <c r="N99" s="3">
        <f>IF(OR(Table9[[#This Row],[Raw Return]]&lt;-20,Table9[[#This Row],[Raw Return]]&gt;20),"Outlier",Table9[[#This Row],[Raw Return]])</f>
        <v>3.0172413793103964E-3</v>
      </c>
      <c r="O99" s="8">
        <f>(Table9[[#This Row],[Return]]-$S$3)^2</f>
        <v>2.7486321114934915E-6</v>
      </c>
      <c r="P99" s="8">
        <f>(Table9[[#This Row],[Return]]-$S$3)^3</f>
        <v>4.5569569301981095E-9</v>
      </c>
    </row>
    <row r="100" spans="1:16" x14ac:dyDescent="0.3">
      <c r="A100" s="1" t="s">
        <v>12</v>
      </c>
      <c r="B100" s="1" t="s">
        <v>13</v>
      </c>
      <c r="C100" s="2">
        <v>43332</v>
      </c>
      <c r="D100" s="1">
        <v>7097.35</v>
      </c>
      <c r="E100" s="1">
        <v>7129</v>
      </c>
      <c r="F100" s="1">
        <v>7159.9</v>
      </c>
      <c r="G100" s="1">
        <v>7050</v>
      </c>
      <c r="H100" s="1">
        <v>7071</v>
      </c>
      <c r="I100" s="1">
        <v>7063.6</v>
      </c>
      <c r="J100" s="1">
        <v>7091.77</v>
      </c>
      <c r="K100" s="1">
        <v>91898</v>
      </c>
      <c r="L100" s="1">
        <v>651719051.95000005</v>
      </c>
      <c r="M100" s="3">
        <f>IF(ISERROR((Table9[[#This Row],[Close Price]]-I99)/I99),0,(Table9[[#This Row],[Close Price]]-I99)/I99)</f>
        <v>-4.7552959907571132E-3</v>
      </c>
      <c r="N100" s="3">
        <f>IF(OR(Table9[[#This Row],[Raw Return]]&lt;-20,Table9[[#This Row],[Raw Return]]&gt;20),"Outlier",Table9[[#This Row],[Raw Return]])</f>
        <v>-4.7552959907571132E-3</v>
      </c>
      <c r="O100" s="8">
        <f>(Table9[[#This Row],[Return]]-$S$3)^2</f>
        <v>3.7388791268372556E-5</v>
      </c>
      <c r="P100" s="8">
        <f>(Table9[[#This Row],[Return]]-$S$3)^3</f>
        <v>-2.2861890367718885E-7</v>
      </c>
    </row>
    <row r="101" spans="1:16" x14ac:dyDescent="0.3">
      <c r="A101" s="1" t="s">
        <v>12</v>
      </c>
      <c r="B101" s="1" t="s">
        <v>13</v>
      </c>
      <c r="C101" s="2">
        <v>43333</v>
      </c>
      <c r="D101" s="1">
        <v>7063.6</v>
      </c>
      <c r="E101" s="1">
        <v>7104</v>
      </c>
      <c r="F101" s="1">
        <v>7130</v>
      </c>
      <c r="G101" s="1">
        <v>7012.2</v>
      </c>
      <c r="H101" s="1">
        <v>7105</v>
      </c>
      <c r="I101" s="1">
        <v>7116.6</v>
      </c>
      <c r="J101" s="1">
        <v>7059.88</v>
      </c>
      <c r="K101" s="1">
        <v>144611</v>
      </c>
      <c r="L101" s="1">
        <v>1020936575.1</v>
      </c>
      <c r="M101" s="3">
        <f>IF(ISERROR((Table9[[#This Row],[Close Price]]-I100)/I100),0,(Table9[[#This Row],[Close Price]]-I100)/I100)</f>
        <v>7.5032561300186866E-3</v>
      </c>
      <c r="N101" s="3">
        <f>IF(OR(Table9[[#This Row],[Raw Return]]&lt;-20,Table9[[#This Row],[Raw Return]]&gt;20),"Outlier",Table9[[#This Row],[Raw Return]])</f>
        <v>7.5032561300186866E-3</v>
      </c>
      <c r="O101" s="8">
        <f>(Table9[[#This Row],[Return]]-$S$3)^2</f>
        <v>3.7747687357753061E-5</v>
      </c>
      <c r="P101" s="8">
        <f>(Table9[[#This Row],[Return]]-$S$3)^3</f>
        <v>2.3191856976416986E-7</v>
      </c>
    </row>
    <row r="102" spans="1:16" x14ac:dyDescent="0.3">
      <c r="A102" s="1" t="s">
        <v>12</v>
      </c>
      <c r="B102" s="1" t="s">
        <v>13</v>
      </c>
      <c r="C102" s="2">
        <v>43335</v>
      </c>
      <c r="D102" s="1">
        <v>7116.6</v>
      </c>
      <c r="E102" s="1">
        <v>7170</v>
      </c>
      <c r="F102" s="1">
        <v>7185</v>
      </c>
      <c r="G102" s="1">
        <v>7075.1</v>
      </c>
      <c r="H102" s="1">
        <v>7086.1</v>
      </c>
      <c r="I102" s="1">
        <v>7092.1</v>
      </c>
      <c r="J102" s="1">
        <v>7134.64</v>
      </c>
      <c r="K102" s="1">
        <v>137409</v>
      </c>
      <c r="L102" s="1">
        <v>980364395</v>
      </c>
      <c r="M102" s="3">
        <f>IF(ISERROR((Table9[[#This Row],[Close Price]]-I101)/I101),0,(Table9[[#This Row],[Close Price]]-I101)/I101)</f>
        <v>-3.4426552005171005E-3</v>
      </c>
      <c r="N102" s="3">
        <f>IF(OR(Table9[[#This Row],[Raw Return]]&lt;-20,Table9[[#This Row],[Raw Return]]&gt;20),"Outlier",Table9[[#This Row],[Raw Return]])</f>
        <v>-3.4426552005171005E-3</v>
      </c>
      <c r="O102" s="8">
        <f>(Table9[[#This Row],[Return]]-$S$3)^2</f>
        <v>2.3059172017279165E-5</v>
      </c>
      <c r="P102" s="8">
        <f>(Table9[[#This Row],[Return]]-$S$3)^3</f>
        <v>-1.1073006723654171E-7</v>
      </c>
    </row>
    <row r="103" spans="1:16" x14ac:dyDescent="0.3">
      <c r="A103" s="1" t="s">
        <v>12</v>
      </c>
      <c r="B103" s="1" t="s">
        <v>13</v>
      </c>
      <c r="C103" s="2">
        <v>43336</v>
      </c>
      <c r="D103" s="1">
        <v>7092.1</v>
      </c>
      <c r="E103" s="1">
        <v>7092</v>
      </c>
      <c r="F103" s="1">
        <v>7129</v>
      </c>
      <c r="G103" s="1">
        <v>7025.25</v>
      </c>
      <c r="H103" s="1">
        <v>7048.05</v>
      </c>
      <c r="I103" s="1">
        <v>7050.65</v>
      </c>
      <c r="J103" s="1">
        <v>7096.71</v>
      </c>
      <c r="K103" s="1">
        <v>128111</v>
      </c>
      <c r="L103" s="1">
        <v>909166393.29999995</v>
      </c>
      <c r="M103" s="3">
        <f>IF(ISERROR((Table9[[#This Row],[Close Price]]-I102)/I102),0,(Table9[[#This Row],[Close Price]]-I102)/I102)</f>
        <v>-5.8445312389843245E-3</v>
      </c>
      <c r="N103" s="3">
        <f>IF(OR(Table9[[#This Row],[Raw Return]]&lt;-20,Table9[[#This Row],[Raw Return]]&gt;20),"Outlier",Table9[[#This Row],[Raw Return]])</f>
        <v>-5.8445312389843245E-3</v>
      </c>
      <c r="O103" s="8">
        <f>(Table9[[#This Row],[Return]]-$S$3)^2</f>
        <v>5.1895781997680752E-5</v>
      </c>
      <c r="P103" s="8">
        <f>(Table9[[#This Row],[Return]]-$S$3)^3</f>
        <v>-3.7385060761002763E-7</v>
      </c>
    </row>
    <row r="104" spans="1:16" x14ac:dyDescent="0.3">
      <c r="A104" s="1" t="s">
        <v>12</v>
      </c>
      <c r="B104" s="1" t="s">
        <v>13</v>
      </c>
      <c r="C104" s="2">
        <v>43339</v>
      </c>
      <c r="D104" s="1">
        <v>7050.65</v>
      </c>
      <c r="E104" s="1">
        <v>7089.2</v>
      </c>
      <c r="F104" s="1">
        <v>7112.45</v>
      </c>
      <c r="G104" s="1">
        <v>7014.05</v>
      </c>
      <c r="H104" s="1">
        <v>7030.45</v>
      </c>
      <c r="I104" s="1">
        <v>7030.15</v>
      </c>
      <c r="J104" s="1">
        <v>7056.97</v>
      </c>
      <c r="K104" s="1">
        <v>136724</v>
      </c>
      <c r="L104" s="1">
        <v>964856708.10000002</v>
      </c>
      <c r="M104" s="3">
        <f>IF(ISERROR((Table9[[#This Row],[Close Price]]-I103)/I103),0,(Table9[[#This Row],[Close Price]]-I103)/I103)</f>
        <v>-2.9075333479891925E-3</v>
      </c>
      <c r="N104" s="3">
        <f>IF(OR(Table9[[#This Row],[Raw Return]]&lt;-20,Table9[[#This Row],[Raw Return]]&gt;20),"Outlier",Table9[[#This Row],[Raw Return]])</f>
        <v>-2.9075333479891925E-3</v>
      </c>
      <c r="O104" s="8">
        <f>(Table9[[#This Row],[Return]]-$S$3)^2</f>
        <v>1.8206220706722915E-5</v>
      </c>
      <c r="P104" s="8">
        <f>(Table9[[#This Row],[Return]]-$S$3)^3</f>
        <v>-7.7683664652178386E-8</v>
      </c>
    </row>
    <row r="105" spans="1:16" x14ac:dyDescent="0.3">
      <c r="A105" s="1" t="s">
        <v>12</v>
      </c>
      <c r="B105" s="1" t="s">
        <v>13</v>
      </c>
      <c r="C105" s="2">
        <v>43340</v>
      </c>
      <c r="D105" s="1">
        <v>7030.15</v>
      </c>
      <c r="E105" s="1">
        <v>7074</v>
      </c>
      <c r="F105" s="1">
        <v>7074</v>
      </c>
      <c r="G105" s="1">
        <v>6935.95</v>
      </c>
      <c r="H105" s="1">
        <v>6973.75</v>
      </c>
      <c r="I105" s="1">
        <v>6971.45</v>
      </c>
      <c r="J105" s="1">
        <v>6992.76</v>
      </c>
      <c r="K105" s="1">
        <v>145321</v>
      </c>
      <c r="L105" s="1">
        <v>1016195151.8</v>
      </c>
      <c r="M105" s="3">
        <f>IF(ISERROR((Table9[[#This Row],[Close Price]]-I104)/I104),0,(Table9[[#This Row],[Close Price]]-I104)/I104)</f>
        <v>-8.3497507165565202E-3</v>
      </c>
      <c r="N105" s="3">
        <f>IF(OR(Table9[[#This Row],[Raw Return]]&lt;-20,Table9[[#This Row],[Raw Return]]&gt;20),"Outlier",Table9[[#This Row],[Raw Return]])</f>
        <v>-8.3497507165565202E-3</v>
      </c>
      <c r="O105" s="8">
        <f>(Table9[[#This Row],[Return]]-$S$3)^2</f>
        <v>9.4266471074156986E-5</v>
      </c>
      <c r="P105" s="8">
        <f>(Table9[[#This Row],[Return]]-$S$3)^3</f>
        <v>-9.1524185769775011E-7</v>
      </c>
    </row>
    <row r="106" spans="1:16" x14ac:dyDescent="0.3">
      <c r="A106" s="1" t="s">
        <v>12</v>
      </c>
      <c r="B106" s="1" t="s">
        <v>13</v>
      </c>
      <c r="C106" s="2">
        <v>43341</v>
      </c>
      <c r="D106" s="1">
        <v>6971.45</v>
      </c>
      <c r="E106" s="1">
        <v>6975</v>
      </c>
      <c r="F106" s="1">
        <v>7042</v>
      </c>
      <c r="G106" s="1">
        <v>6900.5</v>
      </c>
      <c r="H106" s="1">
        <v>6974.95</v>
      </c>
      <c r="I106" s="1">
        <v>6968.55</v>
      </c>
      <c r="J106" s="1">
        <v>6958.88</v>
      </c>
      <c r="K106" s="1">
        <v>177432</v>
      </c>
      <c r="L106" s="1">
        <v>1234727415.4000001</v>
      </c>
      <c r="M106" s="3">
        <f>IF(ISERROR((Table9[[#This Row],[Close Price]]-I105)/I105),0,(Table9[[#This Row],[Close Price]]-I105)/I105)</f>
        <v>-4.1598232792312021E-4</v>
      </c>
      <c r="N106" s="3">
        <f>IF(OR(Table9[[#This Row],[Raw Return]]&lt;-20,Table9[[#This Row],[Raw Return]]&gt;20),"Outlier",Table9[[#This Row],[Raw Return]])</f>
        <v>-4.1598232792312021E-4</v>
      </c>
      <c r="O106" s="8">
        <f>(Table9[[#This Row],[Return]]-$S$3)^2</f>
        <v>3.1517745851141348E-6</v>
      </c>
      <c r="P106" s="8">
        <f>(Table9[[#This Row],[Return]]-$S$3)^3</f>
        <v>-5.595420424549253E-9</v>
      </c>
    </row>
    <row r="107" spans="1:16" x14ac:dyDescent="0.3">
      <c r="A107" s="1" t="s">
        <v>12</v>
      </c>
      <c r="B107" s="1" t="s">
        <v>13</v>
      </c>
      <c r="C107" s="2">
        <v>43342</v>
      </c>
      <c r="D107" s="1">
        <v>6968.55</v>
      </c>
      <c r="E107" s="1">
        <v>6969</v>
      </c>
      <c r="F107" s="1">
        <v>6993.7</v>
      </c>
      <c r="G107" s="1">
        <v>6900</v>
      </c>
      <c r="H107" s="1">
        <v>6950</v>
      </c>
      <c r="I107" s="1">
        <v>6929.9</v>
      </c>
      <c r="J107" s="1">
        <v>6932.96</v>
      </c>
      <c r="K107" s="1">
        <v>167502</v>
      </c>
      <c r="L107" s="1">
        <v>1161284237.05</v>
      </c>
      <c r="M107" s="3">
        <f>IF(ISERROR((Table9[[#This Row],[Close Price]]-I106)/I106),0,(Table9[[#This Row],[Close Price]]-I106)/I106)</f>
        <v>-5.5463475184938825E-3</v>
      </c>
      <c r="N107" s="3">
        <f>IF(OR(Table9[[#This Row],[Raw Return]]&lt;-20,Table9[[#This Row],[Raw Return]]&gt;20),"Outlier",Table9[[#This Row],[Raw Return]])</f>
        <v>-5.5463475184938825E-3</v>
      </c>
      <c r="O107" s="8">
        <f>(Table9[[#This Row],[Return]]-$S$3)^2</f>
        <v>4.768854039663332E-5</v>
      </c>
      <c r="P107" s="8">
        <f>(Table9[[#This Row],[Return]]-$S$3)^3</f>
        <v>-3.2932222826270576E-7</v>
      </c>
    </row>
    <row r="108" spans="1:16" x14ac:dyDescent="0.3">
      <c r="A108" s="1" t="s">
        <v>12</v>
      </c>
      <c r="B108" s="1" t="s">
        <v>13</v>
      </c>
      <c r="C108" s="2">
        <v>43343</v>
      </c>
      <c r="D108" s="1">
        <v>6929.9</v>
      </c>
      <c r="E108" s="1">
        <v>6940</v>
      </c>
      <c r="F108" s="1">
        <v>6968.4</v>
      </c>
      <c r="G108" s="1">
        <v>6725</v>
      </c>
      <c r="H108" s="1">
        <v>6753</v>
      </c>
      <c r="I108" s="1">
        <v>6747.8</v>
      </c>
      <c r="J108" s="1">
        <v>6800.33</v>
      </c>
      <c r="K108" s="1">
        <v>223887</v>
      </c>
      <c r="L108" s="1">
        <v>1522506144.25</v>
      </c>
      <c r="M108" s="3">
        <f>IF(ISERROR((Table9[[#This Row],[Close Price]]-I107)/I107),0,(Table9[[#This Row],[Close Price]]-I107)/I107)</f>
        <v>-2.6277435460829082E-2</v>
      </c>
      <c r="N108" s="3">
        <f>IF(OR(Table9[[#This Row],[Raw Return]]&lt;-20,Table9[[#This Row],[Raw Return]]&gt;20),"Outlier",Table9[[#This Row],[Raw Return]])</f>
        <v>-2.6277435460829082E-2</v>
      </c>
      <c r="O108" s="8">
        <f>(Table9[[#This Row],[Return]]-$S$3)^2</f>
        <v>7.6379143908769859E-4</v>
      </c>
      <c r="P108" s="8">
        <f>(Table9[[#This Row],[Return]]-$S$3)^3</f>
        <v>-2.1108733623236411E-5</v>
      </c>
    </row>
    <row r="109" spans="1:16" x14ac:dyDescent="0.3">
      <c r="A109" s="1" t="s">
        <v>12</v>
      </c>
      <c r="B109" s="1" t="s">
        <v>13</v>
      </c>
      <c r="C109" s="2">
        <v>43346</v>
      </c>
      <c r="D109" s="1">
        <v>6747.8</v>
      </c>
      <c r="E109" s="1">
        <v>6770</v>
      </c>
      <c r="F109" s="1">
        <v>6840</v>
      </c>
      <c r="G109" s="1">
        <v>6625</v>
      </c>
      <c r="H109" s="1">
        <v>6650.05</v>
      </c>
      <c r="I109" s="1">
        <v>6652.9</v>
      </c>
      <c r="J109" s="1">
        <v>6756.85</v>
      </c>
      <c r="K109" s="1">
        <v>196221</v>
      </c>
      <c r="L109" s="1">
        <v>1325835354.95</v>
      </c>
      <c r="M109" s="3">
        <f>IF(ISERROR((Table9[[#This Row],[Close Price]]-I108)/I108),0,(Table9[[#This Row],[Close Price]]-I108)/I108)</f>
        <v>-1.4063843030321073E-2</v>
      </c>
      <c r="N109" s="3">
        <f>IF(OR(Table9[[#This Row],[Raw Return]]&lt;-20,Table9[[#This Row],[Raw Return]]&gt;20),"Outlier",Table9[[#This Row],[Raw Return]])</f>
        <v>-1.4063843030321073E-2</v>
      </c>
      <c r="O109" s="8">
        <f>(Table9[[#This Row],[Return]]-$S$3)^2</f>
        <v>2.378746201104587E-4</v>
      </c>
      <c r="P109" s="8">
        <f>(Table9[[#This Row],[Return]]-$S$3)^3</f>
        <v>-3.6687841537494144E-6</v>
      </c>
    </row>
    <row r="110" spans="1:16" x14ac:dyDescent="0.3">
      <c r="A110" s="1" t="s">
        <v>12</v>
      </c>
      <c r="B110" s="1" t="s">
        <v>13</v>
      </c>
      <c r="C110" s="2">
        <v>43347</v>
      </c>
      <c r="D110" s="1">
        <v>6652.9</v>
      </c>
      <c r="E110" s="1">
        <v>6660</v>
      </c>
      <c r="F110" s="1">
        <v>6673.8</v>
      </c>
      <c r="G110" s="1">
        <v>6480.05</v>
      </c>
      <c r="H110" s="1">
        <v>6516</v>
      </c>
      <c r="I110" s="1">
        <v>6508.2</v>
      </c>
      <c r="J110" s="1">
        <v>6548</v>
      </c>
      <c r="K110" s="1">
        <v>391449</v>
      </c>
      <c r="L110" s="1">
        <v>2563208579.9000001</v>
      </c>
      <c r="M110" s="3">
        <f>IF(ISERROR((Table9[[#This Row],[Close Price]]-I109)/I109),0,(Table9[[#This Row],[Close Price]]-I109)/I109)</f>
        <v>-2.1749913571525174E-2</v>
      </c>
      <c r="N110" s="3">
        <f>IF(OR(Table9[[#This Row],[Raw Return]]&lt;-20,Table9[[#This Row],[Raw Return]]&gt;20),"Outlier",Table9[[#This Row],[Raw Return]])</f>
        <v>-2.1749913571525174E-2</v>
      </c>
      <c r="O110" s="8">
        <f>(Table9[[#This Row],[Return]]-$S$3)^2</f>
        <v>5.3403766854356232E-4</v>
      </c>
      <c r="P110" s="8">
        <f>(Table9[[#This Row],[Return]]-$S$3)^3</f>
        <v>-1.2341212683800006E-5</v>
      </c>
    </row>
    <row r="111" spans="1:16" x14ac:dyDescent="0.3">
      <c r="A111" s="1" t="s">
        <v>12</v>
      </c>
      <c r="B111" s="1" t="s">
        <v>13</v>
      </c>
      <c r="C111" s="2">
        <v>43348</v>
      </c>
      <c r="D111" s="1">
        <v>6508.2</v>
      </c>
      <c r="E111" s="1">
        <v>6500</v>
      </c>
      <c r="F111" s="1">
        <v>6559.15</v>
      </c>
      <c r="G111" s="1">
        <v>6401</v>
      </c>
      <c r="H111" s="1">
        <v>6509.55</v>
      </c>
      <c r="I111" s="1">
        <v>6503.05</v>
      </c>
      <c r="J111" s="1">
        <v>6489.04</v>
      </c>
      <c r="K111" s="1">
        <v>182931</v>
      </c>
      <c r="L111" s="1">
        <v>1187046956.8499999</v>
      </c>
      <c r="M111" s="3">
        <f>IF(ISERROR((Table9[[#This Row],[Close Price]]-I110)/I110),0,(Table9[[#This Row],[Close Price]]-I110)/I110)</f>
        <v>-7.9130942503297932E-4</v>
      </c>
      <c r="N111" s="3">
        <f>IF(OR(Table9[[#This Row],[Raw Return]]&lt;-20,Table9[[#This Row],[Raw Return]]&gt;20),"Outlier",Table9[[#This Row],[Raw Return]])</f>
        <v>-7.9130942503297932E-4</v>
      </c>
      <c r="O111" s="8">
        <f>(Table9[[#This Row],[Return]]-$S$3)^2</f>
        <v>4.6252992694495994E-6</v>
      </c>
      <c r="P111" s="8">
        <f>(Table9[[#This Row],[Return]]-$S$3)^3</f>
        <v>-9.9474040105654384E-9</v>
      </c>
    </row>
    <row r="112" spans="1:16" x14ac:dyDescent="0.3">
      <c r="A112" s="1" t="s">
        <v>12</v>
      </c>
      <c r="B112" s="1" t="s">
        <v>13</v>
      </c>
      <c r="C112" s="2">
        <v>43349</v>
      </c>
      <c r="D112" s="1">
        <v>6503.05</v>
      </c>
      <c r="E112" s="1">
        <v>6520</v>
      </c>
      <c r="F112" s="1">
        <v>6574.9</v>
      </c>
      <c r="G112" s="1">
        <v>6458.9</v>
      </c>
      <c r="H112" s="1">
        <v>6526</v>
      </c>
      <c r="I112" s="1">
        <v>6547.3</v>
      </c>
      <c r="J112" s="1">
        <v>6524.52</v>
      </c>
      <c r="K112" s="1">
        <v>155679</v>
      </c>
      <c r="L112" s="1">
        <v>1015730785.3</v>
      </c>
      <c r="M112" s="3">
        <f>IF(ISERROR((Table9[[#This Row],[Close Price]]-I111)/I111),0,(Table9[[#This Row],[Close Price]]-I111)/I111)</f>
        <v>6.804499427191856E-3</v>
      </c>
      <c r="N112" s="3">
        <f>IF(OR(Table9[[#This Row],[Raw Return]]&lt;-20,Table9[[#This Row],[Raw Return]]&gt;20),"Outlier",Table9[[#This Row],[Raw Return]])</f>
        <v>6.804499427191856E-3</v>
      </c>
      <c r="O112" s="8">
        <f>(Table9[[#This Row],[Return]]-$S$3)^2</f>
        <v>2.9649745186002206E-5</v>
      </c>
      <c r="P112" s="8">
        <f>(Table9[[#This Row],[Return]]-$S$3)^3</f>
        <v>1.6144754594796168E-7</v>
      </c>
    </row>
    <row r="113" spans="1:16" x14ac:dyDescent="0.3">
      <c r="A113" s="1" t="s">
        <v>12</v>
      </c>
      <c r="B113" s="1" t="s">
        <v>13</v>
      </c>
      <c r="C113" s="2">
        <v>43350</v>
      </c>
      <c r="D113" s="1">
        <v>6547.3</v>
      </c>
      <c r="E113" s="1">
        <v>6600</v>
      </c>
      <c r="F113" s="1">
        <v>6639.3</v>
      </c>
      <c r="G113" s="1">
        <v>6505</v>
      </c>
      <c r="H113" s="1">
        <v>6592</v>
      </c>
      <c r="I113" s="1">
        <v>6600.1</v>
      </c>
      <c r="J113" s="1">
        <v>6587.71</v>
      </c>
      <c r="K113" s="1">
        <v>115576</v>
      </c>
      <c r="L113" s="1">
        <v>761381321.60000002</v>
      </c>
      <c r="M113" s="3">
        <f>IF(ISERROR((Table9[[#This Row],[Close Price]]-I112)/I112),0,(Table9[[#This Row],[Close Price]]-I112)/I112)</f>
        <v>8.0643929558749678E-3</v>
      </c>
      <c r="N113" s="3">
        <f>IF(OR(Table9[[#This Row],[Raw Return]]&lt;-20,Table9[[#This Row],[Raw Return]]&gt;20),"Outlier",Table9[[#This Row],[Raw Return]])</f>
        <v>8.0643929558749678E-3</v>
      </c>
      <c r="O113" s="8">
        <f>(Table9[[#This Row],[Return]]-$S$3)^2</f>
        <v>4.4957715437139961E-5</v>
      </c>
      <c r="P113" s="8">
        <f>(Table9[[#This Row],[Return]]-$S$3)^3</f>
        <v>3.0144379672319634E-7</v>
      </c>
    </row>
    <row r="114" spans="1:16" x14ac:dyDescent="0.3">
      <c r="A114" s="1" t="s">
        <v>12</v>
      </c>
      <c r="B114" s="1" t="s">
        <v>13</v>
      </c>
      <c r="C114" s="2">
        <v>43353</v>
      </c>
      <c r="D114" s="1">
        <v>6600.1</v>
      </c>
      <c r="E114" s="1">
        <v>6580</v>
      </c>
      <c r="F114" s="1">
        <v>6581</v>
      </c>
      <c r="G114" s="1">
        <v>6315</v>
      </c>
      <c r="H114" s="1">
        <v>6335</v>
      </c>
      <c r="I114" s="1">
        <v>6347.45</v>
      </c>
      <c r="J114" s="1">
        <v>6399.85</v>
      </c>
      <c r="K114" s="1">
        <v>238799</v>
      </c>
      <c r="L114" s="1">
        <v>1528278869.95</v>
      </c>
      <c r="M114" s="3">
        <f>IF(ISERROR((Table9[[#This Row],[Close Price]]-I113)/I113),0,(Table9[[#This Row],[Close Price]]-I113)/I113)</f>
        <v>-3.8279723034499558E-2</v>
      </c>
      <c r="N114" s="3">
        <f>IF(OR(Table9[[#This Row],[Raw Return]]&lt;-20,Table9[[#This Row],[Raw Return]]&gt;20),"Outlier",Table9[[#This Row],[Raw Return]])</f>
        <v>-3.8279723034499558E-2</v>
      </c>
      <c r="O114" s="8">
        <f>(Table9[[#This Row],[Return]]-$S$3)^2</f>
        <v>1.5712554347392267E-3</v>
      </c>
      <c r="P114" s="8">
        <f>(Table9[[#This Row],[Return]]-$S$3)^3</f>
        <v>-6.22830955296302E-5</v>
      </c>
    </row>
    <row r="115" spans="1:16" x14ac:dyDescent="0.3">
      <c r="A115" s="1" t="s">
        <v>12</v>
      </c>
      <c r="B115" s="1" t="s">
        <v>13</v>
      </c>
      <c r="C115" s="2">
        <v>43354</v>
      </c>
      <c r="D115" s="1">
        <v>6347.45</v>
      </c>
      <c r="E115" s="1">
        <v>6351.1</v>
      </c>
      <c r="F115" s="1">
        <v>6479.2</v>
      </c>
      <c r="G115" s="1">
        <v>6252</v>
      </c>
      <c r="H115" s="1">
        <v>6362</v>
      </c>
      <c r="I115" s="1">
        <v>6362.15</v>
      </c>
      <c r="J115" s="1">
        <v>6393.9</v>
      </c>
      <c r="K115" s="1">
        <v>358140</v>
      </c>
      <c r="L115" s="1">
        <v>2289912422.75</v>
      </c>
      <c r="M115" s="3">
        <f>IF(ISERROR((Table9[[#This Row],[Close Price]]-I114)/I114),0,(Table9[[#This Row],[Close Price]]-I114)/I114)</f>
        <v>2.3158906332463934E-3</v>
      </c>
      <c r="N115" s="3">
        <f>IF(OR(Table9[[#This Row],[Raw Return]]&lt;-20,Table9[[#This Row],[Raw Return]]&gt;20),"Outlier",Table9[[#This Row],[Raw Return]])</f>
        <v>2.3158906332463934E-3</v>
      </c>
      <c r="O115" s="8">
        <f>(Table9[[#This Row],[Return]]-$S$3)^2</f>
        <v>9.149863029778917E-7</v>
      </c>
      <c r="P115" s="8">
        <f>(Table9[[#This Row],[Return]]-$S$3)^3</f>
        <v>8.7522938310306893E-10</v>
      </c>
    </row>
    <row r="116" spans="1:16" x14ac:dyDescent="0.3">
      <c r="A116" s="1" t="s">
        <v>12</v>
      </c>
      <c r="B116" s="1" t="s">
        <v>13</v>
      </c>
      <c r="C116" s="2">
        <v>43355</v>
      </c>
      <c r="D116" s="1">
        <v>6362.15</v>
      </c>
      <c r="E116" s="1">
        <v>6351</v>
      </c>
      <c r="F116" s="1">
        <v>6474</v>
      </c>
      <c r="G116" s="1">
        <v>6320</v>
      </c>
      <c r="H116" s="1">
        <v>6413.9</v>
      </c>
      <c r="I116" s="1">
        <v>6412.95</v>
      </c>
      <c r="J116" s="1">
        <v>6403.48</v>
      </c>
      <c r="K116" s="1">
        <v>193742</v>
      </c>
      <c r="L116" s="1">
        <v>1240622433.3</v>
      </c>
      <c r="M116" s="3">
        <f>IF(ISERROR((Table9[[#This Row],[Close Price]]-I115)/I115),0,(Table9[[#This Row],[Close Price]]-I115)/I115)</f>
        <v>7.9847221458155156E-3</v>
      </c>
      <c r="N116" s="3">
        <f>IF(OR(Table9[[#This Row],[Raw Return]]&lt;-20,Table9[[#This Row],[Raw Return]]&gt;20),"Outlier",Table9[[#This Row],[Raw Return]])</f>
        <v>7.9847221458155156E-3</v>
      </c>
      <c r="O116" s="8">
        <f>(Table9[[#This Row],[Return]]-$S$3)^2</f>
        <v>4.3895669108269685E-5</v>
      </c>
      <c r="P116" s="8">
        <f>(Table9[[#This Row],[Return]]-$S$3)^3</f>
        <v>2.908255178910738E-7</v>
      </c>
    </row>
    <row r="117" spans="1:16" x14ac:dyDescent="0.3">
      <c r="A117" s="1" t="s">
        <v>12</v>
      </c>
      <c r="B117" s="1" t="s">
        <v>13</v>
      </c>
      <c r="C117" s="2">
        <v>43357</v>
      </c>
      <c r="D117" s="1">
        <v>6412.95</v>
      </c>
      <c r="E117" s="1">
        <v>6479</v>
      </c>
      <c r="F117" s="1">
        <v>6799</v>
      </c>
      <c r="G117" s="1">
        <v>6402</v>
      </c>
      <c r="H117" s="1">
        <v>6775</v>
      </c>
      <c r="I117" s="1">
        <v>6709.65</v>
      </c>
      <c r="J117" s="1">
        <v>6609.93</v>
      </c>
      <c r="K117" s="1">
        <v>265042</v>
      </c>
      <c r="L117" s="1">
        <v>1751908332.4000001</v>
      </c>
      <c r="M117" s="3">
        <f>IF(ISERROR((Table9[[#This Row],[Close Price]]-I116)/I116),0,(Table9[[#This Row],[Close Price]]-I116)/I116)</f>
        <v>4.626575912801438E-2</v>
      </c>
      <c r="N117" s="3">
        <f>IF(OR(Table9[[#This Row],[Raw Return]]&lt;-20,Table9[[#This Row],[Raw Return]]&gt;20),"Outlier",Table9[[#This Row],[Raw Return]])</f>
        <v>4.626575912801438E-2</v>
      </c>
      <c r="O117" s="8">
        <f>(Table9[[#This Row],[Return]]-$S$3)^2</f>
        <v>2.0165863469356719E-3</v>
      </c>
      <c r="P117" s="8">
        <f>(Table9[[#This Row],[Return]]-$S$3)^3</f>
        <v>9.0557668740282016E-5</v>
      </c>
    </row>
    <row r="118" spans="1:16" x14ac:dyDescent="0.3">
      <c r="A118" s="1" t="s">
        <v>12</v>
      </c>
      <c r="B118" s="1" t="s">
        <v>13</v>
      </c>
      <c r="C118" s="2">
        <v>43360</v>
      </c>
      <c r="D118" s="1">
        <v>6709.65</v>
      </c>
      <c r="E118" s="1">
        <v>6691.2</v>
      </c>
      <c r="F118" s="1">
        <v>6699.95</v>
      </c>
      <c r="G118" s="1">
        <v>6530</v>
      </c>
      <c r="H118" s="1">
        <v>6540.15</v>
      </c>
      <c r="I118" s="1">
        <v>6549.95</v>
      </c>
      <c r="J118" s="1">
        <v>6595.67</v>
      </c>
      <c r="K118" s="1">
        <v>165064</v>
      </c>
      <c r="L118" s="1">
        <v>1088706974.55</v>
      </c>
      <c r="M118" s="3">
        <f>IF(ISERROR((Table9[[#This Row],[Close Price]]-I117)/I117),0,(Table9[[#This Row],[Close Price]]-I117)/I117)</f>
        <v>-2.3801539573599192E-2</v>
      </c>
      <c r="N118" s="3">
        <f>IF(OR(Table9[[#This Row],[Raw Return]]&lt;-20,Table9[[#This Row],[Raw Return]]&gt;20),"Outlier",Table9[[#This Row],[Raw Return]])</f>
        <v>-2.3801539573599192E-2</v>
      </c>
      <c r="O118" s="8">
        <f>(Table9[[#This Row],[Return]]-$S$3)^2</f>
        <v>6.3306993485672978E-4</v>
      </c>
      <c r="P118" s="8">
        <f>(Table9[[#This Row],[Return]]-$S$3)^3</f>
        <v>-1.5928597322788837E-5</v>
      </c>
    </row>
    <row r="119" spans="1:16" x14ac:dyDescent="0.3">
      <c r="A119" s="1" t="s">
        <v>12</v>
      </c>
      <c r="B119" s="1" t="s">
        <v>13</v>
      </c>
      <c r="C119" s="2">
        <v>43361</v>
      </c>
      <c r="D119" s="1">
        <v>6549.95</v>
      </c>
      <c r="E119" s="1">
        <v>6570</v>
      </c>
      <c r="F119" s="1">
        <v>6635.6</v>
      </c>
      <c r="G119" s="1">
        <v>6495</v>
      </c>
      <c r="H119" s="1">
        <v>6520</v>
      </c>
      <c r="I119" s="1">
        <v>6527.6</v>
      </c>
      <c r="J119" s="1">
        <v>6551.14</v>
      </c>
      <c r="K119" s="1">
        <v>222470</v>
      </c>
      <c r="L119" s="1">
        <v>1457431846.5</v>
      </c>
      <c r="M119" s="3">
        <f>IF(ISERROR((Table9[[#This Row],[Close Price]]-I118)/I118),0,(Table9[[#This Row],[Close Price]]-I118)/I118)</f>
        <v>-3.412239788089902E-3</v>
      </c>
      <c r="N119" s="3">
        <f>IF(OR(Table9[[#This Row],[Raw Return]]&lt;-20,Table9[[#This Row],[Raw Return]]&gt;20),"Outlier",Table9[[#This Row],[Raw Return]])</f>
        <v>-3.412239788089902E-3</v>
      </c>
      <c r="O119" s="8">
        <f>(Table9[[#This Row],[Return]]-$S$3)^2</f>
        <v>2.2767987696217061E-5</v>
      </c>
      <c r="P119" s="8">
        <f>(Table9[[#This Row],[Return]]-$S$3)^3</f>
        <v>-1.0863930336057026E-7</v>
      </c>
    </row>
    <row r="120" spans="1:16" x14ac:dyDescent="0.3">
      <c r="A120" s="1" t="s">
        <v>12</v>
      </c>
      <c r="B120" s="1" t="s">
        <v>13</v>
      </c>
      <c r="C120" s="2">
        <v>43362</v>
      </c>
      <c r="D120" s="1">
        <v>6527.6</v>
      </c>
      <c r="E120" s="1">
        <v>6555</v>
      </c>
      <c r="F120" s="1">
        <v>6580</v>
      </c>
      <c r="G120" s="1">
        <v>6281.05</v>
      </c>
      <c r="H120" s="1">
        <v>6310</v>
      </c>
      <c r="I120" s="1">
        <v>6312.05</v>
      </c>
      <c r="J120" s="1">
        <v>6405.54</v>
      </c>
      <c r="K120" s="1">
        <v>207789</v>
      </c>
      <c r="L120" s="1">
        <v>1331000391.7</v>
      </c>
      <c r="M120" s="3">
        <f>IF(ISERROR((Table9[[#This Row],[Close Price]]-I119)/I119),0,(Table9[[#This Row],[Close Price]]-I119)/I119)</f>
        <v>-3.3021324836080668E-2</v>
      </c>
      <c r="N120" s="3">
        <f>IF(OR(Table9[[#This Row],[Raw Return]]&lt;-20,Table9[[#This Row],[Raw Return]]&gt;20),"Outlier",Table9[[#This Row],[Raw Return]])</f>
        <v>-3.3021324836080668E-2</v>
      </c>
      <c r="O120" s="8">
        <f>(Table9[[#This Row],[Return]]-$S$3)^2</f>
        <v>1.1820302156044049E-3</v>
      </c>
      <c r="P120" s="8">
        <f>(Table9[[#This Row],[Return]]-$S$3)^3</f>
        <v>-4.0638986405614625E-5</v>
      </c>
    </row>
    <row r="121" spans="1:16" x14ac:dyDescent="0.3">
      <c r="A121" s="1" t="s">
        <v>12</v>
      </c>
      <c r="B121" s="1" t="s">
        <v>13</v>
      </c>
      <c r="C121" s="2">
        <v>43364</v>
      </c>
      <c r="D121" s="1">
        <v>6312.05</v>
      </c>
      <c r="E121" s="1">
        <v>6362</v>
      </c>
      <c r="F121" s="1">
        <v>6445</v>
      </c>
      <c r="G121" s="1">
        <v>5366</v>
      </c>
      <c r="H121" s="1">
        <v>6275</v>
      </c>
      <c r="I121" s="1">
        <v>6259.7</v>
      </c>
      <c r="J121" s="1">
        <v>6111.08</v>
      </c>
      <c r="K121" s="1">
        <v>681976</v>
      </c>
      <c r="L121" s="1">
        <v>4167610759.9000001</v>
      </c>
      <c r="M121" s="3">
        <f>IF(ISERROR((Table9[[#This Row],[Close Price]]-I120)/I120),0,(Table9[[#This Row],[Close Price]]-I120)/I120)</f>
        <v>-8.2936605381770355E-3</v>
      </c>
      <c r="N121" s="3">
        <f>IF(OR(Table9[[#This Row],[Raw Return]]&lt;-20,Table9[[#This Row],[Raw Return]]&gt;20),"Outlier",Table9[[#This Row],[Raw Return]])</f>
        <v>-8.2936605381770355E-3</v>
      </c>
      <c r="O121" s="8">
        <f>(Table9[[#This Row],[Return]]-$S$3)^2</f>
        <v>9.3180447757048492E-5</v>
      </c>
      <c r="P121" s="8">
        <f>(Table9[[#This Row],[Return]]-$S$3)^3</f>
        <v>-8.9947104925974206E-7</v>
      </c>
    </row>
    <row r="122" spans="1:16" x14ac:dyDescent="0.3">
      <c r="A122" s="1" t="s">
        <v>12</v>
      </c>
      <c r="B122" s="1" t="s">
        <v>13</v>
      </c>
      <c r="C122" s="2">
        <v>43367</v>
      </c>
      <c r="D122" s="1">
        <v>6259.7</v>
      </c>
      <c r="E122" s="1">
        <v>6305.6</v>
      </c>
      <c r="F122" s="1">
        <v>6307</v>
      </c>
      <c r="G122" s="1">
        <v>6007.85</v>
      </c>
      <c r="H122" s="1">
        <v>6061.55</v>
      </c>
      <c r="I122" s="1">
        <v>6067.65</v>
      </c>
      <c r="J122" s="1">
        <v>6108.86</v>
      </c>
      <c r="K122" s="1">
        <v>510326</v>
      </c>
      <c r="L122" s="1">
        <v>3117509467.8499999</v>
      </c>
      <c r="M122" s="3">
        <f>IF(ISERROR((Table9[[#This Row],[Close Price]]-I121)/I121),0,(Table9[[#This Row],[Close Price]]-I121)/I121)</f>
        <v>-3.0680384043963799E-2</v>
      </c>
      <c r="N122" s="3">
        <f>IF(OR(Table9[[#This Row],[Raw Return]]&lt;-20,Table9[[#This Row],[Raw Return]]&gt;20),"Outlier",Table9[[#This Row],[Raw Return]])</f>
        <v>-3.0680384043963799E-2</v>
      </c>
      <c r="O122" s="8">
        <f>(Table9[[#This Row],[Return]]-$S$3)^2</f>
        <v>1.0265440109675868E-3</v>
      </c>
      <c r="P122" s="8">
        <f>(Table9[[#This Row],[Return]]-$S$3)^3</f>
        <v>-3.2890188338723183E-5</v>
      </c>
    </row>
    <row r="123" spans="1:16" x14ac:dyDescent="0.3">
      <c r="A123" s="1" t="s">
        <v>12</v>
      </c>
      <c r="B123" s="1" t="s">
        <v>13</v>
      </c>
      <c r="C123" s="2">
        <v>43368</v>
      </c>
      <c r="D123" s="1">
        <v>6067.65</v>
      </c>
      <c r="E123" s="1">
        <v>6060</v>
      </c>
      <c r="F123" s="1">
        <v>6250</v>
      </c>
      <c r="G123" s="1">
        <v>5932.05</v>
      </c>
      <c r="H123" s="1">
        <v>6190</v>
      </c>
      <c r="I123" s="1">
        <v>6185.65</v>
      </c>
      <c r="J123" s="1">
        <v>6115.79</v>
      </c>
      <c r="K123" s="1">
        <v>345421</v>
      </c>
      <c r="L123" s="1">
        <v>2112521054.95</v>
      </c>
      <c r="M123" s="3">
        <f>IF(ISERROR((Table9[[#This Row],[Close Price]]-I122)/I122),0,(Table9[[#This Row],[Close Price]]-I122)/I122)</f>
        <v>1.9447397262531623E-2</v>
      </c>
      <c r="N123" s="3">
        <f>IF(OR(Table9[[#This Row],[Raw Return]]&lt;-20,Table9[[#This Row],[Raw Return]]&gt;20),"Outlier",Table9[[#This Row],[Raw Return]])</f>
        <v>1.9447397262531623E-2</v>
      </c>
      <c r="O123" s="8">
        <f>(Table9[[#This Row],[Return]]-$S$3)^2</f>
        <v>3.2717776237776189E-4</v>
      </c>
      <c r="P123" s="8">
        <f>(Table9[[#This Row],[Return]]-$S$3)^3</f>
        <v>5.9180096201818941E-6</v>
      </c>
    </row>
    <row r="124" spans="1:16" x14ac:dyDescent="0.3">
      <c r="A124" s="1" t="s">
        <v>12</v>
      </c>
      <c r="B124" s="1" t="s">
        <v>13</v>
      </c>
      <c r="C124" s="2">
        <v>43369</v>
      </c>
      <c r="D124" s="1">
        <v>6185.65</v>
      </c>
      <c r="E124" s="1">
        <v>6207</v>
      </c>
      <c r="F124" s="1">
        <v>6289</v>
      </c>
      <c r="G124" s="1">
        <v>6188</v>
      </c>
      <c r="H124" s="1">
        <v>6205</v>
      </c>
      <c r="I124" s="1">
        <v>6212.55</v>
      </c>
      <c r="J124" s="1">
        <v>6233.31</v>
      </c>
      <c r="K124" s="1">
        <v>164588</v>
      </c>
      <c r="L124" s="1">
        <v>1025928073.5</v>
      </c>
      <c r="M124" s="3">
        <f>IF(ISERROR((Table9[[#This Row],[Close Price]]-I123)/I123),0,(Table9[[#This Row],[Close Price]]-I123)/I123)</f>
        <v>4.3487749872690093E-3</v>
      </c>
      <c r="N124" s="3">
        <f>IF(OR(Table9[[#This Row],[Raw Return]]&lt;-20,Table9[[#This Row],[Raw Return]]&gt;20),"Outlier",Table9[[#This Row],[Raw Return]])</f>
        <v>4.3487749872690093E-3</v>
      </c>
      <c r="O124" s="8">
        <f>(Table9[[#This Row],[Return]]-$S$3)^2</f>
        <v>8.9367127581420129E-6</v>
      </c>
      <c r="P124" s="8">
        <f>(Table9[[#This Row],[Return]]-$S$3)^3</f>
        <v>2.6715708659330309E-8</v>
      </c>
    </row>
    <row r="125" spans="1:16" x14ac:dyDescent="0.3">
      <c r="A125" s="1" t="s">
        <v>12</v>
      </c>
      <c r="B125" s="1" t="s">
        <v>13</v>
      </c>
      <c r="C125" s="2">
        <v>43370</v>
      </c>
      <c r="D125" s="1">
        <v>6212.55</v>
      </c>
      <c r="E125" s="1">
        <v>6219</v>
      </c>
      <c r="F125" s="1">
        <v>6240</v>
      </c>
      <c r="G125" s="1">
        <v>5955.1</v>
      </c>
      <c r="H125" s="1">
        <v>5975.45</v>
      </c>
      <c r="I125" s="1">
        <v>5979.8</v>
      </c>
      <c r="J125" s="1">
        <v>6066.75</v>
      </c>
      <c r="K125" s="1">
        <v>276735</v>
      </c>
      <c r="L125" s="1">
        <v>1678883226.5</v>
      </c>
      <c r="M125" s="3">
        <f>IF(ISERROR((Table9[[#This Row],[Close Price]]-I124)/I124),0,(Table9[[#This Row],[Close Price]]-I124)/I124)</f>
        <v>-3.7464487207346416E-2</v>
      </c>
      <c r="N125" s="3">
        <f>IF(OR(Table9[[#This Row],[Raw Return]]&lt;-20,Table9[[#This Row],[Raw Return]]&gt;20),"Outlier",Table9[[#This Row],[Raw Return]])</f>
        <v>-3.7464487207346416E-2</v>
      </c>
      <c r="O125" s="8">
        <f>(Table9[[#This Row],[Return]]-$S$3)^2</f>
        <v>1.5072896731163788E-3</v>
      </c>
      <c r="P125" s="8">
        <f>(Table9[[#This Row],[Return]]-$S$3)^3</f>
        <v>-5.8518756035202756E-5</v>
      </c>
    </row>
    <row r="126" spans="1:16" x14ac:dyDescent="0.3">
      <c r="A126" s="1" t="s">
        <v>12</v>
      </c>
      <c r="B126" s="1" t="s">
        <v>13</v>
      </c>
      <c r="C126" s="2">
        <v>43371</v>
      </c>
      <c r="D126" s="1">
        <v>5979.8</v>
      </c>
      <c r="E126" s="1">
        <v>5987</v>
      </c>
      <c r="F126" s="1">
        <v>6059.5</v>
      </c>
      <c r="G126" s="1">
        <v>5885</v>
      </c>
      <c r="H126" s="1">
        <v>6028</v>
      </c>
      <c r="I126" s="1">
        <v>6006.2</v>
      </c>
      <c r="J126" s="1">
        <v>5976.36</v>
      </c>
      <c r="K126" s="1">
        <v>254770</v>
      </c>
      <c r="L126" s="1">
        <v>1522598457.0999999</v>
      </c>
      <c r="M126" s="3">
        <f>IF(ISERROR((Table9[[#This Row],[Close Price]]-I125)/I125),0,(Table9[[#This Row],[Close Price]]-I125)/I125)</f>
        <v>4.4148633733569077E-3</v>
      </c>
      <c r="N126" s="3">
        <f>IF(OR(Table9[[#This Row],[Raw Return]]&lt;-20,Table9[[#This Row],[Raw Return]]&gt;20),"Outlier",Table9[[#This Row],[Raw Return]])</f>
        <v>4.4148633733569077E-3</v>
      </c>
      <c r="O126" s="8">
        <f>(Table9[[#This Row],[Return]]-$S$3)^2</f>
        <v>9.3362141059522534E-6</v>
      </c>
      <c r="P126" s="8">
        <f>(Table9[[#This Row],[Return]]-$S$3)^3</f>
        <v>2.8527006701367156E-8</v>
      </c>
    </row>
    <row r="127" spans="1:16" x14ac:dyDescent="0.3">
      <c r="A127" s="1" t="s">
        <v>12</v>
      </c>
      <c r="B127" s="1" t="s">
        <v>13</v>
      </c>
      <c r="C127" s="2">
        <v>43374</v>
      </c>
      <c r="D127" s="1">
        <v>6006.2</v>
      </c>
      <c r="E127" s="1">
        <v>6000</v>
      </c>
      <c r="F127" s="1">
        <v>6040</v>
      </c>
      <c r="G127" s="1">
        <v>5771</v>
      </c>
      <c r="H127" s="1">
        <v>5909</v>
      </c>
      <c r="I127" s="1">
        <v>5881.85</v>
      </c>
      <c r="J127" s="1">
        <v>5868.44</v>
      </c>
      <c r="K127" s="1">
        <v>276252</v>
      </c>
      <c r="L127" s="1">
        <v>1621168659.95</v>
      </c>
      <c r="M127" s="3">
        <f>IF(ISERROR((Table9[[#This Row],[Close Price]]-I126)/I126),0,(Table9[[#This Row],[Close Price]]-I126)/I126)</f>
        <v>-2.0703606273517274E-2</v>
      </c>
      <c r="N127" s="3">
        <f>IF(OR(Table9[[#This Row],[Raw Return]]&lt;-20,Table9[[#This Row],[Raw Return]]&gt;20),"Outlier",Table9[[#This Row],[Raw Return]])</f>
        <v>-2.0703606273517274E-2</v>
      </c>
      <c r="O127" s="8">
        <f>(Table9[[#This Row],[Return]]-$S$3)^2</f>
        <v>4.8677366310386936E-4</v>
      </c>
      <c r="P127" s="8">
        <f>(Table9[[#This Row],[Return]]-$S$3)^3</f>
        <v>-1.073966189165788E-5</v>
      </c>
    </row>
    <row r="128" spans="1:16" x14ac:dyDescent="0.3">
      <c r="A128" s="1" t="s">
        <v>12</v>
      </c>
      <c r="B128" s="1" t="s">
        <v>13</v>
      </c>
      <c r="C128" s="2">
        <v>43376</v>
      </c>
      <c r="D128" s="1">
        <v>5881.85</v>
      </c>
      <c r="E128" s="1">
        <v>5908</v>
      </c>
      <c r="F128" s="1">
        <v>5949</v>
      </c>
      <c r="G128" s="1">
        <v>5701</v>
      </c>
      <c r="H128" s="1">
        <v>5714.95</v>
      </c>
      <c r="I128" s="1">
        <v>5752.5</v>
      </c>
      <c r="J128" s="1">
        <v>5820.39</v>
      </c>
      <c r="K128" s="1">
        <v>312920</v>
      </c>
      <c r="L128" s="1">
        <v>1821316911</v>
      </c>
      <c r="M128" s="3">
        <f>IF(ISERROR((Table9[[#This Row],[Close Price]]-I127)/I127),0,(Table9[[#This Row],[Close Price]]-I127)/I127)</f>
        <v>-2.1991380263012547E-2</v>
      </c>
      <c r="N128" s="3">
        <f>IF(OR(Table9[[#This Row],[Raw Return]]&lt;-20,Table9[[#This Row],[Raw Return]]&gt;20),"Outlier",Table9[[#This Row],[Raw Return]])</f>
        <v>-2.1991380263012547E-2</v>
      </c>
      <c r="O128" s="8">
        <f>(Table9[[#This Row],[Return]]-$S$3)^2</f>
        <v>5.4525620542156944E-4</v>
      </c>
      <c r="P128" s="8">
        <f>(Table9[[#This Row],[Return]]-$S$3)^3</f>
        <v>-1.2732125925635284E-5</v>
      </c>
    </row>
    <row r="129" spans="1:16" x14ac:dyDescent="0.3">
      <c r="A129" s="1" t="s">
        <v>12</v>
      </c>
      <c r="B129" s="1" t="s">
        <v>13</v>
      </c>
      <c r="C129" s="2">
        <v>43377</v>
      </c>
      <c r="D129" s="1">
        <v>5752.5</v>
      </c>
      <c r="E129" s="1">
        <v>5660</v>
      </c>
      <c r="F129" s="1">
        <v>5730</v>
      </c>
      <c r="G129" s="1">
        <v>5524.75</v>
      </c>
      <c r="H129" s="1">
        <v>5611</v>
      </c>
      <c r="I129" s="1">
        <v>5632.1</v>
      </c>
      <c r="J129" s="1">
        <v>5631.61</v>
      </c>
      <c r="K129" s="1">
        <v>209825</v>
      </c>
      <c r="L129" s="1">
        <v>1181652540</v>
      </c>
      <c r="M129" s="3">
        <f>IF(ISERROR((Table9[[#This Row],[Close Price]]-I128)/I128),0,(Table9[[#This Row],[Close Price]]-I128)/I128)</f>
        <v>-2.0930030421555782E-2</v>
      </c>
      <c r="N129" s="3">
        <f>IF(OR(Table9[[#This Row],[Raw Return]]&lt;-20,Table9[[#This Row],[Raw Return]]&gt;20),"Outlier",Table9[[#This Row],[Raw Return]])</f>
        <v>-2.0930030421555782E-2</v>
      </c>
      <c r="O129" s="8">
        <f>(Table9[[#This Row],[Return]]-$S$3)^2</f>
        <v>4.9681609929047165E-4</v>
      </c>
      <c r="P129" s="8">
        <f>(Table9[[#This Row],[Return]]-$S$3)^3</f>
        <v>-1.1073718798467483E-5</v>
      </c>
    </row>
    <row r="130" spans="1:16" x14ac:dyDescent="0.3">
      <c r="A130" s="1" t="s">
        <v>12</v>
      </c>
      <c r="B130" s="1" t="s">
        <v>13</v>
      </c>
      <c r="C130" s="2">
        <v>43378</v>
      </c>
      <c r="D130" s="1">
        <v>5632.1</v>
      </c>
      <c r="E130" s="1">
        <v>5614</v>
      </c>
      <c r="F130" s="1">
        <v>5721</v>
      </c>
      <c r="G130" s="1">
        <v>5222.8999999999996</v>
      </c>
      <c r="H130" s="1">
        <v>5333.4</v>
      </c>
      <c r="I130" s="1">
        <v>5375.65</v>
      </c>
      <c r="J130" s="1">
        <v>5532.16</v>
      </c>
      <c r="K130" s="1">
        <v>252881</v>
      </c>
      <c r="L130" s="1">
        <v>1398978421.7</v>
      </c>
      <c r="M130" s="3">
        <f>IF(ISERROR((Table9[[#This Row],[Close Price]]-I129)/I129),0,(Table9[[#This Row],[Close Price]]-I129)/I129)</f>
        <v>-4.5533637541947176E-2</v>
      </c>
      <c r="N130" s="3">
        <f>IF(OR(Table9[[#This Row],[Raw Return]]&lt;-20,Table9[[#This Row],[Raw Return]]&gt;20),"Outlier",Table9[[#This Row],[Raw Return]])</f>
        <v>-4.5533637541947176E-2</v>
      </c>
      <c r="O130" s="8">
        <f>(Table9[[#This Row],[Return]]-$S$3)^2</f>
        <v>2.1989514805526335E-3</v>
      </c>
      <c r="P130" s="8">
        <f>(Table9[[#This Row],[Return]]-$S$3)^3</f>
        <v>-1.0311538562438445E-4</v>
      </c>
    </row>
    <row r="131" spans="1:16" x14ac:dyDescent="0.3">
      <c r="A131" s="1" t="s">
        <v>12</v>
      </c>
      <c r="B131" s="1" t="s">
        <v>13</v>
      </c>
      <c r="C131" s="2">
        <v>43381</v>
      </c>
      <c r="D131" s="1">
        <v>5375.65</v>
      </c>
      <c r="E131" s="1">
        <v>5350</v>
      </c>
      <c r="F131" s="1">
        <v>5500</v>
      </c>
      <c r="G131" s="1">
        <v>5230.3999999999996</v>
      </c>
      <c r="H131" s="1">
        <v>5379.95</v>
      </c>
      <c r="I131" s="1">
        <v>5395.55</v>
      </c>
      <c r="J131" s="1">
        <v>5356.61</v>
      </c>
      <c r="K131" s="1">
        <v>271315</v>
      </c>
      <c r="L131" s="1">
        <v>1453329974.8499999</v>
      </c>
      <c r="M131" s="3">
        <f>IF(ISERROR((Table9[[#This Row],[Close Price]]-I130)/I130),0,(Table9[[#This Row],[Close Price]]-I130)/I130)</f>
        <v>3.7018779124385975E-3</v>
      </c>
      <c r="N131" s="3">
        <f>IF(OR(Table9[[#This Row],[Raw Return]]&lt;-20,Table9[[#This Row],[Raw Return]]&gt;20),"Outlier",Table9[[#This Row],[Raw Return]])</f>
        <v>3.7018779124385975E-3</v>
      </c>
      <c r="O131" s="8">
        <f>(Table9[[#This Row],[Return]]-$S$3)^2</f>
        <v>5.487476987264304E-6</v>
      </c>
      <c r="P131" s="8">
        <f>(Table9[[#This Row],[Return]]-$S$3)^3</f>
        <v>1.2854614823354107E-8</v>
      </c>
    </row>
    <row r="132" spans="1:16" x14ac:dyDescent="0.3">
      <c r="A132" s="1" t="s">
        <v>12</v>
      </c>
      <c r="B132" s="1" t="s">
        <v>13</v>
      </c>
      <c r="C132" s="2">
        <v>43382</v>
      </c>
      <c r="D132" s="1">
        <v>5395.55</v>
      </c>
      <c r="E132" s="1">
        <v>5412</v>
      </c>
      <c r="F132" s="1">
        <v>5580</v>
      </c>
      <c r="G132" s="1">
        <v>5275.3</v>
      </c>
      <c r="H132" s="1">
        <v>5405</v>
      </c>
      <c r="I132" s="1">
        <v>5429.1</v>
      </c>
      <c r="J132" s="1">
        <v>5413.42</v>
      </c>
      <c r="K132" s="1">
        <v>216160</v>
      </c>
      <c r="L132" s="1">
        <v>1170165195.8</v>
      </c>
      <c r="M132" s="3">
        <f>IF(ISERROR((Table9[[#This Row],[Close Price]]-I131)/I131),0,(Table9[[#This Row],[Close Price]]-I131)/I131)</f>
        <v>6.2180871273549831E-3</v>
      </c>
      <c r="N132" s="3">
        <f>IF(OR(Table9[[#This Row],[Raw Return]]&lt;-20,Table9[[#This Row],[Raw Return]]&gt;20),"Outlier",Table9[[#This Row],[Raw Return]])</f>
        <v>6.2180871273549831E-3</v>
      </c>
      <c r="O132" s="8">
        <f>(Table9[[#This Row],[Return]]-$S$3)^2</f>
        <v>2.3607409369319435E-5</v>
      </c>
      <c r="P132" s="8">
        <f>(Table9[[#This Row],[Return]]-$S$3)^3</f>
        <v>1.1470239777026017E-7</v>
      </c>
    </row>
    <row r="133" spans="1:16" x14ac:dyDescent="0.3">
      <c r="A133" s="1" t="s">
        <v>12</v>
      </c>
      <c r="B133" s="1" t="s">
        <v>13</v>
      </c>
      <c r="C133" s="2">
        <v>43383</v>
      </c>
      <c r="D133" s="1">
        <v>5429.1</v>
      </c>
      <c r="E133" s="1">
        <v>5455</v>
      </c>
      <c r="F133" s="1">
        <v>6014</v>
      </c>
      <c r="G133" s="1">
        <v>5430</v>
      </c>
      <c r="H133" s="1">
        <v>5980</v>
      </c>
      <c r="I133" s="1">
        <v>5961.5</v>
      </c>
      <c r="J133" s="1">
        <v>5795.72</v>
      </c>
      <c r="K133" s="1">
        <v>514698</v>
      </c>
      <c r="L133" s="1">
        <v>2983044311.6999998</v>
      </c>
      <c r="M133" s="3">
        <f>IF(ISERROR((Table9[[#This Row],[Close Price]]-I132)/I132),0,(Table9[[#This Row],[Close Price]]-I132)/I132)</f>
        <v>9.806413586045562E-2</v>
      </c>
      <c r="N133" s="3">
        <f>IF(OR(Table9[[#This Row],[Raw Return]]&lt;-20,Table9[[#This Row],[Raw Return]]&gt;20),"Outlier",Table9[[#This Row],[Raw Return]])</f>
        <v>9.806413586045562E-2</v>
      </c>
      <c r="O133" s="8">
        <f>(Table9[[#This Row],[Return]]-$S$3)^2</f>
        <v>9.3518172582287423E-3</v>
      </c>
      <c r="P133" s="8">
        <f>(Table9[[#This Row],[Return]]-$S$3)^3</f>
        <v>9.0436556514033554E-4</v>
      </c>
    </row>
    <row r="134" spans="1:16" x14ac:dyDescent="0.3">
      <c r="A134" s="1" t="s">
        <v>12</v>
      </c>
      <c r="B134" s="1" t="s">
        <v>13</v>
      </c>
      <c r="C134" s="2">
        <v>43384</v>
      </c>
      <c r="D134" s="1">
        <v>5961.5</v>
      </c>
      <c r="E134" s="1">
        <v>5685</v>
      </c>
      <c r="F134" s="1">
        <v>5775</v>
      </c>
      <c r="G134" s="1">
        <v>5551</v>
      </c>
      <c r="H134" s="1">
        <v>5592</v>
      </c>
      <c r="I134" s="1">
        <v>5592</v>
      </c>
      <c r="J134" s="1">
        <v>5658.74</v>
      </c>
      <c r="K134" s="1">
        <v>319463</v>
      </c>
      <c r="L134" s="1">
        <v>1807758912.75</v>
      </c>
      <c r="M134" s="3">
        <f>IF(ISERROR((Table9[[#This Row],[Close Price]]-I133)/I133),0,(Table9[[#This Row],[Close Price]]-I133)/I133)</f>
        <v>-6.1981045039000253E-2</v>
      </c>
      <c r="N134" s="3">
        <f>IF(OR(Table9[[#This Row],[Raw Return]]&lt;-20,Table9[[#This Row],[Raw Return]]&gt;20),"Outlier",Table9[[#This Row],[Raw Return]])</f>
        <v>-6.1981045039000253E-2</v>
      </c>
      <c r="O134" s="8">
        <f>(Table9[[#This Row],[Return]]-$S$3)^2</f>
        <v>4.0120045630254106E-3</v>
      </c>
      <c r="P134" s="8">
        <f>(Table9[[#This Row],[Return]]-$S$3)^3</f>
        <v>-2.5412191969523772E-4</v>
      </c>
    </row>
    <row r="135" spans="1:16" x14ac:dyDescent="0.3">
      <c r="A135" s="1" t="s">
        <v>12</v>
      </c>
      <c r="B135" s="1" t="s">
        <v>13</v>
      </c>
      <c r="C135" s="2">
        <v>43385</v>
      </c>
      <c r="D135" s="1">
        <v>5592</v>
      </c>
      <c r="E135" s="1">
        <v>5698.5</v>
      </c>
      <c r="F135" s="1">
        <v>5910.2</v>
      </c>
      <c r="G135" s="1">
        <v>5680.1</v>
      </c>
      <c r="H135" s="1">
        <v>5774</v>
      </c>
      <c r="I135" s="1">
        <v>5813.55</v>
      </c>
      <c r="J135" s="1">
        <v>5815.99</v>
      </c>
      <c r="K135" s="1">
        <v>297224</v>
      </c>
      <c r="L135" s="1">
        <v>1728650774.3499999</v>
      </c>
      <c r="M135" s="3">
        <f>IF(ISERROR((Table9[[#This Row],[Close Price]]-I134)/I134),0,(Table9[[#This Row],[Close Price]]-I134)/I134)</f>
        <v>3.9619098712446385E-2</v>
      </c>
      <c r="N135" s="3">
        <f>IF(OR(Table9[[#This Row],[Raw Return]]&lt;-20,Table9[[#This Row],[Raw Return]]&gt;20),"Outlier",Table9[[#This Row],[Raw Return]])</f>
        <v>3.9619098712446385E-2</v>
      </c>
      <c r="O135" s="8">
        <f>(Table9[[#This Row],[Return]]-$S$3)^2</f>
        <v>1.4638090243017465E-3</v>
      </c>
      <c r="P135" s="8">
        <f>(Table9[[#This Row],[Return]]-$S$3)^3</f>
        <v>5.6004977920059263E-5</v>
      </c>
    </row>
    <row r="136" spans="1:16" x14ac:dyDescent="0.3">
      <c r="A136" s="1" t="s">
        <v>12</v>
      </c>
      <c r="B136" s="1" t="s">
        <v>13</v>
      </c>
      <c r="C136" s="2">
        <v>43388</v>
      </c>
      <c r="D136" s="1">
        <v>5813.55</v>
      </c>
      <c r="E136" s="1">
        <v>5815</v>
      </c>
      <c r="F136" s="1">
        <v>5815</v>
      </c>
      <c r="G136" s="1">
        <v>5611</v>
      </c>
      <c r="H136" s="1">
        <v>5660</v>
      </c>
      <c r="I136" s="1">
        <v>5634.25</v>
      </c>
      <c r="J136" s="1">
        <v>5681.18</v>
      </c>
      <c r="K136" s="1">
        <v>174947</v>
      </c>
      <c r="L136" s="1">
        <v>993905230.14999998</v>
      </c>
      <c r="M136" s="3">
        <f>IF(ISERROR((Table9[[#This Row],[Close Price]]-I135)/I135),0,(Table9[[#This Row],[Close Price]]-I135)/I135)</f>
        <v>-3.0841740416784957E-2</v>
      </c>
      <c r="N136" s="3">
        <f>IF(OR(Table9[[#This Row],[Raw Return]]&lt;-20,Table9[[#This Row],[Raw Return]]&gt;20),"Outlier",Table9[[#This Row],[Raw Return]])</f>
        <v>-3.0841740416784957E-2</v>
      </c>
      <c r="O136" s="8">
        <f>(Table9[[#This Row],[Return]]-$S$3)^2</f>
        <v>1.0369096746366598E-3</v>
      </c>
      <c r="P136" s="8">
        <f>(Table9[[#This Row],[Return]]-$S$3)^3</f>
        <v>-3.3389613341486007E-5</v>
      </c>
    </row>
    <row r="137" spans="1:16" x14ac:dyDescent="0.3">
      <c r="A137" s="1" t="s">
        <v>12</v>
      </c>
      <c r="B137" s="1" t="s">
        <v>13</v>
      </c>
      <c r="C137" s="2">
        <v>43389</v>
      </c>
      <c r="D137" s="1">
        <v>5634.25</v>
      </c>
      <c r="E137" s="1">
        <v>5657</v>
      </c>
      <c r="F137" s="1">
        <v>5749.95</v>
      </c>
      <c r="G137" s="1">
        <v>5565.55</v>
      </c>
      <c r="H137" s="1">
        <v>5620</v>
      </c>
      <c r="I137" s="1">
        <v>5657.1</v>
      </c>
      <c r="J137" s="1">
        <v>5659.65</v>
      </c>
      <c r="K137" s="1">
        <v>219586</v>
      </c>
      <c r="L137" s="1">
        <v>1242779761.05</v>
      </c>
      <c r="M137" s="3">
        <f>IF(ISERROR((Table9[[#This Row],[Close Price]]-I136)/I136),0,(Table9[[#This Row],[Close Price]]-I136)/I136)</f>
        <v>4.055553090473508E-3</v>
      </c>
      <c r="N137" s="3">
        <f>IF(OR(Table9[[#This Row],[Raw Return]]&lt;-20,Table9[[#This Row],[Raw Return]]&gt;20),"Outlier",Table9[[#This Row],[Raw Return]])</f>
        <v>4.055553090473508E-3</v>
      </c>
      <c r="O137" s="8">
        <f>(Table9[[#This Row],[Return]]-$S$3)^2</f>
        <v>7.2695571059575678E-6</v>
      </c>
      <c r="P137" s="8">
        <f>(Table9[[#This Row],[Return]]-$S$3)^3</f>
        <v>1.9600264349606379E-8</v>
      </c>
    </row>
    <row r="138" spans="1:16" x14ac:dyDescent="0.3">
      <c r="A138" s="1" t="s">
        <v>12</v>
      </c>
      <c r="B138" s="1" t="s">
        <v>13</v>
      </c>
      <c r="C138" s="2">
        <v>43390</v>
      </c>
      <c r="D138" s="1">
        <v>5657.1</v>
      </c>
      <c r="E138" s="1">
        <v>5700</v>
      </c>
      <c r="F138" s="1">
        <v>5740</v>
      </c>
      <c r="G138" s="1">
        <v>5350</v>
      </c>
      <c r="H138" s="1">
        <v>5400</v>
      </c>
      <c r="I138" s="1">
        <v>5380.25</v>
      </c>
      <c r="J138" s="1">
        <v>5521.44</v>
      </c>
      <c r="K138" s="1">
        <v>301825</v>
      </c>
      <c r="L138" s="1">
        <v>1666509418</v>
      </c>
      <c r="M138" s="3">
        <f>IF(ISERROR((Table9[[#This Row],[Close Price]]-I137)/I137),0,(Table9[[#This Row],[Close Price]]-I137)/I137)</f>
        <v>-4.8938502059359096E-2</v>
      </c>
      <c r="N138" s="3">
        <f>IF(OR(Table9[[#This Row],[Raw Return]]&lt;-20,Table9[[#This Row],[Raw Return]]&gt;20),"Outlier",Table9[[#This Row],[Raw Return]])</f>
        <v>-4.8938502059359096E-2</v>
      </c>
      <c r="O138" s="8">
        <f>(Table9[[#This Row],[Return]]-$S$3)^2</f>
        <v>2.5298730636370832E-3</v>
      </c>
      <c r="P138" s="8">
        <f>(Table9[[#This Row],[Return]]-$S$3)^3</f>
        <v>-1.272471595022782E-4</v>
      </c>
    </row>
    <row r="139" spans="1:16" x14ac:dyDescent="0.3">
      <c r="A139" s="1" t="s">
        <v>12</v>
      </c>
      <c r="B139" s="1" t="s">
        <v>13</v>
      </c>
      <c r="C139" s="2">
        <v>43392</v>
      </c>
      <c r="D139" s="1">
        <v>5380.25</v>
      </c>
      <c r="E139" s="1">
        <v>5370</v>
      </c>
      <c r="F139" s="1">
        <v>5514.05</v>
      </c>
      <c r="G139" s="1">
        <v>5240.05</v>
      </c>
      <c r="H139" s="1">
        <v>5437</v>
      </c>
      <c r="I139" s="1">
        <v>5419.2</v>
      </c>
      <c r="J139" s="1">
        <v>5348.15</v>
      </c>
      <c r="K139" s="1">
        <v>296640</v>
      </c>
      <c r="L139" s="1">
        <v>1586474805.6500001</v>
      </c>
      <c r="M139" s="3">
        <f>IF(ISERROR((Table9[[#This Row],[Close Price]]-I138)/I138),0,(Table9[[#This Row],[Close Price]]-I138)/I138)</f>
        <v>7.2394405464429757E-3</v>
      </c>
      <c r="N139" s="3">
        <f>IF(OR(Table9[[#This Row],[Raw Return]]&lt;-20,Table9[[#This Row],[Raw Return]]&gt;20),"Outlier",Table9[[#This Row],[Raw Return]])</f>
        <v>7.2394405464429757E-3</v>
      </c>
      <c r="O139" s="8">
        <f>(Table9[[#This Row],[Return]]-$S$3)^2</f>
        <v>3.4575565156595656E-5</v>
      </c>
      <c r="P139" s="8">
        <f>(Table9[[#This Row],[Return]]-$S$3)^3</f>
        <v>2.0330774876775418E-7</v>
      </c>
    </row>
    <row r="140" spans="1:16" x14ac:dyDescent="0.3">
      <c r="A140" s="1" t="s">
        <v>12</v>
      </c>
      <c r="B140" s="1" t="s">
        <v>13</v>
      </c>
      <c r="C140" s="2">
        <v>43395</v>
      </c>
      <c r="D140" s="1">
        <v>5419.2</v>
      </c>
      <c r="E140" s="1">
        <v>5470</v>
      </c>
      <c r="F140" s="1">
        <v>5511</v>
      </c>
      <c r="G140" s="1">
        <v>5206.5</v>
      </c>
      <c r="H140" s="1">
        <v>5270</v>
      </c>
      <c r="I140" s="1">
        <v>5250.2</v>
      </c>
      <c r="J140" s="1">
        <v>5387.37</v>
      </c>
      <c r="K140" s="1">
        <v>211210</v>
      </c>
      <c r="L140" s="1">
        <v>1137866190.75</v>
      </c>
      <c r="M140" s="3">
        <f>IF(ISERROR((Table9[[#This Row],[Close Price]]-I139)/I139),0,(Table9[[#This Row],[Close Price]]-I139)/I139)</f>
        <v>-3.1185414821375851E-2</v>
      </c>
      <c r="N140" s="3">
        <f>IF(OR(Table9[[#This Row],[Raw Return]]&lt;-20,Table9[[#This Row],[Raw Return]]&gt;20),"Outlier",Table9[[#This Row],[Raw Return]])</f>
        <v>-3.1185414821375851E-2</v>
      </c>
      <c r="O140" s="8">
        <f>(Table9[[#This Row],[Return]]-$S$3)^2</f>
        <v>1.059161162021821E-3</v>
      </c>
      <c r="P140" s="8">
        <f>(Table9[[#This Row],[Return]]-$S$3)^3</f>
        <v>-3.4470141890587205E-5</v>
      </c>
    </row>
    <row r="141" spans="1:16" x14ac:dyDescent="0.3">
      <c r="A141" s="1" t="s">
        <v>12</v>
      </c>
      <c r="B141" s="1" t="s">
        <v>13</v>
      </c>
      <c r="C141" s="2">
        <v>43396</v>
      </c>
      <c r="D141" s="1">
        <v>5250.2</v>
      </c>
      <c r="E141" s="1">
        <v>5250</v>
      </c>
      <c r="F141" s="1">
        <v>5285</v>
      </c>
      <c r="G141" s="1">
        <v>5055</v>
      </c>
      <c r="H141" s="1">
        <v>5166.3500000000004</v>
      </c>
      <c r="I141" s="1">
        <v>5167.75</v>
      </c>
      <c r="J141" s="1">
        <v>5179.2700000000004</v>
      </c>
      <c r="K141" s="1">
        <v>456251</v>
      </c>
      <c r="L141" s="1">
        <v>2363046023.3499999</v>
      </c>
      <c r="M141" s="3">
        <f>IF(ISERROR((Table9[[#This Row],[Close Price]]-I140)/I140),0,(Table9[[#This Row],[Close Price]]-I140)/I140)</f>
        <v>-1.5704163650908504E-2</v>
      </c>
      <c r="N141" s="3">
        <f>IF(OR(Table9[[#This Row],[Raw Return]]&lt;-20,Table9[[#This Row],[Raw Return]]&gt;20),"Outlier",Table9[[#This Row],[Raw Return]])</f>
        <v>-1.5704163650908504E-2</v>
      </c>
      <c r="O141" s="8">
        <f>(Table9[[#This Row],[Return]]-$S$3)^2</f>
        <v>2.9116320698860653E-4</v>
      </c>
      <c r="P141" s="8">
        <f>(Table9[[#This Row],[Return]]-$S$3)^3</f>
        <v>-4.9682648732768649E-6</v>
      </c>
    </row>
    <row r="142" spans="1:16" x14ac:dyDescent="0.3">
      <c r="A142" s="1" t="s">
        <v>12</v>
      </c>
      <c r="B142" s="1" t="s">
        <v>13</v>
      </c>
      <c r="C142" s="2">
        <v>43397</v>
      </c>
      <c r="D142" s="1">
        <v>5167.75</v>
      </c>
      <c r="E142" s="1">
        <v>5200</v>
      </c>
      <c r="F142" s="1">
        <v>5448.5</v>
      </c>
      <c r="G142" s="1">
        <v>4955</v>
      </c>
      <c r="H142" s="1">
        <v>5380</v>
      </c>
      <c r="I142" s="1">
        <v>5391.45</v>
      </c>
      <c r="J142" s="1">
        <v>5183.74</v>
      </c>
      <c r="K142" s="1">
        <v>1105550</v>
      </c>
      <c r="L142" s="1">
        <v>5730886189.3500004</v>
      </c>
      <c r="M142" s="3">
        <f>IF(ISERROR((Table9[[#This Row],[Close Price]]-I141)/I141),0,(Table9[[#This Row],[Close Price]]-I141)/I141)</f>
        <v>4.3287697740796251E-2</v>
      </c>
      <c r="N142" s="3">
        <f>IF(OR(Table9[[#This Row],[Raw Return]]&lt;-20,Table9[[#This Row],[Raw Return]]&gt;20),"Outlier",Table9[[#This Row],[Raw Return]])</f>
        <v>4.3287697740796251E-2</v>
      </c>
      <c r="O142" s="8">
        <f>(Table9[[#This Row],[Return]]-$S$3)^2</f>
        <v>1.75798705962651E-3</v>
      </c>
      <c r="P142" s="8">
        <f>(Table9[[#This Row],[Return]]-$S$3)^3</f>
        <v>7.3709507756637349E-5</v>
      </c>
    </row>
    <row r="143" spans="1:16" x14ac:dyDescent="0.3">
      <c r="A143" s="1" t="s">
        <v>12</v>
      </c>
      <c r="B143" s="1" t="s">
        <v>13</v>
      </c>
      <c r="C143" s="2">
        <v>43398</v>
      </c>
      <c r="D143" s="1">
        <v>5391.45</v>
      </c>
      <c r="E143" s="1">
        <v>5299</v>
      </c>
      <c r="F143" s="1">
        <v>5462.05</v>
      </c>
      <c r="G143" s="1">
        <v>5257.25</v>
      </c>
      <c r="H143" s="1">
        <v>5387</v>
      </c>
      <c r="I143" s="1">
        <v>5367.65</v>
      </c>
      <c r="J143" s="1">
        <v>5358.14</v>
      </c>
      <c r="K143" s="1">
        <v>345421</v>
      </c>
      <c r="L143" s="1">
        <v>1850813798.9000001</v>
      </c>
      <c r="M143" s="3">
        <f>IF(ISERROR((Table9[[#This Row],[Close Price]]-I142)/I142),0,(Table9[[#This Row],[Close Price]]-I142)/I142)</f>
        <v>-4.4143968691168767E-3</v>
      </c>
      <c r="N143" s="3">
        <f>IF(OR(Table9[[#This Row],[Raw Return]]&lt;-20,Table9[[#This Row],[Raw Return]]&gt;20),"Outlier",Table9[[#This Row],[Raw Return]])</f>
        <v>-4.4143968691168767E-3</v>
      </c>
      <c r="O143" s="8">
        <f>(Table9[[#This Row],[Return]]-$S$3)^2</f>
        <v>3.3336054400919263E-5</v>
      </c>
      <c r="P143" s="8">
        <f>(Table9[[#This Row],[Return]]-$S$3)^3</f>
        <v>-1.9247365534733446E-7</v>
      </c>
    </row>
    <row r="144" spans="1:16" x14ac:dyDescent="0.3">
      <c r="A144" s="1" t="s">
        <v>12</v>
      </c>
      <c r="B144" s="1" t="s">
        <v>13</v>
      </c>
      <c r="C144" s="2">
        <v>43399</v>
      </c>
      <c r="D144" s="1">
        <v>5367.65</v>
      </c>
      <c r="E144" s="1">
        <v>5380</v>
      </c>
      <c r="F144" s="1">
        <v>5434</v>
      </c>
      <c r="G144" s="1">
        <v>5258</v>
      </c>
      <c r="H144" s="1">
        <v>5388</v>
      </c>
      <c r="I144" s="1">
        <v>5399.2</v>
      </c>
      <c r="J144" s="1">
        <v>5378.82</v>
      </c>
      <c r="K144" s="1">
        <v>290536</v>
      </c>
      <c r="L144" s="1">
        <v>1562741598.4000001</v>
      </c>
      <c r="M144" s="3">
        <f>IF(ISERROR((Table9[[#This Row],[Close Price]]-I143)/I143),0,(Table9[[#This Row],[Close Price]]-I143)/I143)</f>
        <v>5.8778049984630487E-3</v>
      </c>
      <c r="N144" s="3">
        <f>IF(OR(Table9[[#This Row],[Raw Return]]&lt;-20,Table9[[#This Row],[Raw Return]]&gt;20),"Outlier",Table9[[#This Row],[Raw Return]])</f>
        <v>5.8778049984630487E-3</v>
      </c>
      <c r="O144" s="8">
        <f>(Table9[[#This Row],[Return]]-$S$3)^2</f>
        <v>2.0416512664052302E-5</v>
      </c>
      <c r="P144" s="8">
        <f>(Table9[[#This Row],[Return]]-$S$3)^3</f>
        <v>9.2251267864483188E-8</v>
      </c>
    </row>
    <row r="145" spans="1:16" x14ac:dyDescent="0.3">
      <c r="A145" s="1" t="s">
        <v>12</v>
      </c>
      <c r="B145" s="1" t="s">
        <v>13</v>
      </c>
      <c r="C145" s="2">
        <v>43402</v>
      </c>
      <c r="D145" s="1">
        <v>5399.2</v>
      </c>
      <c r="E145" s="1">
        <v>5415</v>
      </c>
      <c r="F145" s="1">
        <v>5491.05</v>
      </c>
      <c r="G145" s="1">
        <v>5353.2</v>
      </c>
      <c r="H145" s="1">
        <v>5390</v>
      </c>
      <c r="I145" s="1">
        <v>5409.85</v>
      </c>
      <c r="J145" s="1">
        <v>5415.73</v>
      </c>
      <c r="K145" s="1">
        <v>291708</v>
      </c>
      <c r="L145" s="1">
        <v>1579812830.3</v>
      </c>
      <c r="M145" s="3">
        <f>IF(ISERROR((Table9[[#This Row],[Close Price]]-I144)/I144),0,(Table9[[#This Row],[Close Price]]-I144)/I144)</f>
        <v>1.9725144465847803E-3</v>
      </c>
      <c r="N145" s="3">
        <f>IF(OR(Table9[[#This Row],[Raw Return]]&lt;-20,Table9[[#This Row],[Raw Return]]&gt;20),"Outlier",Table9[[#This Row],[Raw Return]])</f>
        <v>1.9725144465847803E-3</v>
      </c>
      <c r="O145" s="8">
        <f>(Table9[[#This Row],[Return]]-$S$3)^2</f>
        <v>3.7598110002827367E-7</v>
      </c>
      <c r="P145" s="8">
        <f>(Table9[[#This Row],[Return]]-$S$3)^3</f>
        <v>2.3054145049365109E-10</v>
      </c>
    </row>
    <row r="146" spans="1:16" x14ac:dyDescent="0.3">
      <c r="A146" s="1" t="s">
        <v>12</v>
      </c>
      <c r="B146" s="1" t="s">
        <v>13</v>
      </c>
      <c r="C146" s="2">
        <v>43403</v>
      </c>
      <c r="D146" s="1">
        <v>5409.85</v>
      </c>
      <c r="E146" s="1">
        <v>5420</v>
      </c>
      <c r="F146" s="1">
        <v>5455</v>
      </c>
      <c r="G146" s="1">
        <v>5322.55</v>
      </c>
      <c r="H146" s="1">
        <v>5378</v>
      </c>
      <c r="I146" s="1">
        <v>5391.15</v>
      </c>
      <c r="J146" s="1">
        <v>5394.24</v>
      </c>
      <c r="K146" s="1">
        <v>291037</v>
      </c>
      <c r="L146" s="1">
        <v>1569923922.1500001</v>
      </c>
      <c r="M146" s="3">
        <f>IF(ISERROR((Table9[[#This Row],[Close Price]]-I145)/I145),0,(Table9[[#This Row],[Close Price]]-I145)/I145)</f>
        <v>-3.4566577631543805E-3</v>
      </c>
      <c r="N146" s="3">
        <f>IF(OR(Table9[[#This Row],[Raw Return]]&lt;-20,Table9[[#This Row],[Raw Return]]&gt;20),"Outlier",Table9[[#This Row],[Raw Return]])</f>
        <v>-3.4566577631543805E-3</v>
      </c>
      <c r="O146" s="8">
        <f>(Table9[[#This Row],[Return]]-$S$3)^2</f>
        <v>2.3193848607346834E-5</v>
      </c>
      <c r="P146" s="8">
        <f>(Table9[[#This Row],[Return]]-$S$3)^3</f>
        <v>-1.1170155709147778E-7</v>
      </c>
    </row>
    <row r="147" spans="1:16" x14ac:dyDescent="0.3">
      <c r="A147" s="1" t="s">
        <v>12</v>
      </c>
      <c r="B147" s="1" t="s">
        <v>13</v>
      </c>
      <c r="C147" s="2">
        <v>43404</v>
      </c>
      <c r="D147" s="1">
        <v>5391.15</v>
      </c>
      <c r="E147" s="1">
        <v>5413</v>
      </c>
      <c r="F147" s="1">
        <v>5436</v>
      </c>
      <c r="G147" s="1">
        <v>5241</v>
      </c>
      <c r="H147" s="1">
        <v>5381.5</v>
      </c>
      <c r="I147" s="1">
        <v>5404.65</v>
      </c>
      <c r="J147" s="1">
        <v>5338.47</v>
      </c>
      <c r="K147" s="1">
        <v>355131</v>
      </c>
      <c r="L147" s="1">
        <v>1895855478.3499999</v>
      </c>
      <c r="M147" s="3">
        <f>IF(ISERROR((Table9[[#This Row],[Close Price]]-I146)/I146),0,(Table9[[#This Row],[Close Price]]-I146)/I146)</f>
        <v>2.5041039481372251E-3</v>
      </c>
      <c r="N147" s="3">
        <f>IF(OR(Table9[[#This Row],[Raw Return]]&lt;-20,Table9[[#This Row],[Raw Return]]&gt;20),"Outlier",Table9[[#This Row],[Raw Return]])</f>
        <v>2.5041039481372251E-3</v>
      </c>
      <c r="O147" s="8">
        <f>(Table9[[#This Row],[Return]]-$S$3)^2</f>
        <v>1.3104811328713876E-6</v>
      </c>
      <c r="P147" s="8">
        <f>(Table9[[#This Row],[Return]]-$S$3)^3</f>
        <v>1.5001896300882374E-9</v>
      </c>
    </row>
    <row r="148" spans="1:16" x14ac:dyDescent="0.3">
      <c r="A148" s="1" t="s">
        <v>12</v>
      </c>
      <c r="B148" s="1" t="s">
        <v>13</v>
      </c>
      <c r="C148" s="2">
        <v>43405</v>
      </c>
      <c r="D148" s="1">
        <v>5404.65</v>
      </c>
      <c r="E148" s="1">
        <v>5420</v>
      </c>
      <c r="F148" s="1">
        <v>5467</v>
      </c>
      <c r="G148" s="1">
        <v>5370.65</v>
      </c>
      <c r="H148" s="1">
        <v>5385</v>
      </c>
      <c r="I148" s="1">
        <v>5386.5</v>
      </c>
      <c r="J148" s="1">
        <v>5410.71</v>
      </c>
      <c r="K148" s="1">
        <v>193618</v>
      </c>
      <c r="L148" s="1">
        <v>1047610869.45</v>
      </c>
      <c r="M148" s="3">
        <f>IF(ISERROR((Table9[[#This Row],[Close Price]]-I147)/I147),0,(Table9[[#This Row],[Close Price]]-I147)/I147)</f>
        <v>-3.3582193111486658E-3</v>
      </c>
      <c r="N148" s="3">
        <f>IF(OR(Table9[[#This Row],[Raw Return]]&lt;-20,Table9[[#This Row],[Raw Return]]&gt;20),"Outlier",Table9[[#This Row],[Raw Return]])</f>
        <v>-3.3582193111486658E-3</v>
      </c>
      <c r="O148" s="8">
        <f>(Table9[[#This Row],[Return]]-$S$3)^2</f>
        <v>2.2255379717566007E-5</v>
      </c>
      <c r="P148" s="8">
        <f>(Table9[[#This Row],[Return]]-$S$3)^3</f>
        <v>-1.0499110651038074E-7</v>
      </c>
    </row>
    <row r="149" spans="1:16" x14ac:dyDescent="0.3">
      <c r="A149" s="1" t="s">
        <v>12</v>
      </c>
      <c r="B149" s="1" t="s">
        <v>13</v>
      </c>
      <c r="C149" s="2">
        <v>43406</v>
      </c>
      <c r="D149" s="1">
        <v>5386.5</v>
      </c>
      <c r="E149" s="1">
        <v>5395</v>
      </c>
      <c r="F149" s="1">
        <v>5623.8</v>
      </c>
      <c r="G149" s="1">
        <v>5395</v>
      </c>
      <c r="H149" s="1">
        <v>5570</v>
      </c>
      <c r="I149" s="1">
        <v>5525.3</v>
      </c>
      <c r="J149" s="1">
        <v>5548.31</v>
      </c>
      <c r="K149" s="1">
        <v>414185</v>
      </c>
      <c r="L149" s="1">
        <v>2298027473.5</v>
      </c>
      <c r="M149" s="3">
        <f>IF(ISERROR((Table9[[#This Row],[Close Price]]-I148)/I148),0,(Table9[[#This Row],[Close Price]]-I148)/I148)</f>
        <v>2.5768124013738083E-2</v>
      </c>
      <c r="N149" s="3">
        <f>IF(OR(Table9[[#This Row],[Raw Return]]&lt;-20,Table9[[#This Row],[Raw Return]]&gt;20),"Outlier",Table9[[#This Row],[Raw Return]])</f>
        <v>2.5768124013738083E-2</v>
      </c>
      <c r="O149" s="8">
        <f>(Table9[[#This Row],[Return]]-$S$3)^2</f>
        <v>5.9578866529991345E-4</v>
      </c>
      <c r="P149" s="8">
        <f>(Table9[[#This Row],[Return]]-$S$3)^3</f>
        <v>1.454247597372521E-5</v>
      </c>
    </row>
    <row r="150" spans="1:16" x14ac:dyDescent="0.3">
      <c r="A150" s="1" t="s">
        <v>12</v>
      </c>
      <c r="B150" s="1" t="s">
        <v>13</v>
      </c>
      <c r="C150" s="2">
        <v>43409</v>
      </c>
      <c r="D150" s="1">
        <v>5525.3</v>
      </c>
      <c r="E150" s="1">
        <v>5560</v>
      </c>
      <c r="F150" s="1">
        <v>5653.3</v>
      </c>
      <c r="G150" s="1">
        <v>5501.65</v>
      </c>
      <c r="H150" s="1">
        <v>5545</v>
      </c>
      <c r="I150" s="1">
        <v>5569.6</v>
      </c>
      <c r="J150" s="1">
        <v>5586.32</v>
      </c>
      <c r="K150" s="1">
        <v>203187</v>
      </c>
      <c r="L150" s="1">
        <v>1135066627.3499999</v>
      </c>
      <c r="M150" s="3">
        <f>IF(ISERROR((Table9[[#This Row],[Close Price]]-I149)/I149),0,(Table9[[#This Row],[Close Price]]-I149)/I149)</f>
        <v>8.0176641992290333E-3</v>
      </c>
      <c r="N150" s="3">
        <f>IF(OR(Table9[[#This Row],[Raw Return]]&lt;-20,Table9[[#This Row],[Raw Return]]&gt;20),"Outlier",Table9[[#This Row],[Raw Return]])</f>
        <v>8.0176641992290333E-3</v>
      </c>
      <c r="O150" s="8">
        <f>(Table9[[#This Row],[Return]]-$S$3)^2</f>
        <v>4.4333261575411746E-5</v>
      </c>
      <c r="P150" s="8">
        <f>(Table9[[#This Row],[Return]]-$S$3)^3</f>
        <v>2.9518516323786254E-7</v>
      </c>
    </row>
    <row r="151" spans="1:16" x14ac:dyDescent="0.3">
      <c r="A151" s="1" t="s">
        <v>12</v>
      </c>
      <c r="B151" s="1" t="s">
        <v>13</v>
      </c>
      <c r="C151" s="2">
        <v>43410</v>
      </c>
      <c r="D151" s="1">
        <v>5569.6</v>
      </c>
      <c r="E151" s="1">
        <v>5598.8</v>
      </c>
      <c r="F151" s="1">
        <v>5689.8</v>
      </c>
      <c r="G151" s="1">
        <v>5564.95</v>
      </c>
      <c r="H151" s="1">
        <v>5570</v>
      </c>
      <c r="I151" s="1">
        <v>5591</v>
      </c>
      <c r="J151" s="1">
        <v>5636.59</v>
      </c>
      <c r="K151" s="1">
        <v>208350</v>
      </c>
      <c r="L151" s="1">
        <v>1174383657.6500001</v>
      </c>
      <c r="M151" s="3">
        <f>IF(ISERROR((Table9[[#This Row],[Close Price]]-I150)/I150),0,(Table9[[#This Row],[Close Price]]-I150)/I150)</f>
        <v>3.8422866992242951E-3</v>
      </c>
      <c r="N151" s="3">
        <f>IF(OR(Table9[[#This Row],[Raw Return]]&lt;-20,Table9[[#This Row],[Raw Return]]&gt;20),"Outlier",Table9[[#This Row],[Raw Return]])</f>
        <v>3.8422866992242951E-3</v>
      </c>
      <c r="O151" s="8">
        <f>(Table9[[#This Row],[Return]]-$S$3)^2</f>
        <v>6.1650170146256079E-6</v>
      </c>
      <c r="P151" s="8">
        <f>(Table9[[#This Row],[Return]]-$S$3)^3</f>
        <v>1.5307399588645538E-8</v>
      </c>
    </row>
    <row r="152" spans="1:16" x14ac:dyDescent="0.3">
      <c r="A152" s="1" t="s">
        <v>12</v>
      </c>
      <c r="B152" s="1" t="s">
        <v>13</v>
      </c>
      <c r="C152" s="2">
        <v>43411</v>
      </c>
      <c r="D152" s="1">
        <v>5591</v>
      </c>
      <c r="E152" s="1">
        <v>5645</v>
      </c>
      <c r="F152" s="1">
        <v>5645</v>
      </c>
      <c r="G152" s="1">
        <v>5600</v>
      </c>
      <c r="H152" s="1">
        <v>5640</v>
      </c>
      <c r="I152" s="1">
        <v>5628.2</v>
      </c>
      <c r="J152" s="1">
        <v>5627.79</v>
      </c>
      <c r="K152" s="1">
        <v>17624</v>
      </c>
      <c r="L152" s="1">
        <v>99184122.799999997</v>
      </c>
      <c r="M152" s="3">
        <f>IF(ISERROR((Table9[[#This Row],[Close Price]]-I151)/I151),0,(Table9[[#This Row],[Close Price]]-I151)/I151)</f>
        <v>6.6535503487747845E-3</v>
      </c>
      <c r="N152" s="3">
        <f>IF(OR(Table9[[#This Row],[Raw Return]]&lt;-20,Table9[[#This Row],[Raw Return]]&gt;20),"Outlier",Table9[[#This Row],[Raw Return]])</f>
        <v>6.6535503487747845E-3</v>
      </c>
      <c r="O152" s="8">
        <f>(Table9[[#This Row],[Return]]-$S$3)^2</f>
        <v>2.8028647659129686E-5</v>
      </c>
      <c r="P152" s="8">
        <f>(Table9[[#This Row],[Return]]-$S$3)^3</f>
        <v>1.483895153156287E-7</v>
      </c>
    </row>
    <row r="153" spans="1:16" x14ac:dyDescent="0.3">
      <c r="A153" s="1" t="s">
        <v>12</v>
      </c>
      <c r="B153" s="1" t="s">
        <v>13</v>
      </c>
      <c r="C153" s="2">
        <v>43413</v>
      </c>
      <c r="D153" s="1">
        <v>5628.2</v>
      </c>
      <c r="E153" s="1">
        <v>5680</v>
      </c>
      <c r="F153" s="1">
        <v>5725</v>
      </c>
      <c r="G153" s="1">
        <v>5595.65</v>
      </c>
      <c r="H153" s="1">
        <v>5699</v>
      </c>
      <c r="I153" s="1">
        <v>5701.4</v>
      </c>
      <c r="J153" s="1">
        <v>5697.13</v>
      </c>
      <c r="K153" s="1">
        <v>236068</v>
      </c>
      <c r="L153" s="1">
        <v>1344909634.7</v>
      </c>
      <c r="M153" s="3">
        <f>IF(ISERROR((Table9[[#This Row],[Close Price]]-I152)/I152),0,(Table9[[#This Row],[Close Price]]-I152)/I152)</f>
        <v>1.3005934401762521E-2</v>
      </c>
      <c r="N153" s="3">
        <f>IF(OR(Table9[[#This Row],[Raw Return]]&lt;-20,Table9[[#This Row],[Raw Return]]&gt;20),"Outlier",Table9[[#This Row],[Raw Return]])</f>
        <v>1.3005934401762521E-2</v>
      </c>
      <c r="O153" s="8">
        <f>(Table9[[#This Row],[Return]]-$S$3)^2</f>
        <v>1.3564312693365005E-4</v>
      </c>
      <c r="P153" s="8">
        <f>(Table9[[#This Row],[Return]]-$S$3)^3</f>
        <v>1.5797802834776976E-6</v>
      </c>
    </row>
    <row r="154" spans="1:16" x14ac:dyDescent="0.3">
      <c r="A154" s="1" t="s">
        <v>12</v>
      </c>
      <c r="B154" s="1" t="s">
        <v>13</v>
      </c>
      <c r="C154" s="2">
        <v>43416</v>
      </c>
      <c r="D154" s="1">
        <v>5701.4</v>
      </c>
      <c r="E154" s="1">
        <v>5705</v>
      </c>
      <c r="F154" s="1">
        <v>5783</v>
      </c>
      <c r="G154" s="1">
        <v>5516.5</v>
      </c>
      <c r="H154" s="1">
        <v>5541</v>
      </c>
      <c r="I154" s="1">
        <v>5549.1</v>
      </c>
      <c r="J154" s="1">
        <v>5679.5</v>
      </c>
      <c r="K154" s="1">
        <v>165617</v>
      </c>
      <c r="L154" s="1">
        <v>940622294.54999995</v>
      </c>
      <c r="M154" s="3">
        <f>IF(ISERROR((Table9[[#This Row],[Close Price]]-I153)/I153),0,(Table9[[#This Row],[Close Price]]-I153)/I153)</f>
        <v>-2.6712737222436469E-2</v>
      </c>
      <c r="N154" s="3">
        <f>IF(OR(Table9[[#This Row],[Raw Return]]&lt;-20,Table9[[#This Row],[Raw Return]]&gt;20),"Outlier",Table9[[#This Row],[Raw Return]])</f>
        <v>-2.6712737222436469E-2</v>
      </c>
      <c r="O154" s="8">
        <f>(Table9[[#This Row],[Return]]-$S$3)^2</f>
        <v>7.880416020770595E-4</v>
      </c>
      <c r="P154" s="8">
        <f>(Table9[[#This Row],[Return]]-$S$3)^3</f>
        <v>-2.2121965865897571E-5</v>
      </c>
    </row>
    <row r="155" spans="1:16" x14ac:dyDescent="0.3">
      <c r="A155" s="1" t="s">
        <v>12</v>
      </c>
      <c r="B155" s="1" t="s">
        <v>13</v>
      </c>
      <c r="C155" s="2">
        <v>43417</v>
      </c>
      <c r="D155" s="1">
        <v>5549.1</v>
      </c>
      <c r="E155" s="1">
        <v>5541</v>
      </c>
      <c r="F155" s="1">
        <v>5609.35</v>
      </c>
      <c r="G155" s="1">
        <v>5536.05</v>
      </c>
      <c r="H155" s="1">
        <v>5574.9</v>
      </c>
      <c r="I155" s="1">
        <v>5571.7</v>
      </c>
      <c r="J155" s="1">
        <v>5572.44</v>
      </c>
      <c r="K155" s="1">
        <v>148588</v>
      </c>
      <c r="L155" s="1">
        <v>827997829.70000005</v>
      </c>
      <c r="M155" s="3">
        <f>IF(ISERROR((Table9[[#This Row],[Close Price]]-I154)/I154),0,(Table9[[#This Row],[Close Price]]-I154)/I154)</f>
        <v>4.0727325151825432E-3</v>
      </c>
      <c r="N155" s="3">
        <f>IF(OR(Table9[[#This Row],[Raw Return]]&lt;-20,Table9[[#This Row],[Raw Return]]&gt;20),"Outlier",Table9[[#This Row],[Raw Return]])</f>
        <v>4.0727325151825432E-3</v>
      </c>
      <c r="O155" s="8">
        <f>(Table9[[#This Row],[Return]]-$S$3)^2</f>
        <v>7.3624909676808207E-6</v>
      </c>
      <c r="P155" s="8">
        <f>(Table9[[#This Row],[Return]]-$S$3)^3</f>
        <v>1.9977317066832034E-8</v>
      </c>
    </row>
    <row r="156" spans="1:16" x14ac:dyDescent="0.3">
      <c r="A156" s="1" t="s">
        <v>12</v>
      </c>
      <c r="B156" s="1" t="s">
        <v>13</v>
      </c>
      <c r="C156" s="2">
        <v>43418</v>
      </c>
      <c r="D156" s="1">
        <v>5571.7</v>
      </c>
      <c r="E156" s="1">
        <v>5606</v>
      </c>
      <c r="F156" s="1">
        <v>5648</v>
      </c>
      <c r="G156" s="1">
        <v>5560</v>
      </c>
      <c r="H156" s="1">
        <v>5569.1</v>
      </c>
      <c r="I156" s="1">
        <v>5577.65</v>
      </c>
      <c r="J156" s="1">
        <v>5595.41</v>
      </c>
      <c r="K156" s="1">
        <v>137523</v>
      </c>
      <c r="L156" s="1">
        <v>769498126.35000002</v>
      </c>
      <c r="M156" s="3">
        <f>IF(ISERROR((Table9[[#This Row],[Close Price]]-I155)/I155),0,(Table9[[#This Row],[Close Price]]-I155)/I155)</f>
        <v>1.0678966922123981E-3</v>
      </c>
      <c r="N156" s="3">
        <f>IF(OR(Table9[[#This Row],[Raw Return]]&lt;-20,Table9[[#This Row],[Raw Return]]&gt;20),"Outlier",Table9[[#This Row],[Raw Return]])</f>
        <v>1.0678966922123981E-3</v>
      </c>
      <c r="O156" s="8">
        <f>(Table9[[#This Row],[Return]]-$S$3)^2</f>
        <v>8.4940058112559234E-8</v>
      </c>
      <c r="P156" s="8">
        <f>(Table9[[#This Row],[Return]]-$S$3)^3</f>
        <v>-2.4755336305470891E-11</v>
      </c>
    </row>
    <row r="157" spans="1:16" x14ac:dyDescent="0.3">
      <c r="A157" s="1" t="s">
        <v>12</v>
      </c>
      <c r="B157" s="1" t="s">
        <v>13</v>
      </c>
      <c r="C157" s="2">
        <v>43419</v>
      </c>
      <c r="D157" s="1">
        <v>5577.65</v>
      </c>
      <c r="E157" s="1">
        <v>5578.9</v>
      </c>
      <c r="F157" s="1">
        <v>5685</v>
      </c>
      <c r="G157" s="1">
        <v>5578.9</v>
      </c>
      <c r="H157" s="1">
        <v>5609</v>
      </c>
      <c r="I157" s="1">
        <v>5597.1</v>
      </c>
      <c r="J157" s="1">
        <v>5624.6</v>
      </c>
      <c r="K157" s="1">
        <v>194450</v>
      </c>
      <c r="L157" s="1">
        <v>1093703137.3499999</v>
      </c>
      <c r="M157" s="3">
        <f>IF(ISERROR((Table9[[#This Row],[Close Price]]-I156)/I156),0,(Table9[[#This Row],[Close Price]]-I156)/I156)</f>
        <v>3.487131677319432E-3</v>
      </c>
      <c r="N157" s="3">
        <f>IF(OR(Table9[[#This Row],[Raw Return]]&lt;-20,Table9[[#This Row],[Raw Return]]&gt;20),"Outlier",Table9[[#This Row],[Raw Return]])</f>
        <v>3.487131677319432E-3</v>
      </c>
      <c r="O157" s="8">
        <f>(Table9[[#This Row],[Return]]-$S$3)^2</f>
        <v>4.5274911691906628E-6</v>
      </c>
      <c r="P157" s="8">
        <f>(Table9[[#This Row],[Return]]-$S$3)^3</f>
        <v>9.6335513765358685E-9</v>
      </c>
    </row>
    <row r="158" spans="1:16" x14ac:dyDescent="0.3">
      <c r="A158" s="1" t="s">
        <v>12</v>
      </c>
      <c r="B158" s="1" t="s">
        <v>13</v>
      </c>
      <c r="C158" s="2">
        <v>43420</v>
      </c>
      <c r="D158" s="1">
        <v>5597.1</v>
      </c>
      <c r="E158" s="1">
        <v>5640</v>
      </c>
      <c r="F158" s="1">
        <v>5730</v>
      </c>
      <c r="G158" s="1">
        <v>5612.7</v>
      </c>
      <c r="H158" s="1">
        <v>5710</v>
      </c>
      <c r="I158" s="1">
        <v>5695.65</v>
      </c>
      <c r="J158" s="1">
        <v>5663.25</v>
      </c>
      <c r="K158" s="1">
        <v>141140</v>
      </c>
      <c r="L158" s="1">
        <v>799311162.20000005</v>
      </c>
      <c r="M158" s="3">
        <f>IF(ISERROR((Table9[[#This Row],[Close Price]]-I157)/I157),0,(Table9[[#This Row],[Close Price]]-I157)/I157)</f>
        <v>1.7607332368547866E-2</v>
      </c>
      <c r="N158" s="3">
        <f>IF(OR(Table9[[#This Row],[Raw Return]]&lt;-20,Table9[[#This Row],[Raw Return]]&gt;20),"Outlier",Table9[[#This Row],[Raw Return]])</f>
        <v>1.7607332368547866E-2</v>
      </c>
      <c r="O158" s="8">
        <f>(Table9[[#This Row],[Return]]-$S$3)^2</f>
        <v>2.6399720826087531E-4</v>
      </c>
      <c r="P158" s="8">
        <f>(Table9[[#This Row],[Return]]-$S$3)^3</f>
        <v>4.2894242372400717E-6</v>
      </c>
    </row>
    <row r="159" spans="1:16" x14ac:dyDescent="0.3">
      <c r="A159" s="1" t="s">
        <v>12</v>
      </c>
      <c r="B159" s="1" t="s">
        <v>13</v>
      </c>
      <c r="C159" s="2">
        <v>43423</v>
      </c>
      <c r="D159" s="1">
        <v>5695.65</v>
      </c>
      <c r="E159" s="1">
        <v>5720</v>
      </c>
      <c r="F159" s="1">
        <v>5765</v>
      </c>
      <c r="G159" s="1">
        <v>5650</v>
      </c>
      <c r="H159" s="1">
        <v>5739</v>
      </c>
      <c r="I159" s="1">
        <v>5725.95</v>
      </c>
      <c r="J159" s="1">
        <v>5704.54</v>
      </c>
      <c r="K159" s="1">
        <v>98362</v>
      </c>
      <c r="L159" s="1">
        <v>561110448.45000005</v>
      </c>
      <c r="M159" s="3">
        <f>IF(ISERROR((Table9[[#This Row],[Close Price]]-I158)/I158),0,(Table9[[#This Row],[Close Price]]-I158)/I158)</f>
        <v>5.3198493587211619E-3</v>
      </c>
      <c r="N159" s="3">
        <f>IF(OR(Table9[[#This Row],[Raw Return]]&lt;-20,Table9[[#This Row],[Raw Return]]&gt;20),"Outlier",Table9[[#This Row],[Raw Return]])</f>
        <v>5.3198493587211619E-3</v>
      </c>
      <c r="O159" s="8">
        <f>(Table9[[#This Row],[Return]]-$S$3)^2</f>
        <v>1.5685622741883017E-5</v>
      </c>
      <c r="P159" s="8">
        <f>(Table9[[#This Row],[Return]]-$S$3)^3</f>
        <v>6.2123032619148808E-8</v>
      </c>
    </row>
    <row r="160" spans="1:16" x14ac:dyDescent="0.3">
      <c r="A160" s="1" t="s">
        <v>12</v>
      </c>
      <c r="B160" s="1" t="s">
        <v>13</v>
      </c>
      <c r="C160" s="2">
        <v>43424</v>
      </c>
      <c r="D160" s="1">
        <v>5725.95</v>
      </c>
      <c r="E160" s="1">
        <v>5715</v>
      </c>
      <c r="F160" s="1">
        <v>5764.7</v>
      </c>
      <c r="G160" s="1">
        <v>5648</v>
      </c>
      <c r="H160" s="1">
        <v>5675.1</v>
      </c>
      <c r="I160" s="1">
        <v>5688.55</v>
      </c>
      <c r="J160" s="1">
        <v>5694.66</v>
      </c>
      <c r="K160" s="1">
        <v>122296</v>
      </c>
      <c r="L160" s="1">
        <v>696434326.60000002</v>
      </c>
      <c r="M160" s="3">
        <f>IF(ISERROR((Table9[[#This Row],[Close Price]]-I159)/I159),0,(Table9[[#This Row],[Close Price]]-I159)/I159)</f>
        <v>-6.5316672342580076E-3</v>
      </c>
      <c r="N160" s="3">
        <f>IF(OR(Table9[[#This Row],[Raw Return]]&lt;-20,Table9[[#This Row],[Raw Return]]&gt;20),"Outlier",Table9[[#This Row],[Raw Return]])</f>
        <v>-6.5316672342580076E-3</v>
      </c>
      <c r="O160" s="8">
        <f>(Table9[[#This Row],[Return]]-$S$3)^2</f>
        <v>6.2268018360194571E-5</v>
      </c>
      <c r="P160" s="8">
        <f>(Table9[[#This Row],[Return]]-$S$3)^3</f>
        <v>-4.9135747483583969E-7</v>
      </c>
    </row>
    <row r="161" spans="1:16" x14ac:dyDescent="0.3">
      <c r="A161" s="1" t="s">
        <v>12</v>
      </c>
      <c r="B161" s="1" t="s">
        <v>13</v>
      </c>
      <c r="C161" s="2">
        <v>43425</v>
      </c>
      <c r="D161" s="1">
        <v>5688.55</v>
      </c>
      <c r="E161" s="1">
        <v>5690</v>
      </c>
      <c r="F161" s="1">
        <v>5872.6</v>
      </c>
      <c r="G161" s="1">
        <v>5690</v>
      </c>
      <c r="H161" s="1">
        <v>5868</v>
      </c>
      <c r="I161" s="1">
        <v>5851.95</v>
      </c>
      <c r="J161" s="1">
        <v>5786.61</v>
      </c>
      <c r="K161" s="1">
        <v>214025</v>
      </c>
      <c r="L161" s="1">
        <v>1238478941.3</v>
      </c>
      <c r="M161" s="3">
        <f>IF(ISERROR((Table9[[#This Row],[Close Price]]-I160)/I160),0,(Table9[[#This Row],[Close Price]]-I160)/I160)</f>
        <v>2.8724367369540503E-2</v>
      </c>
      <c r="N161" s="3">
        <f>IF(OR(Table9[[#This Row],[Raw Return]]&lt;-20,Table9[[#This Row],[Raw Return]]&gt;20),"Outlier",Table9[[#This Row],[Raw Return]])</f>
        <v>2.8724367369540503E-2</v>
      </c>
      <c r="O161" s="8">
        <f>(Table9[[#This Row],[Return]]-$S$3)^2</f>
        <v>7.4884464251886952E-4</v>
      </c>
      <c r="P161" s="8">
        <f>(Table9[[#This Row],[Return]]-$S$3)^3</f>
        <v>2.0492153037758332E-5</v>
      </c>
    </row>
    <row r="162" spans="1:16" x14ac:dyDescent="0.3">
      <c r="A162" s="1" t="s">
        <v>12</v>
      </c>
      <c r="B162" s="1" t="s">
        <v>13</v>
      </c>
      <c r="C162" s="2">
        <v>43426</v>
      </c>
      <c r="D162" s="1">
        <v>5851.95</v>
      </c>
      <c r="E162" s="1">
        <v>5870</v>
      </c>
      <c r="F162" s="1">
        <v>5926.25</v>
      </c>
      <c r="G162" s="1">
        <v>5700</v>
      </c>
      <c r="H162" s="1">
        <v>5720.15</v>
      </c>
      <c r="I162" s="1">
        <v>5723.05</v>
      </c>
      <c r="J162" s="1">
        <v>5834.83</v>
      </c>
      <c r="K162" s="1">
        <v>198644</v>
      </c>
      <c r="L162" s="1">
        <v>1159053496.9000001</v>
      </c>
      <c r="M162" s="3">
        <f>IF(ISERROR((Table9[[#This Row],[Close Price]]-I161)/I161),0,(Table9[[#This Row],[Close Price]]-I161)/I161)</f>
        <v>-2.2026845752270548E-2</v>
      </c>
      <c r="N162" s="3">
        <f>IF(OR(Table9[[#This Row],[Raw Return]]&lt;-20,Table9[[#This Row],[Raw Return]]&gt;20),"Outlier",Table9[[#This Row],[Raw Return]])</f>
        <v>-2.2026845752270548E-2</v>
      </c>
      <c r="O162" s="8">
        <f>(Table9[[#This Row],[Return]]-$S$3)^2</f>
        <v>5.4691375276402809E-4</v>
      </c>
      <c r="P162" s="8">
        <f>(Table9[[#This Row],[Return]]-$S$3)^3</f>
        <v>-1.2790227416210934E-5</v>
      </c>
    </row>
    <row r="163" spans="1:16" x14ac:dyDescent="0.3">
      <c r="A163" s="1" t="s">
        <v>12</v>
      </c>
      <c r="B163" s="1" t="s">
        <v>13</v>
      </c>
      <c r="C163" s="2">
        <v>43430</v>
      </c>
      <c r="D163" s="1">
        <v>5723.05</v>
      </c>
      <c r="E163" s="1">
        <v>5730.2</v>
      </c>
      <c r="F163" s="1">
        <v>5824.8</v>
      </c>
      <c r="G163" s="1">
        <v>5684.5</v>
      </c>
      <c r="H163" s="1">
        <v>5740</v>
      </c>
      <c r="I163" s="1">
        <v>5737.9</v>
      </c>
      <c r="J163" s="1">
        <v>5752.08</v>
      </c>
      <c r="K163" s="1">
        <v>203676</v>
      </c>
      <c r="L163" s="1">
        <v>1171561375</v>
      </c>
      <c r="M163" s="3">
        <f>IF(ISERROR((Table9[[#This Row],[Close Price]]-I162)/I162),0,(Table9[[#This Row],[Close Price]]-I162)/I162)</f>
        <v>2.5947702710966102E-3</v>
      </c>
      <c r="N163" s="3">
        <f>IF(OR(Table9[[#This Row],[Raw Return]]&lt;-20,Table9[[#This Row],[Raw Return]]&gt;20),"Outlier",Table9[[#This Row],[Raw Return]])</f>
        <v>2.5947702710966102E-3</v>
      </c>
      <c r="O163" s="8">
        <f>(Table9[[#This Row],[Return]]-$S$3)^2</f>
        <v>1.5262843242199399E-6</v>
      </c>
      <c r="P163" s="8">
        <f>(Table9[[#This Row],[Return]]-$S$3)^3</f>
        <v>1.8856156138172177E-9</v>
      </c>
    </row>
    <row r="164" spans="1:16" x14ac:dyDescent="0.3">
      <c r="A164" s="1" t="s">
        <v>12</v>
      </c>
      <c r="B164" s="1" t="s">
        <v>13</v>
      </c>
      <c r="C164" s="2">
        <v>43431</v>
      </c>
      <c r="D164" s="1">
        <v>5737.9</v>
      </c>
      <c r="E164" s="1">
        <v>5740</v>
      </c>
      <c r="F164" s="1">
        <v>5910</v>
      </c>
      <c r="G164" s="1">
        <v>5730</v>
      </c>
      <c r="H164" s="1">
        <v>5910</v>
      </c>
      <c r="I164" s="1">
        <v>5880.35</v>
      </c>
      <c r="J164" s="1">
        <v>5834.57</v>
      </c>
      <c r="K164" s="1">
        <v>182540</v>
      </c>
      <c r="L164" s="1">
        <v>1065042534.4</v>
      </c>
      <c r="M164" s="3">
        <f>IF(ISERROR((Table9[[#This Row],[Close Price]]-I163)/I163),0,(Table9[[#This Row],[Close Price]]-I163)/I163)</f>
        <v>2.4826155910699164E-2</v>
      </c>
      <c r="N164" s="3">
        <f>IF(OR(Table9[[#This Row],[Raw Return]]&lt;-20,Table9[[#This Row],[Raw Return]]&gt;20),"Outlier",Table9[[#This Row],[Raw Return]])</f>
        <v>2.4826155910699164E-2</v>
      </c>
      <c r="O164" s="8">
        <f>(Table9[[#This Row],[Return]]-$S$3)^2</f>
        <v>5.5069138002537615E-4</v>
      </c>
      <c r="P164" s="8">
        <f>(Table9[[#This Row],[Return]]-$S$3)^3</f>
        <v>1.292297242951377E-5</v>
      </c>
    </row>
    <row r="165" spans="1:16" x14ac:dyDescent="0.3">
      <c r="A165" s="1" t="s">
        <v>12</v>
      </c>
      <c r="B165" s="1" t="s">
        <v>13</v>
      </c>
      <c r="C165" s="2">
        <v>43432</v>
      </c>
      <c r="D165" s="1">
        <v>5880.35</v>
      </c>
      <c r="E165" s="1">
        <v>5910</v>
      </c>
      <c r="F165" s="1">
        <v>5917.1</v>
      </c>
      <c r="G165" s="1">
        <v>5792.55</v>
      </c>
      <c r="H165" s="1">
        <v>5830</v>
      </c>
      <c r="I165" s="1">
        <v>5818.45</v>
      </c>
      <c r="J165" s="1">
        <v>5842.97</v>
      </c>
      <c r="K165" s="1">
        <v>128949</v>
      </c>
      <c r="L165" s="1">
        <v>753444929.79999995</v>
      </c>
      <c r="M165" s="3">
        <f>IF(ISERROR((Table9[[#This Row],[Close Price]]-I164)/I164),0,(Table9[[#This Row],[Close Price]]-I164)/I164)</f>
        <v>-1.0526584301954908E-2</v>
      </c>
      <c r="N165" s="3">
        <f>IF(OR(Table9[[#This Row],[Raw Return]]&lt;-20,Table9[[#This Row],[Raw Return]]&gt;20),"Outlier",Table9[[#This Row],[Raw Return]])</f>
        <v>-1.0526584301954908E-2</v>
      </c>
      <c r="O165" s="8">
        <f>(Table9[[#This Row],[Return]]-$S$3)^2</f>
        <v>1.4127523144063465E-4</v>
      </c>
      <c r="P165" s="8">
        <f>(Table9[[#This Row],[Return]]-$S$3)^3</f>
        <v>-1.6791869142253107E-6</v>
      </c>
    </row>
    <row r="166" spans="1:16" x14ac:dyDescent="0.3">
      <c r="A166" s="1" t="s">
        <v>12</v>
      </c>
      <c r="B166" s="1" t="s">
        <v>13</v>
      </c>
      <c r="C166" s="2">
        <v>43433</v>
      </c>
      <c r="D166" s="1">
        <v>5818.45</v>
      </c>
      <c r="E166" s="1">
        <v>5850</v>
      </c>
      <c r="F166" s="1">
        <v>6050</v>
      </c>
      <c r="G166" s="1">
        <v>5843</v>
      </c>
      <c r="H166" s="1">
        <v>6006</v>
      </c>
      <c r="I166" s="1">
        <v>6010.75</v>
      </c>
      <c r="J166" s="1">
        <v>5989.67</v>
      </c>
      <c r="K166" s="1">
        <v>263956</v>
      </c>
      <c r="L166" s="1">
        <v>1581008673.45</v>
      </c>
      <c r="M166" s="3">
        <f>IF(ISERROR((Table9[[#This Row],[Close Price]]-I165)/I165),0,(Table9[[#This Row],[Close Price]]-I165)/I165)</f>
        <v>3.305003909976028E-2</v>
      </c>
      <c r="N166" s="3">
        <f>IF(OR(Table9[[#This Row],[Raw Return]]&lt;-20,Table9[[#This Row],[Raw Return]]&gt;20),"Outlier",Table9[[#This Row],[Raw Return]])</f>
        <v>3.305003909976028E-2</v>
      </c>
      <c r="O166" s="8">
        <f>(Table9[[#This Row],[Return]]-$S$3)^2</f>
        <v>1.0043003163029865E-3</v>
      </c>
      <c r="P166" s="8">
        <f>(Table9[[#This Row],[Return]]-$S$3)^3</f>
        <v>3.1826977654097527E-5</v>
      </c>
    </row>
    <row r="167" spans="1:16" x14ac:dyDescent="0.3">
      <c r="A167" s="1" t="s">
        <v>12</v>
      </c>
      <c r="B167" s="1" t="s">
        <v>13</v>
      </c>
      <c r="C167" s="2">
        <v>43434</v>
      </c>
      <c r="D167" s="1">
        <v>6010.75</v>
      </c>
      <c r="E167" s="1">
        <v>6019.7</v>
      </c>
      <c r="F167" s="1">
        <v>6100</v>
      </c>
      <c r="G167" s="1">
        <v>5960</v>
      </c>
      <c r="H167" s="1">
        <v>6011</v>
      </c>
      <c r="I167" s="1">
        <v>5994.35</v>
      </c>
      <c r="J167" s="1">
        <v>6000.41</v>
      </c>
      <c r="K167" s="1">
        <v>358307</v>
      </c>
      <c r="L167" s="1">
        <v>2149989860.6999998</v>
      </c>
      <c r="M167" s="3">
        <f>IF(ISERROR((Table9[[#This Row],[Close Price]]-I166)/I166),0,(Table9[[#This Row],[Close Price]]-I166)/I166)</f>
        <v>-2.7284448696085575E-3</v>
      </c>
      <c r="N167" s="3">
        <f>IF(OR(Table9[[#This Row],[Raw Return]]&lt;-20,Table9[[#This Row],[Raw Return]]&gt;20),"Outlier",Table9[[#This Row],[Raw Return]])</f>
        <v>-2.7284448696085575E-3</v>
      </c>
      <c r="O167" s="8">
        <f>(Table9[[#This Row],[Return]]-$S$3)^2</f>
        <v>1.6709997152860813E-5</v>
      </c>
      <c r="P167" s="8">
        <f>(Table9[[#This Row],[Return]]-$S$3)^3</f>
        <v>-6.8306898085264975E-8</v>
      </c>
    </row>
    <row r="168" spans="1:16" x14ac:dyDescent="0.3">
      <c r="A168" s="1" t="s">
        <v>12</v>
      </c>
      <c r="B168" s="1" t="s">
        <v>13</v>
      </c>
      <c r="C168" s="2">
        <v>43437</v>
      </c>
      <c r="D168" s="1">
        <v>5994.35</v>
      </c>
      <c r="E168" s="1">
        <v>6060</v>
      </c>
      <c r="F168" s="1">
        <v>6088.35</v>
      </c>
      <c r="G168" s="1">
        <v>5975.05</v>
      </c>
      <c r="H168" s="1">
        <v>6029.6</v>
      </c>
      <c r="I168" s="1">
        <v>5999.3</v>
      </c>
      <c r="J168" s="1">
        <v>6014.74</v>
      </c>
      <c r="K168" s="1">
        <v>159769</v>
      </c>
      <c r="L168" s="1">
        <v>960969447.45000005</v>
      </c>
      <c r="M168" s="3">
        <f>IF(ISERROR((Table9[[#This Row],[Close Price]]-I167)/I167),0,(Table9[[#This Row],[Close Price]]-I167)/I167)</f>
        <v>8.2577760724679373E-4</v>
      </c>
      <c r="N168" s="3">
        <f>IF(OR(Table9[[#This Row],[Raw Return]]&lt;-20,Table9[[#This Row],[Raw Return]]&gt;20),"Outlier",Table9[[#This Row],[Raw Return]])</f>
        <v>8.2577760724679373E-4</v>
      </c>
      <c r="O168" s="8">
        <f>(Table9[[#This Row],[Return]]-$S$3)^2</f>
        <v>2.8469039492742732E-7</v>
      </c>
      <c r="P168" s="8">
        <f>(Table9[[#This Row],[Return]]-$S$3)^3</f>
        <v>-1.519005066171469E-10</v>
      </c>
    </row>
    <row r="169" spans="1:16" x14ac:dyDescent="0.3">
      <c r="A169" s="1" t="s">
        <v>12</v>
      </c>
      <c r="B169" s="1" t="s">
        <v>13</v>
      </c>
      <c r="C169" s="2">
        <v>43438</v>
      </c>
      <c r="D169" s="1">
        <v>5999.3</v>
      </c>
      <c r="E169" s="1">
        <v>6020</v>
      </c>
      <c r="F169" s="1">
        <v>6090</v>
      </c>
      <c r="G169" s="1">
        <v>6004.35</v>
      </c>
      <c r="H169" s="1">
        <v>6071.95</v>
      </c>
      <c r="I169" s="1">
        <v>6070.2</v>
      </c>
      <c r="J169" s="1">
        <v>6051.32</v>
      </c>
      <c r="K169" s="1">
        <v>166285</v>
      </c>
      <c r="L169" s="1">
        <v>1006244539.6</v>
      </c>
      <c r="M169" s="3">
        <f>IF(ISERROR((Table9[[#This Row],[Close Price]]-I168)/I168),0,(Table9[[#This Row],[Close Price]]-I168)/I168)</f>
        <v>1.1818045438634446E-2</v>
      </c>
      <c r="N169" s="3">
        <f>IF(OR(Table9[[#This Row],[Raw Return]]&lt;-20,Table9[[#This Row],[Raw Return]]&gt;20),"Outlier",Table9[[#This Row],[Raw Return]])</f>
        <v>1.1818045438634446E-2</v>
      </c>
      <c r="O169" s="8">
        <f>(Table9[[#This Row],[Return]]-$S$3)^2</f>
        <v>1.0938448871742144E-4</v>
      </c>
      <c r="P169" s="8">
        <f>(Table9[[#This Row],[Return]]-$S$3)^3</f>
        <v>1.1440199863285891E-6</v>
      </c>
    </row>
    <row r="170" spans="1:16" x14ac:dyDescent="0.3">
      <c r="A170" s="1" t="s">
        <v>12</v>
      </c>
      <c r="B170" s="1" t="s">
        <v>13</v>
      </c>
      <c r="C170" s="2">
        <v>43439</v>
      </c>
      <c r="D170" s="1">
        <v>6070.2</v>
      </c>
      <c r="E170" s="1">
        <v>6070</v>
      </c>
      <c r="F170" s="1">
        <v>6070</v>
      </c>
      <c r="G170" s="1">
        <v>5838.75</v>
      </c>
      <c r="H170" s="1">
        <v>5917</v>
      </c>
      <c r="I170" s="1">
        <v>5902.5</v>
      </c>
      <c r="J170" s="1">
        <v>5933.79</v>
      </c>
      <c r="K170" s="1">
        <v>159561</v>
      </c>
      <c r="L170" s="1">
        <v>946800933.04999995</v>
      </c>
      <c r="M170" s="3">
        <f>IF(ISERROR((Table9[[#This Row],[Close Price]]-I169)/I169),0,(Table9[[#This Row],[Close Price]]-I169)/I169)</f>
        <v>-2.762676682811107E-2</v>
      </c>
      <c r="N170" s="3">
        <f>IF(OR(Table9[[#This Row],[Raw Return]]&lt;-20,Table9[[#This Row],[Raw Return]]&gt;20),"Outlier",Table9[[#This Row],[Raw Return]])</f>
        <v>-2.762676682811107E-2</v>
      </c>
      <c r="O170" s="8">
        <f>(Table9[[#This Row],[Return]]-$S$3)^2</f>
        <v>8.4019447423132332E-4</v>
      </c>
      <c r="P170" s="8">
        <f>(Table9[[#This Row],[Return]]-$S$3)^3</f>
        <v>-2.4353968020985645E-5</v>
      </c>
    </row>
    <row r="171" spans="1:16" x14ac:dyDescent="0.3">
      <c r="A171" s="1" t="s">
        <v>12</v>
      </c>
      <c r="B171" s="1" t="s">
        <v>13</v>
      </c>
      <c r="C171" s="2">
        <v>43440</v>
      </c>
      <c r="D171" s="1">
        <v>5902.5</v>
      </c>
      <c r="E171" s="1">
        <v>5902</v>
      </c>
      <c r="F171" s="1">
        <v>5910</v>
      </c>
      <c r="G171" s="1">
        <v>5631.55</v>
      </c>
      <c r="H171" s="1">
        <v>5641</v>
      </c>
      <c r="I171" s="1">
        <v>5667.5</v>
      </c>
      <c r="J171" s="1">
        <v>5787.48</v>
      </c>
      <c r="K171" s="1">
        <v>192895</v>
      </c>
      <c r="L171" s="1">
        <v>1116376286.95</v>
      </c>
      <c r="M171" s="3">
        <f>IF(ISERROR((Table9[[#This Row],[Close Price]]-I170)/I170),0,(Table9[[#This Row],[Close Price]]-I170)/I170)</f>
        <v>-3.9813638288860649E-2</v>
      </c>
      <c r="N171" s="3">
        <f>IF(OR(Table9[[#This Row],[Raw Return]]&lt;-20,Table9[[#This Row],[Raw Return]]&gt;20),"Outlier",Table9[[#This Row],[Raw Return]])</f>
        <v>-3.9813638288860649E-2</v>
      </c>
      <c r="O171" s="8">
        <f>(Table9[[#This Row],[Return]]-$S$3)^2</f>
        <v>1.6952142621688613E-3</v>
      </c>
      <c r="P171" s="8">
        <f>(Table9[[#This Row],[Return]]-$S$3)^3</f>
        <v>-6.9797022502084596E-5</v>
      </c>
    </row>
    <row r="172" spans="1:16" x14ac:dyDescent="0.3">
      <c r="A172" s="1" t="s">
        <v>12</v>
      </c>
      <c r="B172" s="1" t="s">
        <v>13</v>
      </c>
      <c r="C172" s="2">
        <v>43441</v>
      </c>
      <c r="D172" s="1">
        <v>5667.5</v>
      </c>
      <c r="E172" s="1">
        <v>5708.4</v>
      </c>
      <c r="F172" s="1">
        <v>5875.55</v>
      </c>
      <c r="G172" s="1">
        <v>5668.5</v>
      </c>
      <c r="H172" s="1">
        <v>5847</v>
      </c>
      <c r="I172" s="1">
        <v>5849.9</v>
      </c>
      <c r="J172" s="1">
        <v>5769.98</v>
      </c>
      <c r="K172" s="1">
        <v>220039</v>
      </c>
      <c r="L172" s="1">
        <v>1269620503</v>
      </c>
      <c r="M172" s="3">
        <f>IF(ISERROR((Table9[[#This Row],[Close Price]]-I171)/I171),0,(Table9[[#This Row],[Close Price]]-I171)/I171)</f>
        <v>3.2183502426113744E-2</v>
      </c>
      <c r="N172" s="3">
        <f>IF(OR(Table9[[#This Row],[Raw Return]]&lt;-20,Table9[[#This Row],[Raw Return]]&gt;20),"Outlier",Table9[[#This Row],[Raw Return]])</f>
        <v>3.2183502426113744E-2</v>
      </c>
      <c r="O172" s="8">
        <f>(Table9[[#This Row],[Return]]-$S$3)^2</f>
        <v>9.5012889868934848E-4</v>
      </c>
      <c r="P172" s="8">
        <f>(Table9[[#This Row],[Return]]-$S$3)^3</f>
        <v>2.9286926102886561E-5</v>
      </c>
    </row>
    <row r="173" spans="1:16" x14ac:dyDescent="0.3">
      <c r="A173" s="1" t="s">
        <v>12</v>
      </c>
      <c r="B173" s="1" t="s">
        <v>13</v>
      </c>
      <c r="C173" s="2">
        <v>43444</v>
      </c>
      <c r="D173" s="1">
        <v>5849.9</v>
      </c>
      <c r="E173" s="1">
        <v>5612</v>
      </c>
      <c r="F173" s="1">
        <v>5788</v>
      </c>
      <c r="G173" s="1">
        <v>5612</v>
      </c>
      <c r="H173" s="1">
        <v>5727.7</v>
      </c>
      <c r="I173" s="1">
        <v>5693.95</v>
      </c>
      <c r="J173" s="1">
        <v>5677.01</v>
      </c>
      <c r="K173" s="1">
        <v>245845</v>
      </c>
      <c r="L173" s="1">
        <v>1395663544.8</v>
      </c>
      <c r="M173" s="3">
        <f>IF(ISERROR((Table9[[#This Row],[Close Price]]-I172)/I172),0,(Table9[[#This Row],[Close Price]]-I172)/I172)</f>
        <v>-2.6658575360262539E-2</v>
      </c>
      <c r="N173" s="3">
        <f>IF(OR(Table9[[#This Row],[Raw Return]]&lt;-20,Table9[[#This Row],[Raw Return]]&gt;20),"Outlier",Table9[[#This Row],[Raw Return]])</f>
        <v>-2.6658575360262539E-2</v>
      </c>
      <c r="O173" s="8">
        <f>(Table9[[#This Row],[Return]]-$S$3)^2</f>
        <v>7.850036634702947E-4</v>
      </c>
      <c r="P173" s="8">
        <f>(Table9[[#This Row],[Return]]-$S$3)^3</f>
        <v>-2.1994167354040788E-5</v>
      </c>
    </row>
    <row r="174" spans="1:16" x14ac:dyDescent="0.3">
      <c r="A174" s="1" t="s">
        <v>12</v>
      </c>
      <c r="B174" s="1" t="s">
        <v>13</v>
      </c>
      <c r="C174" s="2">
        <v>43445</v>
      </c>
      <c r="D174" s="1">
        <v>5693.95</v>
      </c>
      <c r="E174" s="1">
        <v>5643</v>
      </c>
      <c r="F174" s="1">
        <v>5870</v>
      </c>
      <c r="G174" s="1">
        <v>5623.1</v>
      </c>
      <c r="H174" s="1">
        <v>5870</v>
      </c>
      <c r="I174" s="1">
        <v>5827.15</v>
      </c>
      <c r="J174" s="1">
        <v>5758.06</v>
      </c>
      <c r="K174" s="1">
        <v>231580</v>
      </c>
      <c r="L174" s="1">
        <v>1333452692</v>
      </c>
      <c r="M174" s="3">
        <f>IF(ISERROR((Table9[[#This Row],[Close Price]]-I173)/I173),0,(Table9[[#This Row],[Close Price]]-I173)/I173)</f>
        <v>2.3393250731039053E-2</v>
      </c>
      <c r="N174" s="3">
        <f>IF(OR(Table9[[#This Row],[Raw Return]]&lt;-20,Table9[[#This Row],[Raw Return]]&gt;20),"Outlier",Table9[[#This Row],[Raw Return]])</f>
        <v>2.3393250731039053E-2</v>
      </c>
      <c r="O174" s="8">
        <f>(Table9[[#This Row],[Return]]-$S$3)^2</f>
        <v>4.8549315735296858E-4</v>
      </c>
      <c r="P174" s="8">
        <f>(Table9[[#This Row],[Return]]-$S$3)^3</f>
        <v>1.0697312176293087E-5</v>
      </c>
    </row>
    <row r="175" spans="1:16" x14ac:dyDescent="0.3">
      <c r="A175" s="1" t="s">
        <v>12</v>
      </c>
      <c r="B175" s="1" t="s">
        <v>13</v>
      </c>
      <c r="C175" s="2">
        <v>43446</v>
      </c>
      <c r="D175" s="1">
        <v>5827.15</v>
      </c>
      <c r="E175" s="1">
        <v>5851</v>
      </c>
      <c r="F175" s="1">
        <v>6023.6</v>
      </c>
      <c r="G175" s="1">
        <v>5851</v>
      </c>
      <c r="H175" s="1">
        <v>6001</v>
      </c>
      <c r="I175" s="1">
        <v>5989</v>
      </c>
      <c r="J175" s="1">
        <v>5939.91</v>
      </c>
      <c r="K175" s="1">
        <v>156702</v>
      </c>
      <c r="L175" s="1">
        <v>930795277</v>
      </c>
      <c r="M175" s="3">
        <f>IF(ISERROR((Table9[[#This Row],[Close Price]]-I174)/I174),0,(Table9[[#This Row],[Close Price]]-I174)/I174)</f>
        <v>2.7775155951022434E-2</v>
      </c>
      <c r="N175" s="3">
        <f>IF(OR(Table9[[#This Row],[Raw Return]]&lt;-20,Table9[[#This Row],[Raw Return]]&gt;20),"Outlier",Table9[[#This Row],[Raw Return]])</f>
        <v>2.7775155951022434E-2</v>
      </c>
      <c r="O175" s="8">
        <f>(Table9[[#This Row],[Return]]-$S$3)^2</f>
        <v>6.9779525473088067E-4</v>
      </c>
      <c r="P175" s="8">
        <f>(Table9[[#This Row],[Return]]-$S$3)^3</f>
        <v>1.8432829995172152E-5</v>
      </c>
    </row>
    <row r="176" spans="1:16" x14ac:dyDescent="0.3">
      <c r="A176" s="1" t="s">
        <v>12</v>
      </c>
      <c r="B176" s="1" t="s">
        <v>13</v>
      </c>
      <c r="C176" s="2">
        <v>43447</v>
      </c>
      <c r="D176" s="1">
        <v>5989</v>
      </c>
      <c r="E176" s="1">
        <v>6050</v>
      </c>
      <c r="F176" s="1">
        <v>6228</v>
      </c>
      <c r="G176" s="1">
        <v>6020.1</v>
      </c>
      <c r="H176" s="1">
        <v>6179.45</v>
      </c>
      <c r="I176" s="1">
        <v>6159.4</v>
      </c>
      <c r="J176" s="1">
        <v>6139.85</v>
      </c>
      <c r="K176" s="1">
        <v>272548</v>
      </c>
      <c r="L176" s="1">
        <v>1673403387.4000001</v>
      </c>
      <c r="M176" s="3">
        <f>IF(ISERROR((Table9[[#This Row],[Close Price]]-I175)/I175),0,(Table9[[#This Row],[Close Price]]-I175)/I175)</f>
        <v>2.8452162297545439E-2</v>
      </c>
      <c r="N176" s="3">
        <f>IF(OR(Table9[[#This Row],[Raw Return]]&lt;-20,Table9[[#This Row],[Raw Return]]&gt;20),"Outlier",Table9[[#This Row],[Raw Return]])</f>
        <v>2.8452162297545439E-2</v>
      </c>
      <c r="O176" s="8">
        <f>(Table9[[#This Row],[Return]]-$S$3)^2</f>
        <v>7.3402094042946536E-4</v>
      </c>
      <c r="P176" s="8">
        <f>(Table9[[#This Row],[Return]]-$S$3)^3</f>
        <v>1.9886697823209382E-5</v>
      </c>
    </row>
    <row r="177" spans="1:16" x14ac:dyDescent="0.3">
      <c r="A177" s="1" t="s">
        <v>12</v>
      </c>
      <c r="B177" s="1" t="s">
        <v>13</v>
      </c>
      <c r="C177" s="2">
        <v>43448</v>
      </c>
      <c r="D177" s="1">
        <v>6159.4</v>
      </c>
      <c r="E177" s="1">
        <v>6179.9</v>
      </c>
      <c r="F177" s="1">
        <v>6208.2</v>
      </c>
      <c r="G177" s="1">
        <v>6101.3</v>
      </c>
      <c r="H177" s="1">
        <v>6153.1</v>
      </c>
      <c r="I177" s="1">
        <v>6177.65</v>
      </c>
      <c r="J177" s="1">
        <v>6157.67</v>
      </c>
      <c r="K177" s="1">
        <v>168709</v>
      </c>
      <c r="L177" s="1">
        <v>1038854441.25</v>
      </c>
      <c r="M177" s="3">
        <f>IF(ISERROR((Table9[[#This Row],[Close Price]]-I176)/I176),0,(Table9[[#This Row],[Close Price]]-I176)/I176)</f>
        <v>2.9629509367795565E-3</v>
      </c>
      <c r="N177" s="3">
        <f>IF(OR(Table9[[#This Row],[Raw Return]]&lt;-20,Table9[[#This Row],[Raw Return]]&gt;20),"Outlier",Table9[[#This Row],[Raw Return]])</f>
        <v>2.9629509367795565E-3</v>
      </c>
      <c r="O177" s="8">
        <f>(Table9[[#This Row],[Return]]-$S$3)^2</f>
        <v>2.5715633240749743E-6</v>
      </c>
      <c r="P177" s="8">
        <f>(Table9[[#This Row],[Return]]-$S$3)^3</f>
        <v>4.123783292617546E-9</v>
      </c>
    </row>
    <row r="178" spans="1:16" x14ac:dyDescent="0.3">
      <c r="A178" s="1" t="s">
        <v>12</v>
      </c>
      <c r="B178" s="1" t="s">
        <v>13</v>
      </c>
      <c r="C178" s="2">
        <v>43451</v>
      </c>
      <c r="D178" s="1">
        <v>6177.65</v>
      </c>
      <c r="E178" s="1">
        <v>6175.05</v>
      </c>
      <c r="F178" s="1">
        <v>6199</v>
      </c>
      <c r="G178" s="1">
        <v>6050</v>
      </c>
      <c r="H178" s="1">
        <v>6089.75</v>
      </c>
      <c r="I178" s="1">
        <v>6087.8</v>
      </c>
      <c r="J178" s="1">
        <v>6092.07</v>
      </c>
      <c r="K178" s="1">
        <v>153950</v>
      </c>
      <c r="L178" s="1">
        <v>937873944.54999995</v>
      </c>
      <c r="M178" s="3">
        <f>IF(ISERROR((Table9[[#This Row],[Close Price]]-I177)/I177),0,(Table9[[#This Row],[Close Price]]-I177)/I177)</f>
        <v>-1.4544365575906609E-2</v>
      </c>
      <c r="N178" s="3">
        <f>IF(OR(Table9[[#This Row],[Raw Return]]&lt;-20,Table9[[#This Row],[Raw Return]]&gt;20),"Outlier",Table9[[#This Row],[Raw Return]])</f>
        <v>-1.4544365575906609E-2</v>
      </c>
      <c r="O178" s="8">
        <f>(Table9[[#This Row],[Return]]-$S$3)^2</f>
        <v>2.529278977808957E-4</v>
      </c>
      <c r="P178" s="8">
        <f>(Table9[[#This Row],[Return]]-$S$3)^3</f>
        <v>-4.022491189876404E-6</v>
      </c>
    </row>
    <row r="179" spans="1:16" x14ac:dyDescent="0.3">
      <c r="A179" s="1" t="s">
        <v>12</v>
      </c>
      <c r="B179" s="1" t="s">
        <v>13</v>
      </c>
      <c r="C179" s="2">
        <v>43452</v>
      </c>
      <c r="D179" s="1">
        <v>6087.8</v>
      </c>
      <c r="E179" s="1">
        <v>6090</v>
      </c>
      <c r="F179" s="1">
        <v>6165</v>
      </c>
      <c r="G179" s="1">
        <v>6076.7</v>
      </c>
      <c r="H179" s="1">
        <v>6138.5</v>
      </c>
      <c r="I179" s="1">
        <v>6152.65</v>
      </c>
      <c r="J179" s="1">
        <v>6134.24</v>
      </c>
      <c r="K179" s="1">
        <v>151411</v>
      </c>
      <c r="L179" s="1">
        <v>928790780.20000005</v>
      </c>
      <c r="M179" s="3">
        <f>IF(ISERROR((Table9[[#This Row],[Close Price]]-I178)/I178),0,(Table9[[#This Row],[Close Price]]-I178)/I178)</f>
        <v>1.0652452445875267E-2</v>
      </c>
      <c r="N179" s="3">
        <f>IF(OR(Table9[[#This Row],[Raw Return]]&lt;-20,Table9[[#This Row],[Raw Return]]&gt;20),"Outlier",Table9[[#This Row],[Raw Return]])</f>
        <v>1.0652452445875267E-2</v>
      </c>
      <c r="O179" s="8">
        <f>(Table9[[#This Row],[Return]]-$S$3)^2</f>
        <v>8.6361911622276726E-5</v>
      </c>
      <c r="P179" s="8">
        <f>(Table9[[#This Row],[Return]]-$S$3)^3</f>
        <v>8.0257082885190382E-7</v>
      </c>
    </row>
    <row r="180" spans="1:16" x14ac:dyDescent="0.3">
      <c r="A180" s="1" t="s">
        <v>12</v>
      </c>
      <c r="B180" s="1" t="s">
        <v>13</v>
      </c>
      <c r="C180" s="2">
        <v>43453</v>
      </c>
      <c r="D180" s="1">
        <v>6152.65</v>
      </c>
      <c r="E180" s="1">
        <v>6190</v>
      </c>
      <c r="F180" s="1">
        <v>6425</v>
      </c>
      <c r="G180" s="1">
        <v>6188.1</v>
      </c>
      <c r="H180" s="1">
        <v>6397.95</v>
      </c>
      <c r="I180" s="1">
        <v>6405.45</v>
      </c>
      <c r="J180" s="1">
        <v>6346.36</v>
      </c>
      <c r="K180" s="1">
        <v>355577</v>
      </c>
      <c r="L180" s="1">
        <v>2256618507.1500001</v>
      </c>
      <c r="M180" s="3">
        <f>IF(ISERROR((Table9[[#This Row],[Close Price]]-I179)/I179),0,(Table9[[#This Row],[Close Price]]-I179)/I179)</f>
        <v>4.1087986477371573E-2</v>
      </c>
      <c r="N180" s="3">
        <f>IF(OR(Table9[[#This Row],[Raw Return]]&lt;-20,Table9[[#This Row],[Raw Return]]&gt;20),"Outlier",Table9[[#This Row],[Raw Return]])</f>
        <v>4.1087986477371573E-2</v>
      </c>
      <c r="O180" s="8">
        <f>(Table9[[#This Row],[Return]]-$S$3)^2</f>
        <v>1.5783652341745192E-3</v>
      </c>
      <c r="P180" s="8">
        <f>(Table9[[#This Row],[Return]]-$S$3)^3</f>
        <v>6.27063120815446E-5</v>
      </c>
    </row>
    <row r="181" spans="1:16" x14ac:dyDescent="0.3">
      <c r="A181" s="1" t="s">
        <v>12</v>
      </c>
      <c r="B181" s="1" t="s">
        <v>13</v>
      </c>
      <c r="C181" s="2">
        <v>43454</v>
      </c>
      <c r="D181" s="1">
        <v>6405.45</v>
      </c>
      <c r="E181" s="1">
        <v>6330.05</v>
      </c>
      <c r="F181" s="1">
        <v>6421</v>
      </c>
      <c r="G181" s="1">
        <v>6302.15</v>
      </c>
      <c r="H181" s="1">
        <v>6410</v>
      </c>
      <c r="I181" s="1">
        <v>6404.95</v>
      </c>
      <c r="J181" s="1">
        <v>6375.12</v>
      </c>
      <c r="K181" s="1">
        <v>187601</v>
      </c>
      <c r="L181" s="1">
        <v>1195978992.9000001</v>
      </c>
      <c r="M181" s="3">
        <f>IF(ISERROR((Table9[[#This Row],[Close Price]]-I180)/I180),0,(Table9[[#This Row],[Close Price]]-I180)/I180)</f>
        <v>-7.8058528284507723E-5</v>
      </c>
      <c r="N181" s="3">
        <f>IF(OR(Table9[[#This Row],[Raw Return]]&lt;-20,Table9[[#This Row],[Raw Return]]&gt;20),"Outlier",Table9[[#This Row],[Raw Return]])</f>
        <v>-7.8058528284507723E-5</v>
      </c>
      <c r="O181" s="8">
        <f>(Table9[[#This Row],[Return]]-$S$3)^2</f>
        <v>2.0661187531591064E-6</v>
      </c>
      <c r="P181" s="8">
        <f>(Table9[[#This Row],[Return]]-$S$3)^3</f>
        <v>-2.9698390908743494E-9</v>
      </c>
    </row>
    <row r="182" spans="1:16" x14ac:dyDescent="0.3">
      <c r="A182" s="1" t="s">
        <v>12</v>
      </c>
      <c r="B182" s="1" t="s">
        <v>13</v>
      </c>
      <c r="C182" s="2">
        <v>43455</v>
      </c>
      <c r="D182" s="1">
        <v>6404.95</v>
      </c>
      <c r="E182" s="1">
        <v>6447</v>
      </c>
      <c r="F182" s="1">
        <v>6500</v>
      </c>
      <c r="G182" s="1">
        <v>6296.1</v>
      </c>
      <c r="H182" s="1">
        <v>6355.9</v>
      </c>
      <c r="I182" s="1">
        <v>6360.1</v>
      </c>
      <c r="J182" s="1">
        <v>6387.36</v>
      </c>
      <c r="K182" s="1">
        <v>309851</v>
      </c>
      <c r="L182" s="1">
        <v>1979129683.95</v>
      </c>
      <c r="M182" s="3">
        <f>IF(ISERROR((Table9[[#This Row],[Close Price]]-I181)/I181),0,(Table9[[#This Row],[Close Price]]-I181)/I181)</f>
        <v>-7.0023965838920607E-3</v>
      </c>
      <c r="N182" s="3">
        <f>IF(OR(Table9[[#This Row],[Raw Return]]&lt;-20,Table9[[#This Row],[Raw Return]]&gt;20),"Outlier",Table9[[#This Row],[Raw Return]])</f>
        <v>-7.0023965838920607E-3</v>
      </c>
      <c r="O182" s="8">
        <f>(Table9[[#This Row],[Return]]-$S$3)^2</f>
        <v>6.9918663270800293E-5</v>
      </c>
      <c r="P182" s="8">
        <f>(Table9[[#This Row],[Return]]-$S$3)^3</f>
        <v>-5.8464154730228194E-7</v>
      </c>
    </row>
    <row r="183" spans="1:16" x14ac:dyDescent="0.3">
      <c r="A183" s="1" t="s">
        <v>12</v>
      </c>
      <c r="B183" s="1" t="s">
        <v>13</v>
      </c>
      <c r="C183" s="2">
        <v>43458</v>
      </c>
      <c r="D183" s="1">
        <v>6360.1</v>
      </c>
      <c r="E183" s="1">
        <v>6360.75</v>
      </c>
      <c r="F183" s="1">
        <v>6393.95</v>
      </c>
      <c r="G183" s="1">
        <v>6260</v>
      </c>
      <c r="H183" s="1">
        <v>6280</v>
      </c>
      <c r="I183" s="1">
        <v>6274.45</v>
      </c>
      <c r="J183" s="1">
        <v>6308.27</v>
      </c>
      <c r="K183" s="1">
        <v>132247</v>
      </c>
      <c r="L183" s="1">
        <v>834250331.89999998</v>
      </c>
      <c r="M183" s="3">
        <f>IF(ISERROR((Table9[[#This Row],[Close Price]]-I182)/I182),0,(Table9[[#This Row],[Close Price]]-I182)/I182)</f>
        <v>-1.3466769390418475E-2</v>
      </c>
      <c r="N183" s="3">
        <f>IF(OR(Table9[[#This Row],[Raw Return]]&lt;-20,Table9[[#This Row],[Raw Return]]&gt;20),"Outlier",Table9[[#This Row],[Raw Return]])</f>
        <v>-1.3466769390418475E-2</v>
      </c>
      <c r="O183" s="8">
        <f>(Table9[[#This Row],[Return]]-$S$3)^2</f>
        <v>2.1981356322572622E-4</v>
      </c>
      <c r="P183" s="8">
        <f>(Table9[[#This Row],[Return]]-$S$3)^3</f>
        <v>-3.2589802568622414E-6</v>
      </c>
    </row>
    <row r="184" spans="1:16" x14ac:dyDescent="0.3">
      <c r="A184" s="1" t="s">
        <v>12</v>
      </c>
      <c r="B184" s="1" t="s">
        <v>13</v>
      </c>
      <c r="C184" s="2">
        <v>43460</v>
      </c>
      <c r="D184" s="1">
        <v>6274.45</v>
      </c>
      <c r="E184" s="1">
        <v>6272</v>
      </c>
      <c r="F184" s="1">
        <v>6465</v>
      </c>
      <c r="G184" s="1">
        <v>6150</v>
      </c>
      <c r="H184" s="1">
        <v>6465</v>
      </c>
      <c r="I184" s="1">
        <v>6439.05</v>
      </c>
      <c r="J184" s="1">
        <v>6322.02</v>
      </c>
      <c r="K184" s="1">
        <v>272610</v>
      </c>
      <c r="L184" s="1">
        <v>1723444983.5999999</v>
      </c>
      <c r="M184" s="3">
        <f>IF(ISERROR((Table9[[#This Row],[Close Price]]-I183)/I183),0,(Table9[[#This Row],[Close Price]]-I183)/I183)</f>
        <v>2.6233375036855879E-2</v>
      </c>
      <c r="N184" s="3">
        <f>IF(OR(Table9[[#This Row],[Raw Return]]&lt;-20,Table9[[#This Row],[Raw Return]]&gt;20),"Outlier",Table9[[#This Row],[Raw Return]])</f>
        <v>2.6233375036855879E-2</v>
      </c>
      <c r="O184" s="8">
        <f>(Table9[[#This Row],[Return]]-$S$3)^2</f>
        <v>6.1871754591811135E-4</v>
      </c>
      <c r="P184" s="8">
        <f>(Table9[[#This Row],[Return]]-$S$3)^3</f>
        <v>1.5390001005980696E-5</v>
      </c>
    </row>
    <row r="185" spans="1:16" x14ac:dyDescent="0.3">
      <c r="A185" s="1" t="s">
        <v>12</v>
      </c>
      <c r="B185" s="1" t="s">
        <v>13</v>
      </c>
      <c r="C185" s="2">
        <v>43461</v>
      </c>
      <c r="D185" s="1">
        <v>6439.05</v>
      </c>
      <c r="E185" s="1">
        <v>6500</v>
      </c>
      <c r="F185" s="1">
        <v>6550</v>
      </c>
      <c r="G185" s="1">
        <v>6350</v>
      </c>
      <c r="H185" s="1">
        <v>6381</v>
      </c>
      <c r="I185" s="1">
        <v>6405.05</v>
      </c>
      <c r="J185" s="1">
        <v>6450.86</v>
      </c>
      <c r="K185" s="1">
        <v>297717</v>
      </c>
      <c r="L185" s="1">
        <v>1920530887.75</v>
      </c>
      <c r="M185" s="3">
        <f>IF(ISERROR((Table9[[#This Row],[Close Price]]-I184)/I184),0,(Table9[[#This Row],[Close Price]]-I184)/I184)</f>
        <v>-5.280282029181323E-3</v>
      </c>
      <c r="N185" s="3">
        <f>IF(OR(Table9[[#This Row],[Raw Return]]&lt;-20,Table9[[#This Row],[Raw Return]]&gt;20),"Outlier",Table9[[#This Row],[Raw Return]])</f>
        <v>-5.280282029181323E-3</v>
      </c>
      <c r="O185" s="8">
        <f>(Table9[[#This Row],[Return]]-$S$3)^2</f>
        <v>4.4084600202061893E-5</v>
      </c>
      <c r="P185" s="8">
        <f>(Table9[[#This Row],[Return]]-$S$3)^3</f>
        <v>-2.9270514742434662E-7</v>
      </c>
    </row>
    <row r="186" spans="1:16" x14ac:dyDescent="0.3">
      <c r="A186" s="1" t="s">
        <v>12</v>
      </c>
      <c r="B186" s="1" t="s">
        <v>13</v>
      </c>
      <c r="C186" s="2">
        <v>43462</v>
      </c>
      <c r="D186" s="1">
        <v>6405.05</v>
      </c>
      <c r="E186" s="1">
        <v>6424</v>
      </c>
      <c r="F186" s="1">
        <v>6530</v>
      </c>
      <c r="G186" s="1">
        <v>6412.6</v>
      </c>
      <c r="H186" s="1">
        <v>6522</v>
      </c>
      <c r="I186" s="1">
        <v>6502.9</v>
      </c>
      <c r="J186" s="1">
        <v>6488.84</v>
      </c>
      <c r="K186" s="1">
        <v>199807</v>
      </c>
      <c r="L186" s="1">
        <v>1296515668.3</v>
      </c>
      <c r="M186" s="3">
        <f>IF(ISERROR((Table9[[#This Row],[Close Price]]-I185)/I185),0,(Table9[[#This Row],[Close Price]]-I185)/I185)</f>
        <v>1.527700798588605E-2</v>
      </c>
      <c r="N186" s="3">
        <f>IF(OR(Table9[[#This Row],[Raw Return]]&lt;-20,Table9[[#This Row],[Raw Return]]&gt;20),"Outlier",Table9[[#This Row],[Raw Return]])</f>
        <v>1.527700798588605E-2</v>
      </c>
      <c r="O186" s="8">
        <f>(Table9[[#This Row],[Return]]-$S$3)^2</f>
        <v>1.9370144126590159E-4</v>
      </c>
      <c r="P186" s="8">
        <f>(Table9[[#This Row],[Return]]-$S$3)^3</f>
        <v>2.6958720633139467E-6</v>
      </c>
    </row>
    <row r="187" spans="1:16" x14ac:dyDescent="0.3">
      <c r="A187" s="1" t="s">
        <v>12</v>
      </c>
      <c r="B187" s="1" t="s">
        <v>13</v>
      </c>
      <c r="C187" s="2">
        <v>43465</v>
      </c>
      <c r="D187" s="1">
        <v>6502.9</v>
      </c>
      <c r="E187" s="1">
        <v>6548</v>
      </c>
      <c r="F187" s="1">
        <v>6591.2</v>
      </c>
      <c r="G187" s="1">
        <v>6436.2</v>
      </c>
      <c r="H187" s="1">
        <v>6472.15</v>
      </c>
      <c r="I187" s="1">
        <v>6476.95</v>
      </c>
      <c r="J187" s="1">
        <v>6510.95</v>
      </c>
      <c r="K187" s="1">
        <v>204888</v>
      </c>
      <c r="L187" s="1">
        <v>1334015041</v>
      </c>
      <c r="M187" s="3">
        <f>IF(ISERROR((Table9[[#This Row],[Close Price]]-I186)/I186),0,(Table9[[#This Row],[Close Price]]-I186)/I186)</f>
        <v>-3.9905273032031586E-3</v>
      </c>
      <c r="N187" s="3">
        <f>IF(OR(Table9[[#This Row],[Raw Return]]&lt;-20,Table9[[#This Row],[Raw Return]]&gt;20),"Outlier",Table9[[#This Row],[Raw Return]])</f>
        <v>-3.9905273032031586E-3</v>
      </c>
      <c r="O187" s="8">
        <f>(Table9[[#This Row],[Return]]-$S$3)^2</f>
        <v>2.8621095883388417E-5</v>
      </c>
      <c r="P187" s="8">
        <f>(Table9[[#This Row],[Return]]-$S$3)^3</f>
        <v>-1.5311910710238548E-7</v>
      </c>
    </row>
    <row r="188" spans="1:16" x14ac:dyDescent="0.3">
      <c r="A188" s="1" t="s">
        <v>12</v>
      </c>
      <c r="B188" s="1" t="s">
        <v>13</v>
      </c>
      <c r="C188" s="2">
        <v>43466</v>
      </c>
      <c r="D188" s="1">
        <v>6476.95</v>
      </c>
      <c r="E188" s="1">
        <v>6515</v>
      </c>
      <c r="F188" s="1">
        <v>6530</v>
      </c>
      <c r="G188" s="1">
        <v>6418</v>
      </c>
      <c r="H188" s="1">
        <v>6515</v>
      </c>
      <c r="I188" s="1">
        <v>6521.95</v>
      </c>
      <c r="J188" s="1">
        <v>6477.89</v>
      </c>
      <c r="K188" s="1">
        <v>141821</v>
      </c>
      <c r="L188" s="1">
        <v>918701513.5</v>
      </c>
      <c r="M188" s="3">
        <f>IF(ISERROR((Table9[[#This Row],[Close Price]]-I187)/I187),0,(Table9[[#This Row],[Close Price]]-I187)/I187)</f>
        <v>6.9477145878847303E-3</v>
      </c>
      <c r="N188" s="3">
        <f>IF(OR(Table9[[#This Row],[Raw Return]]&lt;-20,Table9[[#This Row],[Raw Return]]&gt;20),"Outlier",Table9[[#This Row],[Raw Return]])</f>
        <v>6.9477145878847303E-3</v>
      </c>
      <c r="O188" s="8">
        <f>(Table9[[#This Row],[Return]]-$S$3)^2</f>
        <v>3.1229914112119341E-5</v>
      </c>
      <c r="P188" s="8">
        <f>(Table9[[#This Row],[Return]]-$S$3)^3</f>
        <v>1.7452441251875696E-7</v>
      </c>
    </row>
    <row r="189" spans="1:16" x14ac:dyDescent="0.3">
      <c r="A189" s="1" t="s">
        <v>12</v>
      </c>
      <c r="B189" s="1" t="s">
        <v>13</v>
      </c>
      <c r="C189" s="2">
        <v>43467</v>
      </c>
      <c r="D189" s="1">
        <v>6521.95</v>
      </c>
      <c r="E189" s="1">
        <v>6475</v>
      </c>
      <c r="F189" s="1">
        <v>6526</v>
      </c>
      <c r="G189" s="1">
        <v>6360</v>
      </c>
      <c r="H189" s="1">
        <v>6404</v>
      </c>
      <c r="I189" s="1">
        <v>6384</v>
      </c>
      <c r="J189" s="1">
        <v>6440.03</v>
      </c>
      <c r="K189" s="1">
        <v>221274</v>
      </c>
      <c r="L189" s="1">
        <v>1425010130</v>
      </c>
      <c r="M189" s="3">
        <f>IF(ISERROR((Table9[[#This Row],[Close Price]]-I188)/I188),0,(Table9[[#This Row],[Close Price]]-I188)/I188)</f>
        <v>-2.1151649430001737E-2</v>
      </c>
      <c r="N189" s="3">
        <f>IF(OR(Table9[[#This Row],[Raw Return]]&lt;-20,Table9[[#This Row],[Raw Return]]&gt;20),"Outlier",Table9[[#This Row],[Raw Return]])</f>
        <v>-2.1151649430001737E-2</v>
      </c>
      <c r="O189" s="8">
        <f>(Table9[[#This Row],[Return]]-$S$3)^2</f>
        <v>5.0674471127006135E-4</v>
      </c>
      <c r="P189" s="8">
        <f>(Table9[[#This Row],[Return]]-$S$3)^3</f>
        <v>-1.1407325583687822E-5</v>
      </c>
    </row>
    <row r="190" spans="1:16" x14ac:dyDescent="0.3">
      <c r="A190" s="1" t="s">
        <v>12</v>
      </c>
      <c r="B190" s="1" t="s">
        <v>13</v>
      </c>
      <c r="C190" s="2">
        <v>43468</v>
      </c>
      <c r="D190" s="1">
        <v>6384</v>
      </c>
      <c r="E190" s="1">
        <v>6439</v>
      </c>
      <c r="F190" s="1">
        <v>6479.9</v>
      </c>
      <c r="G190" s="1">
        <v>6331.65</v>
      </c>
      <c r="H190" s="1">
        <v>6390</v>
      </c>
      <c r="I190" s="1">
        <v>6383.3</v>
      </c>
      <c r="J190" s="1">
        <v>6406.39</v>
      </c>
      <c r="K190" s="1">
        <v>215845</v>
      </c>
      <c r="L190" s="1">
        <v>1382788072.2</v>
      </c>
      <c r="M190" s="3">
        <f>IF(ISERROR((Table9[[#This Row],[Close Price]]-I189)/I189),0,(Table9[[#This Row],[Close Price]]-I189)/I189)</f>
        <v>-1.0964912280698904E-4</v>
      </c>
      <c r="N190" s="3">
        <f>IF(OR(Table9[[#This Row],[Raw Return]]&lt;-20,Table9[[#This Row],[Raw Return]]&gt;20),"Outlier",Table9[[#This Row],[Raw Return]])</f>
        <v>-1.0964912280698904E-4</v>
      </c>
      <c r="O190" s="8">
        <f>(Table9[[#This Row],[Return]]-$S$3)^2</f>
        <v>2.1579333598042731E-6</v>
      </c>
      <c r="P190" s="8">
        <f>(Table9[[#This Row],[Return]]-$S$3)^3</f>
        <v>-3.1699838040237421E-9</v>
      </c>
    </row>
    <row r="191" spans="1:16" x14ac:dyDescent="0.3">
      <c r="A191" s="1" t="s">
        <v>12</v>
      </c>
      <c r="B191" s="1" t="s">
        <v>13</v>
      </c>
      <c r="C191" s="2">
        <v>43469</v>
      </c>
      <c r="D191" s="1">
        <v>6383.3</v>
      </c>
      <c r="E191" s="1">
        <v>6419.95</v>
      </c>
      <c r="F191" s="1">
        <v>6460</v>
      </c>
      <c r="G191" s="1">
        <v>6357</v>
      </c>
      <c r="H191" s="1">
        <v>6418</v>
      </c>
      <c r="I191" s="1">
        <v>6410.45</v>
      </c>
      <c r="J191" s="1">
        <v>6404.79</v>
      </c>
      <c r="K191" s="1">
        <v>156323</v>
      </c>
      <c r="L191" s="1">
        <v>1001215724.35</v>
      </c>
      <c r="M191" s="3">
        <f>IF(ISERROR((Table9[[#This Row],[Close Price]]-I190)/I190),0,(Table9[[#This Row],[Close Price]]-I190)/I190)</f>
        <v>4.2532859179420729E-3</v>
      </c>
      <c r="N191" s="3">
        <f>IF(OR(Table9[[#This Row],[Raw Return]]&lt;-20,Table9[[#This Row],[Raw Return]]&gt;20),"Outlier",Table9[[#This Row],[Raw Return]])</f>
        <v>4.2532859179420729E-3</v>
      </c>
      <c r="O191" s="8">
        <f>(Table9[[#This Row],[Return]]-$S$3)^2</f>
        <v>8.3749144716185718E-6</v>
      </c>
      <c r="P191" s="8">
        <f>(Table9[[#This Row],[Return]]-$S$3)^3</f>
        <v>2.423653724269219E-8</v>
      </c>
    </row>
    <row r="192" spans="1:16" x14ac:dyDescent="0.3">
      <c r="A192" s="1" t="s">
        <v>12</v>
      </c>
      <c r="B192" s="1" t="s">
        <v>13</v>
      </c>
      <c r="C192" s="2">
        <v>43472</v>
      </c>
      <c r="D192" s="1">
        <v>6410.45</v>
      </c>
      <c r="E192" s="1">
        <v>6450.5</v>
      </c>
      <c r="F192" s="1">
        <v>6500</v>
      </c>
      <c r="G192" s="1">
        <v>6385</v>
      </c>
      <c r="H192" s="1">
        <v>6416</v>
      </c>
      <c r="I192" s="1">
        <v>6407.15</v>
      </c>
      <c r="J192" s="1">
        <v>6432.71</v>
      </c>
      <c r="K192" s="1">
        <v>103217</v>
      </c>
      <c r="L192" s="1">
        <v>663965043.39999998</v>
      </c>
      <c r="M192" s="3">
        <f>IF(ISERROR((Table9[[#This Row],[Close Price]]-I191)/I191),0,(Table9[[#This Row],[Close Price]]-I191)/I191)</f>
        <v>-5.1478445350953245E-4</v>
      </c>
      <c r="N192" s="3">
        <f>IF(OR(Table9[[#This Row],[Raw Return]]&lt;-20,Table9[[#This Row],[Raw Return]]&gt;20),"Outlier",Table9[[#This Row],[Raw Return]])</f>
        <v>-5.1478445350953245E-4</v>
      </c>
      <c r="O192" s="8">
        <f>(Table9[[#This Row],[Return]]-$S$3)^2</f>
        <v>3.5123479746811898E-6</v>
      </c>
      <c r="P192" s="8">
        <f>(Table9[[#This Row],[Return]]-$S$3)^3</f>
        <v>-6.5825823894036197E-9</v>
      </c>
    </row>
    <row r="193" spans="1:16" x14ac:dyDescent="0.3">
      <c r="A193" s="1" t="s">
        <v>12</v>
      </c>
      <c r="B193" s="1" t="s">
        <v>13</v>
      </c>
      <c r="C193" s="2">
        <v>43473</v>
      </c>
      <c r="D193" s="1">
        <v>6407.15</v>
      </c>
      <c r="E193" s="1">
        <v>6430</v>
      </c>
      <c r="F193" s="1">
        <v>6460</v>
      </c>
      <c r="G193" s="1">
        <v>6355</v>
      </c>
      <c r="H193" s="1">
        <v>6442</v>
      </c>
      <c r="I193" s="1">
        <v>6443.05</v>
      </c>
      <c r="J193" s="1">
        <v>6407.87</v>
      </c>
      <c r="K193" s="1">
        <v>111249</v>
      </c>
      <c r="L193" s="1">
        <v>712868635.04999995</v>
      </c>
      <c r="M193" s="3">
        <f>IF(ISERROR((Table9[[#This Row],[Close Price]]-I192)/I192),0,(Table9[[#This Row],[Close Price]]-I192)/I192)</f>
        <v>5.6031152696597629E-3</v>
      </c>
      <c r="N193" s="3">
        <f>IF(OR(Table9[[#This Row],[Raw Return]]&lt;-20,Table9[[#This Row],[Raw Return]]&gt;20),"Outlier",Table9[[#This Row],[Raw Return]])</f>
        <v>5.6031152696597629E-3</v>
      </c>
      <c r="O193" s="8">
        <f>(Table9[[#This Row],[Return]]-$S$3)^2</f>
        <v>1.8009616068315367E-5</v>
      </c>
      <c r="P193" s="8">
        <f>(Table9[[#This Row],[Return]]-$S$3)^3</f>
        <v>7.6428736824608674E-8</v>
      </c>
    </row>
    <row r="194" spans="1:16" x14ac:dyDescent="0.3">
      <c r="A194" s="1" t="s">
        <v>12</v>
      </c>
      <c r="B194" s="1" t="s">
        <v>13</v>
      </c>
      <c r="C194" s="2">
        <v>43474</v>
      </c>
      <c r="D194" s="1">
        <v>6443.05</v>
      </c>
      <c r="E194" s="1">
        <v>6460</v>
      </c>
      <c r="F194" s="1">
        <v>6476</v>
      </c>
      <c r="G194" s="1">
        <v>6365</v>
      </c>
      <c r="H194" s="1">
        <v>6425</v>
      </c>
      <c r="I194" s="1">
        <v>6399.1</v>
      </c>
      <c r="J194" s="1">
        <v>6412.72</v>
      </c>
      <c r="K194" s="1">
        <v>159769</v>
      </c>
      <c r="L194" s="1">
        <v>1024553857.7</v>
      </c>
      <c r="M194" s="3">
        <f>IF(ISERROR((Table9[[#This Row],[Close Price]]-I193)/I193),0,(Table9[[#This Row],[Close Price]]-I193)/I193)</f>
        <v>-6.8213035751701163E-3</v>
      </c>
      <c r="N194" s="3">
        <f>IF(OR(Table9[[#This Row],[Raw Return]]&lt;-20,Table9[[#This Row],[Raw Return]]&gt;20),"Outlier",Table9[[#This Row],[Raw Return]])</f>
        <v>-6.8213035751701163E-3</v>
      </c>
      <c r="O194" s="8">
        <f>(Table9[[#This Row],[Return]]-$S$3)^2</f>
        <v>6.6922953344200601E-5</v>
      </c>
      <c r="P194" s="8">
        <f>(Table9[[#This Row],[Return]]-$S$3)^3</f>
        <v>-5.4747292663894098E-7</v>
      </c>
    </row>
    <row r="195" spans="1:16" x14ac:dyDescent="0.3">
      <c r="A195" s="1" t="s">
        <v>12</v>
      </c>
      <c r="B195" s="1" t="s">
        <v>13</v>
      </c>
      <c r="C195" s="2">
        <v>43475</v>
      </c>
      <c r="D195" s="1">
        <v>6399.1</v>
      </c>
      <c r="E195" s="1">
        <v>6425</v>
      </c>
      <c r="F195" s="1">
        <v>6430</v>
      </c>
      <c r="G195" s="1">
        <v>6337.7</v>
      </c>
      <c r="H195" s="1">
        <v>6339.95</v>
      </c>
      <c r="I195" s="1">
        <v>6371.95</v>
      </c>
      <c r="J195" s="1">
        <v>6388.12</v>
      </c>
      <c r="K195" s="1">
        <v>164715</v>
      </c>
      <c r="L195" s="1">
        <v>1052218833.15</v>
      </c>
      <c r="M195" s="3">
        <f>IF(ISERROR((Table9[[#This Row],[Close Price]]-I194)/I194),0,(Table9[[#This Row],[Close Price]]-I194)/I194)</f>
        <v>-4.2427841415199861E-3</v>
      </c>
      <c r="N195" s="3">
        <f>IF(OR(Table9[[#This Row],[Raw Return]]&lt;-20,Table9[[#This Row],[Raw Return]]&gt;20),"Outlier",Table9[[#This Row],[Raw Return]])</f>
        <v>-4.2427841415199861E-3</v>
      </c>
      <c r="O195" s="8">
        <f>(Table9[[#This Row],[Return]]-$S$3)^2</f>
        <v>3.1383811359807269E-5</v>
      </c>
      <c r="P195" s="8">
        <f>(Table9[[#This Row],[Return]]-$S$3)^3</f>
        <v>-1.7581605338504574E-7</v>
      </c>
    </row>
    <row r="196" spans="1:16" x14ac:dyDescent="0.3">
      <c r="A196" s="1" t="s">
        <v>12</v>
      </c>
      <c r="B196" s="1" t="s">
        <v>13</v>
      </c>
      <c r="C196" s="2">
        <v>43476</v>
      </c>
      <c r="D196" s="1">
        <v>6371.95</v>
      </c>
      <c r="E196" s="1">
        <v>6355</v>
      </c>
      <c r="F196" s="1">
        <v>6389.9</v>
      </c>
      <c r="G196" s="1">
        <v>6291</v>
      </c>
      <c r="H196" s="1">
        <v>6388.9</v>
      </c>
      <c r="I196" s="1">
        <v>6371.65</v>
      </c>
      <c r="J196" s="1">
        <v>6346.12</v>
      </c>
      <c r="K196" s="1">
        <v>122432</v>
      </c>
      <c r="L196" s="1">
        <v>776968765.54999995</v>
      </c>
      <c r="M196" s="3">
        <f>IF(ISERROR((Table9[[#This Row],[Close Price]]-I195)/I195),0,(Table9[[#This Row],[Close Price]]-I195)/I195)</f>
        <v>-4.7081348723731653E-5</v>
      </c>
      <c r="N196" s="3">
        <f>IF(OR(Table9[[#This Row],[Raw Return]]&lt;-20,Table9[[#This Row],[Raw Return]]&gt;20),"Outlier",Table9[[#This Row],[Raw Return]])</f>
        <v>-4.7081348723731653E-5</v>
      </c>
      <c r="O196" s="8">
        <f>(Table9[[#This Row],[Return]]-$S$3)^2</f>
        <v>1.9780251431587545E-6</v>
      </c>
      <c r="P196" s="8">
        <f>(Table9[[#This Row],[Return]]-$S$3)^3</f>
        <v>-2.7819396960341131E-9</v>
      </c>
    </row>
    <row r="197" spans="1:16" x14ac:dyDescent="0.3">
      <c r="A197" s="1" t="s">
        <v>12</v>
      </c>
      <c r="B197" s="1" t="s">
        <v>13</v>
      </c>
      <c r="C197" s="2">
        <v>43479</v>
      </c>
      <c r="D197" s="1">
        <v>6371.65</v>
      </c>
      <c r="E197" s="1">
        <v>6388.9</v>
      </c>
      <c r="F197" s="1">
        <v>6388.9</v>
      </c>
      <c r="G197" s="1">
        <v>6265</v>
      </c>
      <c r="H197" s="1">
        <v>6364</v>
      </c>
      <c r="I197" s="1">
        <v>6368.8</v>
      </c>
      <c r="J197" s="1">
        <v>6319.33</v>
      </c>
      <c r="K197" s="1">
        <v>152409</v>
      </c>
      <c r="L197" s="1">
        <v>963122784.39999998</v>
      </c>
      <c r="M197" s="3">
        <f>IF(ISERROR((Table9[[#This Row],[Close Price]]-I196)/I196),0,(Table9[[#This Row],[Close Price]]-I196)/I196)</f>
        <v>-4.4729387207386698E-4</v>
      </c>
      <c r="N197" s="3">
        <f>IF(OR(Table9[[#This Row],[Raw Return]]&lt;-20,Table9[[#This Row],[Raw Return]]&gt;20),"Outlier",Table9[[#This Row],[Raw Return]])</f>
        <v>-4.4729387207386698E-4</v>
      </c>
      <c r="O197" s="8">
        <f>(Table9[[#This Row],[Return]]-$S$3)^2</f>
        <v>3.2639312568307327E-6</v>
      </c>
      <c r="P197" s="8">
        <f>(Table9[[#This Row],[Return]]-$S$3)^3</f>
        <v>-5.8967335605223537E-9</v>
      </c>
    </row>
    <row r="198" spans="1:16" x14ac:dyDescent="0.3">
      <c r="A198" s="1" t="s">
        <v>12</v>
      </c>
      <c r="B198" s="1" t="s">
        <v>13</v>
      </c>
      <c r="C198" s="2">
        <v>43480</v>
      </c>
      <c r="D198" s="1">
        <v>6368.8</v>
      </c>
      <c r="E198" s="1">
        <v>6385</v>
      </c>
      <c r="F198" s="1">
        <v>6524</v>
      </c>
      <c r="G198" s="1">
        <v>6380</v>
      </c>
      <c r="H198" s="1">
        <v>6493</v>
      </c>
      <c r="I198" s="1">
        <v>6509.7</v>
      </c>
      <c r="J198" s="1">
        <v>6456.6</v>
      </c>
      <c r="K198" s="1">
        <v>133336</v>
      </c>
      <c r="L198" s="1">
        <v>860896874.20000005</v>
      </c>
      <c r="M198" s="3">
        <f>IF(ISERROR((Table9[[#This Row],[Close Price]]-I197)/I197),0,(Table9[[#This Row],[Close Price]]-I197)/I197)</f>
        <v>2.2123476950131834E-2</v>
      </c>
      <c r="N198" s="3">
        <f>IF(OR(Table9[[#This Row],[Raw Return]]&lt;-20,Table9[[#This Row],[Raw Return]]&gt;20),"Outlier",Table9[[#This Row],[Raw Return]])</f>
        <v>2.2123476950131834E-2</v>
      </c>
      <c r="O198" s="8">
        <f>(Table9[[#This Row],[Return]]-$S$3)^2</f>
        <v>4.3114932226484917E-4</v>
      </c>
      <c r="P198" s="8">
        <f>(Table9[[#This Row],[Return]]-$S$3)^3</f>
        <v>8.9524429399606803E-6</v>
      </c>
    </row>
    <row r="199" spans="1:16" x14ac:dyDescent="0.3">
      <c r="A199" s="1" t="s">
        <v>12</v>
      </c>
      <c r="B199" s="1" t="s">
        <v>13</v>
      </c>
      <c r="C199" s="2">
        <v>43481</v>
      </c>
      <c r="D199" s="1">
        <v>6509.7</v>
      </c>
      <c r="E199" s="1">
        <v>6500</v>
      </c>
      <c r="F199" s="1">
        <v>6535</v>
      </c>
      <c r="G199" s="1">
        <v>6440.4</v>
      </c>
      <c r="H199" s="1">
        <v>6445</v>
      </c>
      <c r="I199" s="1">
        <v>6464.85</v>
      </c>
      <c r="J199" s="1">
        <v>6480.99</v>
      </c>
      <c r="K199" s="1">
        <v>119680</v>
      </c>
      <c r="L199" s="1">
        <v>775645086.5</v>
      </c>
      <c r="M199" s="3">
        <f>IF(ISERROR((Table9[[#This Row],[Close Price]]-I198)/I198),0,(Table9[[#This Row],[Close Price]]-I198)/I198)</f>
        <v>-6.8897184202036128E-3</v>
      </c>
      <c r="N199" s="3">
        <f>IF(OR(Table9[[#This Row],[Raw Return]]&lt;-20,Table9[[#This Row],[Raw Return]]&gt;20),"Outlier",Table9[[#This Row],[Raw Return]])</f>
        <v>-6.8897184202036128E-3</v>
      </c>
      <c r="O199" s="8">
        <f>(Table9[[#This Row],[Return]]-$S$3)^2</f>
        <v>6.8046989061209404E-5</v>
      </c>
      <c r="P199" s="8">
        <f>(Table9[[#This Row],[Return]]-$S$3)^3</f>
        <v>-5.6132368806875555E-7</v>
      </c>
    </row>
    <row r="200" spans="1:16" x14ac:dyDescent="0.3">
      <c r="A200" s="1" t="s">
        <v>12</v>
      </c>
      <c r="B200" s="1" t="s">
        <v>13</v>
      </c>
      <c r="C200" s="2">
        <v>43482</v>
      </c>
      <c r="D200" s="1">
        <v>6464.85</v>
      </c>
      <c r="E200" s="1">
        <v>6466</v>
      </c>
      <c r="F200" s="1">
        <v>6485</v>
      </c>
      <c r="G200" s="1">
        <v>6336.05</v>
      </c>
      <c r="H200" s="1">
        <v>6354.95</v>
      </c>
      <c r="I200" s="1">
        <v>6359</v>
      </c>
      <c r="J200" s="1">
        <v>6401.71</v>
      </c>
      <c r="K200" s="1">
        <v>139043</v>
      </c>
      <c r="L200" s="1">
        <v>890112367.04999995</v>
      </c>
      <c r="M200" s="3">
        <f>IF(ISERROR((Table9[[#This Row],[Close Price]]-I199)/I199),0,(Table9[[#This Row],[Close Price]]-I199)/I199)</f>
        <v>-1.6373156376404768E-2</v>
      </c>
      <c r="N200" s="3">
        <f>IF(OR(Table9[[#This Row],[Raw Return]]&lt;-20,Table9[[#This Row],[Raw Return]]&gt;20),"Outlier",Table9[[#This Row],[Raw Return]])</f>
        <v>-1.6373156376404768E-2</v>
      </c>
      <c r="O200" s="8">
        <f>(Table9[[#This Row],[Return]]-$S$3)^2</f>
        <v>3.1444147984919694E-4</v>
      </c>
      <c r="P200" s="8">
        <f>(Table9[[#This Row],[Return]]-$S$3)^3</f>
        <v>-5.5758328640373879E-6</v>
      </c>
    </row>
    <row r="201" spans="1:16" x14ac:dyDescent="0.3">
      <c r="A201" s="1" t="s">
        <v>12</v>
      </c>
      <c r="B201" s="1" t="s">
        <v>13</v>
      </c>
      <c r="C201" s="2">
        <v>43483</v>
      </c>
      <c r="D201" s="1">
        <v>6359</v>
      </c>
      <c r="E201" s="1">
        <v>6366.1</v>
      </c>
      <c r="F201" s="1">
        <v>6379.95</v>
      </c>
      <c r="G201" s="1">
        <v>6230</v>
      </c>
      <c r="H201" s="1">
        <v>6236</v>
      </c>
      <c r="I201" s="1">
        <v>6249.9</v>
      </c>
      <c r="J201" s="1">
        <v>6273.7</v>
      </c>
      <c r="K201" s="1">
        <v>191626</v>
      </c>
      <c r="L201" s="1">
        <v>1202203425.7</v>
      </c>
      <c r="M201" s="3">
        <f>IF(ISERROR((Table9[[#This Row],[Close Price]]-I200)/I200),0,(Table9[[#This Row],[Close Price]]-I200)/I200)</f>
        <v>-1.7156785658122405E-2</v>
      </c>
      <c r="N201" s="3">
        <f>IF(OR(Table9[[#This Row],[Raw Return]]&lt;-20,Table9[[#This Row],[Raw Return]]&gt;20),"Outlier",Table9[[#This Row],[Raw Return]])</f>
        <v>-1.7156785658122405E-2</v>
      </c>
      <c r="O201" s="8">
        <f>(Table9[[#This Row],[Return]]-$S$3)^2</f>
        <v>3.4284696380019683E-4</v>
      </c>
      <c r="P201" s="8">
        <f>(Table9[[#This Row],[Return]]-$S$3)^3</f>
        <v>-6.3481979669875355E-6</v>
      </c>
    </row>
    <row r="202" spans="1:16" x14ac:dyDescent="0.3">
      <c r="A202" s="1" t="s">
        <v>12</v>
      </c>
      <c r="B202" s="1" t="s">
        <v>13</v>
      </c>
      <c r="C202" s="2">
        <v>43486</v>
      </c>
      <c r="D202" s="1">
        <v>6249.9</v>
      </c>
      <c r="E202" s="1">
        <v>6253.85</v>
      </c>
      <c r="F202" s="1">
        <v>6400</v>
      </c>
      <c r="G202" s="1">
        <v>6211.1</v>
      </c>
      <c r="H202" s="1">
        <v>6380</v>
      </c>
      <c r="I202" s="1">
        <v>6384.55</v>
      </c>
      <c r="J202" s="1">
        <v>6343.19</v>
      </c>
      <c r="K202" s="1">
        <v>177176</v>
      </c>
      <c r="L202" s="1">
        <v>1123861628.5</v>
      </c>
      <c r="M202" s="3">
        <f>IF(ISERROR((Table9[[#This Row],[Close Price]]-I201)/I201),0,(Table9[[#This Row],[Close Price]]-I201)/I201)</f>
        <v>2.1544344709515439E-2</v>
      </c>
      <c r="N202" s="3">
        <f>IF(OR(Table9[[#This Row],[Raw Return]]&lt;-20,Table9[[#This Row],[Raw Return]]&gt;20),"Outlier",Table9[[#This Row],[Raw Return]])</f>
        <v>2.1544344709515439E-2</v>
      </c>
      <c r="O202" s="8">
        <f>(Table9[[#This Row],[Return]]-$S$3)^2</f>
        <v>4.0743435580605907E-4</v>
      </c>
      <c r="P202" s="8">
        <f>(Table9[[#This Row],[Return]]-$S$3)^3</f>
        <v>8.2240637921057712E-6</v>
      </c>
    </row>
    <row r="203" spans="1:16" x14ac:dyDescent="0.3">
      <c r="A203" s="1" t="s">
        <v>12</v>
      </c>
      <c r="B203" s="1" t="s">
        <v>13</v>
      </c>
      <c r="C203" s="2">
        <v>43487</v>
      </c>
      <c r="D203" s="1">
        <v>6384.55</v>
      </c>
      <c r="E203" s="1">
        <v>6377</v>
      </c>
      <c r="F203" s="1">
        <v>6447.05</v>
      </c>
      <c r="G203" s="1">
        <v>6350</v>
      </c>
      <c r="H203" s="1">
        <v>6429.85</v>
      </c>
      <c r="I203" s="1">
        <v>6435.55</v>
      </c>
      <c r="J203" s="1">
        <v>6408.58</v>
      </c>
      <c r="K203" s="1">
        <v>173775</v>
      </c>
      <c r="L203" s="1">
        <v>1113651398.75</v>
      </c>
      <c r="M203" s="3">
        <f>IF(ISERROR((Table9[[#This Row],[Close Price]]-I202)/I202),0,(Table9[[#This Row],[Close Price]]-I202)/I202)</f>
        <v>7.9880336123924166E-3</v>
      </c>
      <c r="N203" s="3">
        <f>IF(OR(Table9[[#This Row],[Raw Return]]&lt;-20,Table9[[#This Row],[Raw Return]]&gt;20),"Outlier",Table9[[#This Row],[Raw Return]])</f>
        <v>7.9880336123924166E-3</v>
      </c>
      <c r="O203" s="8">
        <f>(Table9[[#This Row],[Return]]-$S$3)^2</f>
        <v>4.3939559527419393E-5</v>
      </c>
      <c r="P203" s="8">
        <f>(Table9[[#This Row],[Return]]-$S$3)^3</f>
        <v>2.9126181300876969E-7</v>
      </c>
    </row>
    <row r="204" spans="1:16" x14ac:dyDescent="0.3">
      <c r="A204" s="1" t="s">
        <v>12</v>
      </c>
      <c r="B204" s="1" t="s">
        <v>13</v>
      </c>
      <c r="C204" s="2">
        <v>43488</v>
      </c>
      <c r="D204" s="1">
        <v>6435.55</v>
      </c>
      <c r="E204" s="1">
        <v>6429.85</v>
      </c>
      <c r="F204" s="1">
        <v>6528</v>
      </c>
      <c r="G204" s="1">
        <v>6405</v>
      </c>
      <c r="H204" s="1">
        <v>6505</v>
      </c>
      <c r="I204" s="1">
        <v>6493.15</v>
      </c>
      <c r="J204" s="1">
        <v>6480.66</v>
      </c>
      <c r="K204" s="1">
        <v>187445</v>
      </c>
      <c r="L204" s="1">
        <v>1214767564.7</v>
      </c>
      <c r="M204" s="3">
        <f>IF(ISERROR((Table9[[#This Row],[Close Price]]-I203)/I203),0,(Table9[[#This Row],[Close Price]]-I203)/I203)</f>
        <v>8.9502839695130097E-3</v>
      </c>
      <c r="N204" s="3">
        <f>IF(OR(Table9[[#This Row],[Raw Return]]&lt;-20,Table9[[#This Row],[Raw Return]]&gt;20),"Outlier",Table9[[#This Row],[Raw Return]])</f>
        <v>8.9502839695130097E-3</v>
      </c>
      <c r="O204" s="8">
        <f>(Table9[[#This Row],[Return]]-$S$3)^2</f>
        <v>5.7622408040995332E-5</v>
      </c>
      <c r="P204" s="8">
        <f>(Table9[[#This Row],[Return]]-$S$3)^3</f>
        <v>4.3740838616093956E-7</v>
      </c>
    </row>
    <row r="205" spans="1:16" x14ac:dyDescent="0.3">
      <c r="A205" s="1" t="s">
        <v>12</v>
      </c>
      <c r="B205" s="1" t="s">
        <v>13</v>
      </c>
      <c r="C205" s="2">
        <v>43489</v>
      </c>
      <c r="D205" s="1">
        <v>6493.15</v>
      </c>
      <c r="E205" s="1">
        <v>6515</v>
      </c>
      <c r="F205" s="1">
        <v>6517.5</v>
      </c>
      <c r="G205" s="1">
        <v>6382.05</v>
      </c>
      <c r="H205" s="1">
        <v>6420</v>
      </c>
      <c r="I205" s="1">
        <v>6407.3</v>
      </c>
      <c r="J205" s="1">
        <v>6439.39</v>
      </c>
      <c r="K205" s="1">
        <v>108993</v>
      </c>
      <c r="L205" s="1">
        <v>701848448.64999998</v>
      </c>
      <c r="M205" s="3">
        <f>IF(ISERROR((Table9[[#This Row],[Close Price]]-I204)/I204),0,(Table9[[#This Row],[Close Price]]-I204)/I204)</f>
        <v>-1.3221625867260028E-2</v>
      </c>
      <c r="N205" s="3">
        <f>IF(OR(Table9[[#This Row],[Raw Return]]&lt;-20,Table9[[#This Row],[Raw Return]]&gt;20),"Outlier",Table9[[#This Row],[Raw Return]])</f>
        <v>-1.3221625867260028E-2</v>
      </c>
      <c r="O205" s="8">
        <f>(Table9[[#This Row],[Return]]-$S$3)^2</f>
        <v>2.1260460847087695E-4</v>
      </c>
      <c r="P205" s="8">
        <f>(Table9[[#This Row],[Return]]-$S$3)^3</f>
        <v>-3.0999808517236199E-6</v>
      </c>
    </row>
    <row r="206" spans="1:16" x14ac:dyDescent="0.3">
      <c r="A206" s="1" t="s">
        <v>12</v>
      </c>
      <c r="B206" s="1" t="s">
        <v>13</v>
      </c>
      <c r="C206" s="2">
        <v>43490</v>
      </c>
      <c r="D206" s="1">
        <v>6407.3</v>
      </c>
      <c r="E206" s="1">
        <v>6479.9</v>
      </c>
      <c r="F206" s="1">
        <v>6479.9</v>
      </c>
      <c r="G206" s="1">
        <v>6286.95</v>
      </c>
      <c r="H206" s="1">
        <v>6322.75</v>
      </c>
      <c r="I206" s="1">
        <v>6321.55</v>
      </c>
      <c r="J206" s="1">
        <v>6392.38</v>
      </c>
      <c r="K206" s="1">
        <v>92525</v>
      </c>
      <c r="L206" s="1">
        <v>591455212.35000002</v>
      </c>
      <c r="M206" s="3">
        <f>IF(ISERROR((Table9[[#This Row],[Close Price]]-I205)/I205),0,(Table9[[#This Row],[Close Price]]-I205)/I205)</f>
        <v>-1.3383172319073556E-2</v>
      </c>
      <c r="N206" s="3">
        <f>IF(OR(Table9[[#This Row],[Raw Return]]&lt;-20,Table9[[#This Row],[Raw Return]]&gt;20),"Outlier",Table9[[#This Row],[Raw Return]])</f>
        <v>-1.3383172319073556E-2</v>
      </c>
      <c r="O206" s="8">
        <f>(Table9[[#This Row],[Return]]-$S$3)^2</f>
        <v>2.1734171280144254E-4</v>
      </c>
      <c r="P206" s="8">
        <f>(Table9[[#This Row],[Return]]-$S$3)^3</f>
        <v>-3.2041631977717914E-6</v>
      </c>
    </row>
    <row r="207" spans="1:16" x14ac:dyDescent="0.3">
      <c r="A207" s="1" t="s">
        <v>12</v>
      </c>
      <c r="B207" s="1" t="s">
        <v>13</v>
      </c>
      <c r="C207" s="2">
        <v>43493</v>
      </c>
      <c r="D207" s="1">
        <v>6321.55</v>
      </c>
      <c r="E207" s="1">
        <v>6335</v>
      </c>
      <c r="F207" s="1">
        <v>6352.8</v>
      </c>
      <c r="G207" s="1">
        <v>5948.8</v>
      </c>
      <c r="H207" s="1">
        <v>6050</v>
      </c>
      <c r="I207" s="1">
        <v>6050.9</v>
      </c>
      <c r="J207" s="1">
        <v>6095.23</v>
      </c>
      <c r="K207" s="1">
        <v>299286</v>
      </c>
      <c r="L207" s="1">
        <v>1824216313.3499999</v>
      </c>
      <c r="M207" s="3">
        <f>IF(ISERROR((Table9[[#This Row],[Close Price]]-I206)/I206),0,(Table9[[#This Row],[Close Price]]-I206)/I206)</f>
        <v>-4.2813866852275242E-2</v>
      </c>
      <c r="N207" s="3">
        <f>IF(OR(Table9[[#This Row],[Raw Return]]&lt;-20,Table9[[#This Row],[Raw Return]]&gt;20),"Outlier",Table9[[#This Row],[Raw Return]])</f>
        <v>-4.2813866852275242E-2</v>
      </c>
      <c r="O207" s="8">
        <f>(Table9[[#This Row],[Return]]-$S$3)^2</f>
        <v>1.9512723334244543E-3</v>
      </c>
      <c r="P207" s="8">
        <f>(Table9[[#This Row],[Return]]-$S$3)^3</f>
        <v>-8.6193959276554668E-5</v>
      </c>
    </row>
    <row r="208" spans="1:16" x14ac:dyDescent="0.3">
      <c r="A208" s="1" t="s">
        <v>12</v>
      </c>
      <c r="B208" s="1" t="s">
        <v>13</v>
      </c>
      <c r="C208" s="2">
        <v>43494</v>
      </c>
      <c r="D208" s="1">
        <v>6050.9</v>
      </c>
      <c r="E208" s="1">
        <v>6015</v>
      </c>
      <c r="F208" s="1">
        <v>6295</v>
      </c>
      <c r="G208" s="1">
        <v>5951</v>
      </c>
      <c r="H208" s="1">
        <v>6295</v>
      </c>
      <c r="I208" s="1">
        <v>6233.05</v>
      </c>
      <c r="J208" s="1">
        <v>6128.04</v>
      </c>
      <c r="K208" s="1">
        <v>578958</v>
      </c>
      <c r="L208" s="1">
        <v>3547880067.8499999</v>
      </c>
      <c r="M208" s="3">
        <f>IF(ISERROR((Table9[[#This Row],[Close Price]]-I207)/I207),0,(Table9[[#This Row],[Close Price]]-I207)/I207)</f>
        <v>3.010295989026435E-2</v>
      </c>
      <c r="N208" s="3">
        <f>IF(OR(Table9[[#This Row],[Raw Return]]&lt;-20,Table9[[#This Row],[Raw Return]]&gt;20),"Outlier",Table9[[#This Row],[Raw Return]])</f>
        <v>3.010295989026435E-2</v>
      </c>
      <c r="O208" s="8">
        <f>(Table9[[#This Row],[Return]]-$S$3)^2</f>
        <v>8.2619559992793811E-4</v>
      </c>
      <c r="P208" s="8">
        <f>(Table9[[#This Row],[Return]]-$S$3)^3</f>
        <v>2.3747851065378725E-5</v>
      </c>
    </row>
    <row r="209" spans="1:16" x14ac:dyDescent="0.3">
      <c r="A209" s="1" t="s">
        <v>12</v>
      </c>
      <c r="B209" s="1" t="s">
        <v>13</v>
      </c>
      <c r="C209" s="2">
        <v>43495</v>
      </c>
      <c r="D209" s="1">
        <v>6233.05</v>
      </c>
      <c r="E209" s="1">
        <v>6295</v>
      </c>
      <c r="F209" s="1">
        <v>6368.8</v>
      </c>
      <c r="G209" s="1">
        <v>6200.35</v>
      </c>
      <c r="H209" s="1">
        <v>6212.1</v>
      </c>
      <c r="I209" s="1">
        <v>6247.2</v>
      </c>
      <c r="J209" s="1">
        <v>6292.28</v>
      </c>
      <c r="K209" s="1">
        <v>338788</v>
      </c>
      <c r="L209" s="1">
        <v>2131749750.8499999</v>
      </c>
      <c r="M209" s="3">
        <f>IF(ISERROR((Table9[[#This Row],[Close Price]]-I208)/I208),0,(Table9[[#This Row],[Close Price]]-I208)/I208)</f>
        <v>2.2701566648750831E-3</v>
      </c>
      <c r="N209" s="3">
        <f>IF(OR(Table9[[#This Row],[Raw Return]]&lt;-20,Table9[[#This Row],[Raw Return]]&gt;20),"Outlier",Table9[[#This Row],[Raw Return]])</f>
        <v>2.2701566648750831E-3</v>
      </c>
      <c r="O209" s="8">
        <f>(Table9[[#This Row],[Return]]-$S$3)^2</f>
        <v>8.2958432042510683E-7</v>
      </c>
      <c r="P209" s="8">
        <f>(Table9[[#This Row],[Return]]-$S$3)^3</f>
        <v>7.5559800502424607E-10</v>
      </c>
    </row>
    <row r="210" spans="1:16" x14ac:dyDescent="0.3">
      <c r="A210" s="1" t="s">
        <v>12</v>
      </c>
      <c r="B210" s="1" t="s">
        <v>13</v>
      </c>
      <c r="C210" s="2">
        <v>43496</v>
      </c>
      <c r="D210" s="1">
        <v>6247.2</v>
      </c>
      <c r="E210" s="1">
        <v>6244.2</v>
      </c>
      <c r="F210" s="1">
        <v>6268.9</v>
      </c>
      <c r="G210" s="1">
        <v>6050</v>
      </c>
      <c r="H210" s="1">
        <v>6109</v>
      </c>
      <c r="I210" s="1">
        <v>6091.9</v>
      </c>
      <c r="J210" s="1">
        <v>6103.25</v>
      </c>
      <c r="K210" s="1">
        <v>377632</v>
      </c>
      <c r="L210" s="1">
        <v>2304783756.6500001</v>
      </c>
      <c r="M210" s="3">
        <f>IF(ISERROR((Table9[[#This Row],[Close Price]]-I209)/I209),0,(Table9[[#This Row],[Close Price]]-I209)/I209)</f>
        <v>-2.4859136893328242E-2</v>
      </c>
      <c r="N210" s="3">
        <f>IF(OR(Table9[[#This Row],[Raw Return]]&lt;-20,Table9[[#This Row],[Raw Return]]&gt;20),"Outlier",Table9[[#This Row],[Raw Return]])</f>
        <v>-2.4859136893328242E-2</v>
      </c>
      <c r="O210" s="8">
        <f>(Table9[[#This Row],[Return]]-$S$3)^2</f>
        <v>6.8740860765348702E-4</v>
      </c>
      <c r="P210" s="8">
        <f>(Table9[[#This Row],[Return]]-$S$3)^3</f>
        <v>-1.8022807706072023E-5</v>
      </c>
    </row>
    <row r="211" spans="1:16" x14ac:dyDescent="0.3">
      <c r="A211" s="1" t="s">
        <v>12</v>
      </c>
      <c r="B211" s="1" t="s">
        <v>13</v>
      </c>
      <c r="C211" s="2">
        <v>43497</v>
      </c>
      <c r="D211" s="1">
        <v>6091.9</v>
      </c>
      <c r="E211" s="1">
        <v>6123.9</v>
      </c>
      <c r="F211" s="1">
        <v>6250</v>
      </c>
      <c r="G211" s="1">
        <v>6055</v>
      </c>
      <c r="H211" s="1">
        <v>6110.8</v>
      </c>
      <c r="I211" s="1">
        <v>6096.95</v>
      </c>
      <c r="J211" s="1">
        <v>6141.37</v>
      </c>
      <c r="K211" s="1">
        <v>311984</v>
      </c>
      <c r="L211" s="1">
        <v>1916008778.05</v>
      </c>
      <c r="M211" s="3">
        <f>IF(ISERROR((Table9[[#This Row],[Close Price]]-I210)/I210),0,(Table9[[#This Row],[Close Price]]-I210)/I210)</f>
        <v>8.2896961539095882E-4</v>
      </c>
      <c r="N211" s="3">
        <f>IF(OR(Table9[[#This Row],[Raw Return]]&lt;-20,Table9[[#This Row],[Raw Return]]&gt;20),"Outlier",Table9[[#This Row],[Raw Return]])</f>
        <v>8.2896961539095882E-4</v>
      </c>
      <c r="O211" s="8">
        <f>(Table9[[#This Row],[Return]]-$S$3)^2</f>
        <v>2.8129430345697861E-7</v>
      </c>
      <c r="P211" s="8">
        <f>(Table9[[#This Row],[Return]]-$S$3)^3</f>
        <v>-1.4919058122862455E-10</v>
      </c>
    </row>
    <row r="212" spans="1:16" x14ac:dyDescent="0.3">
      <c r="A212" s="1" t="s">
        <v>12</v>
      </c>
      <c r="B212" s="1" t="s">
        <v>13</v>
      </c>
      <c r="C212" s="2">
        <v>43500</v>
      </c>
      <c r="D212" s="1">
        <v>6096.95</v>
      </c>
      <c r="E212" s="1">
        <v>6110.85</v>
      </c>
      <c r="F212" s="1">
        <v>6122</v>
      </c>
      <c r="G212" s="1">
        <v>5995.65</v>
      </c>
      <c r="H212" s="1">
        <v>6014</v>
      </c>
      <c r="I212" s="1">
        <v>6009.2</v>
      </c>
      <c r="J212" s="1">
        <v>6030.63</v>
      </c>
      <c r="K212" s="1">
        <v>128108</v>
      </c>
      <c r="L212" s="1">
        <v>772571644.29999995</v>
      </c>
      <c r="M212" s="3">
        <f>IF(ISERROR((Table9[[#This Row],[Close Price]]-I211)/I211),0,(Table9[[#This Row],[Close Price]]-I211)/I211)</f>
        <v>-1.4392442122700695E-2</v>
      </c>
      <c r="N212" s="3">
        <f>IF(OR(Table9[[#This Row],[Raw Return]]&lt;-20,Table9[[#This Row],[Raw Return]]&gt;20),"Outlier",Table9[[#This Row],[Raw Return]])</f>
        <v>-1.4392442122700695E-2</v>
      </c>
      <c r="O212" s="8">
        <f>(Table9[[#This Row],[Return]]-$S$3)^2</f>
        <v>2.4811868633035287E-4</v>
      </c>
      <c r="P212" s="8">
        <f>(Table9[[#This Row],[Return]]-$S$3)^3</f>
        <v>-3.9083118522161236E-6</v>
      </c>
    </row>
    <row r="213" spans="1:16" x14ac:dyDescent="0.3">
      <c r="A213" s="1" t="s">
        <v>12</v>
      </c>
      <c r="B213" s="1" t="s">
        <v>13</v>
      </c>
      <c r="C213" s="2">
        <v>43501</v>
      </c>
      <c r="D213" s="1">
        <v>6009.2</v>
      </c>
      <c r="E213" s="1">
        <v>6019.95</v>
      </c>
      <c r="F213" s="1">
        <v>6064</v>
      </c>
      <c r="G213" s="1">
        <v>5969</v>
      </c>
      <c r="H213" s="1">
        <v>6034.9</v>
      </c>
      <c r="I213" s="1">
        <v>6017.1</v>
      </c>
      <c r="J213" s="1">
        <v>6016.1</v>
      </c>
      <c r="K213" s="1">
        <v>175304</v>
      </c>
      <c r="L213" s="1">
        <v>1054646774.3</v>
      </c>
      <c r="M213" s="3">
        <f>IF(ISERROR((Table9[[#This Row],[Close Price]]-I212)/I212),0,(Table9[[#This Row],[Close Price]]-I212)/I212)</f>
        <v>1.3146508686681332E-3</v>
      </c>
      <c r="N213" s="3">
        <f>IF(OR(Table9[[#This Row],[Raw Return]]&lt;-20,Table9[[#This Row],[Raw Return]]&gt;20),"Outlier",Table9[[#This Row],[Raw Return]])</f>
        <v>1.3146508686681332E-3</v>
      </c>
      <c r="O213" s="8">
        <f>(Table9[[#This Row],[Return]]-$S$3)^2</f>
        <v>1.9972497880445028E-9</v>
      </c>
      <c r="P213" s="8">
        <f>(Table9[[#This Row],[Return]]-$S$3)^3</f>
        <v>-8.9258292711249811E-14</v>
      </c>
    </row>
    <row r="214" spans="1:16" x14ac:dyDescent="0.3">
      <c r="A214" s="1" t="s">
        <v>12</v>
      </c>
      <c r="B214" s="1" t="s">
        <v>13</v>
      </c>
      <c r="C214" s="2">
        <v>43502</v>
      </c>
      <c r="D214" s="1">
        <v>6017.1</v>
      </c>
      <c r="E214" s="1">
        <v>6059</v>
      </c>
      <c r="F214" s="1">
        <v>6231</v>
      </c>
      <c r="G214" s="1">
        <v>6048.8</v>
      </c>
      <c r="H214" s="1">
        <v>6210.1</v>
      </c>
      <c r="I214" s="1">
        <v>6208.65</v>
      </c>
      <c r="J214" s="1">
        <v>6151.87</v>
      </c>
      <c r="K214" s="1">
        <v>228970</v>
      </c>
      <c r="L214" s="1">
        <v>1408594084.8499999</v>
      </c>
      <c r="M214" s="3">
        <f>IF(ISERROR((Table9[[#This Row],[Close Price]]-I213)/I213),0,(Table9[[#This Row],[Close Price]]-I213)/I213)</f>
        <v>3.1834272323876825E-2</v>
      </c>
      <c r="N214" s="3">
        <f>IF(OR(Table9[[#This Row],[Raw Return]]&lt;-20,Table9[[#This Row],[Raw Return]]&gt;20),"Outlier",Table9[[#This Row],[Raw Return]])</f>
        <v>3.1834272323876825E-2</v>
      </c>
      <c r="O214" s="8">
        <f>(Table9[[#This Row],[Return]]-$S$3)^2</f>
        <v>9.2872141058905134E-4</v>
      </c>
      <c r="P214" s="8">
        <f>(Table9[[#This Row],[Return]]-$S$3)^3</f>
        <v>2.8302720770833064E-5</v>
      </c>
    </row>
    <row r="215" spans="1:16" x14ac:dyDescent="0.3">
      <c r="A215" s="1" t="s">
        <v>12</v>
      </c>
      <c r="B215" s="1" t="s">
        <v>13</v>
      </c>
      <c r="C215" s="2">
        <v>43503</v>
      </c>
      <c r="D215" s="1">
        <v>6208.65</v>
      </c>
      <c r="E215" s="1">
        <v>6219.95</v>
      </c>
      <c r="F215" s="1">
        <v>6288.95</v>
      </c>
      <c r="G215" s="1">
        <v>6200</v>
      </c>
      <c r="H215" s="1">
        <v>6237</v>
      </c>
      <c r="I215" s="1">
        <v>6253.1</v>
      </c>
      <c r="J215" s="1">
        <v>6249.89</v>
      </c>
      <c r="K215" s="1">
        <v>134879</v>
      </c>
      <c r="L215" s="1">
        <v>842978431.70000005</v>
      </c>
      <c r="M215" s="3">
        <f>IF(ISERROR((Table9[[#This Row],[Close Price]]-I214)/I214),0,(Table9[[#This Row],[Close Price]]-I214)/I214)</f>
        <v>7.1593663678900772E-3</v>
      </c>
      <c r="N215" s="3">
        <f>IF(OR(Table9[[#This Row],[Raw Return]]&lt;-20,Table9[[#This Row],[Raw Return]]&gt;20),"Outlier",Table9[[#This Row],[Raw Return]])</f>
        <v>7.1593663678900772E-3</v>
      </c>
      <c r="O215" s="8">
        <f>(Table9[[#This Row],[Return]]-$S$3)^2</f>
        <v>3.3640288823848562E-5</v>
      </c>
      <c r="P215" s="8">
        <f>(Table9[[#This Row],[Return]]-$S$3)^3</f>
        <v>1.9511451277287597E-7</v>
      </c>
    </row>
    <row r="216" spans="1:16" x14ac:dyDescent="0.3">
      <c r="A216" s="1" t="s">
        <v>12</v>
      </c>
      <c r="B216" s="1" t="s">
        <v>13</v>
      </c>
      <c r="C216" s="2">
        <v>43504</v>
      </c>
      <c r="D216" s="1">
        <v>6253.1</v>
      </c>
      <c r="E216" s="1">
        <v>6254.6</v>
      </c>
      <c r="F216" s="1">
        <v>6294.45</v>
      </c>
      <c r="G216" s="1">
        <v>6150.95</v>
      </c>
      <c r="H216" s="1">
        <v>6178</v>
      </c>
      <c r="I216" s="1">
        <v>6182.7</v>
      </c>
      <c r="J216" s="1">
        <v>6240.66</v>
      </c>
      <c r="K216" s="1">
        <v>138456</v>
      </c>
      <c r="L216" s="1">
        <v>864056769.95000005</v>
      </c>
      <c r="M216" s="3">
        <f>IF(ISERROR((Table9[[#This Row],[Close Price]]-I215)/I215),0,(Table9[[#This Row],[Close Price]]-I215)/I215)</f>
        <v>-1.1258415825750514E-2</v>
      </c>
      <c r="N216" s="3">
        <f>IF(OR(Table9[[#This Row],[Raw Return]]&lt;-20,Table9[[#This Row],[Raw Return]]&gt;20),"Outlier",Table9[[#This Row],[Raw Return]])</f>
        <v>-1.1258415825750514E-2</v>
      </c>
      <c r="O216" s="8">
        <f>(Table9[[#This Row],[Return]]-$S$3)^2</f>
        <v>1.5920779915770607E-4</v>
      </c>
      <c r="P216" s="8">
        <f>(Table9[[#This Row],[Return]]-$S$3)^3</f>
        <v>-2.0088453692567961E-6</v>
      </c>
    </row>
    <row r="217" spans="1:16" x14ac:dyDescent="0.3">
      <c r="A217" s="1" t="s">
        <v>12</v>
      </c>
      <c r="B217" s="1" t="s">
        <v>13</v>
      </c>
      <c r="C217" s="2">
        <v>43507</v>
      </c>
      <c r="D217" s="1">
        <v>6182.7</v>
      </c>
      <c r="E217" s="1">
        <v>6184</v>
      </c>
      <c r="F217" s="1">
        <v>6223.5</v>
      </c>
      <c r="G217" s="1">
        <v>6077.1</v>
      </c>
      <c r="H217" s="1">
        <v>6099</v>
      </c>
      <c r="I217" s="1">
        <v>6096.25</v>
      </c>
      <c r="J217" s="1">
        <v>6123.79</v>
      </c>
      <c r="K217" s="1">
        <v>113518</v>
      </c>
      <c r="L217" s="1">
        <v>695160685</v>
      </c>
      <c r="M217" s="3">
        <f>IF(ISERROR((Table9[[#This Row],[Close Price]]-I216)/I216),0,(Table9[[#This Row],[Close Price]]-I216)/I216)</f>
        <v>-1.3982564251864043E-2</v>
      </c>
      <c r="N217" s="3">
        <f>IF(OR(Table9[[#This Row],[Raw Return]]&lt;-20,Table9[[#This Row],[Raw Return]]&gt;20),"Outlier",Table9[[#This Row],[Raw Return]])</f>
        <v>-1.3982564251864043E-2</v>
      </c>
      <c r="O217" s="8">
        <f>(Table9[[#This Row],[Return]]-$S$3)^2</f>
        <v>2.3537407115818712E-4</v>
      </c>
      <c r="P217" s="8">
        <f>(Table9[[#This Row],[Return]]-$S$3)^3</f>
        <v>-3.6110868089239101E-6</v>
      </c>
    </row>
    <row r="218" spans="1:16" x14ac:dyDescent="0.3">
      <c r="A218" s="1" t="s">
        <v>12</v>
      </c>
      <c r="B218" s="1" t="s">
        <v>13</v>
      </c>
      <c r="C218" s="2">
        <v>43508</v>
      </c>
      <c r="D218" s="1">
        <v>6096.25</v>
      </c>
      <c r="E218" s="1">
        <v>6115</v>
      </c>
      <c r="F218" s="1">
        <v>6174</v>
      </c>
      <c r="G218" s="1">
        <v>6065.1</v>
      </c>
      <c r="H218" s="1">
        <v>6104</v>
      </c>
      <c r="I218" s="1">
        <v>6096.4</v>
      </c>
      <c r="J218" s="1">
        <v>6101.46</v>
      </c>
      <c r="K218" s="1">
        <v>148869</v>
      </c>
      <c r="L218" s="1">
        <v>908317998.64999998</v>
      </c>
      <c r="M218" s="3">
        <f>IF(ISERROR((Table9[[#This Row],[Close Price]]-I217)/I217),0,(Table9[[#This Row],[Close Price]]-I217)/I217)</f>
        <v>2.4605290137319862E-5</v>
      </c>
      <c r="N218" s="3">
        <f>IF(OR(Table9[[#This Row],[Raw Return]]&lt;-20,Table9[[#This Row],[Raw Return]]&gt;20),"Outlier",Table9[[#This Row],[Raw Return]])</f>
        <v>2.4605290137319862E-5</v>
      </c>
      <c r="O218" s="8">
        <f>(Table9[[#This Row],[Return]]-$S$3)^2</f>
        <v>1.7815206680615857E-6</v>
      </c>
      <c r="P218" s="8">
        <f>(Table9[[#This Row],[Return]]-$S$3)^3</f>
        <v>-2.3778600896517972E-9</v>
      </c>
    </row>
    <row r="219" spans="1:16" x14ac:dyDescent="0.3">
      <c r="A219" s="1" t="s">
        <v>12</v>
      </c>
      <c r="B219" s="1" t="s">
        <v>13</v>
      </c>
      <c r="C219" s="2">
        <v>43509</v>
      </c>
      <c r="D219" s="1">
        <v>6096.4</v>
      </c>
      <c r="E219" s="1">
        <v>6165</v>
      </c>
      <c r="F219" s="1">
        <v>6216.35</v>
      </c>
      <c r="G219" s="1">
        <v>6099.8</v>
      </c>
      <c r="H219" s="1">
        <v>6119</v>
      </c>
      <c r="I219" s="1">
        <v>6127.65</v>
      </c>
      <c r="J219" s="1">
        <v>6168.33</v>
      </c>
      <c r="K219" s="1">
        <v>262494</v>
      </c>
      <c r="L219" s="1">
        <v>1619150410.45</v>
      </c>
      <c r="M219" s="3">
        <f>IF(ISERROR((Table9[[#This Row],[Close Price]]-I218)/I218),0,(Table9[[#This Row],[Close Price]]-I218)/I218)</f>
        <v>5.1259759858277021E-3</v>
      </c>
      <c r="N219" s="3">
        <f>IF(OR(Table9[[#This Row],[Raw Return]]&lt;-20,Table9[[#This Row],[Raw Return]]&gt;20),"Outlier",Table9[[#This Row],[Raw Return]])</f>
        <v>5.1259759858277021E-3</v>
      </c>
      <c r="O219" s="8">
        <f>(Table9[[#This Row],[Return]]-$S$3)^2</f>
        <v>1.4187535580827543E-5</v>
      </c>
      <c r="P219" s="8">
        <f>(Table9[[#This Row],[Return]]-$S$3)^3</f>
        <v>5.3439261222700797E-8</v>
      </c>
    </row>
    <row r="220" spans="1:16" x14ac:dyDescent="0.3">
      <c r="A220" s="1" t="s">
        <v>12</v>
      </c>
      <c r="B220" s="1" t="s">
        <v>13</v>
      </c>
      <c r="C220" s="2">
        <v>43510</v>
      </c>
      <c r="D220" s="1">
        <v>6127.65</v>
      </c>
      <c r="E220" s="1">
        <v>6119</v>
      </c>
      <c r="F220" s="1">
        <v>6140.45</v>
      </c>
      <c r="G220" s="1">
        <v>6025</v>
      </c>
      <c r="H220" s="1">
        <v>6045</v>
      </c>
      <c r="I220" s="1">
        <v>6035.6</v>
      </c>
      <c r="J220" s="1">
        <v>6071.04</v>
      </c>
      <c r="K220" s="1">
        <v>198337</v>
      </c>
      <c r="L220" s="1">
        <v>1204112608.7</v>
      </c>
      <c r="M220" s="3">
        <f>IF(ISERROR((Table9[[#This Row],[Close Price]]-I219)/I219),0,(Table9[[#This Row],[Close Price]]-I219)/I219)</f>
        <v>-1.5022072083098623E-2</v>
      </c>
      <c r="N220" s="3">
        <f>IF(OR(Table9[[#This Row],[Raw Return]]&lt;-20,Table9[[#This Row],[Raw Return]]&gt;20),"Outlier",Table9[[#This Row],[Raw Return]])</f>
        <v>-1.5022072083098623E-2</v>
      </c>
      <c r="O220" s="8">
        <f>(Table9[[#This Row],[Return]]-$S$3)^2</f>
        <v>2.6835070997588499E-4</v>
      </c>
      <c r="P220" s="8">
        <f>(Table9[[#This Row],[Return]]-$S$3)^3</f>
        <v>-4.3959639572043843E-6</v>
      </c>
    </row>
    <row r="221" spans="1:16" x14ac:dyDescent="0.3">
      <c r="A221" s="1" t="s">
        <v>12</v>
      </c>
      <c r="B221" s="1" t="s">
        <v>13</v>
      </c>
      <c r="C221" s="2">
        <v>43511</v>
      </c>
      <c r="D221" s="1">
        <v>6035.6</v>
      </c>
      <c r="E221" s="1">
        <v>6050</v>
      </c>
      <c r="F221" s="1">
        <v>6080</v>
      </c>
      <c r="G221" s="1">
        <v>5855</v>
      </c>
      <c r="H221" s="1">
        <v>6070</v>
      </c>
      <c r="I221" s="1">
        <v>6025.45</v>
      </c>
      <c r="J221" s="1">
        <v>5959.98</v>
      </c>
      <c r="K221" s="1">
        <v>277871</v>
      </c>
      <c r="L221" s="1">
        <v>1656106211.5999999</v>
      </c>
      <c r="M221" s="3">
        <f>IF(ISERROR((Table9[[#This Row],[Close Price]]-I220)/I220),0,(Table9[[#This Row],[Close Price]]-I220)/I220)</f>
        <v>-1.6816886473590936E-3</v>
      </c>
      <c r="N221" s="3">
        <f>IF(OR(Table9[[#This Row],[Raw Return]]&lt;-20,Table9[[#This Row],[Raw Return]]&gt;20),"Outlier",Table9[[#This Row],[Raw Return]])</f>
        <v>-1.6816886473590936E-3</v>
      </c>
      <c r="O221" s="8">
        <f>(Table9[[#This Row],[Return]]-$S$3)^2</f>
        <v>9.2478641706458798E-6</v>
      </c>
      <c r="P221" s="8">
        <f>(Table9[[#This Row],[Return]]-$S$3)^3</f>
        <v>-2.8123033458038559E-8</v>
      </c>
    </row>
    <row r="222" spans="1:16" x14ac:dyDescent="0.3">
      <c r="A222" s="1" t="s">
        <v>12</v>
      </c>
      <c r="B222" s="1" t="s">
        <v>13</v>
      </c>
      <c r="C222" s="2">
        <v>43514</v>
      </c>
      <c r="D222" s="1">
        <v>6025.45</v>
      </c>
      <c r="E222" s="1">
        <v>6069</v>
      </c>
      <c r="F222" s="1">
        <v>6083.05</v>
      </c>
      <c r="G222" s="1">
        <v>5860.35</v>
      </c>
      <c r="H222" s="1">
        <v>5886</v>
      </c>
      <c r="I222" s="1">
        <v>5885.15</v>
      </c>
      <c r="J222" s="1">
        <v>5906.47</v>
      </c>
      <c r="K222" s="1">
        <v>245222</v>
      </c>
      <c r="L222" s="1">
        <v>1448395516.95</v>
      </c>
      <c r="M222" s="3">
        <f>IF(ISERROR((Table9[[#This Row],[Close Price]]-I221)/I221),0,(Table9[[#This Row],[Close Price]]-I221)/I221)</f>
        <v>-2.3284567957579962E-2</v>
      </c>
      <c r="N222" s="3">
        <f>IF(OR(Table9[[#This Row],[Raw Return]]&lt;-20,Table9[[#This Row],[Raw Return]]&gt;20),"Outlier",Table9[[#This Row],[Raw Return]])</f>
        <v>-2.3284567957579962E-2</v>
      </c>
      <c r="O222" s="8">
        <f>(Table9[[#This Row],[Return]]-$S$3)^2</f>
        <v>6.0732227184203183E-4</v>
      </c>
      <c r="P222" s="8">
        <f>(Table9[[#This Row],[Return]]-$S$3)^3</f>
        <v>-1.4966795060223797E-5</v>
      </c>
    </row>
    <row r="223" spans="1:16" x14ac:dyDescent="0.3">
      <c r="A223" s="1" t="s">
        <v>12</v>
      </c>
      <c r="B223" s="1" t="s">
        <v>13</v>
      </c>
      <c r="C223" s="2">
        <v>43515</v>
      </c>
      <c r="D223" s="1">
        <v>5885.15</v>
      </c>
      <c r="E223" s="1">
        <v>5886.5</v>
      </c>
      <c r="F223" s="1">
        <v>6030</v>
      </c>
      <c r="G223" s="1">
        <v>5862.35</v>
      </c>
      <c r="H223" s="1">
        <v>5960</v>
      </c>
      <c r="I223" s="1">
        <v>5969.75</v>
      </c>
      <c r="J223" s="1">
        <v>5978.4</v>
      </c>
      <c r="K223" s="1">
        <v>213067</v>
      </c>
      <c r="L223" s="1">
        <v>1273800426.55</v>
      </c>
      <c r="M223" s="3">
        <f>IF(ISERROR((Table9[[#This Row],[Close Price]]-I222)/I222),0,(Table9[[#This Row],[Close Price]]-I222)/I222)</f>
        <v>1.4375164609228375E-2</v>
      </c>
      <c r="N223" s="3">
        <f>IF(OR(Table9[[#This Row],[Raw Return]]&lt;-20,Table9[[#This Row],[Raw Return]]&gt;20),"Outlier",Table9[[#This Row],[Raw Return]])</f>
        <v>1.4375164609228375E-2</v>
      </c>
      <c r="O223" s="8">
        <f>(Table9[[#This Row],[Return]]-$S$3)^2</f>
        <v>1.6941165200896077E-4</v>
      </c>
      <c r="P223" s="8">
        <f>(Table9[[#This Row],[Return]]-$S$3)^3</f>
        <v>2.2050321003856457E-6</v>
      </c>
    </row>
    <row r="224" spans="1:16" x14ac:dyDescent="0.3">
      <c r="A224" s="1" t="s">
        <v>12</v>
      </c>
      <c r="B224" s="1" t="s">
        <v>13</v>
      </c>
      <c r="C224" s="2">
        <v>43516</v>
      </c>
      <c r="D224" s="1">
        <v>5969.75</v>
      </c>
      <c r="E224" s="1">
        <v>6007</v>
      </c>
      <c r="F224" s="1">
        <v>6045</v>
      </c>
      <c r="G224" s="1">
        <v>5932.2</v>
      </c>
      <c r="H224" s="1">
        <v>6005</v>
      </c>
      <c r="I224" s="1">
        <v>5998.45</v>
      </c>
      <c r="J224" s="1">
        <v>5985.83</v>
      </c>
      <c r="K224" s="1">
        <v>161713</v>
      </c>
      <c r="L224" s="1">
        <v>967986516.95000005</v>
      </c>
      <c r="M224" s="3">
        <f>IF(ISERROR((Table9[[#This Row],[Close Price]]-I223)/I223),0,(Table9[[#This Row],[Close Price]]-I223)/I223)</f>
        <v>4.807571506344456E-3</v>
      </c>
      <c r="N224" s="3">
        <f>IF(OR(Table9[[#This Row],[Raw Return]]&lt;-20,Table9[[#This Row],[Raw Return]]&gt;20),"Outlier",Table9[[#This Row],[Raw Return]])</f>
        <v>4.807571506344456E-3</v>
      </c>
      <c r="O224" s="8">
        <f>(Table9[[#This Row],[Return]]-$S$3)^2</f>
        <v>1.189029038812813E-5</v>
      </c>
      <c r="P224" s="8">
        <f>(Table9[[#This Row],[Return]]-$S$3)^3</f>
        <v>4.1000456465097714E-8</v>
      </c>
    </row>
    <row r="225" spans="1:16" x14ac:dyDescent="0.3">
      <c r="A225" s="1" t="s">
        <v>12</v>
      </c>
      <c r="B225" s="1" t="s">
        <v>13</v>
      </c>
      <c r="C225" s="2">
        <v>43517</v>
      </c>
      <c r="D225" s="1">
        <v>5998.45</v>
      </c>
      <c r="E225" s="1">
        <v>6040</v>
      </c>
      <c r="F225" s="1">
        <v>6220</v>
      </c>
      <c r="G225" s="1">
        <v>5982</v>
      </c>
      <c r="H225" s="1">
        <v>6191.05</v>
      </c>
      <c r="I225" s="1">
        <v>6169.1</v>
      </c>
      <c r="J225" s="1">
        <v>6099.84</v>
      </c>
      <c r="K225" s="1">
        <v>230121</v>
      </c>
      <c r="L225" s="1">
        <v>1403702221.95</v>
      </c>
      <c r="M225" s="3">
        <f>IF(ISERROR((Table9[[#This Row],[Close Price]]-I224)/I224),0,(Table9[[#This Row],[Close Price]]-I224)/I224)</f>
        <v>2.8449015995799007E-2</v>
      </c>
      <c r="N225" s="3">
        <f>IF(OR(Table9[[#This Row],[Raw Return]]&lt;-20,Table9[[#This Row],[Raw Return]]&gt;20),"Outlier",Table9[[#This Row],[Raw Return]])</f>
        <v>2.8449015995799007E-2</v>
      </c>
      <c r="O225" s="8">
        <f>(Table9[[#This Row],[Return]]-$S$3)^2</f>
        <v>7.338504659497049E-4</v>
      </c>
      <c r="P225" s="8">
        <f>(Table9[[#This Row],[Return]]-$S$3)^3</f>
        <v>1.9879770273670813E-5</v>
      </c>
    </row>
    <row r="226" spans="1:16" x14ac:dyDescent="0.3">
      <c r="A226" s="1" t="s">
        <v>12</v>
      </c>
      <c r="B226" s="1" t="s">
        <v>13</v>
      </c>
      <c r="C226" s="2">
        <v>43518</v>
      </c>
      <c r="D226" s="1">
        <v>6169.1</v>
      </c>
      <c r="E226" s="1">
        <v>6170</v>
      </c>
      <c r="F226" s="1">
        <v>6272.7</v>
      </c>
      <c r="G226" s="1">
        <v>6146.95</v>
      </c>
      <c r="H226" s="1">
        <v>6199</v>
      </c>
      <c r="I226" s="1">
        <v>6195.65</v>
      </c>
      <c r="J226" s="1">
        <v>6211.8</v>
      </c>
      <c r="K226" s="1">
        <v>211012</v>
      </c>
      <c r="L226" s="1">
        <v>1310763749.0999999</v>
      </c>
      <c r="M226" s="3">
        <f>IF(ISERROR((Table9[[#This Row],[Close Price]]-I225)/I225),0,(Table9[[#This Row],[Close Price]]-I225)/I225)</f>
        <v>4.3037071858130476E-3</v>
      </c>
      <c r="N226" s="3">
        <f>IF(OR(Table9[[#This Row],[Raw Return]]&lt;-20,Table9[[#This Row],[Raw Return]]&gt;20),"Outlier",Table9[[#This Row],[Raw Return]])</f>
        <v>4.3037071858130476E-3</v>
      </c>
      <c r="O226" s="8">
        <f>(Table9[[#This Row],[Return]]-$S$3)^2</f>
        <v>8.6692894723660733E-6</v>
      </c>
      <c r="P226" s="8">
        <f>(Table9[[#This Row],[Return]]-$S$3)^3</f>
        <v>2.5525558708651055E-8</v>
      </c>
    </row>
    <row r="227" spans="1:16" x14ac:dyDescent="0.3">
      <c r="A227" s="1" t="s">
        <v>12</v>
      </c>
      <c r="B227" s="1" t="s">
        <v>13</v>
      </c>
      <c r="C227" s="2">
        <v>43521</v>
      </c>
      <c r="D227" s="1">
        <v>6195.65</v>
      </c>
      <c r="E227" s="1">
        <v>6220</v>
      </c>
      <c r="F227" s="1">
        <v>6391.3</v>
      </c>
      <c r="G227" s="1">
        <v>6180</v>
      </c>
      <c r="H227" s="1">
        <v>6367.05</v>
      </c>
      <c r="I227" s="1">
        <v>6333.55</v>
      </c>
      <c r="J227" s="1">
        <v>6272.8</v>
      </c>
      <c r="K227" s="1">
        <v>232170</v>
      </c>
      <c r="L227" s="1">
        <v>1456355683.25</v>
      </c>
      <c r="M227" s="3">
        <f>IF(ISERROR((Table9[[#This Row],[Close Price]]-I226)/I226),0,(Table9[[#This Row],[Close Price]]-I226)/I226)</f>
        <v>2.2257551669316464E-2</v>
      </c>
      <c r="N227" s="3">
        <f>IF(OR(Table9[[#This Row],[Raw Return]]&lt;-20,Table9[[#This Row],[Raw Return]]&gt;20),"Outlier",Table9[[#This Row],[Raw Return]])</f>
        <v>2.2257551669316464E-2</v>
      </c>
      <c r="O227" s="8">
        <f>(Table9[[#This Row],[Return]]-$S$3)^2</f>
        <v>4.3673518956257224E-4</v>
      </c>
      <c r="P227" s="8">
        <f>(Table9[[#This Row],[Return]]-$S$3)^3</f>
        <v>9.1269837932069979E-6</v>
      </c>
    </row>
    <row r="228" spans="1:16" x14ac:dyDescent="0.3">
      <c r="A228" s="1" t="s">
        <v>12</v>
      </c>
      <c r="B228" s="1" t="s">
        <v>13</v>
      </c>
      <c r="C228" s="2">
        <v>43522</v>
      </c>
      <c r="D228" s="1">
        <v>6333.55</v>
      </c>
      <c r="E228" s="1">
        <v>6265</v>
      </c>
      <c r="F228" s="1">
        <v>6498.25</v>
      </c>
      <c r="G228" s="1">
        <v>6241.15</v>
      </c>
      <c r="H228" s="1">
        <v>6459</v>
      </c>
      <c r="I228" s="1">
        <v>6452.65</v>
      </c>
      <c r="J228" s="1">
        <v>6405.15</v>
      </c>
      <c r="K228" s="1">
        <v>564523</v>
      </c>
      <c r="L228" s="1">
        <v>3615856001.8499999</v>
      </c>
      <c r="M228" s="3">
        <f>IF(ISERROR((Table9[[#This Row],[Close Price]]-I227)/I227),0,(Table9[[#This Row],[Close Price]]-I227)/I227)</f>
        <v>1.880461984195269E-2</v>
      </c>
      <c r="N228" s="3">
        <f>IF(OR(Table9[[#This Row],[Raw Return]]&lt;-20,Table9[[#This Row],[Raw Return]]&gt;20),"Outlier",Table9[[#This Row],[Raw Return]])</f>
        <v>1.880461984195269E-2</v>
      </c>
      <c r="O228" s="8">
        <f>(Table9[[#This Row],[Return]]-$S$3)^2</f>
        <v>3.0433773749809158E-4</v>
      </c>
      <c r="P228" s="8">
        <f>(Table9[[#This Row],[Return]]-$S$3)^3</f>
        <v>5.3092565499465872E-6</v>
      </c>
    </row>
    <row r="229" spans="1:16" x14ac:dyDescent="0.3">
      <c r="A229" s="1" t="s">
        <v>12</v>
      </c>
      <c r="B229" s="1" t="s">
        <v>13</v>
      </c>
      <c r="C229" s="2">
        <v>43523</v>
      </c>
      <c r="D229" s="1">
        <v>6452.65</v>
      </c>
      <c r="E229" s="1">
        <v>6475</v>
      </c>
      <c r="F229" s="1">
        <v>6509.7</v>
      </c>
      <c r="G229" s="1">
        <v>6380.05</v>
      </c>
      <c r="H229" s="1">
        <v>6403</v>
      </c>
      <c r="I229" s="1">
        <v>6419.85</v>
      </c>
      <c r="J229" s="1">
        <v>6430.21</v>
      </c>
      <c r="K229" s="1">
        <v>298539</v>
      </c>
      <c r="L229" s="1">
        <v>1919667297.2</v>
      </c>
      <c r="M229" s="3">
        <f>IF(ISERROR((Table9[[#This Row],[Close Price]]-I228)/I228),0,(Table9[[#This Row],[Close Price]]-I228)/I228)</f>
        <v>-5.0831828783521925E-3</v>
      </c>
      <c r="N229" s="3">
        <f>IF(OR(Table9[[#This Row],[Raw Return]]&lt;-20,Table9[[#This Row],[Raw Return]]&gt;20),"Outlier",Table9[[#This Row],[Raw Return]])</f>
        <v>-5.0831828783521925E-3</v>
      </c>
      <c r="O229" s="8">
        <f>(Table9[[#This Row],[Return]]-$S$3)^2</f>
        <v>4.1506119970553693E-5</v>
      </c>
      <c r="P229" s="8">
        <f>(Table9[[#This Row],[Return]]-$S$3)^3</f>
        <v>-2.6740418848835454E-7</v>
      </c>
    </row>
    <row r="230" spans="1:16" x14ac:dyDescent="0.3">
      <c r="A230" s="1" t="s">
        <v>12</v>
      </c>
      <c r="B230" s="1" t="s">
        <v>13</v>
      </c>
      <c r="C230" s="2">
        <v>43524</v>
      </c>
      <c r="D230" s="1">
        <v>6419.85</v>
      </c>
      <c r="E230" s="1">
        <v>6478</v>
      </c>
      <c r="F230" s="1">
        <v>6480</v>
      </c>
      <c r="G230" s="1">
        <v>6413.1</v>
      </c>
      <c r="H230" s="1">
        <v>6448</v>
      </c>
      <c r="I230" s="1">
        <v>6462.45</v>
      </c>
      <c r="J230" s="1">
        <v>6450.9</v>
      </c>
      <c r="K230" s="1">
        <v>158931</v>
      </c>
      <c r="L230" s="1">
        <v>1025247488.15</v>
      </c>
      <c r="M230" s="3">
        <f>IF(ISERROR((Table9[[#This Row],[Close Price]]-I229)/I229),0,(Table9[[#This Row],[Close Price]]-I229)/I229)</f>
        <v>6.6356690576881783E-3</v>
      </c>
      <c r="N230" s="3">
        <f>IF(OR(Table9[[#This Row],[Raw Return]]&lt;-20,Table9[[#This Row],[Raw Return]]&gt;20),"Outlier",Table9[[#This Row],[Raw Return]])</f>
        <v>6.6356690576881783E-3</v>
      </c>
      <c r="O230" s="8">
        <f>(Table9[[#This Row],[Return]]-$S$3)^2</f>
        <v>2.7839632819607526E-5</v>
      </c>
      <c r="P230" s="8">
        <f>(Table9[[#This Row],[Return]]-$S$3)^3</f>
        <v>1.4689102269569314E-7</v>
      </c>
    </row>
    <row r="231" spans="1:16" x14ac:dyDescent="0.3">
      <c r="A231" s="1" t="s">
        <v>12</v>
      </c>
      <c r="B231" s="1" t="s">
        <v>13</v>
      </c>
      <c r="C231" s="2">
        <v>43525</v>
      </c>
      <c r="D231" s="1">
        <v>6462.45</v>
      </c>
      <c r="E231" s="1">
        <v>6480</v>
      </c>
      <c r="F231" s="1">
        <v>6540</v>
      </c>
      <c r="G231" s="1">
        <v>6428.05</v>
      </c>
      <c r="H231" s="1">
        <v>6435</v>
      </c>
      <c r="I231" s="1">
        <v>6440.6</v>
      </c>
      <c r="J231" s="1">
        <v>6476.46</v>
      </c>
      <c r="K231" s="1">
        <v>222076</v>
      </c>
      <c r="L231" s="1">
        <v>1438266920.1500001</v>
      </c>
      <c r="M231" s="3">
        <f>IF(ISERROR((Table9[[#This Row],[Close Price]]-I230)/I230),0,(Table9[[#This Row],[Close Price]]-I230)/I230)</f>
        <v>-3.3810706465813205E-3</v>
      </c>
      <c r="N231" s="3">
        <f>IF(OR(Table9[[#This Row],[Raw Return]]&lt;-20,Table9[[#This Row],[Raw Return]]&gt;20),"Outlier",Table9[[#This Row],[Raw Return]])</f>
        <v>-3.3810706465813205E-3</v>
      </c>
      <c r="O231" s="8">
        <f>(Table9[[#This Row],[Return]]-$S$3)^2</f>
        <v>2.247150702873464E-5</v>
      </c>
      <c r="P231" s="8">
        <f>(Table9[[#This Row],[Return]]-$S$3)^3</f>
        <v>-1.0652420418193233E-7</v>
      </c>
    </row>
    <row r="232" spans="1:16" x14ac:dyDescent="0.3">
      <c r="A232" s="1" t="s">
        <v>12</v>
      </c>
      <c r="B232" s="1" t="s">
        <v>13</v>
      </c>
      <c r="C232" s="2">
        <v>43529</v>
      </c>
      <c r="D232" s="1">
        <v>6440.6</v>
      </c>
      <c r="E232" s="1">
        <v>6440</v>
      </c>
      <c r="F232" s="1">
        <v>6650</v>
      </c>
      <c r="G232" s="1">
        <v>6386</v>
      </c>
      <c r="H232" s="1">
        <v>6610</v>
      </c>
      <c r="I232" s="1">
        <v>6543.75</v>
      </c>
      <c r="J232" s="1">
        <v>6480.38</v>
      </c>
      <c r="K232" s="1">
        <v>229793</v>
      </c>
      <c r="L232" s="1">
        <v>1489145375.95</v>
      </c>
      <c r="M232" s="3">
        <f>IF(ISERROR((Table9[[#This Row],[Close Price]]-I231)/I231),0,(Table9[[#This Row],[Close Price]]-I231)/I231)</f>
        <v>1.6015588609756798E-2</v>
      </c>
      <c r="N232" s="3">
        <f>IF(OR(Table9[[#This Row],[Raw Return]]&lt;-20,Table9[[#This Row],[Raw Return]]&gt;20),"Outlier",Table9[[#This Row],[Raw Return]])</f>
        <v>1.6015588609756798E-2</v>
      </c>
      <c r="O232" s="8">
        <f>(Table9[[#This Row],[Return]]-$S$3)^2</f>
        <v>2.1480558024109615E-4</v>
      </c>
      <c r="P232" s="8">
        <f>(Table9[[#This Row],[Return]]-$S$3)^3</f>
        <v>3.1482436711550201E-6</v>
      </c>
    </row>
    <row r="233" spans="1:16" x14ac:dyDescent="0.3">
      <c r="A233" s="1" t="s">
        <v>12</v>
      </c>
      <c r="B233" s="1" t="s">
        <v>13</v>
      </c>
      <c r="C233" s="2">
        <v>43530</v>
      </c>
      <c r="D233" s="1">
        <v>6543.75</v>
      </c>
      <c r="E233" s="1">
        <v>6610</v>
      </c>
      <c r="F233" s="1">
        <v>6625</v>
      </c>
      <c r="G233" s="1">
        <v>6518.35</v>
      </c>
      <c r="H233" s="1">
        <v>6601</v>
      </c>
      <c r="I233" s="1">
        <v>6609.15</v>
      </c>
      <c r="J233" s="1">
        <v>6578.91</v>
      </c>
      <c r="K233" s="1">
        <v>236921</v>
      </c>
      <c r="L233" s="1">
        <v>1558680898.75</v>
      </c>
      <c r="M233" s="3">
        <f>IF(ISERROR((Table9[[#This Row],[Close Price]]-I232)/I232),0,(Table9[[#This Row],[Close Price]]-I232)/I232)</f>
        <v>9.994269340974157E-3</v>
      </c>
      <c r="N233" s="3">
        <f>IF(OR(Table9[[#This Row],[Raw Return]]&lt;-20,Table9[[#This Row],[Raw Return]]&gt;20),"Outlier",Table9[[#This Row],[Raw Return]])</f>
        <v>9.994269340974157E-3</v>
      </c>
      <c r="O233" s="8">
        <f>(Table9[[#This Row],[Return]]-$S$3)^2</f>
        <v>7.4561979348395437E-5</v>
      </c>
      <c r="P233" s="8">
        <f>(Table9[[#This Row],[Return]]-$S$3)^3</f>
        <v>6.4383731363997693E-7</v>
      </c>
    </row>
    <row r="234" spans="1:16" x14ac:dyDescent="0.3">
      <c r="A234" s="1" t="s">
        <v>12</v>
      </c>
      <c r="B234" s="1" t="s">
        <v>13</v>
      </c>
      <c r="C234" s="2">
        <v>43531</v>
      </c>
      <c r="D234" s="1">
        <v>6609.15</v>
      </c>
      <c r="E234" s="1">
        <v>6580.1</v>
      </c>
      <c r="F234" s="1">
        <v>6668.6</v>
      </c>
      <c r="G234" s="1">
        <v>6565</v>
      </c>
      <c r="H234" s="1">
        <v>6581.7</v>
      </c>
      <c r="I234" s="1">
        <v>6598.5</v>
      </c>
      <c r="J234" s="1">
        <v>6604.54</v>
      </c>
      <c r="K234" s="1">
        <v>199032</v>
      </c>
      <c r="L234" s="1">
        <v>1314514515.45</v>
      </c>
      <c r="M234" s="3">
        <f>IF(ISERROR((Table9[[#This Row],[Close Price]]-I233)/I233),0,(Table9[[#This Row],[Close Price]]-I233)/I233)</f>
        <v>-1.6114023739814706E-3</v>
      </c>
      <c r="N234" s="3">
        <f>IF(OR(Table9[[#This Row],[Raw Return]]&lt;-20,Table9[[#This Row],[Raw Return]]&gt;20),"Outlier",Table9[[#This Row],[Raw Return]])</f>
        <v>-1.6114023739814706E-3</v>
      </c>
      <c r="O234" s="8">
        <f>(Table9[[#This Row],[Return]]-$S$3)^2</f>
        <v>8.8253189826079762E-6</v>
      </c>
      <c r="P234" s="8">
        <f>(Table9[[#This Row],[Return]]-$S$3)^3</f>
        <v>-2.6217762032894439E-8</v>
      </c>
    </row>
    <row r="235" spans="1:16" x14ac:dyDescent="0.3">
      <c r="A235" s="1" t="s">
        <v>12</v>
      </c>
      <c r="B235" s="1" t="s">
        <v>13</v>
      </c>
      <c r="C235" s="2">
        <v>43532</v>
      </c>
      <c r="D235" s="1">
        <v>6598.5</v>
      </c>
      <c r="E235" s="1">
        <v>6570</v>
      </c>
      <c r="F235" s="1">
        <v>6640</v>
      </c>
      <c r="G235" s="1">
        <v>6550</v>
      </c>
      <c r="H235" s="1">
        <v>6616.5</v>
      </c>
      <c r="I235" s="1">
        <v>6616.95</v>
      </c>
      <c r="J235" s="1">
        <v>6596.29</v>
      </c>
      <c r="K235" s="1">
        <v>144867</v>
      </c>
      <c r="L235" s="1">
        <v>955584553.89999998</v>
      </c>
      <c r="M235" s="3">
        <f>IF(ISERROR((Table9[[#This Row],[Close Price]]-I234)/I234),0,(Table9[[#This Row],[Close Price]]-I234)/I234)</f>
        <v>2.7960900204591676E-3</v>
      </c>
      <c r="N235" s="3">
        <f>IF(OR(Table9[[#This Row],[Raw Return]]&lt;-20,Table9[[#This Row],[Raw Return]]&gt;20),"Outlier",Table9[[#This Row],[Raw Return]])</f>
        <v>2.7960900204591676E-3</v>
      </c>
      <c r="O235" s="8">
        <f>(Table9[[#This Row],[Return]]-$S$3)^2</f>
        <v>2.0642463991548503E-6</v>
      </c>
      <c r="P235" s="8">
        <f>(Table9[[#This Row],[Return]]-$S$3)^3</f>
        <v>2.9658030231471832E-9</v>
      </c>
    </row>
    <row r="236" spans="1:16" x14ac:dyDescent="0.3">
      <c r="A236" s="1" t="s">
        <v>12</v>
      </c>
      <c r="B236" s="1" t="s">
        <v>13</v>
      </c>
      <c r="C236" s="2">
        <v>43535</v>
      </c>
      <c r="D236" s="1">
        <v>6616.95</v>
      </c>
      <c r="E236" s="1">
        <v>6616.5</v>
      </c>
      <c r="F236" s="1">
        <v>6812.1</v>
      </c>
      <c r="G236" s="1">
        <v>6612.25</v>
      </c>
      <c r="H236" s="1">
        <v>6800</v>
      </c>
      <c r="I236" s="1">
        <v>6783.6</v>
      </c>
      <c r="J236" s="1">
        <v>6738.37</v>
      </c>
      <c r="K236" s="1">
        <v>268460</v>
      </c>
      <c r="L236" s="1">
        <v>1808982841.25</v>
      </c>
      <c r="M236" s="3">
        <f>IF(ISERROR((Table9[[#This Row],[Close Price]]-I235)/I235),0,(Table9[[#This Row],[Close Price]]-I235)/I235)</f>
        <v>2.518531952032289E-2</v>
      </c>
      <c r="N236" s="3">
        <f>IF(OR(Table9[[#This Row],[Raw Return]]&lt;-20,Table9[[#This Row],[Raw Return]]&gt;20),"Outlier",Table9[[#This Row],[Raw Return]])</f>
        <v>2.518531952032289E-2</v>
      </c>
      <c r="O236" s="8">
        <f>(Table9[[#This Row],[Return]]-$S$3)^2</f>
        <v>5.6767723008611449E-4</v>
      </c>
      <c r="P236" s="8">
        <f>(Table9[[#This Row],[Return]]-$S$3)^3</f>
        <v>1.3525465224076863E-5</v>
      </c>
    </row>
    <row r="237" spans="1:16" x14ac:dyDescent="0.3">
      <c r="A237" s="1" t="s">
        <v>12</v>
      </c>
      <c r="B237" s="1" t="s">
        <v>13</v>
      </c>
      <c r="C237" s="2">
        <v>43536</v>
      </c>
      <c r="D237" s="1">
        <v>6783.6</v>
      </c>
      <c r="E237" s="1">
        <v>6858</v>
      </c>
      <c r="F237" s="1">
        <v>6891</v>
      </c>
      <c r="G237" s="1">
        <v>6791.8</v>
      </c>
      <c r="H237" s="1">
        <v>6860</v>
      </c>
      <c r="I237" s="1">
        <v>6860.9</v>
      </c>
      <c r="J237" s="1">
        <v>6850.44</v>
      </c>
      <c r="K237" s="1">
        <v>262373</v>
      </c>
      <c r="L237" s="1">
        <v>1797371397.5</v>
      </c>
      <c r="M237" s="3">
        <f>IF(ISERROR((Table9[[#This Row],[Close Price]]-I236)/I236),0,(Table9[[#This Row],[Close Price]]-I236)/I236)</f>
        <v>1.1395129429801178E-2</v>
      </c>
      <c r="N237" s="3">
        <f>IF(OR(Table9[[#This Row],[Raw Return]]&lt;-20,Table9[[#This Row],[Raw Return]]&gt;20),"Outlier",Table9[[#This Row],[Raw Return]])</f>
        <v>1.1395129429801178E-2</v>
      </c>
      <c r="O237" s="8">
        <f>(Table9[[#This Row],[Return]]-$S$3)^2</f>
        <v>1.0071703998742009E-4</v>
      </c>
      <c r="P237" s="8">
        <f>(Table9[[#This Row],[Return]]-$S$3)^3</f>
        <v>1.0107748573194518E-6</v>
      </c>
    </row>
    <row r="238" spans="1:16" x14ac:dyDescent="0.3">
      <c r="A238" s="1" t="s">
        <v>12</v>
      </c>
      <c r="B238" s="1" t="s">
        <v>13</v>
      </c>
      <c r="C238" s="2">
        <v>43537</v>
      </c>
      <c r="D238" s="1">
        <v>6860.9</v>
      </c>
      <c r="E238" s="1">
        <v>6850</v>
      </c>
      <c r="F238" s="1">
        <v>6931</v>
      </c>
      <c r="G238" s="1">
        <v>6792.65</v>
      </c>
      <c r="H238" s="1">
        <v>6915</v>
      </c>
      <c r="I238" s="1">
        <v>6898.2</v>
      </c>
      <c r="J238" s="1">
        <v>6863.59</v>
      </c>
      <c r="K238" s="1">
        <v>221233</v>
      </c>
      <c r="L238" s="1">
        <v>1518452376.1500001</v>
      </c>
      <c r="M238" s="3">
        <f>IF(ISERROR((Table9[[#This Row],[Close Price]]-I237)/I237),0,(Table9[[#This Row],[Close Price]]-I237)/I237)</f>
        <v>5.436604527102885E-3</v>
      </c>
      <c r="N238" s="3">
        <f>IF(OR(Table9[[#This Row],[Raw Return]]&lt;-20,Table9[[#This Row],[Raw Return]]&gt;20),"Outlier",Table9[[#This Row],[Raw Return]])</f>
        <v>5.436604527102885E-3</v>
      </c>
      <c r="O238" s="8">
        <f>(Table9[[#This Row],[Return]]-$S$3)^2</f>
        <v>1.6624074042231505E-5</v>
      </c>
      <c r="P238" s="8">
        <f>(Table9[[#This Row],[Return]]-$S$3)^3</f>
        <v>6.7780722961973837E-8</v>
      </c>
    </row>
    <row r="239" spans="1:16" x14ac:dyDescent="0.3">
      <c r="A239" s="1" t="s">
        <v>12</v>
      </c>
      <c r="B239" s="1" t="s">
        <v>13</v>
      </c>
      <c r="C239" s="2">
        <v>43538</v>
      </c>
      <c r="D239" s="1">
        <v>6898.2</v>
      </c>
      <c r="E239" s="1">
        <v>6900</v>
      </c>
      <c r="F239" s="1">
        <v>6955</v>
      </c>
      <c r="G239" s="1">
        <v>6857.65</v>
      </c>
      <c r="H239" s="1">
        <v>6935</v>
      </c>
      <c r="I239" s="1">
        <v>6932.1</v>
      </c>
      <c r="J239" s="1">
        <v>6909.45</v>
      </c>
      <c r="K239" s="1">
        <v>181236</v>
      </c>
      <c r="L239" s="1">
        <v>1252240249</v>
      </c>
      <c r="M239" s="3">
        <f>IF(ISERROR((Table9[[#This Row],[Close Price]]-I238)/I238),0,(Table9[[#This Row],[Close Price]]-I238)/I238)</f>
        <v>4.9143254762112646E-3</v>
      </c>
      <c r="N239" s="3">
        <f>IF(OR(Table9[[#This Row],[Raw Return]]&lt;-20,Table9[[#This Row],[Raw Return]]&gt;20),"Outlier",Table9[[#This Row],[Raw Return]])</f>
        <v>4.9143254762112646E-3</v>
      </c>
      <c r="O239" s="8">
        <f>(Table9[[#This Row],[Return]]-$S$3)^2</f>
        <v>1.2637911289139728E-5</v>
      </c>
      <c r="P239" s="8">
        <f>(Table9[[#This Row],[Return]]-$S$3)^3</f>
        <v>4.4927572513201539E-8</v>
      </c>
    </row>
    <row r="240" spans="1:16" x14ac:dyDescent="0.3">
      <c r="A240" s="1" t="s">
        <v>12</v>
      </c>
      <c r="B240" s="1" t="s">
        <v>13</v>
      </c>
      <c r="C240" s="2">
        <v>43539</v>
      </c>
      <c r="D240" s="1">
        <v>6932.1</v>
      </c>
      <c r="E240" s="1">
        <v>6920</v>
      </c>
      <c r="F240" s="1">
        <v>7004</v>
      </c>
      <c r="G240" s="1">
        <v>6900</v>
      </c>
      <c r="H240" s="1">
        <v>6924.35</v>
      </c>
      <c r="I240" s="1">
        <v>6927.95</v>
      </c>
      <c r="J240" s="1">
        <v>6955.56</v>
      </c>
      <c r="K240" s="1">
        <v>219456</v>
      </c>
      <c r="L240" s="1">
        <v>1526438912.0999999</v>
      </c>
      <c r="M240" s="3">
        <f>IF(ISERROR((Table9[[#This Row],[Close Price]]-I239)/I239),0,(Table9[[#This Row],[Close Price]]-I239)/I239)</f>
        <v>-5.9866418545614539E-4</v>
      </c>
      <c r="N240" s="3">
        <f>IF(OR(Table9[[#This Row],[Raw Return]]&lt;-20,Table9[[#This Row],[Raw Return]]&gt;20),"Outlier",Table9[[#This Row],[Raw Return]])</f>
        <v>-5.9866418545614539E-4</v>
      </c>
      <c r="O240" s="8">
        <f>(Table9[[#This Row],[Return]]-$S$3)^2</f>
        <v>3.8337861441975698E-6</v>
      </c>
      <c r="P240" s="8">
        <f>(Table9[[#This Row],[Return]]-$S$3)^3</f>
        <v>-7.5065749496021791E-9</v>
      </c>
    </row>
    <row r="241" spans="1:16" x14ac:dyDescent="0.3">
      <c r="A241" s="1" t="s">
        <v>12</v>
      </c>
      <c r="B241" s="1" t="s">
        <v>13</v>
      </c>
      <c r="C241" s="2">
        <v>43542</v>
      </c>
      <c r="D241" s="1">
        <v>6927.95</v>
      </c>
      <c r="E241" s="1">
        <v>6970</v>
      </c>
      <c r="F241" s="1">
        <v>7044.9</v>
      </c>
      <c r="G241" s="1">
        <v>6880.05</v>
      </c>
      <c r="H241" s="1">
        <v>7021</v>
      </c>
      <c r="I241" s="1">
        <v>7006.8</v>
      </c>
      <c r="J241" s="1">
        <v>6952.35</v>
      </c>
      <c r="K241" s="1">
        <v>171373</v>
      </c>
      <c r="L241" s="1">
        <v>1191444888.0999999</v>
      </c>
      <c r="M241" s="3">
        <f>IF(ISERROR((Table9[[#This Row],[Close Price]]-I240)/I240),0,(Table9[[#This Row],[Close Price]]-I240)/I240)</f>
        <v>1.1381433180089402E-2</v>
      </c>
      <c r="N241" s="3">
        <f>IF(OR(Table9[[#This Row],[Raw Return]]&lt;-20,Table9[[#This Row],[Raw Return]]&gt;20),"Outlier",Table9[[#This Row],[Raw Return]])</f>
        <v>1.1381433180089402E-2</v>
      </c>
      <c r="O241" s="8">
        <f>(Table9[[#This Row],[Return]]-$S$3)^2</f>
        <v>1.0044232225875432E-4</v>
      </c>
      <c r="P241" s="8">
        <f>(Table9[[#This Row],[Return]]-$S$3)^3</f>
        <v>1.0066421653182951E-6</v>
      </c>
    </row>
    <row r="242" spans="1:16" x14ac:dyDescent="0.3">
      <c r="A242" s="1" t="s">
        <v>12</v>
      </c>
      <c r="B242" s="1" t="s">
        <v>13</v>
      </c>
      <c r="C242" s="2">
        <v>43543</v>
      </c>
      <c r="D242" s="1">
        <v>7006.8</v>
      </c>
      <c r="E242" s="1">
        <v>7000</v>
      </c>
      <c r="F242" s="1">
        <v>7036</v>
      </c>
      <c r="G242" s="1">
        <v>6950</v>
      </c>
      <c r="H242" s="1">
        <v>6950</v>
      </c>
      <c r="I242" s="1">
        <v>6975.65</v>
      </c>
      <c r="J242" s="1">
        <v>6988.83</v>
      </c>
      <c r="K242" s="1">
        <v>160837</v>
      </c>
      <c r="L242" s="1">
        <v>1124062097.05</v>
      </c>
      <c r="M242" s="3">
        <f>IF(ISERROR((Table9[[#This Row],[Close Price]]-I241)/I241),0,(Table9[[#This Row],[Close Price]]-I241)/I241)</f>
        <v>-4.4456813381287524E-3</v>
      </c>
      <c r="N242" s="3">
        <f>IF(OR(Table9[[#This Row],[Raw Return]]&lt;-20,Table9[[#This Row],[Raw Return]]&gt;20),"Outlier",Table9[[#This Row],[Raw Return]])</f>
        <v>-4.4456813381287524E-3</v>
      </c>
      <c r="O242" s="8">
        <f>(Table9[[#This Row],[Return]]-$S$3)^2</f>
        <v>3.3698289795184623E-5</v>
      </c>
      <c r="P242" s="8">
        <f>(Table9[[#This Row],[Return]]-$S$3)^3</f>
        <v>-1.9561934083359958E-7</v>
      </c>
    </row>
    <row r="243" spans="1:16" x14ac:dyDescent="0.3">
      <c r="A243" s="1" t="s">
        <v>12</v>
      </c>
      <c r="B243" s="1" t="s">
        <v>13</v>
      </c>
      <c r="C243" s="2">
        <v>43544</v>
      </c>
      <c r="D243" s="1">
        <v>6975.65</v>
      </c>
      <c r="E243" s="1">
        <v>6990</v>
      </c>
      <c r="F243" s="1">
        <v>6998.7</v>
      </c>
      <c r="G243" s="1">
        <v>6907.2</v>
      </c>
      <c r="H243" s="1">
        <v>6970</v>
      </c>
      <c r="I243" s="1">
        <v>6953.5</v>
      </c>
      <c r="J243" s="1">
        <v>6957.82</v>
      </c>
      <c r="K243" s="1">
        <v>119525</v>
      </c>
      <c r="L243" s="1">
        <v>831633880.75</v>
      </c>
      <c r="M243" s="3">
        <f>IF(ISERROR((Table9[[#This Row],[Close Price]]-I242)/I242),0,(Table9[[#This Row],[Close Price]]-I242)/I242)</f>
        <v>-3.1753313311303805E-3</v>
      </c>
      <c r="N243" s="3">
        <f>IF(OR(Table9[[#This Row],[Raw Return]]&lt;-20,Table9[[#This Row],[Raw Return]]&gt;20),"Outlier",Table9[[#This Row],[Raw Return]])</f>
        <v>-3.1753313311303805E-3</v>
      </c>
      <c r="O243" s="8">
        <f>(Table9[[#This Row],[Return]]-$S$3)^2</f>
        <v>2.0563257407288568E-5</v>
      </c>
      <c r="P243" s="8">
        <f>(Table9[[#This Row],[Return]]-$S$3)^3</f>
        <v>-9.324764405381794E-8</v>
      </c>
    </row>
    <row r="244" spans="1:16" x14ac:dyDescent="0.3">
      <c r="A244" s="1" t="s">
        <v>12</v>
      </c>
      <c r="B244" s="1" t="s">
        <v>13</v>
      </c>
      <c r="C244" s="2">
        <v>43546</v>
      </c>
      <c r="D244" s="1">
        <v>6953.5</v>
      </c>
      <c r="E244" s="1">
        <v>6970</v>
      </c>
      <c r="F244" s="1">
        <v>7080</v>
      </c>
      <c r="G244" s="1">
        <v>6938.9</v>
      </c>
      <c r="H244" s="1">
        <v>6970</v>
      </c>
      <c r="I244" s="1">
        <v>6960.05</v>
      </c>
      <c r="J244" s="1">
        <v>6988.75</v>
      </c>
      <c r="K244" s="1">
        <v>155624</v>
      </c>
      <c r="L244" s="1">
        <v>1087617630.45</v>
      </c>
      <c r="M244" s="3">
        <f>IF(ISERROR((Table9[[#This Row],[Close Price]]-I243)/I243),0,(Table9[[#This Row],[Close Price]]-I243)/I243)</f>
        <v>9.4197166894372355E-4</v>
      </c>
      <c r="N244" s="3">
        <f>IF(OR(Table9[[#This Row],[Raw Return]]&lt;-20,Table9[[#This Row],[Raw Return]]&gt;20),"Outlier",Table9[[#This Row],[Raw Return]])</f>
        <v>9.4197166894372355E-4</v>
      </c>
      <c r="O244" s="8">
        <f>(Table9[[#This Row],[Return]]-$S$3)^2</f>
        <v>1.7419755027939312E-7</v>
      </c>
      <c r="P244" s="8">
        <f>(Table9[[#This Row],[Return]]-$S$3)^3</f>
        <v>-7.2704796788913901E-11</v>
      </c>
    </row>
    <row r="245" spans="1:16" x14ac:dyDescent="0.3">
      <c r="A245" s="1" t="s">
        <v>12</v>
      </c>
      <c r="B245" s="1" t="s">
        <v>13</v>
      </c>
      <c r="C245" s="2">
        <v>43549</v>
      </c>
      <c r="D245" s="1">
        <v>6960.05</v>
      </c>
      <c r="E245" s="1">
        <v>6942.7</v>
      </c>
      <c r="F245" s="1">
        <v>6969.2</v>
      </c>
      <c r="G245" s="1">
        <v>6881</v>
      </c>
      <c r="H245" s="1">
        <v>6938.7</v>
      </c>
      <c r="I245" s="1">
        <v>6917.25</v>
      </c>
      <c r="J245" s="1">
        <v>6931.52</v>
      </c>
      <c r="K245" s="1">
        <v>138280</v>
      </c>
      <c r="L245" s="1">
        <v>958490690.29999995</v>
      </c>
      <c r="M245" s="3">
        <f>IF(ISERROR((Table9[[#This Row],[Close Price]]-I244)/I244),0,(Table9[[#This Row],[Close Price]]-I244)/I244)</f>
        <v>-6.1493811107679085E-3</v>
      </c>
      <c r="N245" s="3">
        <f>IF(OR(Table9[[#This Row],[Raw Return]]&lt;-20,Table9[[#This Row],[Raw Return]]&gt;20),"Outlier",Table9[[#This Row],[Raw Return]])</f>
        <v>-6.1493811107679085E-3</v>
      </c>
      <c r="O245" s="8">
        <f>(Table9[[#This Row],[Return]]-$S$3)^2</f>
        <v>5.6380914784960576E-5</v>
      </c>
      <c r="P245" s="8">
        <f>(Table9[[#This Row],[Return]]-$S$3)^3</f>
        <v>-4.233486479327413E-7</v>
      </c>
    </row>
    <row r="246" spans="1:16" x14ac:dyDescent="0.3">
      <c r="A246" s="1" t="s">
        <v>12</v>
      </c>
      <c r="B246" s="1" t="s">
        <v>13</v>
      </c>
      <c r="C246" s="2">
        <v>43550</v>
      </c>
      <c r="D246" s="1">
        <v>6917.25</v>
      </c>
      <c r="E246" s="1">
        <v>6967</v>
      </c>
      <c r="F246" s="1">
        <v>7060</v>
      </c>
      <c r="G246" s="1">
        <v>6920</v>
      </c>
      <c r="H246" s="1">
        <v>6970.25</v>
      </c>
      <c r="I246" s="1">
        <v>6987.85</v>
      </c>
      <c r="J246" s="1">
        <v>6966.86</v>
      </c>
      <c r="K246" s="1">
        <v>221597</v>
      </c>
      <c r="L246" s="1">
        <v>1543835136.45</v>
      </c>
      <c r="M246" s="3">
        <f>IF(ISERROR((Table9[[#This Row],[Close Price]]-I245)/I245),0,(Table9[[#This Row],[Close Price]]-I245)/I245)</f>
        <v>1.0206368137627E-2</v>
      </c>
      <c r="N246" s="3">
        <f>IF(OR(Table9[[#This Row],[Raw Return]]&lt;-20,Table9[[#This Row],[Raw Return]]&gt;20),"Outlier",Table9[[#This Row],[Raw Return]])</f>
        <v>1.0206368137627E-2</v>
      </c>
      <c r="O246" s="8">
        <f>(Table9[[#This Row],[Return]]-$S$3)^2</f>
        <v>7.826988086945418E-5</v>
      </c>
      <c r="P246" s="8">
        <f>(Table9[[#This Row],[Return]]-$S$3)^3</f>
        <v>6.9245572337602963E-7</v>
      </c>
    </row>
    <row r="247" spans="1:16" x14ac:dyDescent="0.3">
      <c r="A247" s="1" t="s">
        <v>12</v>
      </c>
      <c r="B247" s="1" t="s">
        <v>13</v>
      </c>
      <c r="C247" s="2">
        <v>43551</v>
      </c>
      <c r="D247" s="1">
        <v>6987.85</v>
      </c>
      <c r="E247" s="1">
        <v>7000</v>
      </c>
      <c r="F247" s="1">
        <v>7079</v>
      </c>
      <c r="G247" s="1">
        <v>6951.35</v>
      </c>
      <c r="H247" s="1">
        <v>6969.75</v>
      </c>
      <c r="I247" s="1">
        <v>6980.35</v>
      </c>
      <c r="J247" s="1">
        <v>7025.3</v>
      </c>
      <c r="K247" s="1">
        <v>444893</v>
      </c>
      <c r="L247" s="1">
        <v>3125505124.75</v>
      </c>
      <c r="M247" s="3">
        <f>IF(ISERROR((Table9[[#This Row],[Close Price]]-I246)/I246),0,(Table9[[#This Row],[Close Price]]-I246)/I246)</f>
        <v>-1.0732914988158017E-3</v>
      </c>
      <c r="N247" s="3">
        <f>IF(OR(Table9[[#This Row],[Raw Return]]&lt;-20,Table9[[#This Row],[Raw Return]]&gt;20),"Outlier",Table9[[#This Row],[Raw Return]])</f>
        <v>-1.0732914988158017E-3</v>
      </c>
      <c r="O247" s="8">
        <f>(Table9[[#This Row],[Return]]-$S$3)^2</f>
        <v>5.9177031577384861E-6</v>
      </c>
      <c r="P247" s="8">
        <f>(Table9[[#This Row],[Return]]-$S$3)^3</f>
        <v>-1.4395599797249984E-8</v>
      </c>
    </row>
    <row r="248" spans="1:16" x14ac:dyDescent="0.3">
      <c r="A248" s="1" t="s">
        <v>12</v>
      </c>
      <c r="B248" s="1" t="s">
        <v>13</v>
      </c>
      <c r="C248" s="2">
        <v>43552</v>
      </c>
      <c r="D248" s="1">
        <v>6980.35</v>
      </c>
      <c r="E248" s="1">
        <v>6994</v>
      </c>
      <c r="F248" s="1">
        <v>7022.7</v>
      </c>
      <c r="G248" s="1">
        <v>6857.5</v>
      </c>
      <c r="H248" s="1">
        <v>6970</v>
      </c>
      <c r="I248" s="1">
        <v>6952.55</v>
      </c>
      <c r="J248" s="1">
        <v>6940.59</v>
      </c>
      <c r="K248" s="1">
        <v>328240</v>
      </c>
      <c r="L248" s="1">
        <v>2278179263.1500001</v>
      </c>
      <c r="M248" s="3">
        <f>IF(ISERROR((Table9[[#This Row],[Close Price]]-I247)/I247),0,(Table9[[#This Row],[Close Price]]-I247)/I247)</f>
        <v>-3.9826083219323075E-3</v>
      </c>
      <c r="N248" s="3">
        <f>IF(OR(Table9[[#This Row],[Raw Return]]&lt;-20,Table9[[#This Row],[Raw Return]]&gt;20),"Outlier",Table9[[#This Row],[Raw Return]])</f>
        <v>-3.9826083219323075E-3</v>
      </c>
      <c r="O248" s="8">
        <f>(Table9[[#This Row],[Return]]-$S$3)^2</f>
        <v>2.8536427572430287E-5</v>
      </c>
      <c r="P248" s="8">
        <f>(Table9[[#This Row],[Return]]-$S$3)^3</f>
        <v>-1.5244016331408388E-7</v>
      </c>
    </row>
    <row r="249" spans="1:16" x14ac:dyDescent="0.3">
      <c r="A249" s="1" t="s">
        <v>12</v>
      </c>
      <c r="B249" s="1" t="s">
        <v>13</v>
      </c>
      <c r="C249" s="2">
        <v>43553</v>
      </c>
      <c r="D249" s="1">
        <v>6952.55</v>
      </c>
      <c r="E249" s="1">
        <v>7001</v>
      </c>
      <c r="F249" s="1">
        <v>7060</v>
      </c>
      <c r="G249" s="1">
        <v>6941</v>
      </c>
      <c r="H249" s="1">
        <v>7035</v>
      </c>
      <c r="I249" s="1">
        <v>7037.05</v>
      </c>
      <c r="J249" s="1">
        <v>7024.15</v>
      </c>
      <c r="K249" s="1">
        <v>211740</v>
      </c>
      <c r="L249" s="1">
        <v>1487293784.0999999</v>
      </c>
      <c r="M249" s="3">
        <f>IF(ISERROR((Table9[[#This Row],[Close Price]]-I248)/I248),0,(Table9[[#This Row],[Close Price]]-I248)/I248)</f>
        <v>1.2153814068219573E-2</v>
      </c>
      <c r="N249" s="3">
        <f>IF(OR(Table9[[#This Row],[Raw Return]]&lt;-20,Table9[[#This Row],[Raw Return]]&gt;20),"Outlier",Table9[[#This Row],[Raw Return]])</f>
        <v>1.2153814068219573E-2</v>
      </c>
      <c r="O249" s="8">
        <f>(Table9[[#This Row],[Return]]-$S$3)^2</f>
        <v>1.1652063868805073E-4</v>
      </c>
      <c r="P249" s="8">
        <f>(Table9[[#This Row],[Return]]-$S$3)^3</f>
        <v>1.25777884152259E-6</v>
      </c>
    </row>
  </sheetData>
  <pageMargins left="0.75" right="0.75" top="1" bottom="1" header="0.5" footer="0.5"/>
  <ignoredErrors>
    <ignoredError sqref="M2:N2" calculatedColumn="1"/>
  </ignoredErrors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1B546-1B44-7E46-BFA4-E29FED4410AE}">
  <dimension ref="A1:S248"/>
  <sheetViews>
    <sheetView showGridLines="0" topLeftCell="G1" workbookViewId="0">
      <selection activeCell="R2" sqref="R2"/>
    </sheetView>
  </sheetViews>
  <sheetFormatPr defaultColWidth="11.19921875" defaultRowHeight="15.6" x14ac:dyDescent="0.3"/>
  <cols>
    <col min="4" max="4" width="12" customWidth="1"/>
    <col min="5" max="5" width="12.296875" customWidth="1"/>
    <col min="6" max="6" width="11.796875" customWidth="1"/>
    <col min="7" max="8" width="11.296875" customWidth="1"/>
    <col min="9" max="9" width="12.296875" customWidth="1"/>
    <col min="10" max="10" width="14.796875" customWidth="1"/>
    <col min="11" max="11" width="21.5" customWidth="1"/>
    <col min="13" max="14" width="13.5" style="4" bestFit="1" customWidth="1"/>
    <col min="15" max="15" width="10.3984375" style="7" bestFit="1" customWidth="1"/>
    <col min="16" max="16" width="11" style="7" bestFit="1" customWidth="1"/>
    <col min="18" max="18" width="20.69921875" bestFit="1" customWidth="1"/>
    <col min="19" max="19" width="12.3984375" bestFit="1" customWidth="1"/>
  </cols>
  <sheetData>
    <row r="1" spans="1:19" ht="16.2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3" t="s">
        <v>15</v>
      </c>
      <c r="N1" s="3" t="s">
        <v>14</v>
      </c>
      <c r="O1" s="8" t="s">
        <v>20</v>
      </c>
      <c r="P1" s="8" t="s">
        <v>21</v>
      </c>
    </row>
    <row r="2" spans="1:19" ht="16.2" thickBot="1" x14ac:dyDescent="0.35">
      <c r="A2" s="1" t="s">
        <v>12</v>
      </c>
      <c r="B2" s="1" t="s">
        <v>13</v>
      </c>
      <c r="C2" s="2">
        <v>43556</v>
      </c>
      <c r="D2" s="1">
        <v>7037.05</v>
      </c>
      <c r="E2" s="1">
        <v>7090</v>
      </c>
      <c r="F2" s="1">
        <v>7180</v>
      </c>
      <c r="G2" s="1">
        <v>7040</v>
      </c>
      <c r="H2" s="1">
        <v>7170</v>
      </c>
      <c r="I2" s="1">
        <v>7158.8</v>
      </c>
      <c r="J2" s="1">
        <v>7125.79</v>
      </c>
      <c r="K2" s="1">
        <v>311482</v>
      </c>
      <c r="L2" s="1">
        <v>2219555461.1999998</v>
      </c>
      <c r="M2" s="3" t="s">
        <v>16</v>
      </c>
      <c r="N2" s="3" t="s">
        <v>16</v>
      </c>
      <c r="O2" s="8" t="s">
        <v>16</v>
      </c>
      <c r="P2" s="8" t="s">
        <v>16</v>
      </c>
      <c r="R2" s="21" t="s">
        <v>22</v>
      </c>
      <c r="S2" s="26">
        <f>COUNT(N3:N248)</f>
        <v>246</v>
      </c>
    </row>
    <row r="3" spans="1:19" ht="16.2" thickBot="1" x14ac:dyDescent="0.35">
      <c r="A3" s="1" t="s">
        <v>12</v>
      </c>
      <c r="B3" s="1" t="s">
        <v>13</v>
      </c>
      <c r="C3" s="2">
        <v>43557</v>
      </c>
      <c r="D3" s="1">
        <v>7158.8</v>
      </c>
      <c r="E3" s="1">
        <v>7197.4</v>
      </c>
      <c r="F3" s="1">
        <v>7311</v>
      </c>
      <c r="G3" s="1">
        <v>7159.9</v>
      </c>
      <c r="H3" s="1">
        <v>7298</v>
      </c>
      <c r="I3" s="1">
        <v>7279.6</v>
      </c>
      <c r="J3" s="1">
        <v>7231.2</v>
      </c>
      <c r="K3" s="1">
        <v>264666</v>
      </c>
      <c r="L3" s="1">
        <v>1913852661.5999999</v>
      </c>
      <c r="M3" s="3">
        <f>IF(ISERROR((Table10[[#This Row],[Close Price]]-I2)/I2),0,(Table10[[#This Row],[Close Price]]-I2)/I2)</f>
        <v>1.687433648097449E-2</v>
      </c>
      <c r="N3" s="3">
        <f>IF(OR(Table10[[#This Row],[Raw Return]]&lt;-20,Table10[[#This Row],[Raw Return]]&gt;20),"Outlier",Table10[[#This Row],[Raw Return]])</f>
        <v>1.687433648097449E-2</v>
      </c>
      <c r="O3" s="8">
        <f>(Table10[[#This Row],[Return]]-$S$3)^2</f>
        <v>3.3192084059330696E-4</v>
      </c>
      <c r="P3" s="8">
        <f>(Table10[[#This Row],[Return]]-$S$3)^3</f>
        <v>6.0471644959700568E-6</v>
      </c>
      <c r="R3" s="21" t="s">
        <v>24</v>
      </c>
      <c r="S3" s="26">
        <f>AVERAGE(N3:N248)</f>
        <v>-1.3443583293928825E-3</v>
      </c>
    </row>
    <row r="4" spans="1:19" ht="16.2" thickBot="1" x14ac:dyDescent="0.35">
      <c r="A4" s="1" t="s">
        <v>12</v>
      </c>
      <c r="B4" s="1" t="s">
        <v>13</v>
      </c>
      <c r="C4" s="2">
        <v>43558</v>
      </c>
      <c r="D4" s="1">
        <v>7279.6</v>
      </c>
      <c r="E4" s="1">
        <v>7299</v>
      </c>
      <c r="F4" s="1">
        <v>7450</v>
      </c>
      <c r="G4" s="1">
        <v>7285.15</v>
      </c>
      <c r="H4" s="1">
        <v>7405.05</v>
      </c>
      <c r="I4" s="1">
        <v>7401.55</v>
      </c>
      <c r="J4" s="1">
        <v>7384.34</v>
      </c>
      <c r="K4" s="1">
        <v>426738</v>
      </c>
      <c r="L4" s="1">
        <v>3151179604.0500002</v>
      </c>
      <c r="M4" s="3">
        <f>IF(ISERROR((Table10[[#This Row],[Close Price]]-I3)/I3),0,(Table10[[#This Row],[Close Price]]-I3)/I3)</f>
        <v>1.6752294082092396E-2</v>
      </c>
      <c r="N4" s="3">
        <f>IF(OR(Table10[[#This Row],[Raw Return]]&lt;-20,Table10[[#This Row],[Raw Return]]&gt;20),"Outlier",Table10[[#This Row],[Raw Return]])</f>
        <v>1.6752294082092396E-2</v>
      </c>
      <c r="O4" s="8">
        <f>(Table10[[#This Row],[Return]]-$S$3)^2</f>
        <v>3.2748882850211589E-4</v>
      </c>
      <c r="P4" s="8">
        <f>(Table10[[#This Row],[Return]]-$S$3)^3</f>
        <v>5.9264514980473042E-6</v>
      </c>
      <c r="R4" s="21" t="s">
        <v>18</v>
      </c>
      <c r="S4" s="26">
        <f>SUM(O3:O248)/S2</f>
        <v>8.5553893296283739E-4</v>
      </c>
    </row>
    <row r="5" spans="1:19" ht="16.2" thickBot="1" x14ac:dyDescent="0.35">
      <c r="A5" s="1" t="s">
        <v>12</v>
      </c>
      <c r="B5" s="1" t="s">
        <v>13</v>
      </c>
      <c r="C5" s="2">
        <v>43559</v>
      </c>
      <c r="D5" s="1">
        <v>7401.55</v>
      </c>
      <c r="E5" s="1">
        <v>7411.55</v>
      </c>
      <c r="F5" s="1">
        <v>7422</v>
      </c>
      <c r="G5" s="1">
        <v>7282</v>
      </c>
      <c r="H5" s="1">
        <v>7313.4</v>
      </c>
      <c r="I5" s="1">
        <v>7318.55</v>
      </c>
      <c r="J5" s="1">
        <v>7352.16</v>
      </c>
      <c r="K5" s="1">
        <v>202173</v>
      </c>
      <c r="L5" s="1">
        <v>1486408371.2</v>
      </c>
      <c r="M5" s="3">
        <f>IF(ISERROR((Table10[[#This Row],[Close Price]]-I4)/I4),0,(Table10[[#This Row],[Close Price]]-I4)/I4)</f>
        <v>-1.1213867365619364E-2</v>
      </c>
      <c r="N5" s="3">
        <f>IF(OR(Table10[[#This Row],[Raw Return]]&lt;-20,Table10[[#This Row],[Raw Return]]&gt;20),"Outlier",Table10[[#This Row],[Raw Return]])</f>
        <v>-1.1213867365619364E-2</v>
      </c>
      <c r="O5" s="8">
        <f>(Table10[[#This Row],[Return]]-$S$3)^2</f>
        <v>9.7407208616156154E-5</v>
      </c>
      <c r="P5" s="8">
        <f>(Table10[[#This Row],[Return]]-$S$3)^3</f>
        <v>-9.6136132563075094E-7</v>
      </c>
      <c r="R5" s="21" t="s">
        <v>19</v>
      </c>
      <c r="S5" s="26">
        <f>SUM(P3:P248)/S2</f>
        <v>-7.5313597863228721E-5</v>
      </c>
    </row>
    <row r="6" spans="1:19" ht="16.2" thickBot="1" x14ac:dyDescent="0.35">
      <c r="A6" s="1" t="s">
        <v>12</v>
      </c>
      <c r="B6" s="1" t="s">
        <v>13</v>
      </c>
      <c r="C6" s="2">
        <v>43560</v>
      </c>
      <c r="D6" s="1">
        <v>7318.55</v>
      </c>
      <c r="E6" s="1">
        <v>7350</v>
      </c>
      <c r="F6" s="1">
        <v>7420.45</v>
      </c>
      <c r="G6" s="1">
        <v>7320.4</v>
      </c>
      <c r="H6" s="1">
        <v>7408</v>
      </c>
      <c r="I6" s="1">
        <v>7397.8</v>
      </c>
      <c r="J6" s="1">
        <v>7384.53</v>
      </c>
      <c r="K6" s="1">
        <v>170143</v>
      </c>
      <c r="L6" s="1">
        <v>1256426749.6500001</v>
      </c>
      <c r="M6" s="3">
        <f>IF(ISERROR((Table10[[#This Row],[Close Price]]-I5)/I5),0,(Table10[[#This Row],[Close Price]]-I5)/I5)</f>
        <v>1.0828647751262204E-2</v>
      </c>
      <c r="N6" s="3">
        <f>IF(OR(Table10[[#This Row],[Raw Return]]&lt;-20,Table10[[#This Row],[Raw Return]]&gt;20),"Outlier",Table10[[#This Row],[Raw Return]])</f>
        <v>1.0828647751262204E-2</v>
      </c>
      <c r="O6" s="8">
        <f>(Table10[[#This Row],[Return]]-$S$3)^2</f>
        <v>1.4818207703966573E-4</v>
      </c>
      <c r="P6" s="8">
        <f>(Table10[[#This Row],[Return]]-$S$3)^3</f>
        <v>1.8038213248479514E-6</v>
      </c>
      <c r="R6" s="21" t="s">
        <v>23</v>
      </c>
      <c r="S6" s="26">
        <f>SQRT(S4)</f>
        <v>2.924959714188962E-2</v>
      </c>
    </row>
    <row r="7" spans="1:19" ht="16.2" thickBot="1" x14ac:dyDescent="0.35">
      <c r="A7" s="1" t="s">
        <v>12</v>
      </c>
      <c r="B7" s="1" t="s">
        <v>13</v>
      </c>
      <c r="C7" s="2">
        <v>43563</v>
      </c>
      <c r="D7" s="1">
        <v>7397.8</v>
      </c>
      <c r="E7" s="1">
        <v>7438.8</v>
      </c>
      <c r="F7" s="1">
        <v>7440</v>
      </c>
      <c r="G7" s="1">
        <v>7310</v>
      </c>
      <c r="H7" s="1">
        <v>7321.3</v>
      </c>
      <c r="I7" s="1">
        <v>7347.25</v>
      </c>
      <c r="J7" s="1">
        <v>7364.33</v>
      </c>
      <c r="K7" s="1">
        <v>165975</v>
      </c>
      <c r="L7" s="1">
        <v>1222293934.05</v>
      </c>
      <c r="M7" s="3">
        <f>IF(ISERROR((Table10[[#This Row],[Close Price]]-I6)/I6),0,(Table10[[#This Row],[Close Price]]-I6)/I6)</f>
        <v>-6.8331125469734489E-3</v>
      </c>
      <c r="N7" s="3">
        <f>IF(OR(Table10[[#This Row],[Raw Return]]&lt;-20,Table10[[#This Row],[Raw Return]]&gt;20),"Outlier",Table10[[#This Row],[Raw Return]])</f>
        <v>-6.8331125469734489E-3</v>
      </c>
      <c r="O7" s="8">
        <f>(Table10[[#This Row],[Return]]-$S$3)^2</f>
        <v>3.0126422861008459E-5</v>
      </c>
      <c r="P7" s="8">
        <f>(Table10[[#This Row],[Return]]-$S$3)^3</f>
        <v>-1.6535653053897578E-7</v>
      </c>
      <c r="R7" s="21" t="s">
        <v>25</v>
      </c>
      <c r="S7" s="26">
        <f>S5/(S6^3)</f>
        <v>-3.0096343050151515</v>
      </c>
    </row>
    <row r="8" spans="1:19" x14ac:dyDescent="0.3">
      <c r="A8" s="1" t="s">
        <v>12</v>
      </c>
      <c r="B8" s="1" t="s">
        <v>13</v>
      </c>
      <c r="C8" s="2">
        <v>43564</v>
      </c>
      <c r="D8" s="1">
        <v>7347.25</v>
      </c>
      <c r="E8" s="1">
        <v>7340</v>
      </c>
      <c r="F8" s="1">
        <v>7400</v>
      </c>
      <c r="G8" s="1">
        <v>7272</v>
      </c>
      <c r="H8" s="1">
        <v>7371</v>
      </c>
      <c r="I8" s="1">
        <v>7379.2</v>
      </c>
      <c r="J8" s="1">
        <v>7324.23</v>
      </c>
      <c r="K8" s="1">
        <v>159866</v>
      </c>
      <c r="L8" s="1">
        <v>1170894910.5</v>
      </c>
      <c r="M8" s="3">
        <f>IF(ISERROR((Table10[[#This Row],[Close Price]]-I7)/I7),0,(Table10[[#This Row],[Close Price]]-I7)/I7)</f>
        <v>4.3485657899213744E-3</v>
      </c>
      <c r="N8" s="3">
        <f>IF(OR(Table10[[#This Row],[Raw Return]]&lt;-20,Table10[[#This Row],[Raw Return]]&gt;20),"Outlier",Table10[[#This Row],[Raw Return]])</f>
        <v>4.3485657899213744E-3</v>
      </c>
      <c r="O8" s="8">
        <f>(Table10[[#This Row],[Return]]-$S$3)^2</f>
        <v>3.2409385028270003E-5</v>
      </c>
      <c r="P8" s="8">
        <f>(Table10[[#This Row],[Return]]-$S$3)^3</f>
        <v>1.8450416971958067E-7</v>
      </c>
    </row>
    <row r="9" spans="1:19" x14ac:dyDescent="0.3">
      <c r="A9" s="1" t="s">
        <v>12</v>
      </c>
      <c r="B9" s="1" t="s">
        <v>13</v>
      </c>
      <c r="C9" s="2">
        <v>43565</v>
      </c>
      <c r="D9" s="1">
        <v>7379.2</v>
      </c>
      <c r="E9" s="1">
        <v>7373.9</v>
      </c>
      <c r="F9" s="1">
        <v>7445</v>
      </c>
      <c r="G9" s="1">
        <v>7345</v>
      </c>
      <c r="H9" s="1">
        <v>7423</v>
      </c>
      <c r="I9" s="1">
        <v>7423.3</v>
      </c>
      <c r="J9" s="1">
        <v>7403.57</v>
      </c>
      <c r="K9" s="1">
        <v>165487</v>
      </c>
      <c r="L9" s="1">
        <v>1225194613.9000001</v>
      </c>
      <c r="M9" s="3">
        <f>IF(ISERROR((Table10[[#This Row],[Close Price]]-I8)/I8),0,(Table10[[#This Row],[Close Price]]-I8)/I8)</f>
        <v>5.9762575888985753E-3</v>
      </c>
      <c r="N9" s="3">
        <f>IF(OR(Table10[[#This Row],[Raw Return]]&lt;-20,Table10[[#This Row],[Raw Return]]&gt;20),"Outlier",Table10[[#This Row],[Raw Return]])</f>
        <v>5.9762575888985753E-3</v>
      </c>
      <c r="O9" s="8">
        <f>(Table10[[#This Row],[Return]]-$S$3)^2</f>
        <v>5.3591417423142278E-5</v>
      </c>
      <c r="P9" s="8">
        <f>(Table10[[#This Row],[Return]]-$S$3)^3</f>
        <v>3.9232218347165752E-7</v>
      </c>
    </row>
    <row r="10" spans="1:19" x14ac:dyDescent="0.3">
      <c r="A10" s="1" t="s">
        <v>12</v>
      </c>
      <c r="B10" s="1" t="s">
        <v>13</v>
      </c>
      <c r="C10" s="2">
        <v>43566</v>
      </c>
      <c r="D10" s="1">
        <v>7423.3</v>
      </c>
      <c r="E10" s="1">
        <v>7419.5</v>
      </c>
      <c r="F10" s="1">
        <v>7590</v>
      </c>
      <c r="G10" s="1">
        <v>7396.2</v>
      </c>
      <c r="H10" s="1">
        <v>7560</v>
      </c>
      <c r="I10" s="1">
        <v>7562.75</v>
      </c>
      <c r="J10" s="1">
        <v>7504.05</v>
      </c>
      <c r="K10" s="1">
        <v>276607</v>
      </c>
      <c r="L10" s="1">
        <v>2075671595.45</v>
      </c>
      <c r="M10" s="3">
        <f>IF(ISERROR((Table10[[#This Row],[Close Price]]-I9)/I9),0,(Table10[[#This Row],[Close Price]]-I9)/I9)</f>
        <v>1.8785445825980334E-2</v>
      </c>
      <c r="N10" s="3">
        <f>IF(OR(Table10[[#This Row],[Raw Return]]&lt;-20,Table10[[#This Row],[Raw Return]]&gt;20),"Outlier",Table10[[#This Row],[Raw Return]])</f>
        <v>1.8785445825980334E-2</v>
      </c>
      <c r="O10" s="8">
        <f>(Table10[[#This Row],[Return]]-$S$3)^2</f>
        <v>4.0520901533368079E-4</v>
      </c>
      <c r="P10" s="8">
        <f>(Table10[[#This Row],[Return]]-$S$3)^3</f>
        <v>8.1567781206586162E-6</v>
      </c>
    </row>
    <row r="11" spans="1:19" x14ac:dyDescent="0.3">
      <c r="A11" s="1" t="s">
        <v>12</v>
      </c>
      <c r="B11" s="1" t="s">
        <v>13</v>
      </c>
      <c r="C11" s="2">
        <v>43567</v>
      </c>
      <c r="D11" s="1">
        <v>7562.75</v>
      </c>
      <c r="E11" s="1">
        <v>7572</v>
      </c>
      <c r="F11" s="1">
        <v>7594.95</v>
      </c>
      <c r="G11" s="1">
        <v>7506</v>
      </c>
      <c r="H11" s="1">
        <v>7562</v>
      </c>
      <c r="I11" s="1">
        <v>7536.85</v>
      </c>
      <c r="J11" s="1">
        <v>7542.82</v>
      </c>
      <c r="K11" s="1">
        <v>180707</v>
      </c>
      <c r="L11" s="1">
        <v>1363040390.25</v>
      </c>
      <c r="M11" s="3">
        <f>IF(ISERROR((Table10[[#This Row],[Close Price]]-I10)/I10),0,(Table10[[#This Row],[Close Price]]-I10)/I10)</f>
        <v>-3.4246801758619069E-3</v>
      </c>
      <c r="N11" s="3">
        <f>IF(OR(Table10[[#This Row],[Raw Return]]&lt;-20,Table10[[#This Row],[Raw Return]]&gt;20),"Outlier",Table10[[#This Row],[Raw Return]])</f>
        <v>-3.4246801758619069E-3</v>
      </c>
      <c r="O11" s="8">
        <f>(Table10[[#This Row],[Return]]-$S$3)^2</f>
        <v>4.3277389848962922E-6</v>
      </c>
      <c r="P11" s="8">
        <f>(Table10[[#This Row],[Return]]-$S$3)^3</f>
        <v>-9.003089956095437E-9</v>
      </c>
    </row>
    <row r="12" spans="1:19" x14ac:dyDescent="0.3">
      <c r="A12" s="1" t="s">
        <v>12</v>
      </c>
      <c r="B12" s="1" t="s">
        <v>13</v>
      </c>
      <c r="C12" s="2">
        <v>43570</v>
      </c>
      <c r="D12" s="1">
        <v>7536.85</v>
      </c>
      <c r="E12" s="1">
        <v>7580</v>
      </c>
      <c r="F12" s="1">
        <v>7580</v>
      </c>
      <c r="G12" s="1">
        <v>7480.3</v>
      </c>
      <c r="H12" s="1">
        <v>7495</v>
      </c>
      <c r="I12" s="1">
        <v>7509.15</v>
      </c>
      <c r="J12" s="1">
        <v>7534.27</v>
      </c>
      <c r="K12" s="1">
        <v>101240</v>
      </c>
      <c r="L12" s="1">
        <v>762769923.79999995</v>
      </c>
      <c r="M12" s="3">
        <f>IF(ISERROR((Table10[[#This Row],[Close Price]]-I11)/I11),0,(Table10[[#This Row],[Close Price]]-I11)/I11)</f>
        <v>-3.6752754798093003E-3</v>
      </c>
      <c r="N12" s="3">
        <f>IF(OR(Table10[[#This Row],[Raw Return]]&lt;-20,Table10[[#This Row],[Raw Return]]&gt;20),"Outlier",Table10[[#This Row],[Raw Return]])</f>
        <v>-3.6752754798093003E-3</v>
      </c>
      <c r="O12" s="8">
        <f>(Table10[[#This Row],[Return]]-$S$3)^2</f>
        <v>5.4331747621053943E-6</v>
      </c>
      <c r="P12" s="8">
        <f>(Table10[[#This Row],[Return]]-$S$3)^3</f>
        <v>-1.2664280234201106E-8</v>
      </c>
    </row>
    <row r="13" spans="1:19" x14ac:dyDescent="0.3">
      <c r="A13" s="1" t="s">
        <v>12</v>
      </c>
      <c r="B13" s="1" t="s">
        <v>13</v>
      </c>
      <c r="C13" s="2">
        <v>43571</v>
      </c>
      <c r="D13" s="1">
        <v>7509.15</v>
      </c>
      <c r="E13" s="1">
        <v>7548</v>
      </c>
      <c r="F13" s="1">
        <v>7620</v>
      </c>
      <c r="G13" s="1">
        <v>7496</v>
      </c>
      <c r="H13" s="1">
        <v>7593</v>
      </c>
      <c r="I13" s="1">
        <v>7578.95</v>
      </c>
      <c r="J13" s="1">
        <v>7567.6</v>
      </c>
      <c r="K13" s="1">
        <v>128121</v>
      </c>
      <c r="L13" s="1">
        <v>969568755.70000005</v>
      </c>
      <c r="M13" s="3">
        <f>IF(ISERROR((Table10[[#This Row],[Close Price]]-I12)/I12),0,(Table10[[#This Row],[Close Price]]-I12)/I12)</f>
        <v>9.2953263684971248E-3</v>
      </c>
      <c r="N13" s="3">
        <f>IF(OR(Table10[[#This Row],[Raw Return]]&lt;-20,Table10[[#This Row],[Raw Return]]&gt;20),"Outlier",Table10[[#This Row],[Raw Return]])</f>
        <v>9.2953263684971248E-3</v>
      </c>
      <c r="O13" s="8">
        <f>(Table10[[#This Row],[Return]]-$S$3)^2</f>
        <v>1.1320289047051479E-4</v>
      </c>
      <c r="P13" s="8">
        <f>(Table10[[#This Row],[Return]]-$S$3)^3</f>
        <v>1.2044430614960548E-6</v>
      </c>
    </row>
    <row r="14" spans="1:19" x14ac:dyDescent="0.3">
      <c r="A14" s="1" t="s">
        <v>12</v>
      </c>
      <c r="B14" s="1" t="s">
        <v>13</v>
      </c>
      <c r="C14" s="2">
        <v>43573</v>
      </c>
      <c r="D14" s="1">
        <v>7578.95</v>
      </c>
      <c r="E14" s="1">
        <v>7593</v>
      </c>
      <c r="F14" s="1">
        <v>7595</v>
      </c>
      <c r="G14" s="1">
        <v>7465</v>
      </c>
      <c r="H14" s="1">
        <v>7591.55</v>
      </c>
      <c r="I14" s="1">
        <v>7571.15</v>
      </c>
      <c r="J14" s="1">
        <v>7529.76</v>
      </c>
      <c r="K14" s="1">
        <v>162690</v>
      </c>
      <c r="L14" s="1">
        <v>1225017138</v>
      </c>
      <c r="M14" s="3">
        <f>IF(ISERROR((Table10[[#This Row],[Close Price]]-I13)/I13),0,(Table10[[#This Row],[Close Price]]-I13)/I13)</f>
        <v>-1.0291663093172777E-3</v>
      </c>
      <c r="N14" s="3">
        <f>IF(OR(Table10[[#This Row],[Raw Return]]&lt;-20,Table10[[#This Row],[Raw Return]]&gt;20),"Outlier",Table10[[#This Row],[Raw Return]])</f>
        <v>-1.0291663093172777E-3</v>
      </c>
      <c r="O14" s="8">
        <f>(Table10[[#This Row],[Return]]-$S$3)^2</f>
        <v>9.9346009519340425E-8</v>
      </c>
      <c r="P14" s="8">
        <f>(Table10[[#This Row],[Return]]-$S$3)^3</f>
        <v>3.1313069426851169E-11</v>
      </c>
    </row>
    <row r="15" spans="1:19" x14ac:dyDescent="0.3">
      <c r="A15" s="1" t="s">
        <v>12</v>
      </c>
      <c r="B15" s="1" t="s">
        <v>13</v>
      </c>
      <c r="C15" s="2">
        <v>43577</v>
      </c>
      <c r="D15" s="1">
        <v>7571.15</v>
      </c>
      <c r="E15" s="1">
        <v>7580</v>
      </c>
      <c r="F15" s="1">
        <v>7580</v>
      </c>
      <c r="G15" s="1">
        <v>7455.35</v>
      </c>
      <c r="H15" s="1">
        <v>7485</v>
      </c>
      <c r="I15" s="1">
        <v>7472.75</v>
      </c>
      <c r="J15" s="1">
        <v>7506.08</v>
      </c>
      <c r="K15" s="1">
        <v>127023</v>
      </c>
      <c r="L15" s="1">
        <v>953445026.64999998</v>
      </c>
      <c r="M15" s="3">
        <f>IF(ISERROR((Table10[[#This Row],[Close Price]]-I14)/I14),0,(Table10[[#This Row],[Close Price]]-I14)/I14)</f>
        <v>-1.2996704595735079E-2</v>
      </c>
      <c r="N15" s="3">
        <f>IF(OR(Table10[[#This Row],[Raw Return]]&lt;-20,Table10[[#This Row],[Raw Return]]&gt;20),"Outlier",Table10[[#This Row],[Raw Return]])</f>
        <v>-1.2996704595735079E-2</v>
      </c>
      <c r="O15" s="8">
        <f>(Table10[[#This Row],[Return]]-$S$3)^2</f>
        <v>1.3577717351073891E-4</v>
      </c>
      <c r="P15" s="8">
        <f>(Table10[[#This Row],[Return]]-$S$3)^3</f>
        <v>-1.582122640812355E-6</v>
      </c>
    </row>
    <row r="16" spans="1:19" x14ac:dyDescent="0.3">
      <c r="A16" s="1" t="s">
        <v>12</v>
      </c>
      <c r="B16" s="1" t="s">
        <v>13</v>
      </c>
      <c r="C16" s="2">
        <v>43578</v>
      </c>
      <c r="D16" s="1">
        <v>7472.75</v>
      </c>
      <c r="E16" s="1">
        <v>7488</v>
      </c>
      <c r="F16" s="1">
        <v>7533</v>
      </c>
      <c r="G16" s="1">
        <v>7485</v>
      </c>
      <c r="H16" s="1">
        <v>7498</v>
      </c>
      <c r="I16" s="1">
        <v>7495.05</v>
      </c>
      <c r="J16" s="1">
        <v>7504.28</v>
      </c>
      <c r="K16" s="1">
        <v>110014</v>
      </c>
      <c r="L16" s="1">
        <v>825575986.70000005</v>
      </c>
      <c r="M16" s="3">
        <f>IF(ISERROR((Table10[[#This Row],[Close Price]]-I15)/I15),0,(Table10[[#This Row],[Close Price]]-I15)/I15)</f>
        <v>2.9841758388812929E-3</v>
      </c>
      <c r="N16" s="3">
        <f>IF(OR(Table10[[#This Row],[Raw Return]]&lt;-20,Table10[[#This Row],[Raw Return]]&gt;20),"Outlier",Table10[[#This Row],[Raw Return]])</f>
        <v>2.9841758388812929E-3</v>
      </c>
      <c r="O16" s="8">
        <f>(Table10[[#This Row],[Return]]-$S$3)^2</f>
        <v>1.8736208045917006E-5</v>
      </c>
      <c r="P16" s="8">
        <f>(Table10[[#This Row],[Return]]-$S$3)^3</f>
        <v>8.1100316710645277E-8</v>
      </c>
    </row>
    <row r="17" spans="1:16" x14ac:dyDescent="0.3">
      <c r="A17" s="1" t="s">
        <v>12</v>
      </c>
      <c r="B17" s="1" t="s">
        <v>13</v>
      </c>
      <c r="C17" s="2">
        <v>43579</v>
      </c>
      <c r="D17" s="1">
        <v>7495.05</v>
      </c>
      <c r="E17" s="1">
        <v>7490</v>
      </c>
      <c r="F17" s="1">
        <v>7672.5</v>
      </c>
      <c r="G17" s="1">
        <v>7475.55</v>
      </c>
      <c r="H17" s="1">
        <v>7667.45</v>
      </c>
      <c r="I17" s="1">
        <v>7637.95</v>
      </c>
      <c r="J17" s="1">
        <v>7568.52</v>
      </c>
      <c r="K17" s="1">
        <v>133887</v>
      </c>
      <c r="L17" s="1">
        <v>1013326333.95</v>
      </c>
      <c r="M17" s="3">
        <f>IF(ISERROR((Table10[[#This Row],[Close Price]]-I16)/I16),0,(Table10[[#This Row],[Close Price]]-I16)/I16)</f>
        <v>1.9065916838446658E-2</v>
      </c>
      <c r="N17" s="3">
        <f>IF(OR(Table10[[#This Row],[Raw Return]]&lt;-20,Table10[[#This Row],[Raw Return]]&gt;20),"Outlier",Table10[[#This Row],[Raw Return]])</f>
        <v>1.9065916838446658E-2</v>
      </c>
      <c r="O17" s="8">
        <f>(Table10[[#This Row],[Return]]-$S$3)^2</f>
        <v>4.1657933242692733E-4</v>
      </c>
      <c r="P17" s="8">
        <f>(Table10[[#This Row],[Return]]-$S$3)^3</f>
        <v>8.5024988040684883E-6</v>
      </c>
    </row>
    <row r="18" spans="1:16" x14ac:dyDescent="0.3">
      <c r="A18" s="1" t="s">
        <v>12</v>
      </c>
      <c r="B18" s="1" t="s">
        <v>13</v>
      </c>
      <c r="C18" s="2">
        <v>43580</v>
      </c>
      <c r="D18" s="1">
        <v>7637.95</v>
      </c>
      <c r="E18" s="1">
        <v>7663.5</v>
      </c>
      <c r="F18" s="1">
        <v>7735.95</v>
      </c>
      <c r="G18" s="1">
        <v>7625</v>
      </c>
      <c r="H18" s="1">
        <v>7671</v>
      </c>
      <c r="I18" s="1">
        <v>7669.5</v>
      </c>
      <c r="J18" s="1">
        <v>7667.17</v>
      </c>
      <c r="K18" s="1">
        <v>288510</v>
      </c>
      <c r="L18" s="1">
        <v>2212054737.3000002</v>
      </c>
      <c r="M18" s="3">
        <f>IF(ISERROR((Table10[[#This Row],[Close Price]]-I17)/I17),0,(Table10[[#This Row],[Close Price]]-I17)/I17)</f>
        <v>4.130689517475263E-3</v>
      </c>
      <c r="N18" s="3">
        <f>IF(OR(Table10[[#This Row],[Raw Return]]&lt;-20,Table10[[#This Row],[Raw Return]]&gt;20),"Outlier",Table10[[#This Row],[Raw Return]])</f>
        <v>4.130689517475263E-3</v>
      </c>
      <c r="O18" s="8">
        <f>(Table10[[#This Row],[Return]]-$S$3)^2</f>
        <v>2.9976148925495514E-5</v>
      </c>
      <c r="P18" s="8">
        <f>(Table10[[#This Row],[Return]]-$S$3)^3</f>
        <v>1.6412084963193309E-7</v>
      </c>
    </row>
    <row r="19" spans="1:16" x14ac:dyDescent="0.3">
      <c r="A19" s="1" t="s">
        <v>12</v>
      </c>
      <c r="B19" s="1" t="s">
        <v>13</v>
      </c>
      <c r="C19" s="2">
        <v>43581</v>
      </c>
      <c r="D19" s="1">
        <v>7669.5</v>
      </c>
      <c r="E19" s="1">
        <v>7685.1</v>
      </c>
      <c r="F19" s="1">
        <v>7747.2</v>
      </c>
      <c r="G19" s="1">
        <v>7625</v>
      </c>
      <c r="H19" s="1">
        <v>7699.9</v>
      </c>
      <c r="I19" s="1">
        <v>7721.25</v>
      </c>
      <c r="J19" s="1">
        <v>7684.01</v>
      </c>
      <c r="K19" s="1">
        <v>109306</v>
      </c>
      <c r="L19" s="1">
        <v>839908861.10000002</v>
      </c>
      <c r="M19" s="3">
        <f>IF(ISERROR((Table10[[#This Row],[Close Price]]-I18)/I18),0,(Table10[[#This Row],[Close Price]]-I18)/I18)</f>
        <v>6.7475063563465672E-3</v>
      </c>
      <c r="N19" s="3">
        <f>IF(OR(Table10[[#This Row],[Raw Return]]&lt;-20,Table10[[#This Row],[Raw Return]]&gt;20),"Outlier",Table10[[#This Row],[Raw Return]])</f>
        <v>6.7475063563465672E-3</v>
      </c>
      <c r="O19" s="8">
        <f>(Table10[[#This Row],[Return]]-$S$3)^2</f>
        <v>6.5478274092317215E-5</v>
      </c>
      <c r="P19" s="8">
        <f>(Table10[[#This Row],[Return]]-$S$3)^3</f>
        <v>5.2984133381079E-7</v>
      </c>
    </row>
    <row r="20" spans="1:16" x14ac:dyDescent="0.3">
      <c r="A20" s="1" t="s">
        <v>12</v>
      </c>
      <c r="B20" s="1" t="s">
        <v>13</v>
      </c>
      <c r="C20" s="2">
        <v>43585</v>
      </c>
      <c r="D20" s="1">
        <v>7721.25</v>
      </c>
      <c r="E20" s="1">
        <v>7721.25</v>
      </c>
      <c r="F20" s="1">
        <v>7730</v>
      </c>
      <c r="G20" s="1">
        <v>7449.15</v>
      </c>
      <c r="H20" s="1">
        <v>7515</v>
      </c>
      <c r="I20" s="1">
        <v>7520.45</v>
      </c>
      <c r="J20" s="1">
        <v>7582.77</v>
      </c>
      <c r="K20" s="1">
        <v>253399</v>
      </c>
      <c r="L20" s="1">
        <v>1921465838.7</v>
      </c>
      <c r="M20" s="3">
        <f>IF(ISERROR((Table10[[#This Row],[Close Price]]-I19)/I19),0,(Table10[[#This Row],[Close Price]]-I19)/I19)</f>
        <v>-2.6006151853650662E-2</v>
      </c>
      <c r="N20" s="3">
        <f>IF(OR(Table10[[#This Row],[Raw Return]]&lt;-20,Table10[[#This Row],[Raw Return]]&gt;20),"Outlier",Table10[[#This Row],[Raw Return]])</f>
        <v>-2.6006151853650662E-2</v>
      </c>
      <c r="O20" s="8">
        <f>(Table10[[#This Row],[Return]]-$S$3)^2</f>
        <v>6.0820405983312304E-4</v>
      </c>
      <c r="P20" s="8">
        <f>(Table10[[#This Row],[Return]]-$S$3)^3</f>
        <v>-1.4999402944219806E-5</v>
      </c>
    </row>
    <row r="21" spans="1:16" x14ac:dyDescent="0.3">
      <c r="A21" s="1" t="s">
        <v>12</v>
      </c>
      <c r="B21" s="1" t="s">
        <v>13</v>
      </c>
      <c r="C21" s="2">
        <v>43587</v>
      </c>
      <c r="D21" s="1">
        <v>7520.45</v>
      </c>
      <c r="E21" s="1">
        <v>7522</v>
      </c>
      <c r="F21" s="1">
        <v>7625</v>
      </c>
      <c r="G21" s="1">
        <v>7500.85</v>
      </c>
      <c r="H21" s="1">
        <v>7595</v>
      </c>
      <c r="I21" s="1">
        <v>7578.85</v>
      </c>
      <c r="J21" s="1">
        <v>7581.62</v>
      </c>
      <c r="K21" s="1">
        <v>103551</v>
      </c>
      <c r="L21" s="1">
        <v>785084828.29999995</v>
      </c>
      <c r="M21" s="3">
        <f>IF(ISERROR((Table10[[#This Row],[Close Price]]-I20)/I20),0,(Table10[[#This Row],[Close Price]]-I20)/I20)</f>
        <v>7.7654927564175741E-3</v>
      </c>
      <c r="N21" s="3">
        <f>IF(OR(Table10[[#This Row],[Raw Return]]&lt;-20,Table10[[#This Row],[Raw Return]]&gt;20),"Outlier",Table10[[#This Row],[Raw Return]])</f>
        <v>7.7654927564175741E-3</v>
      </c>
      <c r="O21" s="8">
        <f>(Table10[[#This Row],[Return]]-$S$3)^2</f>
        <v>8.2989386805641947E-5</v>
      </c>
      <c r="P21" s="8">
        <f>(Table10[[#This Row],[Return]]-$S$3)^3</f>
        <v>7.5602095550212128E-7</v>
      </c>
    </row>
    <row r="22" spans="1:16" x14ac:dyDescent="0.3">
      <c r="A22" s="1" t="s">
        <v>12</v>
      </c>
      <c r="B22" s="1" t="s">
        <v>13</v>
      </c>
      <c r="C22" s="2">
        <v>43588</v>
      </c>
      <c r="D22" s="1">
        <v>7578.85</v>
      </c>
      <c r="E22" s="1">
        <v>7595</v>
      </c>
      <c r="F22" s="1">
        <v>7669.9</v>
      </c>
      <c r="G22" s="1">
        <v>7590</v>
      </c>
      <c r="H22" s="1">
        <v>7610</v>
      </c>
      <c r="I22" s="1">
        <v>7624.2</v>
      </c>
      <c r="J22" s="1">
        <v>7633.59</v>
      </c>
      <c r="K22" s="1">
        <v>80422</v>
      </c>
      <c r="L22" s="1">
        <v>613908764.75</v>
      </c>
      <c r="M22" s="3">
        <f>IF(ISERROR((Table10[[#This Row],[Close Price]]-I21)/I21),0,(Table10[[#This Row],[Close Price]]-I21)/I21)</f>
        <v>5.9837574302169134E-3</v>
      </c>
      <c r="N22" s="3">
        <f>IF(OR(Table10[[#This Row],[Raw Return]]&lt;-20,Table10[[#This Row],[Raw Return]]&gt;20),"Outlier",Table10[[#This Row],[Raw Return]])</f>
        <v>5.9837574302169134E-3</v>
      </c>
      <c r="O22" s="8">
        <f>(Table10[[#This Row],[Return]]-$S$3)^2</f>
        <v>5.3701280586241456E-5</v>
      </c>
      <c r="P22" s="8">
        <f>(Table10[[#This Row],[Return]]-$S$3)^3</f>
        <v>3.935292005752636E-7</v>
      </c>
    </row>
    <row r="23" spans="1:16" x14ac:dyDescent="0.3">
      <c r="A23" s="1" t="s">
        <v>12</v>
      </c>
      <c r="B23" s="1" t="s">
        <v>13</v>
      </c>
      <c r="C23" s="2">
        <v>43591</v>
      </c>
      <c r="D23" s="1">
        <v>7624.2</v>
      </c>
      <c r="E23" s="1">
        <v>7580</v>
      </c>
      <c r="F23" s="1">
        <v>7699.75</v>
      </c>
      <c r="G23" s="1">
        <v>7557.6</v>
      </c>
      <c r="H23" s="1">
        <v>7684.8</v>
      </c>
      <c r="I23" s="1">
        <v>7667.95</v>
      </c>
      <c r="J23" s="1">
        <v>7645.28</v>
      </c>
      <c r="K23" s="1">
        <v>118824</v>
      </c>
      <c r="L23" s="1">
        <v>908442694.10000002</v>
      </c>
      <c r="M23" s="3">
        <f>IF(ISERROR((Table10[[#This Row],[Close Price]]-I22)/I22),0,(Table10[[#This Row],[Close Price]]-I22)/I22)</f>
        <v>5.7383069699115975E-3</v>
      </c>
      <c r="N23" s="3">
        <f>IF(OR(Table10[[#This Row],[Raw Return]]&lt;-20,Table10[[#This Row],[Raw Return]]&gt;20),"Outlier",Table10[[#This Row],[Raw Return]])</f>
        <v>5.7383069699115975E-3</v>
      </c>
      <c r="O23" s="8">
        <f>(Table10[[#This Row],[Return]]-$S$3)^2</f>
        <v>5.0164147741971817E-5</v>
      </c>
      <c r="P23" s="8">
        <f>(Table10[[#This Row],[Return]]-$S$3)^3</f>
        <v>3.5529586848124696E-7</v>
      </c>
    </row>
    <row r="24" spans="1:16" x14ac:dyDescent="0.3">
      <c r="A24" s="1" t="s">
        <v>12</v>
      </c>
      <c r="B24" s="1" t="s">
        <v>13</v>
      </c>
      <c r="C24" s="2">
        <v>43592</v>
      </c>
      <c r="D24" s="1">
        <v>7667.95</v>
      </c>
      <c r="E24" s="1">
        <v>7684</v>
      </c>
      <c r="F24" s="1">
        <v>7698.75</v>
      </c>
      <c r="G24" s="1">
        <v>7525</v>
      </c>
      <c r="H24" s="1">
        <v>7553</v>
      </c>
      <c r="I24" s="1">
        <v>7561.95</v>
      </c>
      <c r="J24" s="1">
        <v>7609.73</v>
      </c>
      <c r="K24" s="1">
        <v>103553</v>
      </c>
      <c r="L24" s="1">
        <v>788010214.85000002</v>
      </c>
      <c r="M24" s="3">
        <f>IF(ISERROR((Table10[[#This Row],[Close Price]]-I23)/I23),0,(Table10[[#This Row],[Close Price]]-I23)/I23)</f>
        <v>-1.3823772977132089E-2</v>
      </c>
      <c r="N24" s="3">
        <f>IF(OR(Table10[[#This Row],[Raw Return]]&lt;-20,Table10[[#This Row],[Raw Return]]&gt;20),"Outlier",Table10[[#This Row],[Raw Return]])</f>
        <v>-1.3823772977132089E-2</v>
      </c>
      <c r="O24" s="8">
        <f>(Table10[[#This Row],[Return]]-$S$3)^2</f>
        <v>1.5573578995020784E-4</v>
      </c>
      <c r="P24" s="8">
        <f>(Table10[[#This Row],[Return]]-$S$3)^3</f>
        <v>-1.9434914982818599E-6</v>
      </c>
    </row>
    <row r="25" spans="1:16" x14ac:dyDescent="0.3">
      <c r="A25" s="1" t="s">
        <v>12</v>
      </c>
      <c r="B25" s="1" t="s">
        <v>13</v>
      </c>
      <c r="C25" s="2">
        <v>43593</v>
      </c>
      <c r="D25" s="1">
        <v>7561.95</v>
      </c>
      <c r="E25" s="1">
        <v>7550</v>
      </c>
      <c r="F25" s="1">
        <v>7551</v>
      </c>
      <c r="G25" s="1">
        <v>7312.3</v>
      </c>
      <c r="H25" s="1">
        <v>7345</v>
      </c>
      <c r="I25" s="1">
        <v>7345.75</v>
      </c>
      <c r="J25" s="1">
        <v>7403.36</v>
      </c>
      <c r="K25" s="1">
        <v>230383</v>
      </c>
      <c r="L25" s="1">
        <v>1705609386.9000001</v>
      </c>
      <c r="M25" s="3">
        <f>IF(ISERROR((Table10[[#This Row],[Close Price]]-I24)/I24),0,(Table10[[#This Row],[Close Price]]-I24)/I24)</f>
        <v>-2.8590509061816042E-2</v>
      </c>
      <c r="N25" s="3">
        <f>IF(OR(Table10[[#This Row],[Raw Return]]&lt;-20,Table10[[#This Row],[Raw Return]]&gt;20),"Outlier",Table10[[#This Row],[Raw Return]])</f>
        <v>-2.8590509061816042E-2</v>
      </c>
      <c r="O25" s="8">
        <f>(Table10[[#This Row],[Return]]-$S$3)^2</f>
        <v>7.4235272973392308E-4</v>
      </c>
      <c r="P25" s="8">
        <f>(Table10[[#This Row],[Return]]-$S$3)^3</f>
        <v>-2.022625437095626E-5</v>
      </c>
    </row>
    <row r="26" spans="1:16" x14ac:dyDescent="0.3">
      <c r="A26" s="1" t="s">
        <v>12</v>
      </c>
      <c r="B26" s="1" t="s">
        <v>13</v>
      </c>
      <c r="C26" s="2">
        <v>43594</v>
      </c>
      <c r="D26" s="1">
        <v>7345.75</v>
      </c>
      <c r="E26" s="1">
        <v>7305</v>
      </c>
      <c r="F26" s="1">
        <v>7494.2</v>
      </c>
      <c r="G26" s="1">
        <v>7278</v>
      </c>
      <c r="H26" s="1">
        <v>7494.2</v>
      </c>
      <c r="I26" s="1">
        <v>7467.3</v>
      </c>
      <c r="J26" s="1">
        <v>7408.6</v>
      </c>
      <c r="K26" s="1">
        <v>238193</v>
      </c>
      <c r="L26" s="1">
        <v>1764677030.9000001</v>
      </c>
      <c r="M26" s="3">
        <f>IF(ISERROR((Table10[[#This Row],[Close Price]]-I25)/I25),0,(Table10[[#This Row],[Close Price]]-I25)/I25)</f>
        <v>1.6546982949324465E-2</v>
      </c>
      <c r="N26" s="3">
        <f>IF(OR(Table10[[#This Row],[Raw Return]]&lt;-20,Table10[[#This Row],[Raw Return]]&gt;20),"Outlier",Table10[[#This Row],[Raw Return]])</f>
        <v>1.6546982949324465E-2</v>
      </c>
      <c r="O26" s="8">
        <f>(Table10[[#This Row],[Return]]-$S$3)^2</f>
        <v>3.2010009275153521E-4</v>
      </c>
      <c r="P26" s="8">
        <f>(Table10[[#This Row],[Return]]-$S$3)^3</f>
        <v>5.7270200027667934E-6</v>
      </c>
    </row>
    <row r="27" spans="1:16" x14ac:dyDescent="0.3">
      <c r="A27" s="1" t="s">
        <v>12</v>
      </c>
      <c r="B27" s="1" t="s">
        <v>13</v>
      </c>
      <c r="C27" s="2">
        <v>43595</v>
      </c>
      <c r="D27" s="1">
        <v>7467.3</v>
      </c>
      <c r="E27" s="1">
        <v>7495</v>
      </c>
      <c r="F27" s="1">
        <v>7528.95</v>
      </c>
      <c r="G27" s="1">
        <v>7351</v>
      </c>
      <c r="H27" s="1">
        <v>7399</v>
      </c>
      <c r="I27" s="1">
        <v>7383.7</v>
      </c>
      <c r="J27" s="1">
        <v>7403.59</v>
      </c>
      <c r="K27" s="1">
        <v>181924</v>
      </c>
      <c r="L27" s="1">
        <v>1346890641.8</v>
      </c>
      <c r="M27" s="3">
        <f>IF(ISERROR((Table10[[#This Row],[Close Price]]-I26)/I26),0,(Table10[[#This Row],[Close Price]]-I26)/I26)</f>
        <v>-1.1195478954910123E-2</v>
      </c>
      <c r="N27" s="3">
        <f>IF(OR(Table10[[#This Row],[Raw Return]]&lt;-20,Table10[[#This Row],[Raw Return]]&gt;20),"Outlier",Table10[[#This Row],[Raw Return]])</f>
        <v>-1.1195478954910123E-2</v>
      </c>
      <c r="O27" s="8">
        <f>(Table10[[#This Row],[Return]]-$S$3)^2</f>
        <v>9.704457757849118E-5</v>
      </c>
      <c r="P27" s="8">
        <f>(Table10[[#This Row],[Return]]-$S$3)^3</f>
        <v>-9.5599783977808228E-7</v>
      </c>
    </row>
    <row r="28" spans="1:16" x14ac:dyDescent="0.3">
      <c r="A28" s="1" t="s">
        <v>12</v>
      </c>
      <c r="B28" s="1" t="s">
        <v>13</v>
      </c>
      <c r="C28" s="2">
        <v>43598</v>
      </c>
      <c r="D28" s="1">
        <v>7383.7</v>
      </c>
      <c r="E28" s="1">
        <v>7416.2</v>
      </c>
      <c r="F28" s="1">
        <v>7416.2</v>
      </c>
      <c r="G28" s="1">
        <v>7303.25</v>
      </c>
      <c r="H28" s="1">
        <v>7391</v>
      </c>
      <c r="I28" s="1">
        <v>7347.35</v>
      </c>
      <c r="J28" s="1">
        <v>7345.46</v>
      </c>
      <c r="K28" s="1">
        <v>111869</v>
      </c>
      <c r="L28" s="1">
        <v>821729007.5</v>
      </c>
      <c r="M28" s="3">
        <f>IF(ISERROR((Table10[[#This Row],[Close Price]]-I27)/I27),0,(Table10[[#This Row],[Close Price]]-I27)/I27)</f>
        <v>-4.9230060809620458E-3</v>
      </c>
      <c r="N28" s="3">
        <f>IF(OR(Table10[[#This Row],[Raw Return]]&lt;-20,Table10[[#This Row],[Raw Return]]&gt;20),"Outlier",Table10[[#This Row],[Raw Return]])</f>
        <v>-4.9230060809620458E-3</v>
      </c>
      <c r="O28" s="8">
        <f>(Table10[[#This Row],[Return]]-$S$3)^2</f>
        <v>1.280671972981103E-5</v>
      </c>
      <c r="P28" s="8">
        <f>(Table10[[#This Row],[Return]]-$S$3)^3</f>
        <v>-4.5830738766064688E-8</v>
      </c>
    </row>
    <row r="29" spans="1:16" x14ac:dyDescent="0.3">
      <c r="A29" s="1" t="s">
        <v>12</v>
      </c>
      <c r="B29" s="1" t="s">
        <v>13</v>
      </c>
      <c r="C29" s="2">
        <v>43599</v>
      </c>
      <c r="D29" s="1">
        <v>7347.35</v>
      </c>
      <c r="E29" s="1">
        <v>7320.15</v>
      </c>
      <c r="F29" s="1">
        <v>7418</v>
      </c>
      <c r="G29" s="1">
        <v>7226.05</v>
      </c>
      <c r="H29" s="1">
        <v>7362</v>
      </c>
      <c r="I29" s="1">
        <v>7365.7</v>
      </c>
      <c r="J29" s="1">
        <v>7336.05</v>
      </c>
      <c r="K29" s="1">
        <v>269637</v>
      </c>
      <c r="L29" s="1">
        <v>1978070117</v>
      </c>
      <c r="M29" s="3">
        <f>IF(ISERROR((Table10[[#This Row],[Close Price]]-I28)/I28),0,(Table10[[#This Row],[Close Price]]-I28)/I28)</f>
        <v>2.497499098314284E-3</v>
      </c>
      <c r="N29" s="3">
        <f>IF(OR(Table10[[#This Row],[Raw Return]]&lt;-20,Table10[[#This Row],[Raw Return]]&gt;20),"Outlier",Table10[[#This Row],[Raw Return]])</f>
        <v>2.497499098314284E-3</v>
      </c>
      <c r="O29" s="8">
        <f>(Table10[[#This Row],[Return]]-$S$3)^2</f>
        <v>1.4759868494828725E-5</v>
      </c>
      <c r="P29" s="8">
        <f>(Table10[[#This Row],[Return]]-$S$3)^3</f>
        <v>5.6705310408838726E-8</v>
      </c>
    </row>
    <row r="30" spans="1:16" x14ac:dyDescent="0.3">
      <c r="A30" s="1" t="s">
        <v>12</v>
      </c>
      <c r="B30" s="1" t="s">
        <v>13</v>
      </c>
      <c r="C30" s="2">
        <v>43600</v>
      </c>
      <c r="D30" s="1">
        <v>7365.7</v>
      </c>
      <c r="E30" s="1">
        <v>7399</v>
      </c>
      <c r="F30" s="1">
        <v>7535</v>
      </c>
      <c r="G30" s="1">
        <v>7335.15</v>
      </c>
      <c r="H30" s="1">
        <v>7451</v>
      </c>
      <c r="I30" s="1">
        <v>7454.7</v>
      </c>
      <c r="J30" s="1">
        <v>7428.22</v>
      </c>
      <c r="K30" s="1">
        <v>244031</v>
      </c>
      <c r="L30" s="1">
        <v>1812716506.5999999</v>
      </c>
      <c r="M30" s="3">
        <f>IF(ISERROR((Table10[[#This Row],[Close Price]]-I29)/I29),0,(Table10[[#This Row],[Close Price]]-I29)/I29)</f>
        <v>1.2083033520235688E-2</v>
      </c>
      <c r="N30" s="3">
        <f>IF(OR(Table10[[#This Row],[Raw Return]]&lt;-20,Table10[[#This Row],[Raw Return]]&gt;20),"Outlier",Table10[[#This Row],[Raw Return]])</f>
        <v>1.2083033520235688E-2</v>
      </c>
      <c r="O30" s="8">
        <f>(Table10[[#This Row],[Return]]-$S$3)^2</f>
        <v>1.8029485188347178E-4</v>
      </c>
      <c r="P30" s="8">
        <f>(Table10[[#This Row],[Return]]-$S$3)^3</f>
        <v>2.4208896247101194E-6</v>
      </c>
    </row>
    <row r="31" spans="1:16" x14ac:dyDescent="0.3">
      <c r="A31" s="1" t="s">
        <v>12</v>
      </c>
      <c r="B31" s="1" t="s">
        <v>13</v>
      </c>
      <c r="C31" s="2">
        <v>43601</v>
      </c>
      <c r="D31" s="1">
        <v>7454.7</v>
      </c>
      <c r="E31" s="1">
        <v>7483.75</v>
      </c>
      <c r="F31" s="1">
        <v>7663.15</v>
      </c>
      <c r="G31" s="1">
        <v>7422</v>
      </c>
      <c r="H31" s="1">
        <v>7639</v>
      </c>
      <c r="I31" s="1">
        <v>7617.45</v>
      </c>
      <c r="J31" s="1">
        <v>7518.1</v>
      </c>
      <c r="K31" s="1">
        <v>355788</v>
      </c>
      <c r="L31" s="1">
        <v>2674850604.8499999</v>
      </c>
      <c r="M31" s="3">
        <f>IF(ISERROR((Table10[[#This Row],[Close Price]]-I30)/I30),0,(Table10[[#This Row],[Close Price]]-I30)/I30)</f>
        <v>2.1831864461346533E-2</v>
      </c>
      <c r="N31" s="3">
        <f>IF(OR(Table10[[#This Row],[Raw Return]]&lt;-20,Table10[[#This Row],[Raw Return]]&gt;20),"Outlier",Table10[[#This Row],[Raw Return]])</f>
        <v>2.1831864461346533E-2</v>
      </c>
      <c r="O31" s="8">
        <f>(Table10[[#This Row],[Return]]-$S$3)^2</f>
        <v>5.3713730284598909E-4</v>
      </c>
      <c r="P31" s="8">
        <f>(Table10[[#This Row],[Return]]-$S$3)^3</f>
        <v>1.2448813799975511E-5</v>
      </c>
    </row>
    <row r="32" spans="1:16" x14ac:dyDescent="0.3">
      <c r="A32" s="1" t="s">
        <v>12</v>
      </c>
      <c r="B32" s="1" t="s">
        <v>13</v>
      </c>
      <c r="C32" s="2">
        <v>43602</v>
      </c>
      <c r="D32" s="1">
        <v>7617.45</v>
      </c>
      <c r="E32" s="1">
        <v>7675</v>
      </c>
      <c r="F32" s="1">
        <v>8029.75</v>
      </c>
      <c r="G32" s="1">
        <v>7588.35</v>
      </c>
      <c r="H32" s="1">
        <v>7979</v>
      </c>
      <c r="I32" s="1">
        <v>7992.95</v>
      </c>
      <c r="J32" s="1">
        <v>7843.02</v>
      </c>
      <c r="K32" s="1">
        <v>1012415</v>
      </c>
      <c r="L32" s="1">
        <v>7940394417.75</v>
      </c>
      <c r="M32" s="3">
        <f>IF(ISERROR((Table10[[#This Row],[Close Price]]-I31)/I31),0,(Table10[[#This Row],[Close Price]]-I31)/I31)</f>
        <v>4.9294711484814471E-2</v>
      </c>
      <c r="N32" s="3">
        <f>IF(OR(Table10[[#This Row],[Raw Return]]&lt;-20,Table10[[#This Row],[Raw Return]]&gt;20),"Outlier",Table10[[#This Row],[Raw Return]])</f>
        <v>4.9294711484814471E-2</v>
      </c>
      <c r="O32" s="8">
        <f>(Table10[[#This Row],[Return]]-$S$3)^2</f>
        <v>2.5643153916481668E-3</v>
      </c>
      <c r="P32" s="8">
        <f>(Table10[[#This Row],[Return]]-$S$3)^3</f>
        <v>1.2985454614331798E-4</v>
      </c>
    </row>
    <row r="33" spans="1:16" x14ac:dyDescent="0.3">
      <c r="A33" s="1" t="s">
        <v>12</v>
      </c>
      <c r="B33" s="1" t="s">
        <v>13</v>
      </c>
      <c r="C33" s="2">
        <v>43605</v>
      </c>
      <c r="D33" s="1">
        <v>7992.95</v>
      </c>
      <c r="E33" s="1">
        <v>8056</v>
      </c>
      <c r="F33" s="1">
        <v>8294</v>
      </c>
      <c r="G33" s="1">
        <v>8056</v>
      </c>
      <c r="H33" s="1">
        <v>8230.65</v>
      </c>
      <c r="I33" s="1">
        <v>8235</v>
      </c>
      <c r="J33" s="1">
        <v>8208.09</v>
      </c>
      <c r="K33" s="1">
        <v>343089</v>
      </c>
      <c r="L33" s="1">
        <v>2816104370.4000001</v>
      </c>
      <c r="M33" s="3">
        <f>IF(ISERROR((Table10[[#This Row],[Close Price]]-I32)/I32),0,(Table10[[#This Row],[Close Price]]-I32)/I32)</f>
        <v>3.0282936838088588E-2</v>
      </c>
      <c r="N33" s="3">
        <f>IF(OR(Table10[[#This Row],[Raw Return]]&lt;-20,Table10[[#This Row],[Raw Return]]&gt;20),"Outlier",Table10[[#This Row],[Raw Return]])</f>
        <v>3.0282936838088588E-2</v>
      </c>
      <c r="O33" s="8">
        <f>(Table10[[#This Row],[Return]]-$S$3)^2</f>
        <v>1.0002857996109968E-3</v>
      </c>
      <c r="P33" s="8">
        <f>(Table10[[#This Row],[Return]]-$S$3)^3</f>
        <v>3.1636334236137221E-5</v>
      </c>
    </row>
    <row r="34" spans="1:16" x14ac:dyDescent="0.3">
      <c r="A34" s="1" t="s">
        <v>12</v>
      </c>
      <c r="B34" s="1" t="s">
        <v>13</v>
      </c>
      <c r="C34" s="2">
        <v>43606</v>
      </c>
      <c r="D34" s="1">
        <v>8235</v>
      </c>
      <c r="E34" s="1">
        <v>8239</v>
      </c>
      <c r="F34" s="1">
        <v>8335</v>
      </c>
      <c r="G34" s="1">
        <v>8100.05</v>
      </c>
      <c r="H34" s="1">
        <v>8170</v>
      </c>
      <c r="I34" s="1">
        <v>8185.4</v>
      </c>
      <c r="J34" s="1">
        <v>8209.36</v>
      </c>
      <c r="K34" s="1">
        <v>379115</v>
      </c>
      <c r="L34" s="1">
        <v>3112293017.6999998</v>
      </c>
      <c r="M34" s="3">
        <f>IF(ISERROR((Table10[[#This Row],[Close Price]]-I33)/I33),0,(Table10[[#This Row],[Close Price]]-I33)/I33)</f>
        <v>-6.0230722525804938E-3</v>
      </c>
      <c r="N34" s="3">
        <f>IF(OR(Table10[[#This Row],[Raw Return]]&lt;-20,Table10[[#This Row],[Raw Return]]&gt;20),"Outlier",Table10[[#This Row],[Raw Return]])</f>
        <v>-6.0230722525804938E-3</v>
      </c>
      <c r="O34" s="8">
        <f>(Table10[[#This Row],[Return]]-$S$3)^2</f>
        <v>2.1890363975029612E-5</v>
      </c>
      <c r="P34" s="8">
        <f>(Table10[[#This Row],[Return]]-$S$3)^3</f>
        <v>-1.0241875071361556E-7</v>
      </c>
    </row>
    <row r="35" spans="1:16" x14ac:dyDescent="0.3">
      <c r="A35" s="1" t="s">
        <v>12</v>
      </c>
      <c r="B35" s="1" t="s">
        <v>13</v>
      </c>
      <c r="C35" s="2">
        <v>43607</v>
      </c>
      <c r="D35" s="1">
        <v>8185.4</v>
      </c>
      <c r="E35" s="1">
        <v>8194</v>
      </c>
      <c r="F35" s="1">
        <v>8273</v>
      </c>
      <c r="G35" s="1">
        <v>8102</v>
      </c>
      <c r="H35" s="1">
        <v>8215</v>
      </c>
      <c r="I35" s="1">
        <v>8221.5499999999993</v>
      </c>
      <c r="J35" s="1">
        <v>8192.8700000000008</v>
      </c>
      <c r="K35" s="1">
        <v>215233</v>
      </c>
      <c r="L35" s="1">
        <v>1763376662.55</v>
      </c>
      <c r="M35" s="3">
        <f>IF(ISERROR((Table10[[#This Row],[Close Price]]-I34)/I34),0,(Table10[[#This Row],[Close Price]]-I34)/I34)</f>
        <v>4.4163999315854612E-3</v>
      </c>
      <c r="N35" s="3">
        <f>IF(OR(Table10[[#This Row],[Raw Return]]&lt;-20,Table10[[#This Row],[Raw Return]]&gt;20),"Outlier",Table10[[#This Row],[Raw Return]])</f>
        <v>4.4163999315854612E-3</v>
      </c>
      <c r="O35" s="8">
        <f>(Table10[[#This Row],[Return]]-$S$3)^2</f>
        <v>3.3186335741430226E-5</v>
      </c>
      <c r="P35" s="8">
        <f>(Table10[[#This Row],[Return]]-$S$3)^3</f>
        <v>1.9117845777404503E-7</v>
      </c>
    </row>
    <row r="36" spans="1:16" x14ac:dyDescent="0.3">
      <c r="A36" s="1" t="s">
        <v>12</v>
      </c>
      <c r="B36" s="1" t="s">
        <v>13</v>
      </c>
      <c r="C36" s="2">
        <v>43608</v>
      </c>
      <c r="D36" s="1">
        <v>8221.5499999999993</v>
      </c>
      <c r="E36" s="1">
        <v>8275</v>
      </c>
      <c r="F36" s="1">
        <v>8303</v>
      </c>
      <c r="G36" s="1">
        <v>7980</v>
      </c>
      <c r="H36" s="1">
        <v>8008</v>
      </c>
      <c r="I36" s="1">
        <v>8013.3</v>
      </c>
      <c r="J36" s="1">
        <v>8159.3</v>
      </c>
      <c r="K36" s="1">
        <v>311471</v>
      </c>
      <c r="L36" s="1">
        <v>2541383980.5500002</v>
      </c>
      <c r="M36" s="3">
        <f>IF(ISERROR((Table10[[#This Row],[Close Price]]-I35)/I35),0,(Table10[[#This Row],[Close Price]]-I35)/I35)</f>
        <v>-2.5329773582840109E-2</v>
      </c>
      <c r="N36" s="3">
        <f>IF(OR(Table10[[#This Row],[Raw Return]]&lt;-20,Table10[[#This Row],[Raw Return]]&gt;20),"Outlier",Table10[[#This Row],[Raw Return]])</f>
        <v>-2.5329773582840109E-2</v>
      </c>
      <c r="O36" s="8">
        <f>(Table10[[#This Row],[Return]]-$S$3)^2</f>
        <v>5.75300144880299E-4</v>
      </c>
      <c r="P36" s="8">
        <f>(Table10[[#This Row],[Return]]-$S$3)^3</f>
        <v>-1.3798812870322323E-5</v>
      </c>
    </row>
    <row r="37" spans="1:16" x14ac:dyDescent="0.3">
      <c r="A37" s="1" t="s">
        <v>12</v>
      </c>
      <c r="B37" s="1" t="s">
        <v>13</v>
      </c>
      <c r="C37" s="2">
        <v>43609</v>
      </c>
      <c r="D37" s="1">
        <v>8013.3</v>
      </c>
      <c r="E37" s="1">
        <v>8013</v>
      </c>
      <c r="F37" s="1">
        <v>8185</v>
      </c>
      <c r="G37" s="1">
        <v>7998.3</v>
      </c>
      <c r="H37" s="1">
        <v>8157</v>
      </c>
      <c r="I37" s="1">
        <v>8151.7</v>
      </c>
      <c r="J37" s="1">
        <v>8098.67</v>
      </c>
      <c r="K37" s="1">
        <v>224594</v>
      </c>
      <c r="L37" s="1">
        <v>1818913526.7</v>
      </c>
      <c r="M37" s="3">
        <f>IF(ISERROR((Table10[[#This Row],[Close Price]]-I36)/I36),0,(Table10[[#This Row],[Close Price]]-I36)/I36)</f>
        <v>1.7271286486216619E-2</v>
      </c>
      <c r="N37" s="3">
        <f>IF(OR(Table10[[#This Row],[Raw Return]]&lt;-20,Table10[[#This Row],[Raw Return]]&gt;20),"Outlier",Table10[[#This Row],[Raw Return]])</f>
        <v>1.7271286486216619E-2</v>
      </c>
      <c r="O37" s="8">
        <f>(Table10[[#This Row],[Return]]-$S$3)^2</f>
        <v>3.4654223190092888E-4</v>
      </c>
      <c r="P37" s="8">
        <f>(Table10[[#This Row],[Return]]-$S$3)^3</f>
        <v>6.4511071026762725E-6</v>
      </c>
    </row>
    <row r="38" spans="1:16" x14ac:dyDescent="0.3">
      <c r="A38" s="1" t="s">
        <v>12</v>
      </c>
      <c r="B38" s="1" t="s">
        <v>13</v>
      </c>
      <c r="C38" s="2">
        <v>43612</v>
      </c>
      <c r="D38" s="1">
        <v>8151.7</v>
      </c>
      <c r="E38" s="1">
        <v>8150</v>
      </c>
      <c r="F38" s="1">
        <v>8250</v>
      </c>
      <c r="G38" s="1">
        <v>8112</v>
      </c>
      <c r="H38" s="1">
        <v>8210</v>
      </c>
      <c r="I38" s="1">
        <v>8213.0499999999993</v>
      </c>
      <c r="J38" s="1">
        <v>8198.76</v>
      </c>
      <c r="K38" s="1">
        <v>169859</v>
      </c>
      <c r="L38" s="1">
        <v>1392633100.6500001</v>
      </c>
      <c r="M38" s="3">
        <f>IF(ISERROR((Table10[[#This Row],[Close Price]]-I37)/I37),0,(Table10[[#This Row],[Close Price]]-I37)/I37)</f>
        <v>7.526037513647393E-3</v>
      </c>
      <c r="N38" s="3">
        <f>IF(OR(Table10[[#This Row],[Raw Return]]&lt;-20,Table10[[#This Row],[Raw Return]]&gt;20),"Outlier",Table10[[#This Row],[Raw Return]])</f>
        <v>7.526037513647393E-3</v>
      </c>
      <c r="O38" s="8">
        <f>(Table10[[#This Row],[Return]]-$S$3)^2</f>
        <v>7.868392241222621E-5</v>
      </c>
      <c r="P38" s="8">
        <f>(Table10[[#This Row],[Return]]-$S$3)^3</f>
        <v>6.97957538279515E-7</v>
      </c>
    </row>
    <row r="39" spans="1:16" x14ac:dyDescent="0.3">
      <c r="A39" s="1" t="s">
        <v>12</v>
      </c>
      <c r="B39" s="1" t="s">
        <v>13</v>
      </c>
      <c r="C39" s="2">
        <v>43613</v>
      </c>
      <c r="D39" s="1">
        <v>8213.0499999999993</v>
      </c>
      <c r="E39" s="1">
        <v>8200</v>
      </c>
      <c r="F39" s="1">
        <v>8242.5</v>
      </c>
      <c r="G39" s="1">
        <v>8069.5</v>
      </c>
      <c r="H39" s="1">
        <v>8100</v>
      </c>
      <c r="I39" s="1">
        <v>8128.55</v>
      </c>
      <c r="J39" s="1">
        <v>8145.26</v>
      </c>
      <c r="K39" s="1">
        <v>263409</v>
      </c>
      <c r="L39" s="1">
        <v>2145535772.3</v>
      </c>
      <c r="M39" s="3">
        <f>IF(ISERROR((Table10[[#This Row],[Close Price]]-I38)/I38),0,(Table10[[#This Row],[Close Price]]-I38)/I38)</f>
        <v>-1.0288504270642344E-2</v>
      </c>
      <c r="N39" s="3">
        <f>IF(OR(Table10[[#This Row],[Raw Return]]&lt;-20,Table10[[#This Row],[Raw Return]]&gt;20),"Outlier",Table10[[#This Row],[Raw Return]])</f>
        <v>-1.0288504270642344E-2</v>
      </c>
      <c r="O39" s="8">
        <f>(Table10[[#This Row],[Return]]-$S$3)^2</f>
        <v>7.9997746618369207E-5</v>
      </c>
      <c r="P39" s="8">
        <f>(Table10[[#This Row],[Return]]-$S$3)^3</f>
        <v>-7.1551152072578975E-7</v>
      </c>
    </row>
    <row r="40" spans="1:16" x14ac:dyDescent="0.3">
      <c r="A40" s="1" t="s">
        <v>12</v>
      </c>
      <c r="B40" s="1" t="s">
        <v>13</v>
      </c>
      <c r="C40" s="2">
        <v>43614</v>
      </c>
      <c r="D40" s="1">
        <v>8128.55</v>
      </c>
      <c r="E40" s="1">
        <v>8128.4</v>
      </c>
      <c r="F40" s="1">
        <v>8160</v>
      </c>
      <c r="G40" s="1">
        <v>8055.15</v>
      </c>
      <c r="H40" s="1">
        <v>8110.05</v>
      </c>
      <c r="I40" s="1">
        <v>8131.75</v>
      </c>
      <c r="J40" s="1">
        <v>8113.94</v>
      </c>
      <c r="K40" s="1">
        <v>106040</v>
      </c>
      <c r="L40" s="1">
        <v>860401982.89999998</v>
      </c>
      <c r="M40" s="3">
        <f>IF(ISERROR((Table10[[#This Row],[Close Price]]-I39)/I39),0,(Table10[[#This Row],[Close Price]]-I39)/I39)</f>
        <v>3.9367414852585248E-4</v>
      </c>
      <c r="N40" s="3">
        <f>IF(OR(Table10[[#This Row],[Raw Return]]&lt;-20,Table10[[#This Row],[Raw Return]]&gt;20),"Outlier",Table10[[#This Row],[Raw Return]])</f>
        <v>3.9367414852585248E-4</v>
      </c>
      <c r="O40" s="8">
        <f>(Table10[[#This Row],[Return]]-$S$3)^2</f>
        <v>3.020756894300338E-6</v>
      </c>
      <c r="P40" s="8">
        <f>(Table10[[#This Row],[Return]]-$S$3)^3</f>
        <v>5.250173590190919E-9</v>
      </c>
    </row>
    <row r="41" spans="1:16" x14ac:dyDescent="0.3">
      <c r="A41" s="1" t="s">
        <v>12</v>
      </c>
      <c r="B41" s="1" t="s">
        <v>13</v>
      </c>
      <c r="C41" s="2">
        <v>43615</v>
      </c>
      <c r="D41" s="1">
        <v>8131.75</v>
      </c>
      <c r="E41" s="1">
        <v>8150</v>
      </c>
      <c r="F41" s="1">
        <v>8260</v>
      </c>
      <c r="G41" s="1">
        <v>8120</v>
      </c>
      <c r="H41" s="1">
        <v>8199.9</v>
      </c>
      <c r="I41" s="1">
        <v>8226.9</v>
      </c>
      <c r="J41" s="1">
        <v>8207.64</v>
      </c>
      <c r="K41" s="1">
        <v>211411</v>
      </c>
      <c r="L41" s="1">
        <v>1735184978.55</v>
      </c>
      <c r="M41" s="3">
        <f>IF(ISERROR((Table10[[#This Row],[Close Price]]-I40)/I40),0,(Table10[[#This Row],[Close Price]]-I40)/I40)</f>
        <v>1.1701048359824101E-2</v>
      </c>
      <c r="N41" s="3">
        <f>IF(OR(Table10[[#This Row],[Raw Return]]&lt;-20,Table10[[#This Row],[Raw Return]]&gt;20),"Outlier",Table10[[#This Row],[Raw Return]])</f>
        <v>1.1701048359824101E-2</v>
      </c>
      <c r="O41" s="8">
        <f>(Table10[[#This Row],[Return]]-$S$3)^2</f>
        <v>1.7018263568706725E-4</v>
      </c>
      <c r="P41" s="8">
        <f>(Table10[[#This Row],[Return]]-$S$3)^3</f>
        <v>2.2201016939806442E-6</v>
      </c>
    </row>
    <row r="42" spans="1:16" x14ac:dyDescent="0.3">
      <c r="A42" s="1" t="s">
        <v>12</v>
      </c>
      <c r="B42" s="1" t="s">
        <v>13</v>
      </c>
      <c r="C42" s="2">
        <v>43616</v>
      </c>
      <c r="D42" s="1">
        <v>8226.9</v>
      </c>
      <c r="E42" s="1">
        <v>8219</v>
      </c>
      <c r="F42" s="1">
        <v>8279</v>
      </c>
      <c r="G42" s="1">
        <v>8152.65</v>
      </c>
      <c r="H42" s="1">
        <v>8194</v>
      </c>
      <c r="I42" s="1">
        <v>8187.95</v>
      </c>
      <c r="J42" s="1">
        <v>8214.61</v>
      </c>
      <c r="K42" s="1">
        <v>252199</v>
      </c>
      <c r="L42" s="1">
        <v>2071715732.55</v>
      </c>
      <c r="M42" s="3">
        <f>IF(ISERROR((Table10[[#This Row],[Close Price]]-I41)/I41),0,(Table10[[#This Row],[Close Price]]-I41)/I41)</f>
        <v>-4.7344686333855787E-3</v>
      </c>
      <c r="N42" s="3">
        <f>IF(OR(Table10[[#This Row],[Raw Return]]&lt;-20,Table10[[#This Row],[Raw Return]]&gt;20),"Outlier",Table10[[#This Row],[Raw Return]])</f>
        <v>-4.7344686333855787E-3</v>
      </c>
      <c r="O42" s="8">
        <f>(Table10[[#This Row],[Return]]-$S$3)^2</f>
        <v>1.1492847873237453E-5</v>
      </c>
      <c r="P42" s="8">
        <f>(Table10[[#This Row],[Return]]-$S$3)^3</f>
        <v>-3.8962021997282833E-8</v>
      </c>
    </row>
    <row r="43" spans="1:16" x14ac:dyDescent="0.3">
      <c r="A43" s="1" t="s">
        <v>12</v>
      </c>
      <c r="B43" s="1" t="s">
        <v>13</v>
      </c>
      <c r="C43" s="2">
        <v>43619</v>
      </c>
      <c r="D43" s="1">
        <v>8187.95</v>
      </c>
      <c r="E43" s="1">
        <v>8194</v>
      </c>
      <c r="F43" s="1">
        <v>8365</v>
      </c>
      <c r="G43" s="1">
        <v>8194</v>
      </c>
      <c r="H43" s="1">
        <v>8346.2000000000007</v>
      </c>
      <c r="I43" s="1">
        <v>8348.1</v>
      </c>
      <c r="J43" s="1">
        <v>8302.11</v>
      </c>
      <c r="K43" s="1">
        <v>170966</v>
      </c>
      <c r="L43" s="1">
        <v>1419378031.9000001</v>
      </c>
      <c r="M43" s="3">
        <f>IF(ISERROR((Table10[[#This Row],[Close Price]]-I42)/I42),0,(Table10[[#This Row],[Close Price]]-I42)/I42)</f>
        <v>1.9559230332378746E-2</v>
      </c>
      <c r="N43" s="3">
        <f>IF(OR(Table10[[#This Row],[Raw Return]]&lt;-20,Table10[[#This Row],[Raw Return]]&gt;20),"Outlier",Table10[[#This Row],[Raw Return]])</f>
        <v>1.9559230332378746E-2</v>
      </c>
      <c r="O43" s="8">
        <f>(Table10[[#This Row],[Return]]-$S$3)^2</f>
        <v>4.3696001894054734E-4</v>
      </c>
      <c r="P43" s="8">
        <f>(Table10[[#This Row],[Return]]-$S$3)^3</f>
        <v>9.1340324975731404E-6</v>
      </c>
    </row>
    <row r="44" spans="1:16" x14ac:dyDescent="0.3">
      <c r="A44" s="1" t="s">
        <v>12</v>
      </c>
      <c r="B44" s="1" t="s">
        <v>13</v>
      </c>
      <c r="C44" s="2">
        <v>43620</v>
      </c>
      <c r="D44" s="1">
        <v>8348.1</v>
      </c>
      <c r="E44" s="1">
        <v>8344.9500000000007</v>
      </c>
      <c r="F44" s="1">
        <v>8388</v>
      </c>
      <c r="G44" s="1">
        <v>8292.35</v>
      </c>
      <c r="H44" s="1">
        <v>8310</v>
      </c>
      <c r="I44" s="1">
        <v>8312.85</v>
      </c>
      <c r="J44" s="1">
        <v>8339.7900000000009</v>
      </c>
      <c r="K44" s="1">
        <v>132333</v>
      </c>
      <c r="L44" s="1">
        <v>1103629305.6500001</v>
      </c>
      <c r="M44" s="3">
        <f>IF(ISERROR((Table10[[#This Row],[Close Price]]-I43)/I43),0,(Table10[[#This Row],[Close Price]]-I43)/I43)</f>
        <v>-4.2225176986380132E-3</v>
      </c>
      <c r="N44" s="3">
        <f>IF(OR(Table10[[#This Row],[Raw Return]]&lt;-20,Table10[[#This Row],[Raw Return]]&gt;20),"Outlier",Table10[[#This Row],[Raw Return]])</f>
        <v>-4.2225176986380132E-3</v>
      </c>
      <c r="O44" s="8">
        <f>(Table10[[#This Row],[Return]]-$S$3)^2</f>
        <v>8.2838013547735306E-6</v>
      </c>
      <c r="P44" s="8">
        <f>(Table10[[#This Row],[Return]]-$S$3)^3</f>
        <v>-2.3842100482206945E-8</v>
      </c>
    </row>
    <row r="45" spans="1:16" x14ac:dyDescent="0.3">
      <c r="A45" s="1" t="s">
        <v>12</v>
      </c>
      <c r="B45" s="1" t="s">
        <v>13</v>
      </c>
      <c r="C45" s="2">
        <v>43622</v>
      </c>
      <c r="D45" s="1">
        <v>8312.85</v>
      </c>
      <c r="E45" s="1">
        <v>8329</v>
      </c>
      <c r="F45" s="1">
        <v>8362.7999999999993</v>
      </c>
      <c r="G45" s="1">
        <v>8102.1</v>
      </c>
      <c r="H45" s="1">
        <v>8149.7</v>
      </c>
      <c r="I45" s="1">
        <v>8125.2</v>
      </c>
      <c r="J45" s="1">
        <v>8221.91</v>
      </c>
      <c r="K45" s="1">
        <v>176636</v>
      </c>
      <c r="L45" s="1">
        <v>1452284504.8</v>
      </c>
      <c r="M45" s="3">
        <f>IF(ISERROR((Table10[[#This Row],[Close Price]]-I44)/I44),0,(Table10[[#This Row],[Close Price]]-I44)/I44)</f>
        <v>-2.2573485627672883E-2</v>
      </c>
      <c r="N45" s="3">
        <f>IF(OR(Table10[[#This Row],[Raw Return]]&lt;-20,Table10[[#This Row],[Raw Return]]&gt;20),"Outlier",Table10[[#This Row],[Raw Return]])</f>
        <v>-2.2573485627672883E-2</v>
      </c>
      <c r="O45" s="8">
        <f>(Table10[[#This Row],[Return]]-$S$3)^2</f>
        <v>4.5067584584657718E-4</v>
      </c>
      <c r="P45" s="8">
        <f>(Table10[[#This Row],[Return]]-$S$3)^3</f>
        <v>-9.5674549017370017E-6</v>
      </c>
    </row>
    <row r="46" spans="1:16" x14ac:dyDescent="0.3">
      <c r="A46" s="1" t="s">
        <v>12</v>
      </c>
      <c r="B46" s="1" t="s">
        <v>13</v>
      </c>
      <c r="C46" s="2">
        <v>43623</v>
      </c>
      <c r="D46" s="1">
        <v>8125.2</v>
      </c>
      <c r="E46" s="1">
        <v>8160</v>
      </c>
      <c r="F46" s="1">
        <v>8245</v>
      </c>
      <c r="G46" s="1">
        <v>8103.4</v>
      </c>
      <c r="H46" s="1">
        <v>8186.95</v>
      </c>
      <c r="I46" s="1">
        <v>8202.35</v>
      </c>
      <c r="J46" s="1">
        <v>8183.58</v>
      </c>
      <c r="K46" s="1">
        <v>159028</v>
      </c>
      <c r="L46" s="1">
        <v>1301418628.5999999</v>
      </c>
      <c r="M46" s="3">
        <f>IF(ISERROR((Table10[[#This Row],[Close Price]]-I45)/I45),0,(Table10[[#This Row],[Close Price]]-I45)/I45)</f>
        <v>9.4951508885935797E-3</v>
      </c>
      <c r="N46" s="3">
        <f>IF(OR(Table10[[#This Row],[Raw Return]]&lt;-20,Table10[[#This Row],[Raw Return]]&gt;20),"Outlier",Table10[[#This Row],[Raw Return]])</f>
        <v>9.4951508885935797E-3</v>
      </c>
      <c r="O46" s="8">
        <f>(Table10[[#This Row],[Return]]-$S$3)^2</f>
        <v>1.174949600868135E-4</v>
      </c>
      <c r="P46" s="8">
        <f>(Table10[[#This Row],[Return]]-$S$3)^3</f>
        <v>1.2735877029279666E-6</v>
      </c>
    </row>
    <row r="47" spans="1:16" x14ac:dyDescent="0.3">
      <c r="A47" s="1" t="s">
        <v>12</v>
      </c>
      <c r="B47" s="1" t="s">
        <v>13</v>
      </c>
      <c r="C47" s="2">
        <v>43626</v>
      </c>
      <c r="D47" s="1">
        <v>8202.35</v>
      </c>
      <c r="E47" s="1">
        <v>8260</v>
      </c>
      <c r="F47" s="1">
        <v>8360</v>
      </c>
      <c r="G47" s="1">
        <v>8226.7000000000007</v>
      </c>
      <c r="H47" s="1">
        <v>8290</v>
      </c>
      <c r="I47" s="1">
        <v>8304.4500000000007</v>
      </c>
      <c r="J47" s="1">
        <v>8310.0400000000009</v>
      </c>
      <c r="K47" s="1">
        <v>186362</v>
      </c>
      <c r="L47" s="1">
        <v>1548675017.7</v>
      </c>
      <c r="M47" s="3">
        <f>IF(ISERROR((Table10[[#This Row],[Close Price]]-I46)/I46),0,(Table10[[#This Row],[Close Price]]-I46)/I46)</f>
        <v>1.2447652197236201E-2</v>
      </c>
      <c r="N47" s="3">
        <f>IF(OR(Table10[[#This Row],[Raw Return]]&lt;-20,Table10[[#This Row],[Raw Return]]&gt;20),"Outlier",Table10[[#This Row],[Raw Return]])</f>
        <v>1.2447652197236201E-2</v>
      </c>
      <c r="O47" s="8">
        <f>(Table10[[#This Row],[Return]]-$S$3)^2</f>
        <v>1.9021955436664747E-4</v>
      </c>
      <c r="P47" s="8">
        <f>(Table10[[#This Row],[Return]]-$S$3)^3</f>
        <v>2.6235100961954954E-6</v>
      </c>
    </row>
    <row r="48" spans="1:16" x14ac:dyDescent="0.3">
      <c r="A48" s="1" t="s">
        <v>12</v>
      </c>
      <c r="B48" s="1" t="s">
        <v>13</v>
      </c>
      <c r="C48" s="2">
        <v>43627</v>
      </c>
      <c r="D48" s="1">
        <v>8304.4500000000007</v>
      </c>
      <c r="E48" s="1">
        <v>8310</v>
      </c>
      <c r="F48" s="1">
        <v>8339.1</v>
      </c>
      <c r="G48" s="1">
        <v>8241.6</v>
      </c>
      <c r="H48" s="1">
        <v>8260</v>
      </c>
      <c r="I48" s="1">
        <v>8270.65</v>
      </c>
      <c r="J48" s="1">
        <v>8287.6200000000008</v>
      </c>
      <c r="K48" s="1">
        <v>165578</v>
      </c>
      <c r="L48" s="1">
        <v>1372247600</v>
      </c>
      <c r="M48" s="3">
        <f>IF(ISERROR((Table10[[#This Row],[Close Price]]-I47)/I47),0,(Table10[[#This Row],[Close Price]]-I47)/I47)</f>
        <v>-4.0701069908303487E-3</v>
      </c>
      <c r="N48" s="3">
        <f>IF(OR(Table10[[#This Row],[Raw Return]]&lt;-20,Table10[[#This Row],[Raw Return]]&gt;20),"Outlier",Table10[[#This Row],[Raw Return]])</f>
        <v>-4.0701069908303487E-3</v>
      </c>
      <c r="O48" s="8">
        <f>(Table10[[#This Row],[Return]]-$S$3)^2</f>
        <v>7.4297057653281404E-6</v>
      </c>
      <c r="P48" s="8">
        <f>(Table10[[#This Row],[Return]]-$S$3)^3</f>
        <v>-2.0251510544717407E-8</v>
      </c>
    </row>
    <row r="49" spans="1:16" x14ac:dyDescent="0.3">
      <c r="A49" s="1" t="s">
        <v>12</v>
      </c>
      <c r="B49" s="1" t="s">
        <v>13</v>
      </c>
      <c r="C49" s="2">
        <v>43628</v>
      </c>
      <c r="D49" s="1">
        <v>8270.65</v>
      </c>
      <c r="E49" s="1">
        <v>8275</v>
      </c>
      <c r="F49" s="1">
        <v>8288.6</v>
      </c>
      <c r="G49" s="1">
        <v>8185.9</v>
      </c>
      <c r="H49" s="1">
        <v>8232</v>
      </c>
      <c r="I49" s="1">
        <v>8245.6</v>
      </c>
      <c r="J49" s="1">
        <v>8237.75</v>
      </c>
      <c r="K49" s="1">
        <v>125371</v>
      </c>
      <c r="L49" s="1">
        <v>1032774828</v>
      </c>
      <c r="M49" s="3">
        <f>IF(ISERROR((Table10[[#This Row],[Close Price]]-I48)/I48),0,(Table10[[#This Row],[Close Price]]-I48)/I48)</f>
        <v>-3.0287825019798048E-3</v>
      </c>
      <c r="N49" s="3">
        <f>IF(OR(Table10[[#This Row],[Raw Return]]&lt;-20,Table10[[#This Row],[Raw Return]]&gt;20),"Outlier",Table10[[#This Row],[Raw Return]])</f>
        <v>-3.0287825019798048E-3</v>
      </c>
      <c r="O49" s="8">
        <f>(Table10[[#This Row],[Return]]-$S$3)^2</f>
        <v>2.8372847931951379E-6</v>
      </c>
      <c r="P49" s="8">
        <f>(Table10[[#This Row],[Return]]-$S$3)^3</f>
        <v>-4.7791910901711768E-9</v>
      </c>
    </row>
    <row r="50" spans="1:16" x14ac:dyDescent="0.3">
      <c r="A50" s="1" t="s">
        <v>12</v>
      </c>
      <c r="B50" s="1" t="s">
        <v>13</v>
      </c>
      <c r="C50" s="2">
        <v>43629</v>
      </c>
      <c r="D50" s="1">
        <v>8245.6</v>
      </c>
      <c r="E50" s="1">
        <v>8237.4500000000007</v>
      </c>
      <c r="F50" s="1">
        <v>8320</v>
      </c>
      <c r="G50" s="1">
        <v>8213</v>
      </c>
      <c r="H50" s="1">
        <v>8307</v>
      </c>
      <c r="I50" s="1">
        <v>8292.35</v>
      </c>
      <c r="J50" s="1">
        <v>8260.1200000000008</v>
      </c>
      <c r="K50" s="1">
        <v>115153</v>
      </c>
      <c r="L50" s="1">
        <v>951178126.39999998</v>
      </c>
      <c r="M50" s="3">
        <f>IF(ISERROR((Table10[[#This Row],[Close Price]]-I49)/I49),0,(Table10[[#This Row],[Close Price]]-I49)/I49)</f>
        <v>5.6696905016008535E-3</v>
      </c>
      <c r="N50" s="3">
        <f>IF(OR(Table10[[#This Row],[Raw Return]]&lt;-20,Table10[[#This Row],[Raw Return]]&gt;20),"Outlier",Table10[[#This Row],[Raw Return]])</f>
        <v>5.6696905016008535E-3</v>
      </c>
      <c r="O50" s="8">
        <f>(Table10[[#This Row],[Return]]-$S$3)^2</f>
        <v>4.919688100356459E-5</v>
      </c>
      <c r="P50" s="8">
        <f>(Table10[[#This Row],[Return]]-$S$3)^3</f>
        <v>3.4506932569159016E-7</v>
      </c>
    </row>
    <row r="51" spans="1:16" x14ac:dyDescent="0.3">
      <c r="A51" s="1" t="s">
        <v>12</v>
      </c>
      <c r="B51" s="1" t="s">
        <v>13</v>
      </c>
      <c r="C51" s="2">
        <v>43630</v>
      </c>
      <c r="D51" s="1">
        <v>8292.35</v>
      </c>
      <c r="E51" s="1">
        <v>8287</v>
      </c>
      <c r="F51" s="1">
        <v>8315</v>
      </c>
      <c r="G51" s="1">
        <v>8200</v>
      </c>
      <c r="H51" s="1">
        <v>8221</v>
      </c>
      <c r="I51" s="1">
        <v>8235.15</v>
      </c>
      <c r="J51" s="1">
        <v>8263.4599999999991</v>
      </c>
      <c r="K51" s="1">
        <v>101331</v>
      </c>
      <c r="L51" s="1">
        <v>837344401.95000005</v>
      </c>
      <c r="M51" s="3">
        <f>IF(ISERROR((Table10[[#This Row],[Close Price]]-I50)/I50),0,(Table10[[#This Row],[Close Price]]-I50)/I50)</f>
        <v>-6.8979239901838111E-3</v>
      </c>
      <c r="N51" s="3">
        <f>IF(OR(Table10[[#This Row],[Raw Return]]&lt;-20,Table10[[#This Row],[Raw Return]]&gt;20),"Outlier",Table10[[#This Row],[Raw Return]])</f>
        <v>-6.8979239901838111E-3</v>
      </c>
      <c r="O51" s="8">
        <f>(Table10[[#This Row],[Return]]-$S$3)^2</f>
        <v>3.0842091548716186E-5</v>
      </c>
      <c r="P51" s="8">
        <f>(Table10[[#This Row],[Return]]-$S$3)^3</f>
        <v>-1.7128358053192033E-7</v>
      </c>
    </row>
    <row r="52" spans="1:16" x14ac:dyDescent="0.3">
      <c r="A52" s="1" t="s">
        <v>12</v>
      </c>
      <c r="B52" s="1" t="s">
        <v>13</v>
      </c>
      <c r="C52" s="2">
        <v>43633</v>
      </c>
      <c r="D52" s="1">
        <v>8235.15</v>
      </c>
      <c r="E52" s="1">
        <v>8244</v>
      </c>
      <c r="F52" s="1">
        <v>8244</v>
      </c>
      <c r="G52" s="1">
        <v>8094.65</v>
      </c>
      <c r="H52" s="1">
        <v>8104</v>
      </c>
      <c r="I52" s="1">
        <v>8121.3</v>
      </c>
      <c r="J52" s="1">
        <v>8173.23</v>
      </c>
      <c r="K52" s="1">
        <v>104058</v>
      </c>
      <c r="L52" s="1">
        <v>850489628.10000002</v>
      </c>
      <c r="M52" s="3">
        <f>IF(ISERROR((Table10[[#This Row],[Close Price]]-I51)/I51),0,(Table10[[#This Row],[Close Price]]-I51)/I51)</f>
        <v>-1.3824884792626663E-2</v>
      </c>
      <c r="N52" s="3">
        <f>IF(OR(Table10[[#This Row],[Raw Return]]&lt;-20,Table10[[#This Row],[Raw Return]]&gt;20),"Outlier",Table10[[#This Row],[Raw Return]])</f>
        <v>-1.3824884792626663E-2</v>
      </c>
      <c r="O52" s="8">
        <f>(Table10[[#This Row],[Return]]-$S$3)^2</f>
        <v>1.5576354079947869E-4</v>
      </c>
      <c r="P52" s="8">
        <f>(Table10[[#This Row],[Return]]-$S$3)^3</f>
        <v>-1.9440109929548882E-6</v>
      </c>
    </row>
    <row r="53" spans="1:16" x14ac:dyDescent="0.3">
      <c r="A53" s="1" t="s">
        <v>12</v>
      </c>
      <c r="B53" s="1" t="s">
        <v>13</v>
      </c>
      <c r="C53" s="2">
        <v>43634</v>
      </c>
      <c r="D53" s="1">
        <v>8121.3</v>
      </c>
      <c r="E53" s="1">
        <v>8144</v>
      </c>
      <c r="F53" s="1">
        <v>8275</v>
      </c>
      <c r="G53" s="1">
        <v>8130</v>
      </c>
      <c r="H53" s="1">
        <v>8250</v>
      </c>
      <c r="I53" s="1">
        <v>8246.25</v>
      </c>
      <c r="J53" s="1">
        <v>8197.32</v>
      </c>
      <c r="K53" s="1">
        <v>134711</v>
      </c>
      <c r="L53" s="1">
        <v>1104269424.1500001</v>
      </c>
      <c r="M53" s="3">
        <f>IF(ISERROR((Table10[[#This Row],[Close Price]]-I52)/I52),0,(Table10[[#This Row],[Close Price]]-I52)/I52)</f>
        <v>1.5385467843818085E-2</v>
      </c>
      <c r="N53" s="3">
        <f>IF(OR(Table10[[#This Row],[Raw Return]]&lt;-20,Table10[[#This Row],[Raw Return]]&gt;20),"Outlier",Table10[[#This Row],[Raw Return]])</f>
        <v>1.5385467843818085E-2</v>
      </c>
      <c r="O53" s="8">
        <f>(Table10[[#This Row],[Return]]-$S$3)^2</f>
        <v>2.798870837858547E-4</v>
      </c>
      <c r="P53" s="8">
        <f>(Table10[[#This Row],[Return]]-$S$3)^3</f>
        <v>4.6824622598642828E-6</v>
      </c>
    </row>
    <row r="54" spans="1:16" x14ac:dyDescent="0.3">
      <c r="A54" s="1" t="s">
        <v>12</v>
      </c>
      <c r="B54" s="1" t="s">
        <v>13</v>
      </c>
      <c r="C54" s="2">
        <v>43635</v>
      </c>
      <c r="D54" s="1">
        <v>8246.25</v>
      </c>
      <c r="E54" s="1">
        <v>8285</v>
      </c>
      <c r="F54" s="1">
        <v>8310</v>
      </c>
      <c r="G54" s="1">
        <v>8191.3</v>
      </c>
      <c r="H54" s="1">
        <v>8229.9500000000007</v>
      </c>
      <c r="I54" s="1">
        <v>8257</v>
      </c>
      <c r="J54" s="1">
        <v>8257.33</v>
      </c>
      <c r="K54" s="1">
        <v>130334</v>
      </c>
      <c r="L54" s="1">
        <v>1076211238.25</v>
      </c>
      <c r="M54" s="3">
        <f>IF(ISERROR((Table10[[#This Row],[Close Price]]-I53)/I53),0,(Table10[[#This Row],[Close Price]]-I53)/I53)</f>
        <v>1.3036228588752463E-3</v>
      </c>
      <c r="N54" s="3">
        <f>IF(OR(Table10[[#This Row],[Raw Return]]&lt;-20,Table10[[#This Row],[Raw Return]]&gt;20),"Outlier",Table10[[#This Row],[Raw Return]])</f>
        <v>1.3036228588752463E-3</v>
      </c>
      <c r="O54" s="8">
        <f>(Table10[[#This Row],[Return]]-$S$3)^2</f>
        <v>7.011804373421891E-6</v>
      </c>
      <c r="P54" s="8">
        <f>(Table10[[#This Row],[Return]]-$S$3)^3</f>
        <v>1.8567126076637361E-8</v>
      </c>
    </row>
    <row r="55" spans="1:16" x14ac:dyDescent="0.3">
      <c r="A55" s="1" t="s">
        <v>12</v>
      </c>
      <c r="B55" s="1" t="s">
        <v>13</v>
      </c>
      <c r="C55" s="2">
        <v>43636</v>
      </c>
      <c r="D55" s="1">
        <v>8257</v>
      </c>
      <c r="E55" s="1">
        <v>8177</v>
      </c>
      <c r="F55" s="1">
        <v>8474</v>
      </c>
      <c r="G55" s="1">
        <v>8177</v>
      </c>
      <c r="H55" s="1">
        <v>8431</v>
      </c>
      <c r="I55" s="1">
        <v>8417.85</v>
      </c>
      <c r="J55" s="1">
        <v>8356.93</v>
      </c>
      <c r="K55" s="1">
        <v>143596</v>
      </c>
      <c r="L55" s="1">
        <v>1200022283.75</v>
      </c>
      <c r="M55" s="3">
        <f>IF(ISERROR((Table10[[#This Row],[Close Price]]-I54)/I54),0,(Table10[[#This Row],[Close Price]]-I54)/I54)</f>
        <v>1.9480440838076828E-2</v>
      </c>
      <c r="N55" s="3">
        <f>IF(OR(Table10[[#This Row],[Raw Return]]&lt;-20,Table10[[#This Row],[Raw Return]]&gt;20),"Outlier",Table10[[#This Row],[Raw Return]])</f>
        <v>1.9480440838076828E-2</v>
      </c>
      <c r="O55" s="8">
        <f>(Table10[[#This Row],[Return]]-$S$3)^2</f>
        <v>4.336722603654471E-4</v>
      </c>
      <c r="P55" s="8">
        <f>(Table10[[#This Row],[Return]]-$S$3)^3</f>
        <v>9.0311377266130702E-6</v>
      </c>
    </row>
    <row r="56" spans="1:16" x14ac:dyDescent="0.3">
      <c r="A56" s="1" t="s">
        <v>12</v>
      </c>
      <c r="B56" s="1" t="s">
        <v>13</v>
      </c>
      <c r="C56" s="2">
        <v>43637</v>
      </c>
      <c r="D56" s="1">
        <v>8417.85</v>
      </c>
      <c r="E56" s="1">
        <v>8382</v>
      </c>
      <c r="F56" s="1">
        <v>8459</v>
      </c>
      <c r="G56" s="1">
        <v>8363.5</v>
      </c>
      <c r="H56" s="1">
        <v>8383</v>
      </c>
      <c r="I56" s="1">
        <v>8392.4500000000007</v>
      </c>
      <c r="J56" s="1">
        <v>8406.07</v>
      </c>
      <c r="K56" s="1">
        <v>230915</v>
      </c>
      <c r="L56" s="1">
        <v>1941088172.8</v>
      </c>
      <c r="M56" s="3">
        <f>IF(ISERROR((Table10[[#This Row],[Close Price]]-I55)/I55),0,(Table10[[#This Row],[Close Price]]-I55)/I55)</f>
        <v>-3.0173975540072149E-3</v>
      </c>
      <c r="N56" s="3">
        <f>IF(OR(Table10[[#This Row],[Raw Return]]&lt;-20,Table10[[#This Row],[Raw Return]]&gt;20),"Outlier",Table10[[#This Row],[Raw Return]])</f>
        <v>-3.0173975540072149E-3</v>
      </c>
      <c r="O56" s="8">
        <f>(Table10[[#This Row],[Return]]-$S$3)^2</f>
        <v>2.7990602470981266E-6</v>
      </c>
      <c r="P56" s="8">
        <f>(Table10[[#This Row],[Return]]-$S$3)^3</f>
        <v>-4.6829375854538515E-9</v>
      </c>
    </row>
    <row r="57" spans="1:16" x14ac:dyDescent="0.3">
      <c r="A57" s="1" t="s">
        <v>12</v>
      </c>
      <c r="B57" s="1" t="s">
        <v>13</v>
      </c>
      <c r="C57" s="2">
        <v>43640</v>
      </c>
      <c r="D57" s="1">
        <v>8392.4500000000007</v>
      </c>
      <c r="E57" s="1">
        <v>8392.4500000000007</v>
      </c>
      <c r="F57" s="1">
        <v>8432</v>
      </c>
      <c r="G57" s="1">
        <v>8338</v>
      </c>
      <c r="H57" s="1">
        <v>8375</v>
      </c>
      <c r="I57" s="1">
        <v>8354.65</v>
      </c>
      <c r="J57" s="1">
        <v>8379.5400000000009</v>
      </c>
      <c r="K57" s="1">
        <v>107927</v>
      </c>
      <c r="L57" s="1">
        <v>904378548.89999998</v>
      </c>
      <c r="M57" s="3">
        <f>IF(ISERROR((Table10[[#This Row],[Close Price]]-I56)/I56),0,(Table10[[#This Row],[Close Price]]-I56)/I56)</f>
        <v>-4.5040482814912314E-3</v>
      </c>
      <c r="N57" s="3">
        <f>IF(OR(Table10[[#This Row],[Raw Return]]&lt;-20,Table10[[#This Row],[Raw Return]]&gt;20),"Outlier",Table10[[#This Row],[Raw Return]])</f>
        <v>-4.5040482814912314E-3</v>
      </c>
      <c r="O57" s="8">
        <f>(Table10[[#This Row],[Return]]-$S$3)^2</f>
        <v>9.9836405933912689E-6</v>
      </c>
      <c r="P57" s="8">
        <f>(Table10[[#This Row],[Return]]-$S$3)^3</f>
        <v>-3.1545208868299591E-8</v>
      </c>
    </row>
    <row r="58" spans="1:16" x14ac:dyDescent="0.3">
      <c r="A58" s="1" t="s">
        <v>12</v>
      </c>
      <c r="B58" s="1" t="s">
        <v>13</v>
      </c>
      <c r="C58" s="2">
        <v>43641</v>
      </c>
      <c r="D58" s="1">
        <v>8354.65</v>
      </c>
      <c r="E58" s="1">
        <v>8350</v>
      </c>
      <c r="F58" s="1">
        <v>8399.65</v>
      </c>
      <c r="G58" s="1">
        <v>8327</v>
      </c>
      <c r="H58" s="1">
        <v>8336</v>
      </c>
      <c r="I58" s="1">
        <v>8346.15</v>
      </c>
      <c r="J58" s="1">
        <v>8357.89</v>
      </c>
      <c r="K58" s="1">
        <v>108873</v>
      </c>
      <c r="L58" s="1">
        <v>909948854.35000002</v>
      </c>
      <c r="M58" s="3">
        <f>IF(ISERROR((Table10[[#This Row],[Close Price]]-I57)/I57),0,(Table10[[#This Row],[Close Price]]-I57)/I57)</f>
        <v>-1.017397497202157E-3</v>
      </c>
      <c r="N58" s="3">
        <f>IF(OR(Table10[[#This Row],[Raw Return]]&lt;-20,Table10[[#This Row],[Raw Return]]&gt;20),"Outlier",Table10[[#This Row],[Raw Return]])</f>
        <v>-1.017397497202157E-3</v>
      </c>
      <c r="O58" s="8">
        <f>(Table10[[#This Row],[Return]]-$S$3)^2</f>
        <v>1.0690338578685173E-7</v>
      </c>
      <c r="P58" s="8">
        <f>(Table10[[#This Row],[Return]]-$S$3)^3</f>
        <v>3.4953219980875213E-11</v>
      </c>
    </row>
    <row r="59" spans="1:16" x14ac:dyDescent="0.3">
      <c r="A59" s="1" t="s">
        <v>12</v>
      </c>
      <c r="B59" s="1" t="s">
        <v>13</v>
      </c>
      <c r="C59" s="2">
        <v>43642</v>
      </c>
      <c r="D59" s="1">
        <v>8346.15</v>
      </c>
      <c r="E59" s="1">
        <v>8339.7000000000007</v>
      </c>
      <c r="F59" s="1">
        <v>8437.9500000000007</v>
      </c>
      <c r="G59" s="1">
        <v>8304.1</v>
      </c>
      <c r="H59" s="1">
        <v>8422</v>
      </c>
      <c r="I59" s="1">
        <v>8410.5</v>
      </c>
      <c r="J59" s="1">
        <v>8378.57</v>
      </c>
      <c r="K59" s="1">
        <v>117884</v>
      </c>
      <c r="L59" s="1">
        <v>987699505.89999998</v>
      </c>
      <c r="M59" s="3">
        <f>IF(ISERROR((Table10[[#This Row],[Close Price]]-I58)/I58),0,(Table10[[#This Row],[Close Price]]-I58)/I58)</f>
        <v>7.7101418019087081E-3</v>
      </c>
      <c r="N59" s="3">
        <f>IF(OR(Table10[[#This Row],[Raw Return]]&lt;-20,Table10[[#This Row],[Raw Return]]&gt;20),"Outlier",Table10[[#This Row],[Raw Return]])</f>
        <v>7.7101418019087081E-3</v>
      </c>
      <c r="O59" s="8">
        <f>(Table10[[#This Row],[Return]]-$S$3)^2</f>
        <v>8.1983972627740532E-5</v>
      </c>
      <c r="P59" s="8">
        <f>(Table10[[#This Row],[Return]]-$S$3)^3</f>
        <v>7.4232389092250265E-7</v>
      </c>
    </row>
    <row r="60" spans="1:16" x14ac:dyDescent="0.3">
      <c r="A60" s="1" t="s">
        <v>12</v>
      </c>
      <c r="B60" s="1" t="s">
        <v>13</v>
      </c>
      <c r="C60" s="2">
        <v>43643</v>
      </c>
      <c r="D60" s="1">
        <v>8410.5</v>
      </c>
      <c r="E60" s="1">
        <v>8405.2000000000007</v>
      </c>
      <c r="F60" s="1">
        <v>8479</v>
      </c>
      <c r="G60" s="1">
        <v>8400.2000000000007</v>
      </c>
      <c r="H60" s="1">
        <v>8434</v>
      </c>
      <c r="I60" s="1">
        <v>8443.9</v>
      </c>
      <c r="J60" s="1">
        <v>8445.7199999999993</v>
      </c>
      <c r="K60" s="1">
        <v>157072</v>
      </c>
      <c r="L60" s="1">
        <v>1326586561.25</v>
      </c>
      <c r="M60" s="3">
        <f>IF(ISERROR((Table10[[#This Row],[Close Price]]-I59)/I59),0,(Table10[[#This Row],[Close Price]]-I59)/I59)</f>
        <v>3.9712264431365123E-3</v>
      </c>
      <c r="N60" s="3">
        <f>IF(OR(Table10[[#This Row],[Raw Return]]&lt;-20,Table10[[#This Row],[Raw Return]]&gt;20),"Outlier",Table10[[#This Row],[Raw Return]])</f>
        <v>3.9712264431365123E-3</v>
      </c>
      <c r="O60" s="8">
        <f>(Table10[[#This Row],[Return]]-$S$3)^2</f>
        <v>2.8255441473946375E-5</v>
      </c>
      <c r="P60" s="8">
        <f>(Table10[[#This Row],[Return]]-$S$3)^3</f>
        <v>1.5019419444000486E-7</v>
      </c>
    </row>
    <row r="61" spans="1:16" x14ac:dyDescent="0.3">
      <c r="A61" s="1" t="s">
        <v>12</v>
      </c>
      <c r="B61" s="1" t="s">
        <v>13</v>
      </c>
      <c r="C61" s="2">
        <v>43644</v>
      </c>
      <c r="D61" s="1">
        <v>8443.9</v>
      </c>
      <c r="E61" s="1">
        <v>8443.9</v>
      </c>
      <c r="F61" s="1">
        <v>8557.85</v>
      </c>
      <c r="G61" s="1">
        <v>8423.7999999999993</v>
      </c>
      <c r="H61" s="1">
        <v>8549.9</v>
      </c>
      <c r="I61" s="1">
        <v>8524.65</v>
      </c>
      <c r="J61" s="1">
        <v>8488.76</v>
      </c>
      <c r="K61" s="1">
        <v>224278</v>
      </c>
      <c r="L61" s="1">
        <v>1903842715.3</v>
      </c>
      <c r="M61" s="3">
        <f>IF(ISERROR((Table10[[#This Row],[Close Price]]-I60)/I60),0,(Table10[[#This Row],[Close Price]]-I60)/I60)</f>
        <v>9.5631165693577623E-3</v>
      </c>
      <c r="N61" s="3">
        <f>IF(OR(Table10[[#This Row],[Raw Return]]&lt;-20,Table10[[#This Row],[Raw Return]]&gt;20),"Outlier",Table10[[#This Row],[Raw Return]])</f>
        <v>9.5631165693577623E-3</v>
      </c>
      <c r="O61" s="8">
        <f>(Table10[[#This Row],[Return]]-$S$3)^2</f>
        <v>1.1897300866687541E-4</v>
      </c>
      <c r="P61" s="8">
        <f>(Table10[[#This Row],[Return]]-$S$3)^3</f>
        <v>1.2976951056627866E-6</v>
      </c>
    </row>
    <row r="62" spans="1:16" x14ac:dyDescent="0.3">
      <c r="A62" s="1" t="s">
        <v>12</v>
      </c>
      <c r="B62" s="1" t="s">
        <v>13</v>
      </c>
      <c r="C62" s="2">
        <v>43647</v>
      </c>
      <c r="D62" s="1">
        <v>8524.65</v>
      </c>
      <c r="E62" s="1">
        <v>8548</v>
      </c>
      <c r="F62" s="1">
        <v>8575</v>
      </c>
      <c r="G62" s="1">
        <v>8503.0499999999993</v>
      </c>
      <c r="H62" s="1">
        <v>8511.0499999999993</v>
      </c>
      <c r="I62" s="1">
        <v>8521.0499999999993</v>
      </c>
      <c r="J62" s="1">
        <v>8543.52</v>
      </c>
      <c r="K62" s="1">
        <v>102735</v>
      </c>
      <c r="L62" s="1">
        <v>877718898.54999995</v>
      </c>
      <c r="M62" s="3">
        <f>IF(ISERROR((Table10[[#This Row],[Close Price]]-I61)/I61),0,(Table10[[#This Row],[Close Price]]-I61)/I61)</f>
        <v>-4.2230472805339386E-4</v>
      </c>
      <c r="N62" s="3">
        <f>IF(OR(Table10[[#This Row],[Raw Return]]&lt;-20,Table10[[#This Row],[Raw Return]]&gt;20),"Outlier",Table10[[#This Row],[Raw Return]])</f>
        <v>-4.2230472805339386E-4</v>
      </c>
      <c r="O62" s="8">
        <f>(Table10[[#This Row],[Return]]-$S$3)^2</f>
        <v>8.5018284374312048E-7</v>
      </c>
      <c r="P62" s="8">
        <f>(Table10[[#This Row],[Return]]-$S$3)^3</f>
        <v>7.8391415287039191E-10</v>
      </c>
    </row>
    <row r="63" spans="1:16" x14ac:dyDescent="0.3">
      <c r="A63" s="1" t="s">
        <v>12</v>
      </c>
      <c r="B63" s="1" t="s">
        <v>13</v>
      </c>
      <c r="C63" s="2">
        <v>43648</v>
      </c>
      <c r="D63" s="1">
        <v>8521.0499999999993</v>
      </c>
      <c r="E63" s="1">
        <v>8549</v>
      </c>
      <c r="F63" s="1">
        <v>8549</v>
      </c>
      <c r="G63" s="1">
        <v>8422</v>
      </c>
      <c r="H63" s="1">
        <v>8465.0499999999993</v>
      </c>
      <c r="I63" s="1">
        <v>8474.85</v>
      </c>
      <c r="J63" s="1">
        <v>8464.08</v>
      </c>
      <c r="K63" s="1">
        <v>152306</v>
      </c>
      <c r="L63" s="1">
        <v>1289130506.3499999</v>
      </c>
      <c r="M63" s="3">
        <f>IF(ISERROR((Table10[[#This Row],[Close Price]]-I62)/I62),0,(Table10[[#This Row],[Close Price]]-I62)/I62)</f>
        <v>-5.4218670234300837E-3</v>
      </c>
      <c r="N63" s="3">
        <f>IF(OR(Table10[[#This Row],[Raw Return]]&lt;-20,Table10[[#This Row],[Raw Return]]&gt;20),"Outlier",Table10[[#This Row],[Raw Return]])</f>
        <v>-5.4218670234300837E-3</v>
      </c>
      <c r="O63" s="8">
        <f>(Table10[[#This Row],[Return]]-$S$3)^2</f>
        <v>1.6626077149948966E-5</v>
      </c>
      <c r="P63" s="8">
        <f>(Table10[[#This Row],[Return]]-$S$3)^3</f>
        <v>-6.7792974126650168E-8</v>
      </c>
    </row>
    <row r="64" spans="1:16" x14ac:dyDescent="0.3">
      <c r="A64" s="1" t="s">
        <v>12</v>
      </c>
      <c r="B64" s="1" t="s">
        <v>13</v>
      </c>
      <c r="C64" s="2">
        <v>43649</v>
      </c>
      <c r="D64" s="1">
        <v>8474.85</v>
      </c>
      <c r="E64" s="1">
        <v>8509</v>
      </c>
      <c r="F64" s="1">
        <v>8510</v>
      </c>
      <c r="G64" s="1">
        <v>8405.6</v>
      </c>
      <c r="H64" s="1">
        <v>8418.75</v>
      </c>
      <c r="I64" s="1">
        <v>8430.4500000000007</v>
      </c>
      <c r="J64" s="1">
        <v>8441.4500000000007</v>
      </c>
      <c r="K64" s="1">
        <v>161661</v>
      </c>
      <c r="L64" s="1">
        <v>1364653258.6500001</v>
      </c>
      <c r="M64" s="3">
        <f>IF(ISERROR((Table10[[#This Row],[Close Price]]-I63)/I63),0,(Table10[[#This Row],[Close Price]]-I63)/I63)</f>
        <v>-5.2390307793057853E-3</v>
      </c>
      <c r="N64" s="3">
        <f>IF(OR(Table10[[#This Row],[Raw Return]]&lt;-20,Table10[[#This Row],[Raw Return]]&gt;20),"Outlier",Table10[[#This Row],[Raw Return]])</f>
        <v>-5.2390307793057853E-3</v>
      </c>
      <c r="O64" s="8">
        <f>(Table10[[#This Row],[Return]]-$S$3)^2</f>
        <v>1.5168473492110574E-5</v>
      </c>
      <c r="P64" s="8">
        <f>(Table10[[#This Row],[Return]]-$S$3)^3</f>
        <v>-5.9076235816957214E-8</v>
      </c>
    </row>
    <row r="65" spans="1:16" x14ac:dyDescent="0.3">
      <c r="A65" s="1" t="s">
        <v>12</v>
      </c>
      <c r="B65" s="1" t="s">
        <v>13</v>
      </c>
      <c r="C65" s="2">
        <v>43650</v>
      </c>
      <c r="D65" s="1">
        <v>8430.4500000000007</v>
      </c>
      <c r="E65" s="1">
        <v>8420</v>
      </c>
      <c r="F65" s="1">
        <v>8556.1</v>
      </c>
      <c r="G65" s="1">
        <v>8420</v>
      </c>
      <c r="H65" s="1">
        <v>8531</v>
      </c>
      <c r="I65" s="1">
        <v>8537.5499999999993</v>
      </c>
      <c r="J65" s="1">
        <v>8516.6200000000008</v>
      </c>
      <c r="K65" s="1">
        <v>144946</v>
      </c>
      <c r="L65" s="1">
        <v>1234450075.75</v>
      </c>
      <c r="M65" s="3">
        <f>IF(ISERROR((Table10[[#This Row],[Close Price]]-I64)/I64),0,(Table10[[#This Row],[Close Price]]-I64)/I64)</f>
        <v>1.2703948187818982E-2</v>
      </c>
      <c r="N65" s="3">
        <f>IF(OR(Table10[[#This Row],[Raw Return]]&lt;-20,Table10[[#This Row],[Raw Return]]&gt;20),"Outlier",Table10[[#This Row],[Raw Return]])</f>
        <v>1.2703948187818982E-2</v>
      </c>
      <c r="O65" s="8">
        <f>(Table10[[#This Row],[Return]]-$S$3)^2</f>
        <v>1.9735491600153738E-4</v>
      </c>
      <c r="P65" s="8">
        <f>(Table10[[#This Row],[Return]]-$S$3)^3</f>
        <v>2.7725023526681978E-6</v>
      </c>
    </row>
    <row r="66" spans="1:16" x14ac:dyDescent="0.3">
      <c r="A66" s="1" t="s">
        <v>12</v>
      </c>
      <c r="B66" s="1" t="s">
        <v>13</v>
      </c>
      <c r="C66" s="2">
        <v>43651</v>
      </c>
      <c r="D66" s="1">
        <v>8537.5499999999993</v>
      </c>
      <c r="E66" s="1">
        <v>8545</v>
      </c>
      <c r="F66" s="1">
        <v>8580</v>
      </c>
      <c r="G66" s="1">
        <v>8411.4</v>
      </c>
      <c r="H66" s="1">
        <v>8420</v>
      </c>
      <c r="I66" s="1">
        <v>8435.35</v>
      </c>
      <c r="J66" s="1">
        <v>8516.7000000000007</v>
      </c>
      <c r="K66" s="1">
        <v>159449</v>
      </c>
      <c r="L66" s="1">
        <v>1357979399.3</v>
      </c>
      <c r="M66" s="3">
        <f>IF(ISERROR((Table10[[#This Row],[Close Price]]-I65)/I65),0,(Table10[[#This Row],[Close Price]]-I65)/I65)</f>
        <v>-1.1970647316853069E-2</v>
      </c>
      <c r="N66" s="3">
        <f>IF(OR(Table10[[#This Row],[Raw Return]]&lt;-20,Table10[[#This Row],[Raw Return]]&gt;20),"Outlier",Table10[[#This Row],[Raw Return]])</f>
        <v>-1.1970647316853069E-2</v>
      </c>
      <c r="O66" s="8">
        <f>(Table10[[#This Row],[Return]]-$S$3)^2</f>
        <v>1.1291801764501763E-4</v>
      </c>
      <c r="P66" s="8">
        <f>(Table10[[#This Row],[Return]]-$S$3)^3</f>
        <v>-1.1998994873870857E-6</v>
      </c>
    </row>
    <row r="67" spans="1:16" x14ac:dyDescent="0.3">
      <c r="A67" s="1" t="s">
        <v>12</v>
      </c>
      <c r="B67" s="1" t="s">
        <v>13</v>
      </c>
      <c r="C67" s="2">
        <v>43654</v>
      </c>
      <c r="D67" s="1">
        <v>8435.35</v>
      </c>
      <c r="E67" s="1">
        <v>8499.9</v>
      </c>
      <c r="F67" s="1">
        <v>8499.9</v>
      </c>
      <c r="G67" s="1">
        <v>7463.05</v>
      </c>
      <c r="H67" s="1">
        <v>7581.9</v>
      </c>
      <c r="I67" s="1">
        <v>7593.05</v>
      </c>
      <c r="J67" s="1">
        <v>7778.71</v>
      </c>
      <c r="K67" s="1">
        <v>826206</v>
      </c>
      <c r="L67" s="1">
        <v>6426816697.1000004</v>
      </c>
      <c r="M67" s="3">
        <f>IF(ISERROR((Table10[[#This Row],[Close Price]]-I66)/I66),0,(Table10[[#This Row],[Close Price]]-I66)/I66)</f>
        <v>-9.9853592322784485E-2</v>
      </c>
      <c r="N67" s="3">
        <f>IF(OR(Table10[[#This Row],[Raw Return]]&lt;-20,Table10[[#This Row],[Raw Return]]&gt;20),"Outlier",Table10[[#This Row],[Raw Return]])</f>
        <v>-9.9853592322784485E-2</v>
      </c>
      <c r="O67" s="8">
        <f>(Table10[[#This Row],[Return]]-$S$3)^2</f>
        <v>9.704069181964781E-3</v>
      </c>
      <c r="P67" s="8">
        <f>(Table10[[#This Row],[Return]]-$S$3)^3</f>
        <v>-9.5594042173422888E-4</v>
      </c>
    </row>
    <row r="68" spans="1:16" x14ac:dyDescent="0.3">
      <c r="A68" s="1" t="s">
        <v>12</v>
      </c>
      <c r="B68" s="1" t="s">
        <v>13</v>
      </c>
      <c r="C68" s="2">
        <v>43655</v>
      </c>
      <c r="D68" s="1">
        <v>7593.05</v>
      </c>
      <c r="E68" s="1">
        <v>7590</v>
      </c>
      <c r="F68" s="1">
        <v>7934.35</v>
      </c>
      <c r="G68" s="1">
        <v>7418.95</v>
      </c>
      <c r="H68" s="1">
        <v>7812</v>
      </c>
      <c r="I68" s="1">
        <v>7855.4</v>
      </c>
      <c r="J68" s="1">
        <v>7730.22</v>
      </c>
      <c r="K68" s="1">
        <v>1267816</v>
      </c>
      <c r="L68" s="1">
        <v>9800493326.25</v>
      </c>
      <c r="M68" s="3">
        <f>IF(ISERROR((Table10[[#This Row],[Close Price]]-I67)/I67),0,(Table10[[#This Row],[Close Price]]-I67)/I67)</f>
        <v>3.455133312700423E-2</v>
      </c>
      <c r="N68" s="3">
        <f>IF(OR(Table10[[#This Row],[Raw Return]]&lt;-20,Table10[[#This Row],[Raw Return]]&gt;20),"Outlier",Table10[[#This Row],[Raw Return]])</f>
        <v>3.455133312700423E-2</v>
      </c>
      <c r="O68" s="8">
        <f>(Table10[[#This Row],[Return]]-$S$3)^2</f>
        <v>1.2885006651328608E-3</v>
      </c>
      <c r="P68" s="8">
        <f>(Table10[[#This Row],[Return]]-$S$3)^3</f>
        <v>4.6251622316971631E-5</v>
      </c>
    </row>
    <row r="69" spans="1:16" x14ac:dyDescent="0.3">
      <c r="A69" s="1" t="s">
        <v>12</v>
      </c>
      <c r="B69" s="1" t="s">
        <v>13</v>
      </c>
      <c r="C69" s="2">
        <v>43656</v>
      </c>
      <c r="D69" s="1">
        <v>7855.4</v>
      </c>
      <c r="E69" s="1">
        <v>7819.9</v>
      </c>
      <c r="F69" s="1">
        <v>7907.2</v>
      </c>
      <c r="G69" s="1">
        <v>7602.65</v>
      </c>
      <c r="H69" s="1">
        <v>7611.9</v>
      </c>
      <c r="I69" s="1">
        <v>7658.2</v>
      </c>
      <c r="J69" s="1">
        <v>7799.09</v>
      </c>
      <c r="K69" s="1">
        <v>506277</v>
      </c>
      <c r="L69" s="1">
        <v>3948499652.9499998</v>
      </c>
      <c r="M69" s="3">
        <f>IF(ISERROR((Table10[[#This Row],[Close Price]]-I68)/I68),0,(Table10[[#This Row],[Close Price]]-I68)/I68)</f>
        <v>-2.510375028642715E-2</v>
      </c>
      <c r="N69" s="3">
        <f>IF(OR(Table10[[#This Row],[Raw Return]]&lt;-20,Table10[[#This Row],[Raw Return]]&gt;20),"Outlier",Table10[[#This Row],[Raw Return]])</f>
        <v>-2.510375028642715E-2</v>
      </c>
      <c r="O69" s="8">
        <f>(Table10[[#This Row],[Return]]-$S$3)^2</f>
        <v>5.6450870616798468E-4</v>
      </c>
      <c r="P69" s="8">
        <f>(Table10[[#This Row],[Return]]-$S$3)^3</f>
        <v>-1.3412383613003437E-5</v>
      </c>
    </row>
    <row r="70" spans="1:16" x14ac:dyDescent="0.3">
      <c r="A70" s="1" t="s">
        <v>12</v>
      </c>
      <c r="B70" s="1" t="s">
        <v>13</v>
      </c>
      <c r="C70" s="2">
        <v>43657</v>
      </c>
      <c r="D70" s="1">
        <v>7658.2</v>
      </c>
      <c r="E70" s="1">
        <v>7693</v>
      </c>
      <c r="F70" s="1">
        <v>7799</v>
      </c>
      <c r="G70" s="1">
        <v>7601</v>
      </c>
      <c r="H70" s="1">
        <v>7680</v>
      </c>
      <c r="I70" s="1">
        <v>7645.7</v>
      </c>
      <c r="J70" s="1">
        <v>7702.89</v>
      </c>
      <c r="K70" s="1">
        <v>373119</v>
      </c>
      <c r="L70" s="1">
        <v>2874095693.6999998</v>
      </c>
      <c r="M70" s="3">
        <f>IF(ISERROR((Table10[[#This Row],[Close Price]]-I69)/I69),0,(Table10[[#This Row],[Close Price]]-I69)/I69)</f>
        <v>-1.6322373403671881E-3</v>
      </c>
      <c r="N70" s="3">
        <f>IF(OR(Table10[[#This Row],[Raw Return]]&lt;-20,Table10[[#This Row],[Raw Return]]&gt;20),"Outlier",Table10[[#This Row],[Raw Return]])</f>
        <v>-1.6322373403671881E-3</v>
      </c>
      <c r="O70" s="8">
        <f>(Table10[[#This Row],[Return]]-$S$3)^2</f>
        <v>8.2874324959544402E-8</v>
      </c>
      <c r="P70" s="8">
        <f>(Table10[[#This Row],[Return]]-$S$3)^3</f>
        <v>-2.3857778704516858E-11</v>
      </c>
    </row>
    <row r="71" spans="1:16" x14ac:dyDescent="0.3">
      <c r="A71" s="1" t="s">
        <v>12</v>
      </c>
      <c r="B71" s="1" t="s">
        <v>13</v>
      </c>
      <c r="C71" s="2">
        <v>43658</v>
      </c>
      <c r="D71" s="1">
        <v>7645.7</v>
      </c>
      <c r="E71" s="1">
        <v>7690</v>
      </c>
      <c r="F71" s="1">
        <v>7779.9</v>
      </c>
      <c r="G71" s="1">
        <v>7635</v>
      </c>
      <c r="H71" s="1">
        <v>7750</v>
      </c>
      <c r="I71" s="1">
        <v>7725.7</v>
      </c>
      <c r="J71" s="1">
        <v>7717.73</v>
      </c>
      <c r="K71" s="1">
        <v>350571</v>
      </c>
      <c r="L71" s="1">
        <v>2705611942.1999998</v>
      </c>
      <c r="M71" s="3">
        <f>IF(ISERROR((Table10[[#This Row],[Close Price]]-I70)/I70),0,(Table10[[#This Row],[Close Price]]-I70)/I70)</f>
        <v>1.0463397726826845E-2</v>
      </c>
      <c r="N71" s="3">
        <f>IF(OR(Table10[[#This Row],[Raw Return]]&lt;-20,Table10[[#This Row],[Raw Return]]&gt;20),"Outlier",Table10[[#This Row],[Raw Return]])</f>
        <v>1.0463397726826845E-2</v>
      </c>
      <c r="O71" s="8">
        <f>(Table10[[#This Row],[Return]]-$S$3)^2</f>
        <v>1.3942310308319366E-4</v>
      </c>
      <c r="P71" s="8">
        <f>(Table10[[#This Row],[Return]]-$S$3)^3</f>
        <v>1.6462739898075273E-6</v>
      </c>
    </row>
    <row r="72" spans="1:16" x14ac:dyDescent="0.3">
      <c r="A72" s="1" t="s">
        <v>12</v>
      </c>
      <c r="B72" s="1" t="s">
        <v>13</v>
      </c>
      <c r="C72" s="2">
        <v>43661</v>
      </c>
      <c r="D72" s="1">
        <v>7725.7</v>
      </c>
      <c r="E72" s="1">
        <v>7750.7</v>
      </c>
      <c r="F72" s="1">
        <v>7780</v>
      </c>
      <c r="G72" s="1">
        <v>7672</v>
      </c>
      <c r="H72" s="1">
        <v>7700</v>
      </c>
      <c r="I72" s="1">
        <v>7714.45</v>
      </c>
      <c r="J72" s="1">
        <v>7717.8</v>
      </c>
      <c r="K72" s="1">
        <v>178663</v>
      </c>
      <c r="L72" s="1">
        <v>1378885706.45</v>
      </c>
      <c r="M72" s="3">
        <f>IF(ISERROR((Table10[[#This Row],[Close Price]]-I71)/I71),0,(Table10[[#This Row],[Close Price]]-I71)/I71)</f>
        <v>-1.4561787281411394E-3</v>
      </c>
      <c r="N72" s="3">
        <f>IF(OR(Table10[[#This Row],[Raw Return]]&lt;-20,Table10[[#This Row],[Raw Return]]&gt;20),"Outlier",Table10[[#This Row],[Raw Return]])</f>
        <v>-1.4561787281411394E-3</v>
      </c>
      <c r="O72" s="8">
        <f>(Table10[[#This Row],[Return]]-$S$3)^2</f>
        <v>1.2503801576219186E-8</v>
      </c>
      <c r="P72" s="8">
        <f>(Table10[[#This Row],[Return]]-$S$3)^3</f>
        <v>-1.3981800781219134E-12</v>
      </c>
    </row>
    <row r="73" spans="1:16" x14ac:dyDescent="0.3">
      <c r="A73" s="1" t="s">
        <v>12</v>
      </c>
      <c r="B73" s="1" t="s">
        <v>13</v>
      </c>
      <c r="C73" s="2">
        <v>43662</v>
      </c>
      <c r="D73" s="1">
        <v>7714.45</v>
      </c>
      <c r="E73" s="1">
        <v>7711</v>
      </c>
      <c r="F73" s="1">
        <v>7900</v>
      </c>
      <c r="G73" s="1">
        <v>7702.05</v>
      </c>
      <c r="H73" s="1">
        <v>7899</v>
      </c>
      <c r="I73" s="1">
        <v>7881.7</v>
      </c>
      <c r="J73" s="1">
        <v>7822.69</v>
      </c>
      <c r="K73" s="1">
        <v>191188</v>
      </c>
      <c r="L73" s="1">
        <v>1495604704.6500001</v>
      </c>
      <c r="M73" s="3">
        <f>IF(ISERROR((Table10[[#This Row],[Close Price]]-I72)/I72),0,(Table10[[#This Row],[Close Price]]-I72)/I72)</f>
        <v>2.1680093849853199E-2</v>
      </c>
      <c r="N73" s="3">
        <f>IF(OR(Table10[[#This Row],[Raw Return]]&lt;-20,Table10[[#This Row],[Raw Return]]&gt;20),"Outlier",Table10[[#This Row],[Raw Return]])</f>
        <v>2.1680093849853199E-2</v>
      </c>
      <c r="O73" s="8">
        <f>(Table10[[#This Row],[Return]]-$S$3)^2</f>
        <v>5.3012539815438956E-4</v>
      </c>
      <c r="P73" s="8">
        <f>(Table10[[#This Row],[Return]]-$S$3)^3</f>
        <v>1.2205846878809531E-5</v>
      </c>
    </row>
    <row r="74" spans="1:16" x14ac:dyDescent="0.3">
      <c r="A74" s="1" t="s">
        <v>12</v>
      </c>
      <c r="B74" s="1" t="s">
        <v>13</v>
      </c>
      <c r="C74" s="2">
        <v>43663</v>
      </c>
      <c r="D74" s="1">
        <v>7881.7</v>
      </c>
      <c r="E74" s="1">
        <v>7882</v>
      </c>
      <c r="F74" s="1">
        <v>7909</v>
      </c>
      <c r="G74" s="1">
        <v>7820.5</v>
      </c>
      <c r="H74" s="1">
        <v>7858.7</v>
      </c>
      <c r="I74" s="1">
        <v>7854.55</v>
      </c>
      <c r="J74" s="1">
        <v>7868.28</v>
      </c>
      <c r="K74" s="1">
        <v>168284</v>
      </c>
      <c r="L74" s="1">
        <v>1324106267.95</v>
      </c>
      <c r="M74" s="3">
        <f>IF(ISERROR((Table10[[#This Row],[Close Price]]-I73)/I73),0,(Table10[[#This Row],[Close Price]]-I73)/I73)</f>
        <v>-3.4446883286600146E-3</v>
      </c>
      <c r="N74" s="3">
        <f>IF(OR(Table10[[#This Row],[Raw Return]]&lt;-20,Table10[[#This Row],[Raw Return]]&gt;20),"Outlier",Table10[[#This Row],[Raw Return]])</f>
        <v>-3.4446883286600146E-3</v>
      </c>
      <c r="O74" s="8">
        <f>(Table10[[#This Row],[Return]]-$S$3)^2</f>
        <v>4.4113861058214717E-6</v>
      </c>
      <c r="P74" s="8">
        <f>(Table10[[#This Row],[Return]]-$S$3)^3</f>
        <v>-9.2653665764070487E-9</v>
      </c>
    </row>
    <row r="75" spans="1:16" x14ac:dyDescent="0.3">
      <c r="A75" s="1" t="s">
        <v>12</v>
      </c>
      <c r="B75" s="1" t="s">
        <v>13</v>
      </c>
      <c r="C75" s="2">
        <v>43664</v>
      </c>
      <c r="D75" s="1">
        <v>7854.55</v>
      </c>
      <c r="E75" s="1">
        <v>7858.7</v>
      </c>
      <c r="F75" s="1">
        <v>7907.9</v>
      </c>
      <c r="G75" s="1">
        <v>7810</v>
      </c>
      <c r="H75" s="1">
        <v>7834.3</v>
      </c>
      <c r="I75" s="1">
        <v>7847.65</v>
      </c>
      <c r="J75" s="1">
        <v>7865.85</v>
      </c>
      <c r="K75" s="1">
        <v>134466</v>
      </c>
      <c r="L75" s="1">
        <v>1057689844</v>
      </c>
      <c r="M75" s="3">
        <f>IF(ISERROR((Table10[[#This Row],[Close Price]]-I74)/I74),0,(Table10[[#This Row],[Close Price]]-I74)/I74)</f>
        <v>-8.784717138474573E-4</v>
      </c>
      <c r="N75" s="3">
        <f>IF(OR(Table10[[#This Row],[Raw Return]]&lt;-20,Table10[[#This Row],[Raw Return]]&gt;20),"Outlier",Table10[[#This Row],[Raw Return]])</f>
        <v>-8.784717138474573E-4</v>
      </c>
      <c r="O75" s="8">
        <f>(Table10[[#This Row],[Return]]-$S$3)^2</f>
        <v>2.170503385443708E-7</v>
      </c>
      <c r="P75" s="8">
        <f>(Table10[[#This Row],[Return]]-$S$3)^3</f>
        <v>1.0112084762742566E-10</v>
      </c>
    </row>
    <row r="76" spans="1:16" x14ac:dyDescent="0.3">
      <c r="A76" s="1" t="s">
        <v>12</v>
      </c>
      <c r="B76" s="1" t="s">
        <v>13</v>
      </c>
      <c r="C76" s="2">
        <v>43665</v>
      </c>
      <c r="D76" s="1">
        <v>7847.65</v>
      </c>
      <c r="E76" s="1">
        <v>7900</v>
      </c>
      <c r="F76" s="1">
        <v>7900</v>
      </c>
      <c r="G76" s="1">
        <v>7506</v>
      </c>
      <c r="H76" s="1">
        <v>7544</v>
      </c>
      <c r="I76" s="1">
        <v>7566.35</v>
      </c>
      <c r="J76" s="1">
        <v>7614.55</v>
      </c>
      <c r="K76" s="1">
        <v>406851</v>
      </c>
      <c r="L76" s="1">
        <v>3097988130.9000001</v>
      </c>
      <c r="M76" s="3">
        <f>IF(ISERROR((Table10[[#This Row],[Close Price]]-I75)/I75),0,(Table10[[#This Row],[Close Price]]-I75)/I75)</f>
        <v>-3.5845125610851562E-2</v>
      </c>
      <c r="N76" s="3">
        <f>IF(OR(Table10[[#This Row],[Raw Return]]&lt;-20,Table10[[#This Row],[Raw Return]]&gt;20),"Outlier",Table10[[#This Row],[Raw Return]])</f>
        <v>-3.5845125610851562E-2</v>
      </c>
      <c r="O76" s="8">
        <f>(Table10[[#This Row],[Return]]-$S$3)^2</f>
        <v>1.1903029430093697E-3</v>
      </c>
      <c r="P76" s="8">
        <f>(Table10[[#This Row],[Return]]-$S$3)^3</f>
        <v>-4.1066364831201636E-5</v>
      </c>
    </row>
    <row r="77" spans="1:16" x14ac:dyDescent="0.3">
      <c r="A77" s="1" t="s">
        <v>12</v>
      </c>
      <c r="B77" s="1" t="s">
        <v>13</v>
      </c>
      <c r="C77" s="2">
        <v>43668</v>
      </c>
      <c r="D77" s="1">
        <v>7566.35</v>
      </c>
      <c r="E77" s="1">
        <v>7541</v>
      </c>
      <c r="F77" s="1">
        <v>7544</v>
      </c>
      <c r="G77" s="1">
        <v>7080.8</v>
      </c>
      <c r="H77" s="1">
        <v>7144.9</v>
      </c>
      <c r="I77" s="1">
        <v>7162.45</v>
      </c>
      <c r="J77" s="1">
        <v>7215.87</v>
      </c>
      <c r="K77" s="1">
        <v>693477</v>
      </c>
      <c r="L77" s="1">
        <v>5004039163.8999996</v>
      </c>
      <c r="M77" s="3">
        <f>IF(ISERROR((Table10[[#This Row],[Close Price]]-I76)/I76),0,(Table10[[#This Row],[Close Price]]-I76)/I76)</f>
        <v>-5.3381088635868087E-2</v>
      </c>
      <c r="N77" s="3">
        <f>IF(OR(Table10[[#This Row],[Raw Return]]&lt;-20,Table10[[#This Row],[Raw Return]]&gt;20),"Outlier",Table10[[#This Row],[Raw Return]])</f>
        <v>-5.3381088635868087E-2</v>
      </c>
      <c r="O77" s="8">
        <f>(Table10[[#This Row],[Return]]-$S$3)^2</f>
        <v>2.707821300988835E-3</v>
      </c>
      <c r="P77" s="8">
        <f>(Table10[[#This Row],[Return]]-$S$3)^3</f>
        <v>-1.4090616675768483E-4</v>
      </c>
    </row>
    <row r="78" spans="1:16" x14ac:dyDescent="0.3">
      <c r="A78" s="1" t="s">
        <v>12</v>
      </c>
      <c r="B78" s="1" t="s">
        <v>13</v>
      </c>
      <c r="C78" s="2">
        <v>43669</v>
      </c>
      <c r="D78" s="1">
        <v>7162.45</v>
      </c>
      <c r="E78" s="1">
        <v>7164.8</v>
      </c>
      <c r="F78" s="1">
        <v>7254.95</v>
      </c>
      <c r="G78" s="1">
        <v>7115</v>
      </c>
      <c r="H78" s="1">
        <v>7184</v>
      </c>
      <c r="I78" s="1">
        <v>7170.35</v>
      </c>
      <c r="J78" s="1">
        <v>7192.02</v>
      </c>
      <c r="K78" s="1">
        <v>324922</v>
      </c>
      <c r="L78" s="1">
        <v>2336844725.4000001</v>
      </c>
      <c r="M78" s="3">
        <f>IF(ISERROR((Table10[[#This Row],[Close Price]]-I77)/I77),0,(Table10[[#This Row],[Close Price]]-I77)/I77)</f>
        <v>1.1029745408345673E-3</v>
      </c>
      <c r="N78" s="3">
        <f>IF(OR(Table10[[#This Row],[Raw Return]]&lt;-20,Table10[[#This Row],[Raw Return]]&gt;20),"Outlier",Table10[[#This Row],[Raw Return]])</f>
        <v>1.1029745408345673E-3</v>
      </c>
      <c r="O78" s="8">
        <f>(Table10[[#This Row],[Return]]-$S$3)^2</f>
        <v>5.9894381776957288E-6</v>
      </c>
      <c r="P78" s="8">
        <f>(Table10[[#This Row],[Return]]-$S$3)^3</f>
        <v>1.4658148926469956E-8</v>
      </c>
    </row>
    <row r="79" spans="1:16" x14ac:dyDescent="0.3">
      <c r="A79" s="1" t="s">
        <v>12</v>
      </c>
      <c r="B79" s="1" t="s">
        <v>13</v>
      </c>
      <c r="C79" s="2">
        <v>43670</v>
      </c>
      <c r="D79" s="1">
        <v>7170.35</v>
      </c>
      <c r="E79" s="1">
        <v>7205</v>
      </c>
      <c r="F79" s="1">
        <v>7223</v>
      </c>
      <c r="G79" s="1">
        <v>6966.05</v>
      </c>
      <c r="H79" s="1">
        <v>7063</v>
      </c>
      <c r="I79" s="1">
        <v>7065.3</v>
      </c>
      <c r="J79" s="1">
        <v>7059.26</v>
      </c>
      <c r="K79" s="1">
        <v>441763</v>
      </c>
      <c r="L79" s="1">
        <v>3118518563.0999999</v>
      </c>
      <c r="M79" s="3">
        <f>IF(ISERROR((Table10[[#This Row],[Close Price]]-I78)/I78),0,(Table10[[#This Row],[Close Price]]-I78)/I78)</f>
        <v>-1.4650609802868782E-2</v>
      </c>
      <c r="N79" s="3">
        <f>IF(OR(Table10[[#This Row],[Raw Return]]&lt;-20,Table10[[#This Row],[Raw Return]]&gt;20),"Outlier",Table10[[#This Row],[Raw Return]])</f>
        <v>-1.4650609802868782E-2</v>
      </c>
      <c r="O79" s="8">
        <f>(Table10[[#This Row],[Return]]-$S$3)^2</f>
        <v>1.7705632827537954E-4</v>
      </c>
      <c r="P79" s="8">
        <f>(Table10[[#This Row],[Return]]-$S$3)^3</f>
        <v>-2.3559560290025013E-6</v>
      </c>
    </row>
    <row r="80" spans="1:16" x14ac:dyDescent="0.3">
      <c r="A80" s="1" t="s">
        <v>12</v>
      </c>
      <c r="B80" s="1" t="s">
        <v>13</v>
      </c>
      <c r="C80" s="2">
        <v>43671</v>
      </c>
      <c r="D80" s="1">
        <v>7065.3</v>
      </c>
      <c r="E80" s="1">
        <v>7069.9</v>
      </c>
      <c r="F80" s="1">
        <v>7170</v>
      </c>
      <c r="G80" s="1">
        <v>6760</v>
      </c>
      <c r="H80" s="1">
        <v>6770</v>
      </c>
      <c r="I80" s="1">
        <v>6782.3</v>
      </c>
      <c r="J80" s="1">
        <v>6937.95</v>
      </c>
      <c r="K80" s="1">
        <v>1095745</v>
      </c>
      <c r="L80" s="1">
        <v>7602220614.8500004</v>
      </c>
      <c r="M80" s="3">
        <f>IF(ISERROR((Table10[[#This Row],[Close Price]]-I79)/I79),0,(Table10[[#This Row],[Close Price]]-I79)/I79)</f>
        <v>-4.0054916280978868E-2</v>
      </c>
      <c r="N80" s="3">
        <f>IF(OR(Table10[[#This Row],[Raw Return]]&lt;-20,Table10[[#This Row],[Raw Return]]&gt;20),"Outlier",Table10[[#This Row],[Raw Return]])</f>
        <v>-4.0054916280978868E-2</v>
      </c>
      <c r="O80" s="8">
        <f>(Table10[[#This Row],[Return]]-$S$3)^2</f>
        <v>1.4985072969230968E-3</v>
      </c>
      <c r="P80" s="8">
        <f>(Table10[[#This Row],[Return]]-$S$3)^3</f>
        <v>-5.8008053558416007E-5</v>
      </c>
    </row>
    <row r="81" spans="1:16" x14ac:dyDescent="0.3">
      <c r="A81" s="1" t="s">
        <v>12</v>
      </c>
      <c r="B81" s="1" t="s">
        <v>13</v>
      </c>
      <c r="C81" s="2">
        <v>43672</v>
      </c>
      <c r="D81" s="1">
        <v>6782.3</v>
      </c>
      <c r="E81" s="1">
        <v>6775</v>
      </c>
      <c r="F81" s="1">
        <v>7298</v>
      </c>
      <c r="G81" s="1">
        <v>6631.7</v>
      </c>
      <c r="H81" s="1">
        <v>7279.7</v>
      </c>
      <c r="I81" s="1">
        <v>7233</v>
      </c>
      <c r="J81" s="1">
        <v>7064.96</v>
      </c>
      <c r="K81" s="1">
        <v>1282898</v>
      </c>
      <c r="L81" s="1">
        <v>9063618599.5</v>
      </c>
      <c r="M81" s="3">
        <f>IF(ISERROR((Table10[[#This Row],[Close Price]]-I80)/I80),0,(Table10[[#This Row],[Close Price]]-I80)/I80)</f>
        <v>6.6452383409757718E-2</v>
      </c>
      <c r="N81" s="3">
        <f>IF(OR(Table10[[#This Row],[Raw Return]]&lt;-20,Table10[[#This Row],[Raw Return]]&gt;20),"Outlier",Table10[[#This Row],[Raw Return]])</f>
        <v>6.6452383409757718E-2</v>
      </c>
      <c r="O81" s="8">
        <f>(Table10[[#This Row],[Return]]-$S$3)^2</f>
        <v>4.5963981904450849E-3</v>
      </c>
      <c r="P81" s="8">
        <f>(Table10[[#This Row],[Return]]-$S$3)^3</f>
        <v>3.1162082104790455E-4</v>
      </c>
    </row>
    <row r="82" spans="1:16" x14ac:dyDescent="0.3">
      <c r="A82" s="1" t="s">
        <v>12</v>
      </c>
      <c r="B82" s="1" t="s">
        <v>13</v>
      </c>
      <c r="C82" s="2">
        <v>43675</v>
      </c>
      <c r="D82" s="1">
        <v>7233</v>
      </c>
      <c r="E82" s="1">
        <v>7235</v>
      </c>
      <c r="F82" s="1">
        <v>7283.7</v>
      </c>
      <c r="G82" s="1">
        <v>7090</v>
      </c>
      <c r="H82" s="1">
        <v>7133</v>
      </c>
      <c r="I82" s="1">
        <v>7120.85</v>
      </c>
      <c r="J82" s="1">
        <v>7171.91</v>
      </c>
      <c r="K82" s="1">
        <v>419089</v>
      </c>
      <c r="L82" s="1">
        <v>3005666639.1500001</v>
      </c>
      <c r="M82" s="3">
        <f>IF(ISERROR((Table10[[#This Row],[Close Price]]-I81)/I81),0,(Table10[[#This Row],[Close Price]]-I81)/I81)</f>
        <v>-1.5505322825936628E-2</v>
      </c>
      <c r="N82" s="3">
        <f>IF(OR(Table10[[#This Row],[Raw Return]]&lt;-20,Table10[[#This Row],[Raw Return]]&gt;20),"Outlier",Table10[[#This Row],[Raw Return]])</f>
        <v>-1.5505322825936628E-2</v>
      </c>
      <c r="O82" s="8">
        <f>(Table10[[#This Row],[Return]]-$S$3)^2</f>
        <v>2.0053291547237245E-4</v>
      </c>
      <c r="P82" s="8">
        <f>(Table10[[#This Row],[Return]]-$S$3)^3</f>
        <v>-2.8397394963926741E-6</v>
      </c>
    </row>
    <row r="83" spans="1:16" x14ac:dyDescent="0.3">
      <c r="A83" s="1" t="s">
        <v>12</v>
      </c>
      <c r="B83" s="1" t="s">
        <v>13</v>
      </c>
      <c r="C83" s="2">
        <v>43676</v>
      </c>
      <c r="D83" s="1">
        <v>7120.85</v>
      </c>
      <c r="E83" s="1">
        <v>7150</v>
      </c>
      <c r="F83" s="1">
        <v>7257.75</v>
      </c>
      <c r="G83" s="1">
        <v>7056</v>
      </c>
      <c r="H83" s="1">
        <v>7093.65</v>
      </c>
      <c r="I83" s="1">
        <v>7078.05</v>
      </c>
      <c r="J83" s="1">
        <v>7160.54</v>
      </c>
      <c r="K83" s="1">
        <v>342504</v>
      </c>
      <c r="L83" s="1">
        <v>2452513862.5999999</v>
      </c>
      <c r="M83" s="3">
        <f>IF(ISERROR((Table10[[#This Row],[Close Price]]-I82)/I82),0,(Table10[[#This Row],[Close Price]]-I82)/I82)</f>
        <v>-6.0105184072126476E-3</v>
      </c>
      <c r="N83" s="3">
        <f>IF(OR(Table10[[#This Row],[Raw Return]]&lt;-20,Table10[[#This Row],[Raw Return]]&gt;20),"Outlier",Table10[[#This Row],[Raw Return]])</f>
        <v>-6.0105184072126476E-3</v>
      </c>
      <c r="O83" s="8">
        <f>(Table10[[#This Row],[Return]]-$S$3)^2</f>
        <v>2.1773049871838958E-5</v>
      </c>
      <c r="P83" s="8">
        <f>(Table10[[#This Row],[Return]]-$S$3)^3</f>
        <v>-1.015965360843537E-7</v>
      </c>
    </row>
    <row r="84" spans="1:16" x14ac:dyDescent="0.3">
      <c r="A84" s="1" t="s">
        <v>12</v>
      </c>
      <c r="B84" s="1" t="s">
        <v>13</v>
      </c>
      <c r="C84" s="2">
        <v>43677</v>
      </c>
      <c r="D84" s="1">
        <v>7078.05</v>
      </c>
      <c r="E84" s="1">
        <v>7088</v>
      </c>
      <c r="F84" s="1">
        <v>7123.2</v>
      </c>
      <c r="G84" s="1">
        <v>6895</v>
      </c>
      <c r="H84" s="1">
        <v>7089.9</v>
      </c>
      <c r="I84" s="1">
        <v>7097.85</v>
      </c>
      <c r="J84" s="1">
        <v>7024.59</v>
      </c>
      <c r="K84" s="1">
        <v>356118</v>
      </c>
      <c r="L84" s="1">
        <v>2501582970.4499998</v>
      </c>
      <c r="M84" s="3">
        <f>IF(ISERROR((Table10[[#This Row],[Close Price]]-I83)/I83),0,(Table10[[#This Row],[Close Price]]-I83)/I83)</f>
        <v>2.7973806344968148E-3</v>
      </c>
      <c r="N84" s="3">
        <f>IF(OR(Table10[[#This Row],[Raw Return]]&lt;-20,Table10[[#This Row],[Raw Return]]&gt;20),"Outlier",Table10[[#This Row],[Raw Return]])</f>
        <v>2.7973806344968148E-3</v>
      </c>
      <c r="O84" s="8">
        <f>(Table10[[#This Row],[Return]]-$S$3)^2</f>
        <v>1.7154001645002103E-5</v>
      </c>
      <c r="P84" s="8">
        <f>(Table10[[#This Row],[Return]]-$S$3)^3</f>
        <v>7.104739699973317E-8</v>
      </c>
    </row>
    <row r="85" spans="1:16" x14ac:dyDescent="0.3">
      <c r="A85" s="1" t="s">
        <v>12</v>
      </c>
      <c r="B85" s="1" t="s">
        <v>13</v>
      </c>
      <c r="C85" s="2">
        <v>43678</v>
      </c>
      <c r="D85" s="1">
        <v>7097.85</v>
      </c>
      <c r="E85" s="1">
        <v>7075</v>
      </c>
      <c r="F85" s="1">
        <v>7179.8</v>
      </c>
      <c r="G85" s="1">
        <v>6970.55</v>
      </c>
      <c r="H85" s="1">
        <v>7094.95</v>
      </c>
      <c r="I85" s="1">
        <v>7082</v>
      </c>
      <c r="J85" s="1">
        <v>7103.99</v>
      </c>
      <c r="K85" s="1">
        <v>365797</v>
      </c>
      <c r="L85" s="1">
        <v>2598619231.5999999</v>
      </c>
      <c r="M85" s="3">
        <f>IF(ISERROR((Table10[[#This Row],[Close Price]]-I84)/I84),0,(Table10[[#This Row],[Close Price]]-I84)/I84)</f>
        <v>-2.2330705777102028E-3</v>
      </c>
      <c r="N85" s="3">
        <f>IF(OR(Table10[[#This Row],[Raw Return]]&lt;-20,Table10[[#This Row],[Raw Return]]&gt;20),"Outlier",Table10[[#This Row],[Raw Return]])</f>
        <v>-2.2330705777102028E-3</v>
      </c>
      <c r="O85" s="8">
        <f>(Table10[[#This Row],[Return]]-$S$3)^2</f>
        <v>7.8980946030922637E-7</v>
      </c>
      <c r="P85" s="8">
        <f>(Table10[[#This Row],[Return]]-$S$3)^3</f>
        <v>-7.0191334121370195E-10</v>
      </c>
    </row>
    <row r="86" spans="1:16" x14ac:dyDescent="0.3">
      <c r="A86" s="1" t="s">
        <v>12</v>
      </c>
      <c r="B86" s="1" t="s">
        <v>13</v>
      </c>
      <c r="C86" s="2">
        <v>43679</v>
      </c>
      <c r="D86" s="1">
        <v>7082</v>
      </c>
      <c r="E86" s="1">
        <v>6955</v>
      </c>
      <c r="F86" s="1">
        <v>7125</v>
      </c>
      <c r="G86" s="1">
        <v>6902</v>
      </c>
      <c r="H86" s="1">
        <v>7060.1</v>
      </c>
      <c r="I86" s="1">
        <v>7063.7</v>
      </c>
      <c r="J86" s="1">
        <v>7017.24</v>
      </c>
      <c r="K86" s="1">
        <v>469811</v>
      </c>
      <c r="L86" s="1">
        <v>3296774445.8000002</v>
      </c>
      <c r="M86" s="3">
        <f>IF(ISERROR((Table10[[#This Row],[Close Price]]-I85)/I85),0,(Table10[[#This Row],[Close Price]]-I85)/I85)</f>
        <v>-2.5840158147416243E-3</v>
      </c>
      <c r="N86" s="3">
        <f>IF(OR(Table10[[#This Row],[Raw Return]]&lt;-20,Table10[[#This Row],[Raw Return]]&gt;20),"Outlier",Table10[[#This Row],[Raw Return]])</f>
        <v>-2.5840158147416243E-3</v>
      </c>
      <c r="O86" s="8">
        <f>(Table10[[#This Row],[Return]]-$S$3)^2</f>
        <v>1.536750680981166E-6</v>
      </c>
      <c r="P86" s="8">
        <f>(Table10[[#This Row],[Return]]-$S$3)^3</f>
        <v>-1.9050444847930786E-9</v>
      </c>
    </row>
    <row r="87" spans="1:16" x14ac:dyDescent="0.3">
      <c r="A87" s="1" t="s">
        <v>12</v>
      </c>
      <c r="B87" s="1" t="s">
        <v>13</v>
      </c>
      <c r="C87" s="2">
        <v>43682</v>
      </c>
      <c r="D87" s="1">
        <v>7063.7</v>
      </c>
      <c r="E87" s="1">
        <v>6975</v>
      </c>
      <c r="F87" s="1">
        <v>7035</v>
      </c>
      <c r="G87" s="1">
        <v>6942</v>
      </c>
      <c r="H87" s="1">
        <v>6975.3</v>
      </c>
      <c r="I87" s="1">
        <v>6986.95</v>
      </c>
      <c r="J87" s="1">
        <v>6980.93</v>
      </c>
      <c r="K87" s="1">
        <v>296069</v>
      </c>
      <c r="L87" s="1">
        <v>2066835839.6500001</v>
      </c>
      <c r="M87" s="3">
        <f>IF(ISERROR((Table10[[#This Row],[Close Price]]-I86)/I86),0,(Table10[[#This Row],[Close Price]]-I86)/I86)</f>
        <v>-1.0865410478927475E-2</v>
      </c>
      <c r="N87" s="3">
        <f>IF(OR(Table10[[#This Row],[Raw Return]]&lt;-20,Table10[[#This Row],[Raw Return]]&gt;20),"Outlier",Table10[[#This Row],[Raw Return]])</f>
        <v>-1.0865410478927475E-2</v>
      </c>
      <c r="O87" s="8">
        <f>(Table10[[#This Row],[Return]]-$S$3)^2</f>
        <v>9.0650434034157269E-5</v>
      </c>
      <c r="P87" s="8">
        <f>(Table10[[#This Row],[Return]]-$S$3)^3</f>
        <v>-8.6308750981715677E-7</v>
      </c>
    </row>
    <row r="88" spans="1:16" x14ac:dyDescent="0.3">
      <c r="A88" s="1" t="s">
        <v>12</v>
      </c>
      <c r="B88" s="1" t="s">
        <v>13</v>
      </c>
      <c r="C88" s="2">
        <v>43683</v>
      </c>
      <c r="D88" s="1">
        <v>6986.95</v>
      </c>
      <c r="E88" s="1">
        <v>6950</v>
      </c>
      <c r="F88" s="1">
        <v>7128</v>
      </c>
      <c r="G88" s="1">
        <v>6950</v>
      </c>
      <c r="H88" s="1">
        <v>7096.4</v>
      </c>
      <c r="I88" s="1">
        <v>7096.35</v>
      </c>
      <c r="J88" s="1">
        <v>7081.49</v>
      </c>
      <c r="K88" s="1">
        <v>349945</v>
      </c>
      <c r="L88" s="1">
        <v>2478132263.25</v>
      </c>
      <c r="M88" s="3">
        <f>IF(ISERROR((Table10[[#This Row],[Close Price]]-I87)/I87),0,(Table10[[#This Row],[Close Price]]-I87)/I87)</f>
        <v>1.5657761970530853E-2</v>
      </c>
      <c r="N88" s="3">
        <f>IF(OR(Table10[[#This Row],[Raw Return]]&lt;-20,Table10[[#This Row],[Raw Return]]&gt;20),"Outlier",Table10[[#This Row],[Raw Return]])</f>
        <v>1.5657761970530853E-2</v>
      </c>
      <c r="O88" s="8">
        <f>(Table10[[#This Row],[Return]]-$S$3)^2</f>
        <v>2.8907209469307871E-4</v>
      </c>
      <c r="P88" s="8">
        <f>(Table10[[#This Row],[Return]]-$S$3)^3</f>
        <v>4.9148385293226698E-6</v>
      </c>
    </row>
    <row r="89" spans="1:16" x14ac:dyDescent="0.3">
      <c r="A89" s="1" t="s">
        <v>12</v>
      </c>
      <c r="B89" s="1" t="s">
        <v>13</v>
      </c>
      <c r="C89" s="2">
        <v>43684</v>
      </c>
      <c r="D89" s="1">
        <v>7096.35</v>
      </c>
      <c r="E89" s="1">
        <v>7115</v>
      </c>
      <c r="F89" s="1">
        <v>7190</v>
      </c>
      <c r="G89" s="1">
        <v>7076.45</v>
      </c>
      <c r="H89" s="1">
        <v>7156.85</v>
      </c>
      <c r="I89" s="1">
        <v>7152.45</v>
      </c>
      <c r="J89" s="1">
        <v>7149.05</v>
      </c>
      <c r="K89" s="1">
        <v>395853</v>
      </c>
      <c r="L89" s="1">
        <v>2829971154.5999999</v>
      </c>
      <c r="M89" s="3">
        <f>IF(ISERROR((Table10[[#This Row],[Close Price]]-I88)/I88),0,(Table10[[#This Row],[Close Price]]-I88)/I88)</f>
        <v>7.90547253165352E-3</v>
      </c>
      <c r="N89" s="3">
        <f>IF(OR(Table10[[#This Row],[Raw Return]]&lt;-20,Table10[[#This Row],[Raw Return]]&gt;20),"Outlier",Table10[[#This Row],[Raw Return]])</f>
        <v>7.90547253165352E-3</v>
      </c>
      <c r="O89" s="8">
        <f>(Table10[[#This Row],[Return]]-$S$3)^2</f>
        <v>8.5559370957966437E-5</v>
      </c>
      <c r="P89" s="8">
        <f>(Table10[[#This Row],[Return]]-$S$3)^3</f>
        <v>7.9140970993871528E-7</v>
      </c>
    </row>
    <row r="90" spans="1:16" x14ac:dyDescent="0.3">
      <c r="A90" s="1" t="s">
        <v>12</v>
      </c>
      <c r="B90" s="1" t="s">
        <v>13</v>
      </c>
      <c r="C90" s="2">
        <v>43685</v>
      </c>
      <c r="D90" s="1">
        <v>7152.45</v>
      </c>
      <c r="E90" s="1">
        <v>7200.05</v>
      </c>
      <c r="F90" s="1">
        <v>7376.3</v>
      </c>
      <c r="G90" s="1">
        <v>7128</v>
      </c>
      <c r="H90" s="1">
        <v>7355</v>
      </c>
      <c r="I90" s="1">
        <v>7290.45</v>
      </c>
      <c r="J90" s="1">
        <v>7199.58</v>
      </c>
      <c r="K90" s="1">
        <v>243718</v>
      </c>
      <c r="L90" s="1">
        <v>1754667940.2</v>
      </c>
      <c r="M90" s="3">
        <f>IF(ISERROR((Table10[[#This Row],[Close Price]]-I89)/I89),0,(Table10[[#This Row],[Close Price]]-I89)/I89)</f>
        <v>1.92940880397626E-2</v>
      </c>
      <c r="N90" s="3">
        <f>IF(OR(Table10[[#This Row],[Raw Return]]&lt;-20,Table10[[#This Row],[Raw Return]]&gt;20),"Outlier",Table10[[#This Row],[Raw Return]])</f>
        <v>1.92940880397626E-2</v>
      </c>
      <c r="O90" s="8">
        <f>(Table10[[#This Row],[Return]]-$S$3)^2</f>
        <v>4.2594546853250706E-4</v>
      </c>
      <c r="P90" s="8">
        <f>(Table10[[#This Row],[Return]]-$S$3)^3</f>
        <v>8.7908527084929511E-6</v>
      </c>
    </row>
    <row r="91" spans="1:16" x14ac:dyDescent="0.3">
      <c r="A91" s="1" t="s">
        <v>12</v>
      </c>
      <c r="B91" s="1" t="s">
        <v>13</v>
      </c>
      <c r="C91" s="2">
        <v>43686</v>
      </c>
      <c r="D91" s="1">
        <v>7290.45</v>
      </c>
      <c r="E91" s="1">
        <v>7355</v>
      </c>
      <c r="F91" s="1">
        <v>7590</v>
      </c>
      <c r="G91" s="1">
        <v>7325</v>
      </c>
      <c r="H91" s="1">
        <v>7494</v>
      </c>
      <c r="I91" s="1">
        <v>7504</v>
      </c>
      <c r="J91" s="1">
        <v>7474.95</v>
      </c>
      <c r="K91" s="1">
        <v>416412</v>
      </c>
      <c r="L91" s="1">
        <v>3112658363.5500002</v>
      </c>
      <c r="M91" s="3">
        <f>IF(ISERROR((Table10[[#This Row],[Close Price]]-I90)/I90),0,(Table10[[#This Row],[Close Price]]-I90)/I90)</f>
        <v>2.9291744679683721E-2</v>
      </c>
      <c r="N91" s="3">
        <f>IF(OR(Table10[[#This Row],[Raw Return]]&lt;-20,Table10[[#This Row],[Raw Return]]&gt;20),"Outlier",Table10[[#This Row],[Raw Return]])</f>
        <v>2.9291744679683721E-2</v>
      </c>
      <c r="O91" s="8">
        <f>(Table10[[#This Row],[Return]]-$S$3)^2</f>
        <v>9.3857080758275241E-4</v>
      </c>
      <c r="P91" s="8">
        <f>(Table10[[#This Row],[Return]]-$S$3)^3</f>
        <v>2.8754151942417418E-5</v>
      </c>
    </row>
    <row r="92" spans="1:16" x14ac:dyDescent="0.3">
      <c r="A92" s="1" t="s">
        <v>12</v>
      </c>
      <c r="B92" s="1" t="s">
        <v>13</v>
      </c>
      <c r="C92" s="2">
        <v>43690</v>
      </c>
      <c r="D92" s="1">
        <v>7504</v>
      </c>
      <c r="E92" s="1">
        <v>7510</v>
      </c>
      <c r="F92" s="1">
        <v>7545</v>
      </c>
      <c r="G92" s="1">
        <v>7066.05</v>
      </c>
      <c r="H92" s="1">
        <v>7088</v>
      </c>
      <c r="I92" s="1">
        <v>7089.15</v>
      </c>
      <c r="J92" s="1">
        <v>7314.97</v>
      </c>
      <c r="K92" s="1">
        <v>406528</v>
      </c>
      <c r="L92" s="1">
        <v>2973740413.0500002</v>
      </c>
      <c r="M92" s="3">
        <f>IF(ISERROR((Table10[[#This Row],[Close Price]]-I91)/I91),0,(Table10[[#This Row],[Close Price]]-I91)/I91)</f>
        <v>-5.5283848614072546E-2</v>
      </c>
      <c r="N92" s="3">
        <f>IF(OR(Table10[[#This Row],[Raw Return]]&lt;-20,Table10[[#This Row],[Raw Return]]&gt;20),"Outlier",Table10[[#This Row],[Raw Return]])</f>
        <v>-5.5283848614072546E-2</v>
      </c>
      <c r="O92" s="8">
        <f>(Table10[[#This Row],[Return]]-$S$3)^2</f>
        <v>2.9094686121710514E-3</v>
      </c>
      <c r="P92" s="8">
        <f>(Table10[[#This Row],[Return]]-$S$3)^3</f>
        <v>-1.5693525393978085E-4</v>
      </c>
    </row>
    <row r="93" spans="1:16" x14ac:dyDescent="0.3">
      <c r="A93" s="1" t="s">
        <v>12</v>
      </c>
      <c r="B93" s="1" t="s">
        <v>13</v>
      </c>
      <c r="C93" s="2">
        <v>43691</v>
      </c>
      <c r="D93" s="1">
        <v>7089.15</v>
      </c>
      <c r="E93" s="1">
        <v>7198</v>
      </c>
      <c r="F93" s="1">
        <v>7449.9</v>
      </c>
      <c r="G93" s="1">
        <v>7130.05</v>
      </c>
      <c r="H93" s="1">
        <v>7413</v>
      </c>
      <c r="I93" s="1">
        <v>7415.2</v>
      </c>
      <c r="J93" s="1">
        <v>7290.84</v>
      </c>
      <c r="K93" s="1">
        <v>546578</v>
      </c>
      <c r="L93" s="1">
        <v>3985014286.8499999</v>
      </c>
      <c r="M93" s="3">
        <f>IF(ISERROR((Table10[[#This Row],[Close Price]]-I92)/I92),0,(Table10[[#This Row],[Close Price]]-I92)/I92)</f>
        <v>4.5992820013682913E-2</v>
      </c>
      <c r="N93" s="3">
        <f>IF(OR(Table10[[#This Row],[Raw Return]]&lt;-20,Table10[[#This Row],[Raw Return]]&gt;20),"Outlier",Table10[[#This Row],[Raw Return]])</f>
        <v>4.5992820013682913E-2</v>
      </c>
      <c r="O93" s="8">
        <f>(Table10[[#This Row],[Return]]-$S$3)^2</f>
        <v>2.2408084534841642E-3</v>
      </c>
      <c r="P93" s="8">
        <f>(Table10[[#This Row],[Return]]-$S$3)^3</f>
        <v>1.0607354939525174E-4</v>
      </c>
    </row>
    <row r="94" spans="1:16" x14ac:dyDescent="0.3">
      <c r="A94" s="1" t="s">
        <v>12</v>
      </c>
      <c r="B94" s="1" t="s">
        <v>13</v>
      </c>
      <c r="C94" s="2">
        <v>43693</v>
      </c>
      <c r="D94" s="1">
        <v>7415.2</v>
      </c>
      <c r="E94" s="1">
        <v>7391</v>
      </c>
      <c r="F94" s="1">
        <v>7575</v>
      </c>
      <c r="G94" s="1">
        <v>7283.35</v>
      </c>
      <c r="H94" s="1">
        <v>7428</v>
      </c>
      <c r="I94" s="1">
        <v>7439.4</v>
      </c>
      <c r="J94" s="1">
        <v>7452.98</v>
      </c>
      <c r="K94" s="1">
        <v>459164</v>
      </c>
      <c r="L94" s="1">
        <v>3422139582.3000002</v>
      </c>
      <c r="M94" s="3">
        <f>IF(ISERROR((Table10[[#This Row],[Close Price]]-I93)/I93),0,(Table10[[#This Row],[Close Price]]-I93)/I93)</f>
        <v>3.2635667278023274E-3</v>
      </c>
      <c r="N94" s="3">
        <f>IF(OR(Table10[[#This Row],[Raw Return]]&lt;-20,Table10[[#This Row],[Raw Return]]&gt;20),"Outlier",Table10[[#This Row],[Raw Return]])</f>
        <v>3.2635667278023274E-3</v>
      </c>
      <c r="O94" s="8">
        <f>(Table10[[#This Row],[Return]]-$S$3)^2</f>
        <v>2.1232973332727479E-5</v>
      </c>
      <c r="P94" s="8">
        <f>(Table10[[#This Row],[Return]]-$S$3)^3</f>
        <v>9.7839949858632635E-8</v>
      </c>
    </row>
    <row r="95" spans="1:16" x14ac:dyDescent="0.3">
      <c r="A95" s="1" t="s">
        <v>12</v>
      </c>
      <c r="B95" s="1" t="s">
        <v>13</v>
      </c>
      <c r="C95" s="2">
        <v>43696</v>
      </c>
      <c r="D95" s="1">
        <v>7439.4</v>
      </c>
      <c r="E95" s="1">
        <v>7465.3</v>
      </c>
      <c r="F95" s="1">
        <v>7530.85</v>
      </c>
      <c r="G95" s="1">
        <v>7340.55</v>
      </c>
      <c r="H95" s="1">
        <v>7380</v>
      </c>
      <c r="I95" s="1">
        <v>7376.65</v>
      </c>
      <c r="J95" s="1">
        <v>7457.23</v>
      </c>
      <c r="K95" s="1">
        <v>300128</v>
      </c>
      <c r="L95" s="1">
        <v>2238124852.25</v>
      </c>
      <c r="M95" s="3">
        <f>IF(ISERROR((Table10[[#This Row],[Close Price]]-I94)/I94),0,(Table10[[#This Row],[Close Price]]-I94)/I94)</f>
        <v>-8.4348200123665895E-3</v>
      </c>
      <c r="N95" s="3">
        <f>IF(OR(Table10[[#This Row],[Raw Return]]&lt;-20,Table10[[#This Row],[Raw Return]]&gt;20),"Outlier",Table10[[#This Row],[Raw Return]])</f>
        <v>-8.4348200123665895E-3</v>
      </c>
      <c r="O95" s="8">
        <f>(Table10[[#This Row],[Return]]-$S$3)^2</f>
        <v>5.0274646877718336E-5</v>
      </c>
      <c r="P95" s="8">
        <f>(Table10[[#This Row],[Return]]-$S$3)^3</f>
        <v>-3.564704573114956E-7</v>
      </c>
    </row>
    <row r="96" spans="1:16" x14ac:dyDescent="0.3">
      <c r="A96" s="1" t="s">
        <v>12</v>
      </c>
      <c r="B96" s="1" t="s">
        <v>13</v>
      </c>
      <c r="C96" s="2">
        <v>43697</v>
      </c>
      <c r="D96" s="1">
        <v>7376.65</v>
      </c>
      <c r="E96" s="1">
        <v>7420</v>
      </c>
      <c r="F96" s="1">
        <v>7450</v>
      </c>
      <c r="G96" s="1">
        <v>7207</v>
      </c>
      <c r="H96" s="1">
        <v>7232.55</v>
      </c>
      <c r="I96" s="1">
        <v>7236.15</v>
      </c>
      <c r="J96" s="1">
        <v>7265.27</v>
      </c>
      <c r="K96" s="1">
        <v>427881</v>
      </c>
      <c r="L96" s="1">
        <v>3108671738.4000001</v>
      </c>
      <c r="M96" s="3">
        <f>IF(ISERROR((Table10[[#This Row],[Close Price]]-I95)/I95),0,(Table10[[#This Row],[Close Price]]-I95)/I95)</f>
        <v>-1.9046586187497036E-2</v>
      </c>
      <c r="N96" s="3">
        <f>IF(OR(Table10[[#This Row],[Raw Return]]&lt;-20,Table10[[#This Row],[Raw Return]]&gt;20),"Outlier",Table10[[#This Row],[Raw Return]])</f>
        <v>-1.9046586187497036E-2</v>
      </c>
      <c r="O96" s="8">
        <f>(Table10[[#This Row],[Return]]-$S$3)^2</f>
        <v>3.1336887114023879E-4</v>
      </c>
      <c r="P96" s="8">
        <f>(Table10[[#This Row],[Return]]-$S$3)^3</f>
        <v>-5.547327160561386E-6</v>
      </c>
    </row>
    <row r="97" spans="1:16" x14ac:dyDescent="0.3">
      <c r="A97" s="1" t="s">
        <v>12</v>
      </c>
      <c r="B97" s="1" t="s">
        <v>13</v>
      </c>
      <c r="C97" s="2">
        <v>43698</v>
      </c>
      <c r="D97" s="1">
        <v>7236.15</v>
      </c>
      <c r="E97" s="1">
        <v>7241</v>
      </c>
      <c r="F97" s="1">
        <v>7334</v>
      </c>
      <c r="G97" s="1">
        <v>7117.35</v>
      </c>
      <c r="H97" s="1">
        <v>7150</v>
      </c>
      <c r="I97" s="1">
        <v>7145.85</v>
      </c>
      <c r="J97" s="1">
        <v>7222.63</v>
      </c>
      <c r="K97" s="1">
        <v>369263</v>
      </c>
      <c r="L97" s="1">
        <v>2667049384.4000001</v>
      </c>
      <c r="M97" s="3">
        <f>IF(ISERROR((Table10[[#This Row],[Close Price]]-I96)/I96),0,(Table10[[#This Row],[Close Price]]-I96)/I96)</f>
        <v>-1.2479011629112066E-2</v>
      </c>
      <c r="N97" s="3">
        <f>IF(OR(Table10[[#This Row],[Raw Return]]&lt;-20,Table10[[#This Row],[Raw Return]]&gt;20),"Outlier",Table10[[#This Row],[Raw Return]])</f>
        <v>-1.2479011629112066E-2</v>
      </c>
      <c r="O97" s="8">
        <f>(Table10[[#This Row],[Return]]-$S$3)^2</f>
        <v>1.2398050410494728E-4</v>
      </c>
      <c r="P97" s="8">
        <f>(Table10[[#This Row],[Return]]-$S$3)^3</f>
        <v>-1.3804799291329989E-6</v>
      </c>
    </row>
    <row r="98" spans="1:16" x14ac:dyDescent="0.3">
      <c r="A98" s="1" t="s">
        <v>12</v>
      </c>
      <c r="B98" s="1" t="s">
        <v>13</v>
      </c>
      <c r="C98" s="2">
        <v>43699</v>
      </c>
      <c r="D98" s="1">
        <v>7145.85</v>
      </c>
      <c r="E98" s="1">
        <v>7164</v>
      </c>
      <c r="F98" s="1">
        <v>7186.25</v>
      </c>
      <c r="G98" s="1">
        <v>6740</v>
      </c>
      <c r="H98" s="1">
        <v>6774</v>
      </c>
      <c r="I98" s="1">
        <v>6767.35</v>
      </c>
      <c r="J98" s="1">
        <v>6900.88</v>
      </c>
      <c r="K98" s="1">
        <v>710196</v>
      </c>
      <c r="L98" s="1">
        <v>4900977977.0500002</v>
      </c>
      <c r="M98" s="3">
        <f>IF(ISERROR((Table10[[#This Row],[Close Price]]-I97)/I97),0,(Table10[[#This Row],[Close Price]]-I97)/I97)</f>
        <v>-5.2967806489081073E-2</v>
      </c>
      <c r="N98" s="3">
        <f>IF(OR(Table10[[#This Row],[Raw Return]]&lt;-20,Table10[[#This Row],[Raw Return]]&gt;20),"Outlier",Table10[[#This Row],[Raw Return]])</f>
        <v>-5.2967806489081073E-2</v>
      </c>
      <c r="O98" s="8">
        <f>(Table10[[#This Row],[Return]]-$S$3)^2</f>
        <v>2.6649803998960138E-3</v>
      </c>
      <c r="P98" s="8">
        <f>(Table10[[#This Row],[Return]]-$S$3)^3</f>
        <v>-1.3757547752061696E-4</v>
      </c>
    </row>
    <row r="99" spans="1:16" x14ac:dyDescent="0.3">
      <c r="A99" s="1" t="s">
        <v>12</v>
      </c>
      <c r="B99" s="1" t="s">
        <v>13</v>
      </c>
      <c r="C99" s="2">
        <v>43700</v>
      </c>
      <c r="D99" s="1">
        <v>6767.35</v>
      </c>
      <c r="E99" s="1">
        <v>6773</v>
      </c>
      <c r="F99" s="1">
        <v>6963</v>
      </c>
      <c r="G99" s="1">
        <v>6581</v>
      </c>
      <c r="H99" s="1">
        <v>6900</v>
      </c>
      <c r="I99" s="1">
        <v>6884.6</v>
      </c>
      <c r="J99" s="1">
        <v>6808.41</v>
      </c>
      <c r="K99" s="1">
        <v>613954</v>
      </c>
      <c r="L99" s="1">
        <v>4180052799.5500002</v>
      </c>
      <c r="M99" s="3">
        <f>IF(ISERROR((Table10[[#This Row],[Close Price]]-I98)/I98),0,(Table10[[#This Row],[Close Price]]-I98)/I98)</f>
        <v>1.7325836553451497E-2</v>
      </c>
      <c r="N99" s="3">
        <f>IF(OR(Table10[[#This Row],[Raw Return]]&lt;-20,Table10[[#This Row],[Raw Return]]&gt;20),"Outlier",Table10[[#This Row],[Raw Return]])</f>
        <v>1.7325836553451497E-2</v>
      </c>
      <c r="O99" s="8">
        <f>(Table10[[#This Row],[Return]]-$S$3)^2</f>
        <v>3.4857617696338841E-4</v>
      </c>
      <c r="P99" s="8">
        <f>(Table10[[#This Row],[Return]]-$S$3)^3</f>
        <v>6.5079851554233105E-6</v>
      </c>
    </row>
    <row r="100" spans="1:16" x14ac:dyDescent="0.3">
      <c r="A100" s="1" t="s">
        <v>12</v>
      </c>
      <c r="B100" s="1" t="s">
        <v>13</v>
      </c>
      <c r="C100" s="2">
        <v>43703</v>
      </c>
      <c r="D100" s="1">
        <v>6884.6</v>
      </c>
      <c r="E100" s="1">
        <v>7149</v>
      </c>
      <c r="F100" s="1">
        <v>7223.65</v>
      </c>
      <c r="G100" s="1">
        <v>6909.55</v>
      </c>
      <c r="H100" s="1">
        <v>7178</v>
      </c>
      <c r="I100" s="1">
        <v>7190.8</v>
      </c>
      <c r="J100" s="1">
        <v>7059.33</v>
      </c>
      <c r="K100" s="1">
        <v>547043</v>
      </c>
      <c r="L100" s="1">
        <v>3861756886.8499999</v>
      </c>
      <c r="M100" s="3">
        <f>IF(ISERROR((Table10[[#This Row],[Close Price]]-I99)/I99),0,(Table10[[#This Row],[Close Price]]-I99)/I99)</f>
        <v>4.4476077041512914E-2</v>
      </c>
      <c r="N100" s="3">
        <f>IF(OR(Table10[[#This Row],[Raw Return]]&lt;-20,Table10[[#This Row],[Raw Return]]&gt;20),"Outlier",Table10[[#This Row],[Raw Return]])</f>
        <v>4.4476077041512914E-2</v>
      </c>
      <c r="O100" s="8">
        <f>(Table10[[#This Row],[Return]]-$S$3)^2</f>
        <v>2.0995122975793552E-3</v>
      </c>
      <c r="P100" s="8">
        <f>(Table10[[#This Row],[Return]]-$S$3)^3</f>
        <v>9.6200567541656785E-5</v>
      </c>
    </row>
    <row r="101" spans="1:16" x14ac:dyDescent="0.3">
      <c r="A101" s="1" t="s">
        <v>12</v>
      </c>
      <c r="B101" s="1" t="s">
        <v>13</v>
      </c>
      <c r="C101" s="2">
        <v>43704</v>
      </c>
      <c r="D101" s="1">
        <v>7190.8</v>
      </c>
      <c r="E101" s="1">
        <v>7220.8</v>
      </c>
      <c r="F101" s="1">
        <v>7242</v>
      </c>
      <c r="G101" s="1">
        <v>7095</v>
      </c>
      <c r="H101" s="1">
        <v>7108.3</v>
      </c>
      <c r="I101" s="1">
        <v>7126.5</v>
      </c>
      <c r="J101" s="1">
        <v>7171.55</v>
      </c>
      <c r="K101" s="1">
        <v>683327</v>
      </c>
      <c r="L101" s="1">
        <v>4900516989.1000004</v>
      </c>
      <c r="M101" s="3">
        <f>IF(ISERROR((Table10[[#This Row],[Close Price]]-I100)/I100),0,(Table10[[#This Row],[Close Price]]-I100)/I100)</f>
        <v>-8.9419814207042578E-3</v>
      </c>
      <c r="N101" s="3">
        <f>IF(OR(Table10[[#This Row],[Raw Return]]&lt;-20,Table10[[#This Row],[Raw Return]]&gt;20),"Outlier",Table10[[#This Row],[Raw Return]])</f>
        <v>-8.9419814207042578E-3</v>
      </c>
      <c r="O101" s="8">
        <f>(Table10[[#This Row],[Return]]-$S$3)^2</f>
        <v>5.7723876637627821E-5</v>
      </c>
      <c r="P101" s="8">
        <f>(Table10[[#This Row],[Return]]-$S$3)^3</f>
        <v>-4.3856425806205037E-7</v>
      </c>
    </row>
    <row r="102" spans="1:16" x14ac:dyDescent="0.3">
      <c r="A102" s="1" t="s">
        <v>12</v>
      </c>
      <c r="B102" s="1" t="s">
        <v>13</v>
      </c>
      <c r="C102" s="2">
        <v>43705</v>
      </c>
      <c r="D102" s="1">
        <v>7126.5</v>
      </c>
      <c r="E102" s="1">
        <v>7107</v>
      </c>
      <c r="F102" s="1">
        <v>7140</v>
      </c>
      <c r="G102" s="1">
        <v>6983.3</v>
      </c>
      <c r="H102" s="1">
        <v>7040</v>
      </c>
      <c r="I102" s="1">
        <v>7035.95</v>
      </c>
      <c r="J102" s="1">
        <v>7041.07</v>
      </c>
      <c r="K102" s="1">
        <v>392626</v>
      </c>
      <c r="L102" s="1">
        <v>2764506684.5999999</v>
      </c>
      <c r="M102" s="3">
        <f>IF(ISERROR((Table10[[#This Row],[Close Price]]-I101)/I101),0,(Table10[[#This Row],[Close Price]]-I101)/I101)</f>
        <v>-1.2706096962043105E-2</v>
      </c>
      <c r="N102" s="3">
        <f>IF(OR(Table10[[#This Row],[Raw Return]]&lt;-20,Table10[[#This Row],[Raw Return]]&gt;20),"Outlier",Table10[[#This Row],[Raw Return]])</f>
        <v>-1.2706096962043105E-2</v>
      </c>
      <c r="O102" s="8">
        <f>(Table10[[#This Row],[Return]]-$S$3)^2</f>
        <v>1.2908910475665654E-4</v>
      </c>
      <c r="P102" s="8">
        <f>(Table10[[#This Row],[Return]]-$S$3)^3</f>
        <v>-1.4666766685679362E-6</v>
      </c>
    </row>
    <row r="103" spans="1:16" x14ac:dyDescent="0.3">
      <c r="A103" s="1" t="s">
        <v>12</v>
      </c>
      <c r="B103" s="1" t="s">
        <v>13</v>
      </c>
      <c r="C103" s="2">
        <v>43706</v>
      </c>
      <c r="D103" s="1">
        <v>7035.95</v>
      </c>
      <c r="E103" s="1">
        <v>7025</v>
      </c>
      <c r="F103" s="1">
        <v>7055</v>
      </c>
      <c r="G103" s="1">
        <v>6931.2</v>
      </c>
      <c r="H103" s="1">
        <v>6997</v>
      </c>
      <c r="I103" s="1">
        <v>6979.85</v>
      </c>
      <c r="J103" s="1">
        <v>6990.47</v>
      </c>
      <c r="K103" s="1">
        <v>312764</v>
      </c>
      <c r="L103" s="1">
        <v>2186367499.9000001</v>
      </c>
      <c r="M103" s="3">
        <f>IF(ISERROR((Table10[[#This Row],[Close Price]]-I102)/I102),0,(Table10[[#This Row],[Close Price]]-I102)/I102)</f>
        <v>-7.9733369338894477E-3</v>
      </c>
      <c r="N103" s="3">
        <f>IF(OR(Table10[[#This Row],[Raw Return]]&lt;-20,Table10[[#This Row],[Raw Return]]&gt;20),"Outlier",Table10[[#This Row],[Raw Return]])</f>
        <v>-7.9733369338894477E-3</v>
      </c>
      <c r="O103" s="8">
        <f>(Table10[[#This Row],[Return]]-$S$3)^2</f>
        <v>4.3943357338873229E-5</v>
      </c>
      <c r="P103" s="8">
        <f>(Table10[[#This Row],[Return]]-$S$3)^3</f>
        <v>-2.9129957560913778E-7</v>
      </c>
    </row>
    <row r="104" spans="1:16" x14ac:dyDescent="0.3">
      <c r="A104" s="1" t="s">
        <v>12</v>
      </c>
      <c r="B104" s="1" t="s">
        <v>13</v>
      </c>
      <c r="C104" s="2">
        <v>43707</v>
      </c>
      <c r="D104" s="1">
        <v>6979.85</v>
      </c>
      <c r="E104" s="1">
        <v>6997</v>
      </c>
      <c r="F104" s="1">
        <v>7146.55</v>
      </c>
      <c r="G104" s="1">
        <v>6965</v>
      </c>
      <c r="H104" s="1">
        <v>7122.05</v>
      </c>
      <c r="I104" s="1">
        <v>7119.55</v>
      </c>
      <c r="J104" s="1">
        <v>7055.35</v>
      </c>
      <c r="K104" s="1">
        <v>472409</v>
      </c>
      <c r="L104" s="1">
        <v>3333009126.3000002</v>
      </c>
      <c r="M104" s="3">
        <f>IF(ISERROR((Table10[[#This Row],[Close Price]]-I103)/I103),0,(Table10[[#This Row],[Close Price]]-I103)/I103)</f>
        <v>2.0014756764113815E-2</v>
      </c>
      <c r="N104" s="3">
        <f>IF(OR(Table10[[#This Row],[Raw Return]]&lt;-20,Table10[[#This Row],[Raw Return]]&gt;20),"Outlier",Table10[[#This Row],[Raw Return]])</f>
        <v>2.0014756764113815E-2</v>
      </c>
      <c r="O104" s="8">
        <f>(Table10[[#This Row],[Return]]-$S$3)^2</f>
        <v>4.5621179757766557E-4</v>
      </c>
      <c r="P104" s="8">
        <f>(Table10[[#This Row],[Return]]-$S$3)^3</f>
        <v>9.7442802914769386E-6</v>
      </c>
    </row>
    <row r="105" spans="1:16" x14ac:dyDescent="0.3">
      <c r="A105" s="1" t="s">
        <v>12</v>
      </c>
      <c r="B105" s="1" t="s">
        <v>13</v>
      </c>
      <c r="C105" s="2">
        <v>43711</v>
      </c>
      <c r="D105" s="1">
        <v>7119.55</v>
      </c>
      <c r="E105" s="1">
        <v>7050</v>
      </c>
      <c r="F105" s="1">
        <v>7093.95</v>
      </c>
      <c r="G105" s="1">
        <v>7000</v>
      </c>
      <c r="H105" s="1">
        <v>7022.7</v>
      </c>
      <c r="I105" s="1">
        <v>7026.3</v>
      </c>
      <c r="J105" s="1">
        <v>7054.87</v>
      </c>
      <c r="K105" s="1">
        <v>237446</v>
      </c>
      <c r="L105" s="1">
        <v>1675151301.2</v>
      </c>
      <c r="M105" s="3">
        <f>IF(ISERROR((Table10[[#This Row],[Close Price]]-I104)/I104),0,(Table10[[#This Row],[Close Price]]-I104)/I104)</f>
        <v>-1.3097737918829139E-2</v>
      </c>
      <c r="N105" s="3">
        <f>IF(OR(Table10[[#This Row],[Raw Return]]&lt;-20,Table10[[#This Row],[Raw Return]]&gt;20),"Outlier",Table10[[#This Row],[Raw Return]])</f>
        <v>-1.3097737918829139E-2</v>
      </c>
      <c r="O105" s="8">
        <f>(Table10[[#This Row],[Return]]-$S$3)^2</f>
        <v>1.3814193177337679E-4</v>
      </c>
      <c r="P105" s="8">
        <f>(Table10[[#This Row],[Return]]-$S$3)^3</f>
        <v>-1.6236345613505026E-6</v>
      </c>
    </row>
    <row r="106" spans="1:16" x14ac:dyDescent="0.3">
      <c r="A106" s="1" t="s">
        <v>12</v>
      </c>
      <c r="B106" s="1" t="s">
        <v>13</v>
      </c>
      <c r="C106" s="2">
        <v>43712</v>
      </c>
      <c r="D106" s="1">
        <v>7026.3</v>
      </c>
      <c r="E106" s="1">
        <v>7030</v>
      </c>
      <c r="F106" s="1">
        <v>7077</v>
      </c>
      <c r="G106" s="1">
        <v>6950</v>
      </c>
      <c r="H106" s="1">
        <v>6995</v>
      </c>
      <c r="I106" s="1">
        <v>7023.1</v>
      </c>
      <c r="J106" s="1">
        <v>7024.82</v>
      </c>
      <c r="K106" s="1">
        <v>303358</v>
      </c>
      <c r="L106" s="1">
        <v>2131036263.45</v>
      </c>
      <c r="M106" s="3">
        <f>IF(ISERROR((Table10[[#This Row],[Close Price]]-I105)/I105),0,(Table10[[#This Row],[Close Price]]-I105)/I105)</f>
        <v>-4.5543173505256223E-4</v>
      </c>
      <c r="N106" s="3">
        <f>IF(OR(Table10[[#This Row],[Raw Return]]&lt;-20,Table10[[#This Row],[Raw Return]]&gt;20),"Outlier",Table10[[#This Row],[Raw Return]])</f>
        <v>-4.5543173505256223E-4</v>
      </c>
      <c r="O106" s="8">
        <f>(Table10[[#This Row],[Return]]-$S$3)^2</f>
        <v>7.9019049012548019E-7</v>
      </c>
      <c r="P106" s="8">
        <f>(Table10[[#This Row],[Return]]-$S$3)^3</f>
        <v>7.0242134126735155E-10</v>
      </c>
    </row>
    <row r="107" spans="1:16" x14ac:dyDescent="0.3">
      <c r="A107" s="1" t="s">
        <v>12</v>
      </c>
      <c r="B107" s="1" t="s">
        <v>13</v>
      </c>
      <c r="C107" s="2">
        <v>43713</v>
      </c>
      <c r="D107" s="1">
        <v>7023.1</v>
      </c>
      <c r="E107" s="1">
        <v>7050</v>
      </c>
      <c r="F107" s="1">
        <v>7094.95</v>
      </c>
      <c r="G107" s="1">
        <v>6953.6</v>
      </c>
      <c r="H107" s="1">
        <v>6993</v>
      </c>
      <c r="I107" s="1">
        <v>7001.05</v>
      </c>
      <c r="J107" s="1">
        <v>7038.4</v>
      </c>
      <c r="K107" s="1">
        <v>281048</v>
      </c>
      <c r="L107" s="1">
        <v>1978127507.0999999</v>
      </c>
      <c r="M107" s="3">
        <f>IF(ISERROR((Table10[[#This Row],[Close Price]]-I106)/I106),0,(Table10[[#This Row],[Close Price]]-I106)/I106)</f>
        <v>-3.1396391906708121E-3</v>
      </c>
      <c r="N107" s="3">
        <f>IF(OR(Table10[[#This Row],[Raw Return]]&lt;-20,Table10[[#This Row],[Raw Return]]&gt;20),"Outlier",Table10[[#This Row],[Raw Return]])</f>
        <v>-3.1396391906708121E-3</v>
      </c>
      <c r="O107" s="8">
        <f>(Table10[[#This Row],[Return]]-$S$3)^2</f>
        <v>3.2230333708708249E-6</v>
      </c>
      <c r="P107" s="8">
        <f>(Table10[[#This Row],[Return]]-$S$3)^3</f>
        <v>-5.7862501259844835E-9</v>
      </c>
    </row>
    <row r="108" spans="1:16" x14ac:dyDescent="0.3">
      <c r="A108" s="1" t="s">
        <v>12</v>
      </c>
      <c r="B108" s="1" t="s">
        <v>13</v>
      </c>
      <c r="C108" s="2">
        <v>43714</v>
      </c>
      <c r="D108" s="1">
        <v>7001.05</v>
      </c>
      <c r="E108" s="1">
        <v>7023.5</v>
      </c>
      <c r="F108" s="1">
        <v>7187.95</v>
      </c>
      <c r="G108" s="1">
        <v>7023.5</v>
      </c>
      <c r="H108" s="1">
        <v>7156.3</v>
      </c>
      <c r="I108" s="1">
        <v>7175.9</v>
      </c>
      <c r="J108" s="1">
        <v>7116.54</v>
      </c>
      <c r="K108" s="1">
        <v>302126</v>
      </c>
      <c r="L108" s="1">
        <v>2150091161</v>
      </c>
      <c r="M108" s="3">
        <f>IF(ISERROR((Table10[[#This Row],[Close Price]]-I107)/I107),0,(Table10[[#This Row],[Close Price]]-I107)/I107)</f>
        <v>2.4974825204790631E-2</v>
      </c>
      <c r="N108" s="3">
        <f>IF(OR(Table10[[#This Row],[Raw Return]]&lt;-20,Table10[[#This Row],[Raw Return]]&gt;20),"Outlier",Table10[[#This Row],[Raw Return]])</f>
        <v>2.4974825204790631E-2</v>
      </c>
      <c r="O108" s="8">
        <f>(Table10[[#This Row],[Return]]-$S$3)^2</f>
        <v>6.9269942190603655E-4</v>
      </c>
      <c r="P108" s="8">
        <f>(Table10[[#This Row],[Return]]-$S$3)^3</f>
        <v>1.8231283219167796E-5</v>
      </c>
    </row>
    <row r="109" spans="1:16" x14ac:dyDescent="0.3">
      <c r="A109" s="1" t="s">
        <v>12</v>
      </c>
      <c r="B109" s="1" t="s">
        <v>13</v>
      </c>
      <c r="C109" s="2">
        <v>43717</v>
      </c>
      <c r="D109" s="1">
        <v>7175.9</v>
      </c>
      <c r="E109" s="1">
        <v>7160</v>
      </c>
      <c r="F109" s="1">
        <v>7357.4</v>
      </c>
      <c r="G109" s="1">
        <v>7137.1</v>
      </c>
      <c r="H109" s="1">
        <v>7303</v>
      </c>
      <c r="I109" s="1">
        <v>7323.95</v>
      </c>
      <c r="J109" s="1">
        <v>7276.66</v>
      </c>
      <c r="K109" s="1">
        <v>397840</v>
      </c>
      <c r="L109" s="1">
        <v>2894946757.8000002</v>
      </c>
      <c r="M109" s="3">
        <f>IF(ISERROR((Table10[[#This Row],[Close Price]]-I108)/I108),0,(Table10[[#This Row],[Close Price]]-I108)/I108)</f>
        <v>2.0631558410791704E-2</v>
      </c>
      <c r="N109" s="3">
        <f>IF(OR(Table10[[#This Row],[Raw Return]]&lt;-20,Table10[[#This Row],[Raw Return]]&gt;20),"Outlier",Table10[[#This Row],[Raw Return]])</f>
        <v>2.0631558410791704E-2</v>
      </c>
      <c r="O109" s="8">
        <f>(Table10[[#This Row],[Return]]-$S$3)^2</f>
        <v>4.8294091657152507E-4</v>
      </c>
      <c r="P109" s="8">
        <f>(Table10[[#This Row],[Return]]-$S$3)^3</f>
        <v>1.0613069373004265E-5</v>
      </c>
    </row>
    <row r="110" spans="1:16" x14ac:dyDescent="0.3">
      <c r="A110" s="1" t="s">
        <v>12</v>
      </c>
      <c r="B110" s="1" t="s">
        <v>13</v>
      </c>
      <c r="C110" s="2">
        <v>43719</v>
      </c>
      <c r="D110" s="1">
        <v>7323.95</v>
      </c>
      <c r="E110" s="1">
        <v>7349.95</v>
      </c>
      <c r="F110" s="1">
        <v>7419</v>
      </c>
      <c r="G110" s="1">
        <v>7295</v>
      </c>
      <c r="H110" s="1">
        <v>7300</v>
      </c>
      <c r="I110" s="1">
        <v>7354.2</v>
      </c>
      <c r="J110" s="1">
        <v>7369.17</v>
      </c>
      <c r="K110" s="1">
        <v>348066</v>
      </c>
      <c r="L110" s="1">
        <v>2564957884</v>
      </c>
      <c r="M110" s="3">
        <f>IF(ISERROR((Table10[[#This Row],[Close Price]]-I109)/I109),0,(Table10[[#This Row],[Close Price]]-I109)/I109)</f>
        <v>4.1302848872534631E-3</v>
      </c>
      <c r="N110" s="3">
        <f>IF(OR(Table10[[#This Row],[Raw Return]]&lt;-20,Table10[[#This Row],[Raw Return]]&gt;20),"Outlier",Table10[[#This Row],[Raw Return]])</f>
        <v>4.1302848872534631E-3</v>
      </c>
      <c r="O110" s="8">
        <f>(Table10[[#This Row],[Return]]-$S$3)^2</f>
        <v>2.9971718349571845E-5</v>
      </c>
      <c r="P110" s="8">
        <f>(Table10[[#This Row],[Return]]-$S$3)^3</f>
        <v>1.6408446455371829E-7</v>
      </c>
    </row>
    <row r="111" spans="1:16" x14ac:dyDescent="0.3">
      <c r="A111" s="1" t="s">
        <v>12</v>
      </c>
      <c r="B111" s="1" t="s">
        <v>13</v>
      </c>
      <c r="C111" s="2">
        <v>43720</v>
      </c>
      <c r="D111" s="1">
        <v>7354.2</v>
      </c>
      <c r="E111" s="1">
        <v>7355</v>
      </c>
      <c r="F111" s="1">
        <v>7357.9</v>
      </c>
      <c r="G111" s="1">
        <v>7126.65</v>
      </c>
      <c r="H111" s="1">
        <v>7303.95</v>
      </c>
      <c r="I111" s="1">
        <v>7291.95</v>
      </c>
      <c r="J111" s="1">
        <v>7283.46</v>
      </c>
      <c r="K111" s="1">
        <v>250803</v>
      </c>
      <c r="L111" s="1">
        <v>1826713549.25</v>
      </c>
      <c r="M111" s="3">
        <f>IF(ISERROR((Table10[[#This Row],[Close Price]]-I110)/I110),0,(Table10[[#This Row],[Close Price]]-I110)/I110)</f>
        <v>-8.4645508688912467E-3</v>
      </c>
      <c r="N111" s="3">
        <f>IF(OR(Table10[[#This Row],[Raw Return]]&lt;-20,Table10[[#This Row],[Raw Return]]&gt;20),"Outlier",Table10[[#This Row],[Raw Return]])</f>
        <v>-8.4645508688912467E-3</v>
      </c>
      <c r="O111" s="8">
        <f>(Table10[[#This Row],[Return]]-$S$3)^2</f>
        <v>5.0697141799528167E-5</v>
      </c>
      <c r="P111" s="8">
        <f>(Table10[[#This Row],[Return]]-$S$3)^3</f>
        <v>-3.6097341081489113E-7</v>
      </c>
    </row>
    <row r="112" spans="1:16" x14ac:dyDescent="0.3">
      <c r="A112" s="1" t="s">
        <v>12</v>
      </c>
      <c r="B112" s="1" t="s">
        <v>13</v>
      </c>
      <c r="C112" s="2">
        <v>43721</v>
      </c>
      <c r="D112" s="1">
        <v>7291.95</v>
      </c>
      <c r="E112" s="1">
        <v>7303.95</v>
      </c>
      <c r="F112" s="1">
        <v>7399.75</v>
      </c>
      <c r="G112" s="1">
        <v>7256</v>
      </c>
      <c r="H112" s="1">
        <v>7389</v>
      </c>
      <c r="I112" s="1">
        <v>7388.75</v>
      </c>
      <c r="J112" s="1">
        <v>7337.04</v>
      </c>
      <c r="K112" s="1">
        <v>213756</v>
      </c>
      <c r="L112" s="1">
        <v>1568336120.8</v>
      </c>
      <c r="M112" s="3">
        <f>IF(ISERROR((Table10[[#This Row],[Close Price]]-I111)/I111),0,(Table10[[#This Row],[Close Price]]-I111)/I111)</f>
        <v>1.32749127462476E-2</v>
      </c>
      <c r="N112" s="3">
        <f>IF(OR(Table10[[#This Row],[Raw Return]]&lt;-20,Table10[[#This Row],[Raw Return]]&gt;20),"Outlier",Table10[[#This Row],[Raw Return]])</f>
        <v>1.32749127462476E-2</v>
      </c>
      <c r="O112" s="8">
        <f>(Table10[[#This Row],[Return]]-$S$3)^2</f>
        <v>2.1372308678305844E-4</v>
      </c>
      <c r="P112" s="8">
        <f>(Table10[[#This Row],[Return]]-$S$3)^3</f>
        <v>3.1244757408041671E-6</v>
      </c>
    </row>
    <row r="113" spans="1:16" x14ac:dyDescent="0.3">
      <c r="A113" s="1" t="s">
        <v>12</v>
      </c>
      <c r="B113" s="1" t="s">
        <v>13</v>
      </c>
      <c r="C113" s="2">
        <v>43724</v>
      </c>
      <c r="D113" s="1">
        <v>7388.75</v>
      </c>
      <c r="E113" s="1">
        <v>7314.85</v>
      </c>
      <c r="F113" s="1">
        <v>7385</v>
      </c>
      <c r="G113" s="1">
        <v>7252.9</v>
      </c>
      <c r="H113" s="1">
        <v>7264.6</v>
      </c>
      <c r="I113" s="1">
        <v>7280.25</v>
      </c>
      <c r="J113" s="1">
        <v>7325.56</v>
      </c>
      <c r="K113" s="1">
        <v>251990</v>
      </c>
      <c r="L113" s="1">
        <v>1845967807.3499999</v>
      </c>
      <c r="M113" s="3">
        <f>IF(ISERROR((Table10[[#This Row],[Close Price]]-I112)/I112),0,(Table10[[#This Row],[Close Price]]-I112)/I112)</f>
        <v>-1.468448655049907E-2</v>
      </c>
      <c r="N113" s="3">
        <f>IF(OR(Table10[[#This Row],[Raw Return]]&lt;-20,Table10[[#This Row],[Raw Return]]&gt;20),"Outlier",Table10[[#This Row],[Raw Return]])</f>
        <v>-1.468448655049907E-2</v>
      </c>
      <c r="O113" s="8">
        <f>(Table10[[#This Row],[Return]]-$S$3)^2</f>
        <v>1.7795902095555372E-4</v>
      </c>
      <c r="P113" s="8">
        <f>(Table10[[#This Row],[Return]]-$S$3)^3</f>
        <v>-2.3739961576496095E-6</v>
      </c>
    </row>
    <row r="114" spans="1:16" x14ac:dyDescent="0.3">
      <c r="A114" s="1" t="s">
        <v>12</v>
      </c>
      <c r="B114" s="1" t="s">
        <v>13</v>
      </c>
      <c r="C114" s="2">
        <v>43725</v>
      </c>
      <c r="D114" s="1">
        <v>7280.25</v>
      </c>
      <c r="E114" s="1">
        <v>7291</v>
      </c>
      <c r="F114" s="1">
        <v>7325</v>
      </c>
      <c r="G114" s="1">
        <v>7108.3</v>
      </c>
      <c r="H114" s="1">
        <v>7180</v>
      </c>
      <c r="I114" s="1">
        <v>7150.5</v>
      </c>
      <c r="J114" s="1">
        <v>7239.46</v>
      </c>
      <c r="K114" s="1">
        <v>250105</v>
      </c>
      <c r="L114" s="1">
        <v>1810625672.3</v>
      </c>
      <c r="M114" s="3">
        <f>IF(ISERROR((Table10[[#This Row],[Close Price]]-I113)/I113),0,(Table10[[#This Row],[Close Price]]-I113)/I113)</f>
        <v>-1.7822190172040796E-2</v>
      </c>
      <c r="N114" s="3">
        <f>IF(OR(Table10[[#This Row],[Raw Return]]&lt;-20,Table10[[#This Row],[Raw Return]]&gt;20),"Outlier",Table10[[#This Row],[Raw Return]])</f>
        <v>-1.7822190172040796E-2</v>
      </c>
      <c r="O114" s="8">
        <f>(Table10[[#This Row],[Return]]-$S$3)^2</f>
        <v>2.7151894223458159E-4</v>
      </c>
      <c r="P114" s="8">
        <f>(Table10[[#This Row],[Return]]-$S$3)^3</f>
        <v>-4.4740434722350686E-6</v>
      </c>
    </row>
    <row r="115" spans="1:16" x14ac:dyDescent="0.3">
      <c r="A115" s="1" t="s">
        <v>12</v>
      </c>
      <c r="B115" s="1" t="s">
        <v>13</v>
      </c>
      <c r="C115" s="2">
        <v>43726</v>
      </c>
      <c r="D115" s="1">
        <v>7150.5</v>
      </c>
      <c r="E115" s="1">
        <v>7221</v>
      </c>
      <c r="F115" s="1">
        <v>7348</v>
      </c>
      <c r="G115" s="1">
        <v>7196</v>
      </c>
      <c r="H115" s="1">
        <v>7260</v>
      </c>
      <c r="I115" s="1">
        <v>7255.05</v>
      </c>
      <c r="J115" s="1">
        <v>7281.21</v>
      </c>
      <c r="K115" s="1">
        <v>307394</v>
      </c>
      <c r="L115" s="1">
        <v>2238199490.9499998</v>
      </c>
      <c r="M115" s="3">
        <f>IF(ISERROR((Table10[[#This Row],[Close Price]]-I114)/I114),0,(Table10[[#This Row],[Close Price]]-I114)/I114)</f>
        <v>1.4621355149989537E-2</v>
      </c>
      <c r="N115" s="3">
        <f>IF(OR(Table10[[#This Row],[Raw Return]]&lt;-20,Table10[[#This Row],[Raw Return]]&gt;20),"Outlier",Table10[[#This Row],[Raw Return]])</f>
        <v>1.4621355149989537E-2</v>
      </c>
      <c r="O115" s="8">
        <f>(Table10[[#This Row],[Return]]-$S$3)^2</f>
        <v>2.5490400690573344E-4</v>
      </c>
      <c r="P115" s="8">
        <f>(Table10[[#This Row],[Return]]-$S$3)^3</f>
        <v>4.0697243390034572E-6</v>
      </c>
    </row>
    <row r="116" spans="1:16" x14ac:dyDescent="0.3">
      <c r="A116" s="1" t="s">
        <v>12</v>
      </c>
      <c r="B116" s="1" t="s">
        <v>13</v>
      </c>
      <c r="C116" s="2">
        <v>43727</v>
      </c>
      <c r="D116" s="1">
        <v>7255.05</v>
      </c>
      <c r="E116" s="1">
        <v>7246</v>
      </c>
      <c r="F116" s="1">
        <v>7249</v>
      </c>
      <c r="G116" s="1">
        <v>7135.55</v>
      </c>
      <c r="H116" s="1">
        <v>7195</v>
      </c>
      <c r="I116" s="1">
        <v>7188.65</v>
      </c>
      <c r="J116" s="1">
        <v>7198.89</v>
      </c>
      <c r="K116" s="1">
        <v>222370</v>
      </c>
      <c r="L116" s="1">
        <v>1600818051.8499999</v>
      </c>
      <c r="M116" s="3">
        <f>IF(ISERROR((Table10[[#This Row],[Close Price]]-I115)/I115),0,(Table10[[#This Row],[Close Price]]-I115)/I115)</f>
        <v>-9.1522456771490953E-3</v>
      </c>
      <c r="N116" s="3">
        <f>IF(OR(Table10[[#This Row],[Raw Return]]&lt;-20,Table10[[#This Row],[Raw Return]]&gt;20),"Outlier",Table10[[#This Row],[Raw Return]])</f>
        <v>-9.1522456771490953E-3</v>
      </c>
      <c r="O116" s="8">
        <f>(Table10[[#This Row],[Return]]-$S$3)^2</f>
        <v>6.0963104835251549E-5</v>
      </c>
      <c r="P116" s="8">
        <f>(Table10[[#This Row],[Return]]-$S$3)^3</f>
        <v>-4.7599305492309617E-7</v>
      </c>
    </row>
    <row r="117" spans="1:16" x14ac:dyDescent="0.3">
      <c r="A117" s="1" t="s">
        <v>12</v>
      </c>
      <c r="B117" s="1" t="s">
        <v>13</v>
      </c>
      <c r="C117" s="2">
        <v>43728</v>
      </c>
      <c r="D117" s="1">
        <v>7188.65</v>
      </c>
      <c r="E117" s="1">
        <v>7230</v>
      </c>
      <c r="F117" s="1">
        <v>7800</v>
      </c>
      <c r="G117" s="1">
        <v>7102</v>
      </c>
      <c r="H117" s="1">
        <v>7720</v>
      </c>
      <c r="I117" s="1">
        <v>7693.65</v>
      </c>
      <c r="J117" s="1">
        <v>7507.2</v>
      </c>
      <c r="K117" s="1">
        <v>965027</v>
      </c>
      <c r="L117" s="1">
        <v>7244647028.1499996</v>
      </c>
      <c r="M117" s="3">
        <f>IF(ISERROR((Table10[[#This Row],[Close Price]]-I116)/I116),0,(Table10[[#This Row],[Close Price]]-I116)/I116)</f>
        <v>7.0249629624477478E-2</v>
      </c>
      <c r="N117" s="3">
        <f>IF(OR(Table10[[#This Row],[Raw Return]]&lt;-20,Table10[[#This Row],[Raw Return]]&gt;20),"Outlier",Table10[[#This Row],[Raw Return]])</f>
        <v>7.0249629624477478E-2</v>
      </c>
      <c r="O117" s="8">
        <f>(Table10[[#This Row],[Return]]-$S$3)^2</f>
        <v>5.1256991111389332E-3</v>
      </c>
      <c r="P117" s="8">
        <f>(Table10[[#This Row],[Return]]-$S$3)^3</f>
        <v>3.6696924041804477E-4</v>
      </c>
    </row>
    <row r="118" spans="1:16" x14ac:dyDescent="0.3">
      <c r="A118" s="1" t="s">
        <v>12</v>
      </c>
      <c r="B118" s="1" t="s">
        <v>13</v>
      </c>
      <c r="C118" s="2">
        <v>43731</v>
      </c>
      <c r="D118" s="1">
        <v>7693.65</v>
      </c>
      <c r="E118" s="1">
        <v>7852</v>
      </c>
      <c r="F118" s="1">
        <v>8392.9</v>
      </c>
      <c r="G118" s="1">
        <v>7831</v>
      </c>
      <c r="H118" s="1">
        <v>8273.2999999999993</v>
      </c>
      <c r="I118" s="1">
        <v>8297.75</v>
      </c>
      <c r="J118" s="1">
        <v>8160.79</v>
      </c>
      <c r="K118" s="1">
        <v>806321</v>
      </c>
      <c r="L118" s="1">
        <v>6580219468.5500002</v>
      </c>
      <c r="M118" s="3">
        <f>IF(ISERROR((Table10[[#This Row],[Close Price]]-I117)/I117),0,(Table10[[#This Row],[Close Price]]-I117)/I117)</f>
        <v>7.8519298382432323E-2</v>
      </c>
      <c r="N118" s="3">
        <f>IF(OR(Table10[[#This Row],[Raw Return]]&lt;-20,Table10[[#This Row],[Raw Return]]&gt;20),"Outlier",Table10[[#This Row],[Raw Return]])</f>
        <v>7.8519298382432323E-2</v>
      </c>
      <c r="O118" s="8">
        <f>(Table10[[#This Row],[Return]]-$S$3)^2</f>
        <v>6.3782036633842623E-3</v>
      </c>
      <c r="P118" s="8">
        <f>(Table10[[#This Row],[Return]]-$S$3)^3</f>
        <v>5.0938666781062659E-4</v>
      </c>
    </row>
    <row r="119" spans="1:16" x14ac:dyDescent="0.3">
      <c r="A119" s="1" t="s">
        <v>12</v>
      </c>
      <c r="B119" s="1" t="s">
        <v>13</v>
      </c>
      <c r="C119" s="2">
        <v>43732</v>
      </c>
      <c r="D119" s="1">
        <v>8297.75</v>
      </c>
      <c r="E119" s="1">
        <v>8298</v>
      </c>
      <c r="F119" s="1">
        <v>8374.75</v>
      </c>
      <c r="G119" s="1">
        <v>8157.05</v>
      </c>
      <c r="H119" s="1">
        <v>8260</v>
      </c>
      <c r="I119" s="1">
        <v>8240.7000000000007</v>
      </c>
      <c r="J119" s="1">
        <v>8250.42</v>
      </c>
      <c r="K119" s="1">
        <v>376734</v>
      </c>
      <c r="L119" s="1">
        <v>3108215595.3000002</v>
      </c>
      <c r="M119" s="3">
        <f>IF(ISERROR((Table10[[#This Row],[Close Price]]-I118)/I118),0,(Table10[[#This Row],[Close Price]]-I118)/I118)</f>
        <v>-6.8753577777107373E-3</v>
      </c>
      <c r="N119" s="3">
        <f>IF(OR(Table10[[#This Row],[Raw Return]]&lt;-20,Table10[[#This Row],[Raw Return]]&gt;20),"Outlier",Table10[[#This Row],[Raw Return]])</f>
        <v>-6.8753577777107373E-3</v>
      </c>
      <c r="O119" s="8">
        <f>(Table10[[#This Row],[Return]]-$S$3)^2</f>
        <v>3.0591954897292415E-5</v>
      </c>
      <c r="P119" s="8">
        <f>(Table10[[#This Row],[Return]]-$S$3)^3</f>
        <v>-1.6920408565988904E-7</v>
      </c>
    </row>
    <row r="120" spans="1:16" x14ac:dyDescent="0.3">
      <c r="A120" s="1" t="s">
        <v>12</v>
      </c>
      <c r="B120" s="1" t="s">
        <v>13</v>
      </c>
      <c r="C120" s="2">
        <v>43733</v>
      </c>
      <c r="D120" s="1">
        <v>8240.7000000000007</v>
      </c>
      <c r="E120" s="1">
        <v>8221</v>
      </c>
      <c r="F120" s="1">
        <v>8374.9500000000007</v>
      </c>
      <c r="G120" s="1">
        <v>8160.8</v>
      </c>
      <c r="H120" s="1">
        <v>8265</v>
      </c>
      <c r="I120" s="1">
        <v>8255.6</v>
      </c>
      <c r="J120" s="1">
        <v>8284.66</v>
      </c>
      <c r="K120" s="1">
        <v>474853</v>
      </c>
      <c r="L120" s="1">
        <v>3933996347.5</v>
      </c>
      <c r="M120" s="3">
        <f>IF(ISERROR((Table10[[#This Row],[Close Price]]-I119)/I119),0,(Table10[[#This Row],[Close Price]]-I119)/I119)</f>
        <v>1.8080988265559521E-3</v>
      </c>
      <c r="N120" s="3">
        <f>IF(OR(Table10[[#This Row],[Raw Return]]&lt;-20,Table10[[#This Row],[Raw Return]]&gt;20),"Outlier",Table10[[#This Row],[Raw Return]])</f>
        <v>1.8080988265559521E-3</v>
      </c>
      <c r="O120" s="8">
        <f>(Table10[[#This Row],[Return]]-$S$3)^2</f>
        <v>9.9379861200930144E-6</v>
      </c>
      <c r="P120" s="8">
        <f>(Table10[[#This Row],[Return]]-$S$3)^3</f>
        <v>3.1329075460007417E-8</v>
      </c>
    </row>
    <row r="121" spans="1:16" x14ac:dyDescent="0.3">
      <c r="A121" s="1" t="s">
        <v>12</v>
      </c>
      <c r="B121" s="1" t="s">
        <v>13</v>
      </c>
      <c r="C121" s="2">
        <v>43734</v>
      </c>
      <c r="D121" s="1">
        <v>8255.6</v>
      </c>
      <c r="E121" s="1">
        <v>8300</v>
      </c>
      <c r="F121" s="1">
        <v>8498.7999999999993</v>
      </c>
      <c r="G121" s="1">
        <v>8295</v>
      </c>
      <c r="H121" s="1">
        <v>8486</v>
      </c>
      <c r="I121" s="1">
        <v>8464.6</v>
      </c>
      <c r="J121" s="1">
        <v>8419.2199999999993</v>
      </c>
      <c r="K121" s="1">
        <v>581577</v>
      </c>
      <c r="L121" s="1">
        <v>4896425956</v>
      </c>
      <c r="M121" s="3">
        <f>IF(ISERROR((Table10[[#This Row],[Close Price]]-I120)/I120),0,(Table10[[#This Row],[Close Price]]-I120)/I120)</f>
        <v>2.5316149038228593E-2</v>
      </c>
      <c r="N121" s="3">
        <f>IF(OR(Table10[[#This Row],[Raw Return]]&lt;-20,Table10[[#This Row],[Raw Return]]&gt;20),"Outlier",Table10[[#This Row],[Raw Return]])</f>
        <v>2.5316149038228593E-2</v>
      </c>
      <c r="O121" s="8">
        <f>(Table10[[#This Row],[Return]]-$S$3)^2</f>
        <v>7.107826530989989E-4</v>
      </c>
      <c r="P121" s="8">
        <f>(Table10[[#This Row],[Return]]-$S$3)^3</f>
        <v>1.8949826159723397E-5</v>
      </c>
    </row>
    <row r="122" spans="1:16" x14ac:dyDescent="0.3">
      <c r="A122" s="1" t="s">
        <v>12</v>
      </c>
      <c r="B122" s="1" t="s">
        <v>13</v>
      </c>
      <c r="C122" s="2">
        <v>43735</v>
      </c>
      <c r="D122" s="1">
        <v>8464.6</v>
      </c>
      <c r="E122" s="1">
        <v>8480</v>
      </c>
      <c r="F122" s="1">
        <v>8577</v>
      </c>
      <c r="G122" s="1">
        <v>8404</v>
      </c>
      <c r="H122" s="1">
        <v>8560</v>
      </c>
      <c r="I122" s="1">
        <v>8550.35</v>
      </c>
      <c r="J122" s="1">
        <v>8537.4500000000007</v>
      </c>
      <c r="K122" s="1">
        <v>384278</v>
      </c>
      <c r="L122" s="1">
        <v>3280755605.3000002</v>
      </c>
      <c r="M122" s="3">
        <f>IF(ISERROR((Table10[[#This Row],[Close Price]]-I121)/I121),0,(Table10[[#This Row],[Close Price]]-I121)/I121)</f>
        <v>1.0130425536942088E-2</v>
      </c>
      <c r="N122" s="3">
        <f>IF(OR(Table10[[#This Row],[Raw Return]]&lt;-20,Table10[[#This Row],[Raw Return]]&gt;20),"Outlier",Table10[[#This Row],[Raw Return]])</f>
        <v>1.0130425536942088E-2</v>
      </c>
      <c r="O122" s="8">
        <f>(Table10[[#This Row],[Return]]-$S$3)^2</f>
        <v>1.3167066477910136E-4</v>
      </c>
      <c r="P122" s="8">
        <f>(Table10[[#This Row],[Return]]-$S$3)^3</f>
        <v>1.5108924198768326E-6</v>
      </c>
    </row>
    <row r="123" spans="1:16" x14ac:dyDescent="0.3">
      <c r="A123" s="1" t="s">
        <v>12</v>
      </c>
      <c r="B123" s="1" t="s">
        <v>13</v>
      </c>
      <c r="C123" s="2">
        <v>43738</v>
      </c>
      <c r="D123" s="1">
        <v>8550.35</v>
      </c>
      <c r="E123" s="1">
        <v>8560</v>
      </c>
      <c r="F123" s="1">
        <v>8668.7999999999993</v>
      </c>
      <c r="G123" s="1">
        <v>8410.35</v>
      </c>
      <c r="H123" s="1">
        <v>8497.9</v>
      </c>
      <c r="I123" s="1">
        <v>8513</v>
      </c>
      <c r="J123" s="1">
        <v>8543.4500000000007</v>
      </c>
      <c r="K123" s="1">
        <v>462717</v>
      </c>
      <c r="L123" s="1">
        <v>3953200614.4499998</v>
      </c>
      <c r="M123" s="3">
        <f>IF(ISERROR((Table10[[#This Row],[Close Price]]-I122)/I122),0,(Table10[[#This Row],[Close Price]]-I122)/I122)</f>
        <v>-4.3682422356979963E-3</v>
      </c>
      <c r="N123" s="3">
        <f>IF(OR(Table10[[#This Row],[Raw Return]]&lt;-20,Table10[[#This Row],[Raw Return]]&gt;20),"Outlier",Table10[[#This Row],[Raw Return]])</f>
        <v>-4.3682422356979963E-3</v>
      </c>
      <c r="O123" s="8">
        <f>(Table10[[#This Row],[Return]]-$S$3)^2</f>
        <v>9.1438738788110757E-6</v>
      </c>
      <c r="P123" s="8">
        <f>(Table10[[#This Row],[Return]]-$S$3)^3</f>
        <v>-2.765001306342053E-8</v>
      </c>
    </row>
    <row r="124" spans="1:16" x14ac:dyDescent="0.3">
      <c r="A124" s="1" t="s">
        <v>12</v>
      </c>
      <c r="B124" s="1" t="s">
        <v>13</v>
      </c>
      <c r="C124" s="2">
        <v>43739</v>
      </c>
      <c r="D124" s="1">
        <v>8513</v>
      </c>
      <c r="E124" s="1">
        <v>8571</v>
      </c>
      <c r="F124" s="1">
        <v>8613.9500000000007</v>
      </c>
      <c r="G124" s="1">
        <v>8285.9</v>
      </c>
      <c r="H124" s="1">
        <v>8471</v>
      </c>
      <c r="I124" s="1">
        <v>8458.35</v>
      </c>
      <c r="J124" s="1">
        <v>8472.43</v>
      </c>
      <c r="K124" s="1">
        <v>352809</v>
      </c>
      <c r="L124" s="1">
        <v>2989149760.4000001</v>
      </c>
      <c r="M124" s="3">
        <f>IF(ISERROR((Table10[[#This Row],[Close Price]]-I123)/I123),0,(Table10[[#This Row],[Close Price]]-I123)/I123)</f>
        <v>-6.4195935627862841E-3</v>
      </c>
      <c r="N124" s="3">
        <f>IF(OR(Table10[[#This Row],[Raw Return]]&lt;-20,Table10[[#This Row],[Raw Return]]&gt;20),"Outlier",Table10[[#This Row],[Raw Return]])</f>
        <v>-6.4195935627862841E-3</v>
      </c>
      <c r="O124" s="8">
        <f>(Table10[[#This Row],[Return]]-$S$3)^2</f>
        <v>2.5758012674277778E-5</v>
      </c>
      <c r="P124" s="8">
        <f>(Table10[[#This Row],[Return]]-$S$3)^3</f>
        <v>-1.3072797346668838E-7</v>
      </c>
    </row>
    <row r="125" spans="1:16" x14ac:dyDescent="0.3">
      <c r="A125" s="1" t="s">
        <v>12</v>
      </c>
      <c r="B125" s="1" t="s">
        <v>13</v>
      </c>
      <c r="C125" s="2">
        <v>43741</v>
      </c>
      <c r="D125" s="1">
        <v>8458.35</v>
      </c>
      <c r="E125" s="1">
        <v>8433</v>
      </c>
      <c r="F125" s="1">
        <v>8485</v>
      </c>
      <c r="G125" s="1">
        <v>8320.4500000000007</v>
      </c>
      <c r="H125" s="1">
        <v>8420.1</v>
      </c>
      <c r="I125" s="1">
        <v>8446.4500000000007</v>
      </c>
      <c r="J125" s="1">
        <v>8425.2999999999993</v>
      </c>
      <c r="K125" s="1">
        <v>207759</v>
      </c>
      <c r="L125" s="1">
        <v>1750432228</v>
      </c>
      <c r="M125" s="3">
        <f>IF(ISERROR((Table10[[#This Row],[Close Price]]-I124)/I124),0,(Table10[[#This Row],[Close Price]]-I124)/I124)</f>
        <v>-1.4068937795196032E-3</v>
      </c>
      <c r="N125" s="3">
        <f>IF(OR(Table10[[#This Row],[Raw Return]]&lt;-20,Table10[[#This Row],[Raw Return]]&gt;20),"Outlier",Table10[[#This Row],[Raw Return]])</f>
        <v>-1.4068937795196032E-3</v>
      </c>
      <c r="O125" s="8">
        <f>(Table10[[#This Row],[Return]]-$S$3)^2</f>
        <v>3.9106825225515697E-9</v>
      </c>
      <c r="P125" s="8">
        <f>(Table10[[#This Row],[Return]]-$S$3)^3</f>
        <v>-2.4455629185046192E-13</v>
      </c>
    </row>
    <row r="126" spans="1:16" x14ac:dyDescent="0.3">
      <c r="A126" s="1" t="s">
        <v>12</v>
      </c>
      <c r="B126" s="1" t="s">
        <v>13</v>
      </c>
      <c r="C126" s="2">
        <v>43742</v>
      </c>
      <c r="D126" s="1">
        <v>8446.4500000000007</v>
      </c>
      <c r="E126" s="1">
        <v>8514</v>
      </c>
      <c r="F126" s="1">
        <v>8541.35</v>
      </c>
      <c r="G126" s="1">
        <v>8250.7000000000007</v>
      </c>
      <c r="H126" s="1">
        <v>8284.75</v>
      </c>
      <c r="I126" s="1">
        <v>8300.75</v>
      </c>
      <c r="J126" s="1">
        <v>8414.91</v>
      </c>
      <c r="K126" s="1">
        <v>271416</v>
      </c>
      <c r="L126" s="1">
        <v>2283941141.3499999</v>
      </c>
      <c r="M126" s="3">
        <f>IF(ISERROR((Table10[[#This Row],[Close Price]]-I125)/I125),0,(Table10[[#This Row],[Close Price]]-I125)/I125)</f>
        <v>-1.7249850528920519E-2</v>
      </c>
      <c r="N126" s="3">
        <f>IF(OR(Table10[[#This Row],[Raw Return]]&lt;-20,Table10[[#This Row],[Raw Return]]&gt;20),"Outlier",Table10[[#This Row],[Raw Return]])</f>
        <v>-1.7249850528920519E-2</v>
      </c>
      <c r="O126" s="8">
        <f>(Table10[[#This Row],[Return]]-$S$3)^2</f>
        <v>2.5298468210923454E-4</v>
      </c>
      <c r="P126" s="8">
        <f>(Table10[[#This Row],[Return]]-$S$3)^3</f>
        <v>-4.0238458878884093E-6</v>
      </c>
    </row>
    <row r="127" spans="1:16" x14ac:dyDescent="0.3">
      <c r="A127" s="1" t="s">
        <v>12</v>
      </c>
      <c r="B127" s="1" t="s">
        <v>13</v>
      </c>
      <c r="C127" s="2">
        <v>43745</v>
      </c>
      <c r="D127" s="1">
        <v>8300.75</v>
      </c>
      <c r="E127" s="1">
        <v>8295</v>
      </c>
      <c r="F127" s="1">
        <v>8355</v>
      </c>
      <c r="G127" s="1">
        <v>8190</v>
      </c>
      <c r="H127" s="1">
        <v>8240</v>
      </c>
      <c r="I127" s="1">
        <v>8220</v>
      </c>
      <c r="J127" s="1">
        <v>8278.57</v>
      </c>
      <c r="K127" s="1">
        <v>276990</v>
      </c>
      <c r="L127" s="1">
        <v>2293081015.75</v>
      </c>
      <c r="M127" s="3">
        <f>IF(ISERROR((Table10[[#This Row],[Close Price]]-I126)/I126),0,(Table10[[#This Row],[Close Price]]-I126)/I126)</f>
        <v>-9.7280366231966998E-3</v>
      </c>
      <c r="N127" s="3">
        <f>IF(OR(Table10[[#This Row],[Raw Return]]&lt;-20,Table10[[#This Row],[Raw Return]]&gt;20),"Outlier",Table10[[#This Row],[Raw Return]])</f>
        <v>-9.7280366231966998E-3</v>
      </c>
      <c r="O127" s="8">
        <f>(Table10[[#This Row],[Return]]-$S$3)^2</f>
        <v>7.0286061733997279E-5</v>
      </c>
      <c r="P127" s="8">
        <f>(Table10[[#This Row],[Return]]-$S$3)^3</f>
        <v>-5.8925573011626802E-7</v>
      </c>
    </row>
    <row r="128" spans="1:16" x14ac:dyDescent="0.3">
      <c r="A128" s="1" t="s">
        <v>12</v>
      </c>
      <c r="B128" s="1" t="s">
        <v>13</v>
      </c>
      <c r="C128" s="2">
        <v>43747</v>
      </c>
      <c r="D128" s="1">
        <v>8220</v>
      </c>
      <c r="E128" s="1">
        <v>8279</v>
      </c>
      <c r="F128" s="1">
        <v>8349.9</v>
      </c>
      <c r="G128" s="1">
        <v>8176</v>
      </c>
      <c r="H128" s="1">
        <v>8300</v>
      </c>
      <c r="I128" s="1">
        <v>8318.25</v>
      </c>
      <c r="J128" s="1">
        <v>8257.09</v>
      </c>
      <c r="K128" s="1">
        <v>329837</v>
      </c>
      <c r="L128" s="1">
        <v>2723493344.1999998</v>
      </c>
      <c r="M128" s="3">
        <f>IF(ISERROR((Table10[[#This Row],[Close Price]]-I127)/I127),0,(Table10[[#This Row],[Close Price]]-I127)/I127)</f>
        <v>1.1952554744525548E-2</v>
      </c>
      <c r="N128" s="3">
        <f>IF(OR(Table10[[#This Row],[Raw Return]]&lt;-20,Table10[[#This Row],[Raw Return]]&gt;20),"Outlier",Table10[[#This Row],[Raw Return]])</f>
        <v>1.1952554744525548E-2</v>
      </c>
      <c r="O128" s="8">
        <f>(Table10[[#This Row],[Return]]-$S$3)^2</f>
        <v>1.7680789729534289E-4</v>
      </c>
      <c r="P128" s="8">
        <f>(Table10[[#This Row],[Return]]-$S$3)^3</f>
        <v>2.3509992411184721E-6</v>
      </c>
    </row>
    <row r="129" spans="1:16" x14ac:dyDescent="0.3">
      <c r="A129" s="1" t="s">
        <v>12</v>
      </c>
      <c r="B129" s="1" t="s">
        <v>13</v>
      </c>
      <c r="C129" s="2">
        <v>43748</v>
      </c>
      <c r="D129" s="1">
        <v>8318.25</v>
      </c>
      <c r="E129" s="1">
        <v>8280</v>
      </c>
      <c r="F129" s="1">
        <v>8345</v>
      </c>
      <c r="G129" s="1">
        <v>8175</v>
      </c>
      <c r="H129" s="1">
        <v>8202</v>
      </c>
      <c r="I129" s="1">
        <v>8201.85</v>
      </c>
      <c r="J129" s="1">
        <v>8242.4599999999991</v>
      </c>
      <c r="K129" s="1">
        <v>200005</v>
      </c>
      <c r="L129" s="1">
        <v>1648533991.25</v>
      </c>
      <c r="M129" s="3">
        <f>IF(ISERROR((Table10[[#This Row],[Close Price]]-I128)/I128),0,(Table10[[#This Row],[Close Price]]-I128)/I128)</f>
        <v>-1.3993327923541566E-2</v>
      </c>
      <c r="N129" s="3">
        <f>IF(OR(Table10[[#This Row],[Raw Return]]&lt;-20,Table10[[#This Row],[Raw Return]]&gt;20),"Outlier",Table10[[#This Row],[Raw Return]])</f>
        <v>-1.3993327923541566E-2</v>
      </c>
      <c r="O129" s="8">
        <f>(Table10[[#This Row],[Return]]-$S$3)^2</f>
        <v>1.5999643179369789E-4</v>
      </c>
      <c r="P129" s="8">
        <f>(Table10[[#This Row],[Return]]-$S$3)^3</f>
        <v>-2.0237900009307682E-6</v>
      </c>
    </row>
    <row r="130" spans="1:16" x14ac:dyDescent="0.3">
      <c r="A130" s="1" t="s">
        <v>12</v>
      </c>
      <c r="B130" s="1" t="s">
        <v>13</v>
      </c>
      <c r="C130" s="2">
        <v>43749</v>
      </c>
      <c r="D130" s="1">
        <v>8201.85</v>
      </c>
      <c r="E130" s="1">
        <v>8224</v>
      </c>
      <c r="F130" s="1">
        <v>8328.85</v>
      </c>
      <c r="G130" s="1">
        <v>8105</v>
      </c>
      <c r="H130" s="1">
        <v>8147.55</v>
      </c>
      <c r="I130" s="1">
        <v>8169.45</v>
      </c>
      <c r="J130" s="1">
        <v>8201.2000000000007</v>
      </c>
      <c r="K130" s="1">
        <v>270260</v>
      </c>
      <c r="L130" s="1">
        <v>2216457120</v>
      </c>
      <c r="M130" s="3">
        <f>IF(ISERROR((Table10[[#This Row],[Close Price]]-I129)/I129),0,(Table10[[#This Row],[Close Price]]-I129)/I129)</f>
        <v>-3.9503282795955233E-3</v>
      </c>
      <c r="N130" s="3">
        <f>IF(OR(Table10[[#This Row],[Raw Return]]&lt;-20,Table10[[#This Row],[Raw Return]]&gt;20),"Outlier",Table10[[#This Row],[Raw Return]])</f>
        <v>-3.9503282795955233E-3</v>
      </c>
      <c r="O130" s="8">
        <f>(Table10[[#This Row],[Return]]-$S$3)^2</f>
        <v>6.7910793813591552E-6</v>
      </c>
      <c r="P130" s="8">
        <f>(Table10[[#This Row],[Return]]-$S$3)^3</f>
        <v>-1.7697348797262699E-8</v>
      </c>
    </row>
    <row r="131" spans="1:16" x14ac:dyDescent="0.3">
      <c r="A131" s="1" t="s">
        <v>12</v>
      </c>
      <c r="B131" s="1" t="s">
        <v>13</v>
      </c>
      <c r="C131" s="2">
        <v>43752</v>
      </c>
      <c r="D131" s="1">
        <v>8169.45</v>
      </c>
      <c r="E131" s="1">
        <v>8195</v>
      </c>
      <c r="F131" s="1">
        <v>8254.1</v>
      </c>
      <c r="G131" s="1">
        <v>8052</v>
      </c>
      <c r="H131" s="1">
        <v>8070</v>
      </c>
      <c r="I131" s="1">
        <v>8082.25</v>
      </c>
      <c r="J131" s="1">
        <v>8156.94</v>
      </c>
      <c r="K131" s="1">
        <v>190372</v>
      </c>
      <c r="L131" s="1">
        <v>1552853427.4000001</v>
      </c>
      <c r="M131" s="3">
        <f>IF(ISERROR((Table10[[#This Row],[Close Price]]-I130)/I130),0,(Table10[[#This Row],[Close Price]]-I130)/I130)</f>
        <v>-1.0673913176529611E-2</v>
      </c>
      <c r="N131" s="3">
        <f>IF(OR(Table10[[#This Row],[Raw Return]]&lt;-20,Table10[[#This Row],[Raw Return]]&gt;20),"Outlier",Table10[[#This Row],[Raw Return]])</f>
        <v>-1.0673913176529611E-2</v>
      </c>
      <c r="O131" s="8">
        <f>(Table10[[#This Row],[Return]]-$S$3)^2</f>
        <v>8.7040593645732405E-5</v>
      </c>
      <c r="P131" s="8">
        <f>(Table10[[#This Row],[Return]]-$S$3)^3</f>
        <v>-8.1204999234520097E-7</v>
      </c>
    </row>
    <row r="132" spans="1:16" x14ac:dyDescent="0.3">
      <c r="A132" s="1" t="s">
        <v>12</v>
      </c>
      <c r="B132" s="1" t="s">
        <v>13</v>
      </c>
      <c r="C132" s="2">
        <v>43753</v>
      </c>
      <c r="D132" s="1">
        <v>8082.25</v>
      </c>
      <c r="E132" s="1">
        <v>8130</v>
      </c>
      <c r="F132" s="1">
        <v>8130</v>
      </c>
      <c r="G132" s="1">
        <v>8013</v>
      </c>
      <c r="H132" s="1">
        <v>8050</v>
      </c>
      <c r="I132" s="1">
        <v>8035.85</v>
      </c>
      <c r="J132" s="1">
        <v>8070.25</v>
      </c>
      <c r="K132" s="1">
        <v>217114</v>
      </c>
      <c r="L132" s="1">
        <v>1752164536.9000001</v>
      </c>
      <c r="M132" s="3">
        <f>IF(ISERROR((Table10[[#This Row],[Close Price]]-I131)/I131),0,(Table10[[#This Row],[Close Price]]-I131)/I131)</f>
        <v>-5.7409755946672813E-3</v>
      </c>
      <c r="N132" s="3">
        <f>IF(OR(Table10[[#This Row],[Raw Return]]&lt;-20,Table10[[#This Row],[Raw Return]]&gt;20),"Outlier",Table10[[#This Row],[Raw Return]])</f>
        <v>-5.7409755946672813E-3</v>
      </c>
      <c r="O132" s="8">
        <f>(Table10[[#This Row],[Return]]-$S$3)^2</f>
        <v>1.9330243377308937E-5</v>
      </c>
      <c r="P132" s="8">
        <f>(Table10[[#This Row],[Return]]-$S$3)^3</f>
        <v>-8.4987681774632582E-8</v>
      </c>
    </row>
    <row r="133" spans="1:16" x14ac:dyDescent="0.3">
      <c r="A133" s="1" t="s">
        <v>12</v>
      </c>
      <c r="B133" s="1" t="s">
        <v>13</v>
      </c>
      <c r="C133" s="2">
        <v>43754</v>
      </c>
      <c r="D133" s="1">
        <v>8035.85</v>
      </c>
      <c r="E133" s="1">
        <v>8085.55</v>
      </c>
      <c r="F133" s="1">
        <v>8260</v>
      </c>
      <c r="G133" s="1">
        <v>8065.05</v>
      </c>
      <c r="H133" s="1">
        <v>8151</v>
      </c>
      <c r="I133" s="1">
        <v>8134.3</v>
      </c>
      <c r="J133" s="1">
        <v>8140.85</v>
      </c>
      <c r="K133" s="1">
        <v>453154</v>
      </c>
      <c r="L133" s="1">
        <v>3689060002.3000002</v>
      </c>
      <c r="M133" s="3">
        <f>IF(ISERROR((Table10[[#This Row],[Close Price]]-I132)/I132),0,(Table10[[#This Row],[Close Price]]-I132)/I132)</f>
        <v>1.2251348643889546E-2</v>
      </c>
      <c r="N133" s="3">
        <f>IF(OR(Table10[[#This Row],[Raw Return]]&lt;-20,Table10[[#This Row],[Raw Return]]&gt;20),"Outlier",Table10[[#This Row],[Raw Return]])</f>
        <v>1.2251348643889546E-2</v>
      </c>
      <c r="O133" s="8">
        <f>(Table10[[#This Row],[Return]]-$S$3)^2</f>
        <v>1.8484324810336047E-4</v>
      </c>
      <c r="P133" s="8">
        <f>(Table10[[#This Row],[Return]]-$S$3)^3</f>
        <v>2.513074637203032E-6</v>
      </c>
    </row>
    <row r="134" spans="1:16" x14ac:dyDescent="0.3">
      <c r="A134" s="1" t="s">
        <v>12</v>
      </c>
      <c r="B134" s="1" t="s">
        <v>13</v>
      </c>
      <c r="C134" s="2">
        <v>43755</v>
      </c>
      <c r="D134" s="1">
        <v>8134.3</v>
      </c>
      <c r="E134" s="1">
        <v>8154</v>
      </c>
      <c r="F134" s="1">
        <v>8357.4</v>
      </c>
      <c r="G134" s="1">
        <v>8102</v>
      </c>
      <c r="H134" s="1">
        <v>8316.65</v>
      </c>
      <c r="I134" s="1">
        <v>8316.65</v>
      </c>
      <c r="J134" s="1">
        <v>8213.5400000000009</v>
      </c>
      <c r="K134" s="1">
        <v>622466</v>
      </c>
      <c r="L134" s="1">
        <v>5112646362.5500002</v>
      </c>
      <c r="M134" s="3">
        <f>IF(ISERROR((Table10[[#This Row],[Close Price]]-I133)/I133),0,(Table10[[#This Row],[Close Price]]-I133)/I133)</f>
        <v>2.2417417602006252E-2</v>
      </c>
      <c r="N134" s="3">
        <f>IF(OR(Table10[[#This Row],[Raw Return]]&lt;-20,Table10[[#This Row],[Raw Return]]&gt;20),"Outlier",Table10[[#This Row],[Raw Return]])</f>
        <v>2.2417417602006252E-2</v>
      </c>
      <c r="O134" s="8">
        <f>(Table10[[#This Row],[Return]]-$S$3)^2</f>
        <v>5.6462199541401918E-4</v>
      </c>
      <c r="P134" s="8">
        <f>(Table10[[#This Row],[Return]]-$S$3)^3</f>
        <v>1.3416421340967394E-5</v>
      </c>
    </row>
    <row r="135" spans="1:16" x14ac:dyDescent="0.3">
      <c r="A135" s="1" t="s">
        <v>12</v>
      </c>
      <c r="B135" s="1" t="s">
        <v>13</v>
      </c>
      <c r="C135" s="2">
        <v>43756</v>
      </c>
      <c r="D135" s="1">
        <v>8316.65</v>
      </c>
      <c r="E135" s="1">
        <v>8316</v>
      </c>
      <c r="F135" s="1">
        <v>8437.6</v>
      </c>
      <c r="G135" s="1">
        <v>8230</v>
      </c>
      <c r="H135" s="1">
        <v>8285</v>
      </c>
      <c r="I135" s="1">
        <v>8265.9500000000007</v>
      </c>
      <c r="J135" s="1">
        <v>8328.42</v>
      </c>
      <c r="K135" s="1">
        <v>352909</v>
      </c>
      <c r="L135" s="1">
        <v>2939175669.1500001</v>
      </c>
      <c r="M135" s="3">
        <f>IF(ISERROR((Table10[[#This Row],[Close Price]]-I134)/I134),0,(Table10[[#This Row],[Close Price]]-I134)/I134)</f>
        <v>-6.0962046016122973E-3</v>
      </c>
      <c r="N135" s="3">
        <f>IF(OR(Table10[[#This Row],[Raw Return]]&lt;-20,Table10[[#This Row],[Raw Return]]&gt;20),"Outlier",Table10[[#This Row],[Raw Return]])</f>
        <v>-6.0962046016122973E-3</v>
      </c>
      <c r="O135" s="8">
        <f>(Table10[[#This Row],[Return]]-$S$3)^2</f>
        <v>2.2580042994805552E-5</v>
      </c>
      <c r="P135" s="8">
        <f>(Table10[[#This Row],[Return]]-$S$3)^3</f>
        <v>-1.0729689313142087E-7</v>
      </c>
    </row>
    <row r="136" spans="1:16" x14ac:dyDescent="0.3">
      <c r="A136" s="1" t="s">
        <v>12</v>
      </c>
      <c r="B136" s="1" t="s">
        <v>13</v>
      </c>
      <c r="C136" s="2">
        <v>43760</v>
      </c>
      <c r="D136" s="1">
        <v>8265.9500000000007</v>
      </c>
      <c r="E136" s="1">
        <v>8300</v>
      </c>
      <c r="F136" s="1">
        <v>8393</v>
      </c>
      <c r="G136" s="1">
        <v>7975.25</v>
      </c>
      <c r="H136" s="1">
        <v>8005</v>
      </c>
      <c r="I136" s="1">
        <v>8008.85</v>
      </c>
      <c r="J136" s="1">
        <v>8192.7800000000007</v>
      </c>
      <c r="K136" s="1">
        <v>503368</v>
      </c>
      <c r="L136" s="1">
        <v>4123983476.4499998</v>
      </c>
      <c r="M136" s="3">
        <f>IF(ISERROR((Table10[[#This Row],[Close Price]]-I135)/I135),0,(Table10[[#This Row],[Close Price]]-I135)/I135)</f>
        <v>-3.1103502924648752E-2</v>
      </c>
      <c r="N136" s="3">
        <f>IF(OR(Table10[[#This Row],[Raw Return]]&lt;-20,Table10[[#This Row],[Raw Return]]&gt;20),"Outlier",Table10[[#This Row],[Raw Return]])</f>
        <v>-3.1103502924648752E-2</v>
      </c>
      <c r="O136" s="8">
        <f>(Table10[[#This Row],[Return]]-$S$3)^2</f>
        <v>8.8560668704134671E-4</v>
      </c>
      <c r="P136" s="8">
        <f>(Table10[[#This Row],[Return]]-$S$3)^3</f>
        <v>-2.6354897454188949E-5</v>
      </c>
    </row>
    <row r="137" spans="1:16" x14ac:dyDescent="0.3">
      <c r="A137" s="1" t="s">
        <v>12</v>
      </c>
      <c r="B137" s="1" t="s">
        <v>13</v>
      </c>
      <c r="C137" s="2">
        <v>43761</v>
      </c>
      <c r="D137" s="1">
        <v>8008.85</v>
      </c>
      <c r="E137" s="1">
        <v>8173</v>
      </c>
      <c r="F137" s="1">
        <v>8276.6</v>
      </c>
      <c r="G137" s="1">
        <v>8021</v>
      </c>
      <c r="H137" s="1">
        <v>8076.1</v>
      </c>
      <c r="I137" s="1">
        <v>8070.95</v>
      </c>
      <c r="J137" s="1">
        <v>8142.77</v>
      </c>
      <c r="K137" s="1">
        <v>570989</v>
      </c>
      <c r="L137" s="1">
        <v>4649432280.6499996</v>
      </c>
      <c r="M137" s="3">
        <f>IF(ISERROR((Table10[[#This Row],[Close Price]]-I136)/I136),0,(Table10[[#This Row],[Close Price]]-I136)/I136)</f>
        <v>7.7539222235401403E-3</v>
      </c>
      <c r="N137" s="3">
        <f>IF(OR(Table10[[#This Row],[Raw Return]]&lt;-20,Table10[[#This Row],[Raw Return]]&gt;20),"Outlier",Table10[[#This Row],[Raw Return]])</f>
        <v>7.7539222235401403E-3</v>
      </c>
      <c r="O137" s="8">
        <f>(Table10[[#This Row],[Return]]-$S$3)^2</f>
        <v>8.2778709019879225E-5</v>
      </c>
      <c r="P137" s="8">
        <f>(Table10[[#This Row],[Return]]-$S$3)^3</f>
        <v>7.5314391847246852E-7</v>
      </c>
    </row>
    <row r="138" spans="1:16" x14ac:dyDescent="0.3">
      <c r="A138" s="1" t="s">
        <v>12</v>
      </c>
      <c r="B138" s="1" t="s">
        <v>13</v>
      </c>
      <c r="C138" s="2">
        <v>43762</v>
      </c>
      <c r="D138" s="1">
        <v>8070.95</v>
      </c>
      <c r="E138" s="1">
        <v>8129.95</v>
      </c>
      <c r="F138" s="1">
        <v>8200</v>
      </c>
      <c r="G138" s="1">
        <v>8035</v>
      </c>
      <c r="H138" s="1">
        <v>8085</v>
      </c>
      <c r="I138" s="1">
        <v>8091</v>
      </c>
      <c r="J138" s="1">
        <v>8127.75</v>
      </c>
      <c r="K138" s="1">
        <v>336515</v>
      </c>
      <c r="L138" s="1">
        <v>2735110371.3499999</v>
      </c>
      <c r="M138" s="3">
        <f>IF(ISERROR((Table10[[#This Row],[Close Price]]-I137)/I137),0,(Table10[[#This Row],[Close Price]]-I137)/I137)</f>
        <v>2.4842180908071767E-3</v>
      </c>
      <c r="N138" s="3">
        <f>IF(OR(Table10[[#This Row],[Raw Return]]&lt;-20,Table10[[#This Row],[Raw Return]]&gt;20),"Outlier",Table10[[#This Row],[Raw Return]])</f>
        <v>2.4842180908071767E-3</v>
      </c>
      <c r="O138" s="8">
        <f>(Table10[[#This Row],[Return]]-$S$3)^2</f>
        <v>1.4657997405311899E-5</v>
      </c>
      <c r="P138" s="8">
        <f>(Table10[[#This Row],[Return]]-$S$3)^3</f>
        <v>5.6119263233330779E-8</v>
      </c>
    </row>
    <row r="139" spans="1:16" x14ac:dyDescent="0.3">
      <c r="A139" s="1" t="s">
        <v>12</v>
      </c>
      <c r="B139" s="1" t="s">
        <v>13</v>
      </c>
      <c r="C139" s="2">
        <v>43763</v>
      </c>
      <c r="D139" s="1">
        <v>8091</v>
      </c>
      <c r="E139" s="1">
        <v>8141</v>
      </c>
      <c r="F139" s="1">
        <v>8160</v>
      </c>
      <c r="G139" s="1">
        <v>7852</v>
      </c>
      <c r="H139" s="1">
        <v>7978</v>
      </c>
      <c r="I139" s="1">
        <v>7972.15</v>
      </c>
      <c r="J139" s="1">
        <v>8011.76</v>
      </c>
      <c r="K139" s="1">
        <v>354844</v>
      </c>
      <c r="L139" s="1">
        <v>2842925239.5</v>
      </c>
      <c r="M139" s="3">
        <f>IF(ISERROR((Table10[[#This Row],[Close Price]]-I138)/I138),0,(Table10[[#This Row],[Close Price]]-I138)/I138)</f>
        <v>-1.4689160795946158E-2</v>
      </c>
      <c r="N139" s="3">
        <f>IF(OR(Table10[[#This Row],[Raw Return]]&lt;-20,Table10[[#This Row],[Raw Return]]&gt;20),"Outlier",Table10[[#This Row],[Raw Return]])</f>
        <v>-1.4689160795946158E-2</v>
      </c>
      <c r="O139" s="8">
        <f>(Table10[[#This Row],[Return]]-$S$3)^2</f>
        <v>1.7808375287132637E-4</v>
      </c>
      <c r="P139" s="8">
        <f>(Table10[[#This Row],[Return]]-$S$3)^3</f>
        <v>-2.3764925045703398E-6</v>
      </c>
    </row>
    <row r="140" spans="1:16" x14ac:dyDescent="0.3">
      <c r="A140" s="1" t="s">
        <v>12</v>
      </c>
      <c r="B140" s="1" t="s">
        <v>13</v>
      </c>
      <c r="C140" s="2">
        <v>43765</v>
      </c>
      <c r="D140" s="1">
        <v>7972.15</v>
      </c>
      <c r="E140" s="1">
        <v>7980</v>
      </c>
      <c r="F140" s="1">
        <v>8085.45</v>
      </c>
      <c r="G140" s="1">
        <v>7954.35</v>
      </c>
      <c r="H140" s="1">
        <v>8016.15</v>
      </c>
      <c r="I140" s="1">
        <v>8001.5</v>
      </c>
      <c r="J140" s="1">
        <v>8015.01</v>
      </c>
      <c r="K140" s="1">
        <v>41755</v>
      </c>
      <c r="L140" s="1">
        <v>334666929</v>
      </c>
      <c r="M140" s="3">
        <f>IF(ISERROR((Table10[[#This Row],[Close Price]]-I139)/I139),0,(Table10[[#This Row],[Close Price]]-I139)/I139)</f>
        <v>3.6815664532153015E-3</v>
      </c>
      <c r="N140" s="3">
        <f>IF(OR(Table10[[#This Row],[Raw Return]]&lt;-20,Table10[[#This Row],[Raw Return]]&gt;20),"Outlier",Table10[[#This Row],[Raw Return]])</f>
        <v>3.6815664532153015E-3</v>
      </c>
      <c r="O140" s="8">
        <f>(Table10[[#This Row],[Return]]-$S$3)^2</f>
        <v>2.5259919920435122E-5</v>
      </c>
      <c r="P140" s="8">
        <f>(Table10[[#This Row],[Return]]-$S$3)^3</f>
        <v>1.2695445753481303E-7</v>
      </c>
    </row>
    <row r="141" spans="1:16" x14ac:dyDescent="0.3">
      <c r="A141" s="1" t="s">
        <v>12</v>
      </c>
      <c r="B141" s="1" t="s">
        <v>13</v>
      </c>
      <c r="C141" s="2">
        <v>43767</v>
      </c>
      <c r="D141" s="1">
        <v>8001.5</v>
      </c>
      <c r="E141" s="1">
        <v>8113</v>
      </c>
      <c r="F141" s="1">
        <v>8174.35</v>
      </c>
      <c r="G141" s="1">
        <v>8013</v>
      </c>
      <c r="H141" s="1">
        <v>8150</v>
      </c>
      <c r="I141" s="1">
        <v>8150.9</v>
      </c>
      <c r="J141" s="1">
        <v>8119.33</v>
      </c>
      <c r="K141" s="1">
        <v>389923</v>
      </c>
      <c r="L141" s="1">
        <v>3165913832.9499998</v>
      </c>
      <c r="M141" s="3">
        <f>IF(ISERROR((Table10[[#This Row],[Close Price]]-I140)/I140),0,(Table10[[#This Row],[Close Price]]-I140)/I140)</f>
        <v>1.8671499093919845E-2</v>
      </c>
      <c r="N141" s="3">
        <f>IF(OR(Table10[[#This Row],[Raw Return]]&lt;-20,Table10[[#This Row],[Raw Return]]&gt;20),"Outlier",Table10[[#This Row],[Raw Return]])</f>
        <v>1.8671499093919845E-2</v>
      </c>
      <c r="O141" s="8">
        <f>(Table10[[#This Row],[Return]]-$S$3)^2</f>
        <v>4.0063454839038321E-4</v>
      </c>
      <c r="P141" s="8">
        <f>(Table10[[#This Row],[Return]]-$S$3)^3</f>
        <v>8.0190439994351927E-6</v>
      </c>
    </row>
    <row r="142" spans="1:16" x14ac:dyDescent="0.3">
      <c r="A142" s="1" t="s">
        <v>12</v>
      </c>
      <c r="B142" s="1" t="s">
        <v>13</v>
      </c>
      <c r="C142" s="2">
        <v>43768</v>
      </c>
      <c r="D142" s="1">
        <v>8150.9</v>
      </c>
      <c r="E142" s="1">
        <v>8196.85</v>
      </c>
      <c r="F142" s="1">
        <v>8199.0499999999993</v>
      </c>
      <c r="G142" s="1">
        <v>8061.25</v>
      </c>
      <c r="H142" s="1">
        <v>8086</v>
      </c>
      <c r="I142" s="1">
        <v>8082.4</v>
      </c>
      <c r="J142" s="1">
        <v>8120.49</v>
      </c>
      <c r="K142" s="1">
        <v>226406</v>
      </c>
      <c r="L142" s="1">
        <v>1838527354.95</v>
      </c>
      <c r="M142" s="3">
        <f>IF(ISERROR((Table10[[#This Row],[Close Price]]-I141)/I141),0,(Table10[[#This Row],[Close Price]]-I141)/I141)</f>
        <v>-8.4039799285968424E-3</v>
      </c>
      <c r="N142" s="3">
        <f>IF(OR(Table10[[#This Row],[Raw Return]]&lt;-20,Table10[[#This Row],[Raw Return]]&gt;20),"Outlier",Table10[[#This Row],[Raw Return]])</f>
        <v>-8.4039799285968424E-3</v>
      </c>
      <c r="O142" s="8">
        <f>(Table10[[#This Row],[Return]]-$S$3)^2</f>
        <v>4.9838257123947079E-5</v>
      </c>
      <c r="P142" s="8">
        <f>(Table10[[#This Row],[Return]]-$S$3)^3</f>
        <v>-3.5183923645889745E-7</v>
      </c>
    </row>
    <row r="143" spans="1:16" x14ac:dyDescent="0.3">
      <c r="A143" s="1" t="s">
        <v>12</v>
      </c>
      <c r="B143" s="1" t="s">
        <v>13</v>
      </c>
      <c r="C143" s="2">
        <v>43769</v>
      </c>
      <c r="D143" s="1">
        <v>8082.4</v>
      </c>
      <c r="E143" s="1">
        <v>8120</v>
      </c>
      <c r="F143" s="1">
        <v>8241.9500000000007</v>
      </c>
      <c r="G143" s="1">
        <v>8100</v>
      </c>
      <c r="H143" s="1">
        <v>8130</v>
      </c>
      <c r="I143" s="1">
        <v>8134.35</v>
      </c>
      <c r="J143" s="1">
        <v>8179.3</v>
      </c>
      <c r="K143" s="1">
        <v>423287</v>
      </c>
      <c r="L143" s="1">
        <v>3462192262.0500002</v>
      </c>
      <c r="M143" s="3">
        <f>IF(ISERROR((Table10[[#This Row],[Close Price]]-I142)/I142),0,(Table10[[#This Row],[Close Price]]-I142)/I142)</f>
        <v>6.4275462733842338E-3</v>
      </c>
      <c r="N143" s="3">
        <f>IF(OR(Table10[[#This Row],[Raw Return]]&lt;-20,Table10[[#This Row],[Raw Return]]&gt;20),"Outlier",Table10[[#This Row],[Raw Return]])</f>
        <v>6.4275462733842338E-3</v>
      </c>
      <c r="O143" s="8">
        <f>(Table10[[#This Row],[Return]]-$S$3)^2</f>
        <v>6.040250115466812E-5</v>
      </c>
      <c r="P143" s="8">
        <f>(Table10[[#This Row],[Return]]-$S$3)^3</f>
        <v>4.6944247674321522E-7</v>
      </c>
    </row>
    <row r="144" spans="1:16" x14ac:dyDescent="0.3">
      <c r="A144" s="1" t="s">
        <v>12</v>
      </c>
      <c r="B144" s="1" t="s">
        <v>13</v>
      </c>
      <c r="C144" s="2">
        <v>43770</v>
      </c>
      <c r="D144" s="1">
        <v>8134.35</v>
      </c>
      <c r="E144" s="1">
        <v>8168</v>
      </c>
      <c r="F144" s="1">
        <v>8429</v>
      </c>
      <c r="G144" s="1">
        <v>8110.5</v>
      </c>
      <c r="H144" s="1">
        <v>8394.85</v>
      </c>
      <c r="I144" s="1">
        <v>8384.75</v>
      </c>
      <c r="J144" s="1">
        <v>8347.4699999999993</v>
      </c>
      <c r="K144" s="1">
        <v>656439</v>
      </c>
      <c r="L144" s="1">
        <v>5479608035.6999998</v>
      </c>
      <c r="M144" s="3">
        <f>IF(ISERROR((Table10[[#This Row],[Close Price]]-I143)/I143),0,(Table10[[#This Row],[Close Price]]-I143)/I143)</f>
        <v>3.0783037366230816E-2</v>
      </c>
      <c r="N144" s="3">
        <f>IF(OR(Table10[[#This Row],[Raw Return]]&lt;-20,Table10[[#This Row],[Raw Return]]&gt;20),"Outlier",Table10[[#This Row],[Raw Return]])</f>
        <v>3.0783037366230816E-2</v>
      </c>
      <c r="O144" s="8">
        <f>(Table10[[#This Row],[Return]]-$S$3)^2</f>
        <v>1.0321695541831803E-3</v>
      </c>
      <c r="P144" s="8">
        <f>(Table10[[#This Row],[Return]]-$S$3)^3</f>
        <v>3.3160919692218542E-5</v>
      </c>
    </row>
    <row r="145" spans="1:16" x14ac:dyDescent="0.3">
      <c r="A145" s="1" t="s">
        <v>12</v>
      </c>
      <c r="B145" s="1" t="s">
        <v>13</v>
      </c>
      <c r="C145" s="2">
        <v>43773</v>
      </c>
      <c r="D145" s="1">
        <v>8384.75</v>
      </c>
      <c r="E145" s="1">
        <v>8480</v>
      </c>
      <c r="F145" s="1">
        <v>8750</v>
      </c>
      <c r="G145" s="1">
        <v>8450.25</v>
      </c>
      <c r="H145" s="1">
        <v>8745</v>
      </c>
      <c r="I145" s="1">
        <v>8706.6</v>
      </c>
      <c r="J145" s="1">
        <v>8636.2000000000007</v>
      </c>
      <c r="K145" s="1">
        <v>552812</v>
      </c>
      <c r="L145" s="1">
        <v>4774197680.9499998</v>
      </c>
      <c r="M145" s="3">
        <f>IF(ISERROR((Table10[[#This Row],[Close Price]]-I144)/I144),0,(Table10[[#This Row],[Close Price]]-I144)/I144)</f>
        <v>3.8385163540952366E-2</v>
      </c>
      <c r="N145" s="3">
        <f>IF(OR(Table10[[#This Row],[Raw Return]]&lt;-20,Table10[[#This Row],[Raw Return]]&gt;20),"Outlier",Table10[[#This Row],[Raw Return]])</f>
        <v>3.8385163540952366E-2</v>
      </c>
      <c r="O145" s="8">
        <f>(Table10[[#This Row],[Return]]-$S$3)^2</f>
        <v>1.5784349080462416E-3</v>
      </c>
      <c r="P145" s="8">
        <f>(Table10[[#This Row],[Return]]-$S$3)^3</f>
        <v>6.271046420013955E-5</v>
      </c>
    </row>
    <row r="146" spans="1:16" x14ac:dyDescent="0.3">
      <c r="A146" s="1" t="s">
        <v>12</v>
      </c>
      <c r="B146" s="1" t="s">
        <v>13</v>
      </c>
      <c r="C146" s="2">
        <v>43774</v>
      </c>
      <c r="D146" s="1">
        <v>8706.6</v>
      </c>
      <c r="E146" s="1">
        <v>8800</v>
      </c>
      <c r="F146" s="1">
        <v>8887.75</v>
      </c>
      <c r="G146" s="1">
        <v>8655.4</v>
      </c>
      <c r="H146" s="1">
        <v>8839.9</v>
      </c>
      <c r="I146" s="1">
        <v>8845.75</v>
      </c>
      <c r="J146" s="1">
        <v>8776.2199999999993</v>
      </c>
      <c r="K146" s="1">
        <v>598420</v>
      </c>
      <c r="L146" s="1">
        <v>5251865872.8500004</v>
      </c>
      <c r="M146" s="3">
        <f>IF(ISERROR((Table10[[#This Row],[Close Price]]-I145)/I145),0,(Table10[[#This Row],[Close Price]]-I145)/I145)</f>
        <v>1.5982128500218181E-2</v>
      </c>
      <c r="N146" s="3">
        <f>IF(OR(Table10[[#This Row],[Raw Return]]&lt;-20,Table10[[#This Row],[Raw Return]]&gt;20),"Outlier",Table10[[#This Row],[Raw Return]])</f>
        <v>1.5982128500218181E-2</v>
      </c>
      <c r="O146" s="8">
        <f>(Table10[[#This Row],[Return]]-$S$3)^2</f>
        <v>3.002071458566856E-4</v>
      </c>
      <c r="P146" s="8">
        <f>(Table10[[#This Row],[Return]]-$S$3)^3</f>
        <v>5.2015351588409901E-6</v>
      </c>
    </row>
    <row r="147" spans="1:16" x14ac:dyDescent="0.3">
      <c r="A147" s="1" t="s">
        <v>12</v>
      </c>
      <c r="B147" s="1" t="s">
        <v>13</v>
      </c>
      <c r="C147" s="2">
        <v>43775</v>
      </c>
      <c r="D147" s="1">
        <v>8845.75</v>
      </c>
      <c r="E147" s="1">
        <v>8800</v>
      </c>
      <c r="F147" s="1">
        <v>8875</v>
      </c>
      <c r="G147" s="1">
        <v>8721.0499999999993</v>
      </c>
      <c r="H147" s="1">
        <v>8735.2999999999993</v>
      </c>
      <c r="I147" s="1">
        <v>8772.85</v>
      </c>
      <c r="J147" s="1">
        <v>8787.7199999999993</v>
      </c>
      <c r="K147" s="1">
        <v>320303</v>
      </c>
      <c r="L147" s="1">
        <v>2814732297.6500001</v>
      </c>
      <c r="M147" s="3">
        <f>IF(ISERROR((Table10[[#This Row],[Close Price]]-I146)/I146),0,(Table10[[#This Row],[Close Price]]-I146)/I146)</f>
        <v>-8.2412457960036895E-3</v>
      </c>
      <c r="N147" s="3">
        <f>IF(OR(Table10[[#This Row],[Raw Return]]&lt;-20,Table10[[#This Row],[Raw Return]]&gt;20),"Outlier",Table10[[#This Row],[Raw Return]])</f>
        <v>-8.2412457960036895E-3</v>
      </c>
      <c r="O147" s="8">
        <f>(Table10[[#This Row],[Return]]-$S$3)^2</f>
        <v>4.7567056727093238E-5</v>
      </c>
      <c r="P147" s="8">
        <f>(Table10[[#This Row],[Return]]-$S$3)^3</f>
        <v>-3.2806463736465465E-7</v>
      </c>
    </row>
    <row r="148" spans="1:16" x14ac:dyDescent="0.3">
      <c r="A148" s="1" t="s">
        <v>12</v>
      </c>
      <c r="B148" s="1" t="s">
        <v>13</v>
      </c>
      <c r="C148" s="2">
        <v>43776</v>
      </c>
      <c r="D148" s="1">
        <v>8772.85</v>
      </c>
      <c r="E148" s="1">
        <v>8798</v>
      </c>
      <c r="F148" s="1">
        <v>8859.7000000000007</v>
      </c>
      <c r="G148" s="1">
        <v>8762.0499999999993</v>
      </c>
      <c r="H148" s="1">
        <v>8827.4</v>
      </c>
      <c r="I148" s="1">
        <v>8832.9</v>
      </c>
      <c r="J148" s="1">
        <v>8815.7199999999993</v>
      </c>
      <c r="K148" s="1">
        <v>213383</v>
      </c>
      <c r="L148" s="1">
        <v>1881124433.9000001</v>
      </c>
      <c r="M148" s="3">
        <f>IF(ISERROR((Table10[[#This Row],[Close Price]]-I147)/I147),0,(Table10[[#This Row],[Close Price]]-I147)/I147)</f>
        <v>6.8449819613921664E-3</v>
      </c>
      <c r="N148" s="3">
        <f>IF(OR(Table10[[#This Row],[Raw Return]]&lt;-20,Table10[[#This Row],[Raw Return]]&gt;20),"Outlier",Table10[[#This Row],[Raw Return]])</f>
        <v>6.8449819613921664E-3</v>
      </c>
      <c r="O148" s="8">
        <f>(Table10[[#This Row],[Return]]-$S$3)^2</f>
        <v>6.7065294398275339E-5</v>
      </c>
      <c r="P148" s="8">
        <f>(Table10[[#This Row],[Return]]-$S$3)^3</f>
        <v>5.4922051752915701E-7</v>
      </c>
    </row>
    <row r="149" spans="1:16" x14ac:dyDescent="0.3">
      <c r="A149" s="1" t="s">
        <v>12</v>
      </c>
      <c r="B149" s="1" t="s">
        <v>13</v>
      </c>
      <c r="C149" s="2">
        <v>43777</v>
      </c>
      <c r="D149" s="1">
        <v>8832.9</v>
      </c>
      <c r="E149" s="1">
        <v>8795</v>
      </c>
      <c r="F149" s="1">
        <v>8950</v>
      </c>
      <c r="G149" s="1">
        <v>8750</v>
      </c>
      <c r="H149" s="1">
        <v>8812</v>
      </c>
      <c r="I149" s="1">
        <v>8818.85</v>
      </c>
      <c r="J149" s="1">
        <v>8853.34</v>
      </c>
      <c r="K149" s="1">
        <v>294904</v>
      </c>
      <c r="L149" s="1">
        <v>2610886065.5999999</v>
      </c>
      <c r="M149" s="3">
        <f>IF(ISERROR((Table10[[#This Row],[Close Price]]-I148)/I148),0,(Table10[[#This Row],[Close Price]]-I148)/I148)</f>
        <v>-1.5906440693316207E-3</v>
      </c>
      <c r="N149" s="3">
        <f>IF(OR(Table10[[#This Row],[Raw Return]]&lt;-20,Table10[[#This Row],[Raw Return]]&gt;20),"Outlier",Table10[[#This Row],[Raw Return]])</f>
        <v>-1.5906440693316207E-3</v>
      </c>
      <c r="O149" s="8">
        <f>(Table10[[#This Row],[Return]]-$S$3)^2</f>
        <v>6.0656665697171816E-8</v>
      </c>
      <c r="P149" s="8">
        <f>(Table10[[#This Row],[Return]]-$S$3)^3</f>
        <v>-1.4938871793444646E-11</v>
      </c>
    </row>
    <row r="150" spans="1:16" x14ac:dyDescent="0.3">
      <c r="A150" s="1" t="s">
        <v>12</v>
      </c>
      <c r="B150" s="1" t="s">
        <v>13</v>
      </c>
      <c r="C150" s="2">
        <v>43780</v>
      </c>
      <c r="D150" s="1">
        <v>8818.85</v>
      </c>
      <c r="E150" s="1">
        <v>8799</v>
      </c>
      <c r="F150" s="1">
        <v>8925</v>
      </c>
      <c r="G150" s="1">
        <v>8775</v>
      </c>
      <c r="H150" s="1">
        <v>8925</v>
      </c>
      <c r="I150" s="1">
        <v>8903.2999999999993</v>
      </c>
      <c r="J150" s="1">
        <v>8862.6</v>
      </c>
      <c r="K150" s="1">
        <v>174978</v>
      </c>
      <c r="L150" s="1">
        <v>1550759984.3</v>
      </c>
      <c r="M150" s="3">
        <f>IF(ISERROR((Table10[[#This Row],[Close Price]]-I149)/I149),0,(Table10[[#This Row],[Close Price]]-I149)/I149)</f>
        <v>9.576078513638276E-3</v>
      </c>
      <c r="N150" s="3">
        <f>IF(OR(Table10[[#This Row],[Raw Return]]&lt;-20,Table10[[#This Row],[Raw Return]]&gt;20),"Outlier",Table10[[#This Row],[Raw Return]])</f>
        <v>9.576078513638276E-3</v>
      </c>
      <c r="O150" s="8">
        <f>(Table10[[#This Row],[Return]]-$S$3)^2</f>
        <v>1.1925594084263235E-4</v>
      </c>
      <c r="P150" s="8">
        <f>(Table10[[#This Row],[Return]]-$S$3)^3</f>
        <v>1.3023269701282268E-6</v>
      </c>
    </row>
    <row r="151" spans="1:16" x14ac:dyDescent="0.3">
      <c r="A151" s="1" t="s">
        <v>12</v>
      </c>
      <c r="B151" s="1" t="s">
        <v>13</v>
      </c>
      <c r="C151" s="2">
        <v>43782</v>
      </c>
      <c r="D151" s="1">
        <v>8903.2999999999993</v>
      </c>
      <c r="E151" s="1">
        <v>8888</v>
      </c>
      <c r="F151" s="1">
        <v>9027</v>
      </c>
      <c r="G151" s="1">
        <v>8855.5499999999993</v>
      </c>
      <c r="H151" s="1">
        <v>8970</v>
      </c>
      <c r="I151" s="1">
        <v>8978.35</v>
      </c>
      <c r="J151" s="1">
        <v>8956.2099999999991</v>
      </c>
      <c r="K151" s="1">
        <v>360673</v>
      </c>
      <c r="L151" s="1">
        <v>3230263998.3000002</v>
      </c>
      <c r="M151" s="3">
        <f>IF(ISERROR((Table10[[#This Row],[Close Price]]-I150)/I150),0,(Table10[[#This Row],[Close Price]]-I150)/I150)</f>
        <v>8.4294587400178689E-3</v>
      </c>
      <c r="N151" s="3">
        <f>IF(OR(Table10[[#This Row],[Raw Return]]&lt;-20,Table10[[#This Row],[Raw Return]]&gt;20),"Outlier",Table10[[#This Row],[Raw Return]])</f>
        <v>8.4294587400178689E-3</v>
      </c>
      <c r="O151" s="8">
        <f>(Table10[[#This Row],[Return]]-$S$3)^2</f>
        <v>9.5527500106304983E-5</v>
      </c>
      <c r="P151" s="8">
        <f>(Table10[[#This Row],[Return]]-$S$3)^3</f>
        <v>9.3366831113714108E-7</v>
      </c>
    </row>
    <row r="152" spans="1:16" x14ac:dyDescent="0.3">
      <c r="A152" s="1" t="s">
        <v>12</v>
      </c>
      <c r="B152" s="1" t="s">
        <v>13</v>
      </c>
      <c r="C152" s="2">
        <v>43783</v>
      </c>
      <c r="D152" s="1">
        <v>8978.35</v>
      </c>
      <c r="E152" s="1">
        <v>8979.9500000000007</v>
      </c>
      <c r="F152" s="1">
        <v>9091</v>
      </c>
      <c r="G152" s="1">
        <v>8900</v>
      </c>
      <c r="H152" s="1">
        <v>9090</v>
      </c>
      <c r="I152" s="1">
        <v>9061.85</v>
      </c>
      <c r="J152" s="1">
        <v>9014.6299999999992</v>
      </c>
      <c r="K152" s="1">
        <v>348634</v>
      </c>
      <c r="L152" s="1">
        <v>3142804903.25</v>
      </c>
      <c r="M152" s="3">
        <f>IF(ISERROR((Table10[[#This Row],[Close Price]]-I151)/I151),0,(Table10[[#This Row],[Close Price]]-I151)/I151)</f>
        <v>9.3001498048082328E-3</v>
      </c>
      <c r="N152" s="3">
        <f>IF(OR(Table10[[#This Row],[Raw Return]]&lt;-20,Table10[[#This Row],[Raw Return]]&gt;20),"Outlier",Table10[[#This Row],[Raw Return]])</f>
        <v>9.3001498048082328E-3</v>
      </c>
      <c r="O152" s="8">
        <f>(Table10[[#This Row],[Return]]-$S$3)^2</f>
        <v>1.1330555341907372E-4</v>
      </c>
      <c r="P152" s="8">
        <f>(Table10[[#This Row],[Return]]-$S$3)^3</f>
        <v>1.2060818850194894E-6</v>
      </c>
    </row>
    <row r="153" spans="1:16" x14ac:dyDescent="0.3">
      <c r="A153" s="1" t="s">
        <v>12</v>
      </c>
      <c r="B153" s="1" t="s">
        <v>13</v>
      </c>
      <c r="C153" s="2">
        <v>43784</v>
      </c>
      <c r="D153" s="1">
        <v>9061.85</v>
      </c>
      <c r="E153" s="1">
        <v>9070.2000000000007</v>
      </c>
      <c r="F153" s="1">
        <v>9140</v>
      </c>
      <c r="G153" s="1">
        <v>9033.6</v>
      </c>
      <c r="H153" s="1">
        <v>9057.9</v>
      </c>
      <c r="I153" s="1">
        <v>9057.85</v>
      </c>
      <c r="J153" s="1">
        <v>9095.92</v>
      </c>
      <c r="K153" s="1">
        <v>295919</v>
      </c>
      <c r="L153" s="1">
        <v>2691655506.4499998</v>
      </c>
      <c r="M153" s="3">
        <f>IF(ISERROR((Table10[[#This Row],[Close Price]]-I152)/I152),0,(Table10[[#This Row],[Close Price]]-I152)/I152)</f>
        <v>-4.4141097016613606E-4</v>
      </c>
      <c r="N153" s="3">
        <f>IF(OR(Table10[[#This Row],[Raw Return]]&lt;-20,Table10[[#This Row],[Raw Return]]&gt;20),"Outlier",Table10[[#This Row],[Raw Return]])</f>
        <v>-4.4141097016613606E-4</v>
      </c>
      <c r="O153" s="8">
        <f>(Table10[[#This Row],[Return]]-$S$3)^2</f>
        <v>8.1531393353455507E-7</v>
      </c>
      <c r="P153" s="8">
        <f>(Table10[[#This Row],[Return]]-$S$3)^3</f>
        <v>7.3618556322579758E-10</v>
      </c>
    </row>
    <row r="154" spans="1:16" x14ac:dyDescent="0.3">
      <c r="A154" s="1" t="s">
        <v>12</v>
      </c>
      <c r="B154" s="1" t="s">
        <v>13</v>
      </c>
      <c r="C154" s="2">
        <v>43787</v>
      </c>
      <c r="D154" s="1">
        <v>9057.85</v>
      </c>
      <c r="E154" s="1">
        <v>9065.5</v>
      </c>
      <c r="F154" s="1">
        <v>9126</v>
      </c>
      <c r="G154" s="1">
        <v>9015.4500000000007</v>
      </c>
      <c r="H154" s="1">
        <v>9099.5</v>
      </c>
      <c r="I154" s="1">
        <v>9104.25</v>
      </c>
      <c r="J154" s="1">
        <v>9077.84</v>
      </c>
      <c r="K154" s="1">
        <v>211760</v>
      </c>
      <c r="L154" s="1">
        <v>1922322350.0999999</v>
      </c>
      <c r="M154" s="3">
        <f>IF(ISERROR((Table10[[#This Row],[Close Price]]-I153)/I153),0,(Table10[[#This Row],[Close Price]]-I153)/I153)</f>
        <v>5.1226284383158955E-3</v>
      </c>
      <c r="N154" s="3">
        <f>IF(OR(Table10[[#This Row],[Raw Return]]&lt;-20,Table10[[#This Row],[Raw Return]]&gt;20),"Outlier",Table10[[#This Row],[Raw Return]])</f>
        <v>5.1226284383158955E-3</v>
      </c>
      <c r="O154" s="8">
        <f>(Table10[[#This Row],[Return]]-$S$3)^2</f>
        <v>4.1821917853720421E-5</v>
      </c>
      <c r="P154" s="8">
        <f>(Table10[[#This Row],[Return]]-$S$3)^3</f>
        <v>2.7046178936021345E-7</v>
      </c>
    </row>
    <row r="155" spans="1:16" x14ac:dyDescent="0.3">
      <c r="A155" s="1" t="s">
        <v>12</v>
      </c>
      <c r="B155" s="1" t="s">
        <v>13</v>
      </c>
      <c r="C155" s="2">
        <v>43788</v>
      </c>
      <c r="D155" s="1">
        <v>9104.25</v>
      </c>
      <c r="E155" s="1">
        <v>9070</v>
      </c>
      <c r="F155" s="1">
        <v>9189</v>
      </c>
      <c r="G155" s="1">
        <v>9066.2999999999993</v>
      </c>
      <c r="H155" s="1">
        <v>9163</v>
      </c>
      <c r="I155" s="1">
        <v>9152.7999999999993</v>
      </c>
      <c r="J155" s="1">
        <v>9147.14</v>
      </c>
      <c r="K155" s="1">
        <v>237653</v>
      </c>
      <c r="L155" s="1">
        <v>2173844961.9499998</v>
      </c>
      <c r="M155" s="3">
        <f>IF(ISERROR((Table10[[#This Row],[Close Price]]-I154)/I154),0,(Table10[[#This Row],[Close Price]]-I154)/I154)</f>
        <v>5.3326743004639887E-3</v>
      </c>
      <c r="N155" s="3">
        <f>IF(OR(Table10[[#This Row],[Raw Return]]&lt;-20,Table10[[#This Row],[Raw Return]]&gt;20),"Outlier",Table10[[#This Row],[Raw Return]])</f>
        <v>5.3326743004639887E-3</v>
      </c>
      <c r="O155" s="8">
        <f>(Table10[[#This Row],[Return]]-$S$3)^2</f>
        <v>4.4582764740173362E-5</v>
      </c>
      <c r="P155" s="8">
        <f>(Table10[[#This Row],[Return]]-$S$3)^3</f>
        <v>2.9768057489936992E-7</v>
      </c>
    </row>
    <row r="156" spans="1:16" x14ac:dyDescent="0.3">
      <c r="A156" s="1" t="s">
        <v>12</v>
      </c>
      <c r="B156" s="1" t="s">
        <v>13</v>
      </c>
      <c r="C156" s="2">
        <v>43789</v>
      </c>
      <c r="D156" s="1">
        <v>9152.7999999999993</v>
      </c>
      <c r="E156" s="1">
        <v>9135</v>
      </c>
      <c r="F156" s="1">
        <v>9185</v>
      </c>
      <c r="G156" s="1">
        <v>9060</v>
      </c>
      <c r="H156" s="1">
        <v>9074.5499999999993</v>
      </c>
      <c r="I156" s="1">
        <v>9079.25</v>
      </c>
      <c r="J156" s="1">
        <v>9133.1299999999992</v>
      </c>
      <c r="K156" s="1">
        <v>243993</v>
      </c>
      <c r="L156" s="1">
        <v>2228420208.5</v>
      </c>
      <c r="M156" s="3">
        <f>IF(ISERROR((Table10[[#This Row],[Close Price]]-I155)/I155),0,(Table10[[#This Row],[Close Price]]-I155)/I155)</f>
        <v>-8.035792325845564E-3</v>
      </c>
      <c r="N156" s="3">
        <f>IF(OR(Table10[[#This Row],[Raw Return]]&lt;-20,Table10[[#This Row],[Raw Return]]&gt;20),"Outlier",Table10[[#This Row],[Raw Return]])</f>
        <v>-8.035792325845564E-3</v>
      </c>
      <c r="O156" s="8">
        <f>(Table10[[#This Row],[Return]]-$S$3)^2</f>
        <v>4.4775288928882708E-5</v>
      </c>
      <c r="P156" s="8">
        <f>(Table10[[#This Row],[Return]]-$S$3)^3</f>
        <v>-2.9961089053971713E-7</v>
      </c>
    </row>
    <row r="157" spans="1:16" x14ac:dyDescent="0.3">
      <c r="A157" s="1" t="s">
        <v>12</v>
      </c>
      <c r="B157" s="1" t="s">
        <v>13</v>
      </c>
      <c r="C157" s="2">
        <v>43790</v>
      </c>
      <c r="D157" s="1">
        <v>9079.25</v>
      </c>
      <c r="E157" s="1">
        <v>9085</v>
      </c>
      <c r="F157" s="1">
        <v>9117</v>
      </c>
      <c r="G157" s="1">
        <v>9032</v>
      </c>
      <c r="H157" s="1">
        <v>9050</v>
      </c>
      <c r="I157" s="1">
        <v>9055.1</v>
      </c>
      <c r="J157" s="1">
        <v>9079.3799999999992</v>
      </c>
      <c r="K157" s="1">
        <v>173328</v>
      </c>
      <c r="L157" s="1">
        <v>1573710174.8</v>
      </c>
      <c r="M157" s="3">
        <f>IF(ISERROR((Table10[[#This Row],[Close Price]]-I156)/I156),0,(Table10[[#This Row],[Close Price]]-I156)/I156)</f>
        <v>-2.6599113362887504E-3</v>
      </c>
      <c r="N157" s="3">
        <f>IF(OR(Table10[[#This Row],[Raw Return]]&lt;-20,Table10[[#This Row],[Raw Return]]&gt;20),"Outlier",Table10[[#This Row],[Raw Return]])</f>
        <v>-2.6599113362887504E-3</v>
      </c>
      <c r="O157" s="8">
        <f>(Table10[[#This Row],[Return]]-$S$3)^2</f>
        <v>1.7306797139527594E-6</v>
      </c>
      <c r="P157" s="8">
        <f>(Table10[[#This Row],[Return]]-$S$3)^3</f>
        <v>-2.2768009016642333E-9</v>
      </c>
    </row>
    <row r="158" spans="1:16" x14ac:dyDescent="0.3">
      <c r="A158" s="1" t="s">
        <v>12</v>
      </c>
      <c r="B158" s="1" t="s">
        <v>13</v>
      </c>
      <c r="C158" s="2">
        <v>43791</v>
      </c>
      <c r="D158" s="1">
        <v>9055.1</v>
      </c>
      <c r="E158" s="1">
        <v>9059.7999999999993</v>
      </c>
      <c r="F158" s="1">
        <v>9080</v>
      </c>
      <c r="G158" s="1">
        <v>8981</v>
      </c>
      <c r="H158" s="1">
        <v>9074</v>
      </c>
      <c r="I158" s="1">
        <v>9039.2999999999993</v>
      </c>
      <c r="J158" s="1">
        <v>9025.26</v>
      </c>
      <c r="K158" s="1">
        <v>155772</v>
      </c>
      <c r="L158" s="1">
        <v>1405883499.3</v>
      </c>
      <c r="M158" s="3">
        <f>IF(ISERROR((Table10[[#This Row],[Close Price]]-I157)/I157),0,(Table10[[#This Row],[Close Price]]-I157)/I157)</f>
        <v>-1.7448730549636216E-3</v>
      </c>
      <c r="N158" s="3">
        <f>IF(OR(Table10[[#This Row],[Raw Return]]&lt;-20,Table10[[#This Row],[Raw Return]]&gt;20),"Outlier",Table10[[#This Row],[Raw Return]])</f>
        <v>-1.7448730549636216E-3</v>
      </c>
      <c r="O158" s="8">
        <f>(Table10[[#This Row],[Return]]-$S$3)^2</f>
        <v>1.604120453990045E-7</v>
      </c>
      <c r="P158" s="8">
        <f>(Table10[[#This Row],[Return]]-$S$3)^3</f>
        <v>-6.4247386341223235E-11</v>
      </c>
    </row>
    <row r="159" spans="1:16" x14ac:dyDescent="0.3">
      <c r="A159" s="1" t="s">
        <v>12</v>
      </c>
      <c r="B159" s="1" t="s">
        <v>13</v>
      </c>
      <c r="C159" s="2">
        <v>43794</v>
      </c>
      <c r="D159" s="1">
        <v>9039.2999999999993</v>
      </c>
      <c r="E159" s="1">
        <v>9051</v>
      </c>
      <c r="F159" s="1">
        <v>9220</v>
      </c>
      <c r="G159" s="1">
        <v>9015.2000000000007</v>
      </c>
      <c r="H159" s="1">
        <v>9190</v>
      </c>
      <c r="I159" s="1">
        <v>9175</v>
      </c>
      <c r="J159" s="1">
        <v>9106.6200000000008</v>
      </c>
      <c r="K159" s="1">
        <v>148437</v>
      </c>
      <c r="L159" s="1">
        <v>1351759224.3499999</v>
      </c>
      <c r="M159" s="3">
        <f>IF(ISERROR((Table10[[#This Row],[Close Price]]-I158)/I158),0,(Table10[[#This Row],[Close Price]]-I158)/I158)</f>
        <v>1.5012224397907E-2</v>
      </c>
      <c r="N159" s="3">
        <f>IF(OR(Table10[[#This Row],[Raw Return]]&lt;-20,Table10[[#This Row],[Raw Return]]&gt;20),"Outlier",Table10[[#This Row],[Raw Return]])</f>
        <v>1.5012224397907E-2</v>
      </c>
      <c r="O159" s="8">
        <f>(Table10[[#This Row],[Return]]-$S$3)^2</f>
        <v>2.6753779851500481E-4</v>
      </c>
      <c r="P159" s="8">
        <f>(Table10[[#This Row],[Return]]-$S$3)^3</f>
        <v>4.3760041340903632E-6</v>
      </c>
    </row>
    <row r="160" spans="1:16" x14ac:dyDescent="0.3">
      <c r="A160" s="1" t="s">
        <v>12</v>
      </c>
      <c r="B160" s="1" t="s">
        <v>13</v>
      </c>
      <c r="C160" s="2">
        <v>43795</v>
      </c>
      <c r="D160" s="1">
        <v>9175</v>
      </c>
      <c r="E160" s="1">
        <v>9170</v>
      </c>
      <c r="F160" s="1">
        <v>9215</v>
      </c>
      <c r="G160" s="1">
        <v>9089.6</v>
      </c>
      <c r="H160" s="1">
        <v>9121.35</v>
      </c>
      <c r="I160" s="1">
        <v>9121.2999999999993</v>
      </c>
      <c r="J160" s="1">
        <v>9149.8799999999992</v>
      </c>
      <c r="K160" s="1">
        <v>295094</v>
      </c>
      <c r="L160" s="1">
        <v>2700075598.0999999</v>
      </c>
      <c r="M160" s="3">
        <f>IF(ISERROR((Table10[[#This Row],[Close Price]]-I159)/I159),0,(Table10[[#This Row],[Close Price]]-I159)/I159)</f>
        <v>-5.8528610354224228E-3</v>
      </c>
      <c r="N160" s="3">
        <f>IF(OR(Table10[[#This Row],[Raw Return]]&lt;-20,Table10[[#This Row],[Raw Return]]&gt;20),"Outlier",Table10[[#This Row],[Raw Return]])</f>
        <v>-5.8528610354224228E-3</v>
      </c>
      <c r="O160" s="8">
        <f>(Table10[[#This Row],[Return]]-$S$3)^2</f>
        <v>2.032659665027569E-5</v>
      </c>
      <c r="P160" s="8">
        <f>(Table10[[#This Row],[Return]]-$S$3)^3</f>
        <v>-9.1642516002138943E-8</v>
      </c>
    </row>
    <row r="161" spans="1:16" x14ac:dyDescent="0.3">
      <c r="A161" s="1" t="s">
        <v>12</v>
      </c>
      <c r="B161" s="1" t="s">
        <v>13</v>
      </c>
      <c r="C161" s="2">
        <v>43796</v>
      </c>
      <c r="D161" s="1">
        <v>9121.2999999999993</v>
      </c>
      <c r="E161" s="1">
        <v>9141</v>
      </c>
      <c r="F161" s="1">
        <v>9260.2999999999993</v>
      </c>
      <c r="G161" s="1">
        <v>9121.2999999999993</v>
      </c>
      <c r="H161" s="1">
        <v>9255.2000000000007</v>
      </c>
      <c r="I161" s="1">
        <v>9228.4500000000007</v>
      </c>
      <c r="J161" s="1">
        <v>9188.39</v>
      </c>
      <c r="K161" s="1">
        <v>147351</v>
      </c>
      <c r="L161" s="1">
        <v>1353919027.7</v>
      </c>
      <c r="M161" s="3">
        <f>IF(ISERROR((Table10[[#This Row],[Close Price]]-I160)/I160),0,(Table10[[#This Row],[Close Price]]-I160)/I160)</f>
        <v>1.1747229013408337E-2</v>
      </c>
      <c r="N161" s="3">
        <f>IF(OR(Table10[[#This Row],[Raw Return]]&lt;-20,Table10[[#This Row],[Raw Return]]&gt;20),"Outlier",Table10[[#This Row],[Raw Return]])</f>
        <v>1.1747229013408337E-2</v>
      </c>
      <c r="O161" s="8">
        <f>(Table10[[#This Row],[Return]]-$S$3)^2</f>
        <v>1.713896591541931E-4</v>
      </c>
      <c r="P161" s="8">
        <f>(Table10[[#This Row],[Return]]-$S$3)^3</f>
        <v>2.2437626924700497E-6</v>
      </c>
    </row>
    <row r="162" spans="1:16" x14ac:dyDescent="0.3">
      <c r="A162" s="1" t="s">
        <v>12</v>
      </c>
      <c r="B162" s="1" t="s">
        <v>13</v>
      </c>
      <c r="C162" s="2">
        <v>43797</v>
      </c>
      <c r="D162" s="1">
        <v>9228.4500000000007</v>
      </c>
      <c r="E162" s="1">
        <v>9254.5</v>
      </c>
      <c r="F162" s="1">
        <v>9284.75</v>
      </c>
      <c r="G162" s="1">
        <v>9190.0499999999993</v>
      </c>
      <c r="H162" s="1">
        <v>9240.2000000000007</v>
      </c>
      <c r="I162" s="1">
        <v>9240.1</v>
      </c>
      <c r="J162" s="1">
        <v>9228.39</v>
      </c>
      <c r="K162" s="1">
        <v>164635</v>
      </c>
      <c r="L162" s="1">
        <v>1519316478.3499999</v>
      </c>
      <c r="M162" s="3">
        <f>IF(ISERROR((Table10[[#This Row],[Close Price]]-I161)/I161),0,(Table10[[#This Row],[Close Price]]-I161)/I161)</f>
        <v>1.2624005114617986E-3</v>
      </c>
      <c r="N162" s="3">
        <f>IF(OR(Table10[[#This Row],[Raw Return]]&lt;-20,Table10[[#This Row],[Raw Return]]&gt;20),"Outlier",Table10[[#This Row],[Raw Return]])</f>
        <v>1.2624005114617986E-3</v>
      </c>
      <c r="O162" s="8">
        <f>(Table10[[#This Row],[Return]]-$S$3)^2</f>
        <v>6.7951916543740389E-6</v>
      </c>
      <c r="P162" s="8">
        <f>(Table10[[#This Row],[Return]]-$S$3)^3</f>
        <v>1.7713425920341469E-8</v>
      </c>
    </row>
    <row r="163" spans="1:16" x14ac:dyDescent="0.3">
      <c r="A163" s="1" t="s">
        <v>12</v>
      </c>
      <c r="B163" s="1" t="s">
        <v>13</v>
      </c>
      <c r="C163" s="2">
        <v>43798</v>
      </c>
      <c r="D163" s="1">
        <v>9240.1</v>
      </c>
      <c r="E163" s="1">
        <v>9230</v>
      </c>
      <c r="F163" s="1">
        <v>9235.7999999999993</v>
      </c>
      <c r="G163" s="1">
        <v>9095.2999999999993</v>
      </c>
      <c r="H163" s="1">
        <v>9118.9</v>
      </c>
      <c r="I163" s="1">
        <v>9110.25</v>
      </c>
      <c r="J163" s="1">
        <v>9155.1</v>
      </c>
      <c r="K163" s="1">
        <v>148877</v>
      </c>
      <c r="L163" s="1">
        <v>1362983957.95</v>
      </c>
      <c r="M163" s="3">
        <f>IF(ISERROR((Table10[[#This Row],[Close Price]]-I162)/I162),0,(Table10[[#This Row],[Close Price]]-I162)/I162)</f>
        <v>-1.4052878215603765E-2</v>
      </c>
      <c r="N163" s="3">
        <f>IF(OR(Table10[[#This Row],[Raw Return]]&lt;-20,Table10[[#This Row],[Raw Return]]&gt;20),"Outlier",Table10[[#This Row],[Raw Return]])</f>
        <v>-1.4052878215603765E-2</v>
      </c>
      <c r="O163" s="8">
        <f>(Table10[[#This Row],[Return]]-$S$3)^2</f>
        <v>1.6150647769821744E-4</v>
      </c>
      <c r="P163" s="8">
        <f>(Table10[[#This Row],[Return]]-$S$3)^3</f>
        <v>-2.0525082835796707E-6</v>
      </c>
    </row>
    <row r="164" spans="1:16" x14ac:dyDescent="0.3">
      <c r="A164" s="1" t="s">
        <v>12</v>
      </c>
      <c r="B164" s="1" t="s">
        <v>13</v>
      </c>
      <c r="C164" s="2">
        <v>43801</v>
      </c>
      <c r="D164" s="1">
        <v>9110.25</v>
      </c>
      <c r="E164" s="1">
        <v>9110</v>
      </c>
      <c r="F164" s="1">
        <v>9110</v>
      </c>
      <c r="G164" s="1">
        <v>8900</v>
      </c>
      <c r="H164" s="1">
        <v>8995.2000000000007</v>
      </c>
      <c r="I164" s="1">
        <v>8948.2999999999993</v>
      </c>
      <c r="J164" s="1">
        <v>8952.3799999999992</v>
      </c>
      <c r="K164" s="1">
        <v>320750</v>
      </c>
      <c r="L164" s="1">
        <v>2871475817.6500001</v>
      </c>
      <c r="M164" s="3">
        <f>IF(ISERROR((Table10[[#This Row],[Close Price]]-I163)/I163),0,(Table10[[#This Row],[Close Price]]-I163)/I163)</f>
        <v>-1.7776680113059547E-2</v>
      </c>
      <c r="N164" s="3">
        <f>IF(OR(Table10[[#This Row],[Raw Return]]&lt;-20,Table10[[#This Row],[Raw Return]]&gt;20),"Outlier",Table10[[#This Row],[Raw Return]])</f>
        <v>-1.7776680113059547E-2</v>
      </c>
      <c r="O164" s="8">
        <f>(Table10[[#This Row],[Return]]-$S$3)^2</f>
        <v>2.7002119920196602E-4</v>
      </c>
      <c r="P164" s="8">
        <f>(Table10[[#This Row],[Return]]-$S$3)^3</f>
        <v>-4.4370752336982623E-6</v>
      </c>
    </row>
    <row r="165" spans="1:16" x14ac:dyDescent="0.3">
      <c r="A165" s="1" t="s">
        <v>12</v>
      </c>
      <c r="B165" s="1" t="s">
        <v>13</v>
      </c>
      <c r="C165" s="2">
        <v>43802</v>
      </c>
      <c r="D165" s="1">
        <v>8948.2999999999993</v>
      </c>
      <c r="E165" s="1">
        <v>8975</v>
      </c>
      <c r="F165" s="1">
        <v>9127.2999999999993</v>
      </c>
      <c r="G165" s="1">
        <v>8926.5</v>
      </c>
      <c r="H165" s="1">
        <v>9100</v>
      </c>
      <c r="I165" s="1">
        <v>9089.75</v>
      </c>
      <c r="J165" s="1">
        <v>9020.9599999999991</v>
      </c>
      <c r="K165" s="1">
        <v>180880</v>
      </c>
      <c r="L165" s="1">
        <v>1631711031.25</v>
      </c>
      <c r="M165" s="3">
        <f>IF(ISERROR((Table10[[#This Row],[Close Price]]-I164)/I164),0,(Table10[[#This Row],[Close Price]]-I164)/I164)</f>
        <v>1.5807471810288069E-2</v>
      </c>
      <c r="N165" s="3">
        <f>IF(OR(Table10[[#This Row],[Raw Return]]&lt;-20,Table10[[#This Row],[Raw Return]]&gt;20),"Outlier",Table10[[#This Row],[Raw Return]])</f>
        <v>1.5807471810288069E-2</v>
      </c>
      <c r="O165" s="8">
        <f>(Table10[[#This Row],[Return]]-$S$3)^2</f>
        <v>2.9418527714046789E-4</v>
      </c>
      <c r="P165" s="8">
        <f>(Table10[[#This Row],[Return]]-$S$3)^3</f>
        <v>5.0458159031082701E-6</v>
      </c>
    </row>
    <row r="166" spans="1:16" x14ac:dyDescent="0.3">
      <c r="A166" s="1" t="s">
        <v>12</v>
      </c>
      <c r="B166" s="1" t="s">
        <v>13</v>
      </c>
      <c r="C166" s="2">
        <v>43803</v>
      </c>
      <c r="D166" s="1">
        <v>9089.75</v>
      </c>
      <c r="E166" s="1">
        <v>9068.9</v>
      </c>
      <c r="F166" s="1">
        <v>9088</v>
      </c>
      <c r="G166" s="1">
        <v>8955.0499999999993</v>
      </c>
      <c r="H166" s="1">
        <v>8993</v>
      </c>
      <c r="I166" s="1">
        <v>9030.25</v>
      </c>
      <c r="J166" s="1">
        <v>9008.4</v>
      </c>
      <c r="K166" s="1">
        <v>216459</v>
      </c>
      <c r="L166" s="1">
        <v>1949948445.3</v>
      </c>
      <c r="M166" s="3">
        <f>IF(ISERROR((Table10[[#This Row],[Close Price]]-I165)/I165),0,(Table10[[#This Row],[Close Price]]-I165)/I165)</f>
        <v>-6.5458345939107239E-3</v>
      </c>
      <c r="N166" s="3">
        <f>IF(OR(Table10[[#This Row],[Raw Return]]&lt;-20,Table10[[#This Row],[Raw Return]]&gt;20),"Outlier",Table10[[#This Row],[Raw Return]])</f>
        <v>-6.5458345939107239E-3</v>
      </c>
      <c r="O166" s="8">
        <f>(Table10[[#This Row],[Return]]-$S$3)^2</f>
        <v>2.7055355330342479E-5</v>
      </c>
      <c r="P166" s="8">
        <f>(Table10[[#This Row],[Return]]-$S$3)^3</f>
        <v>-1.4072778857887268E-7</v>
      </c>
    </row>
    <row r="167" spans="1:16" x14ac:dyDescent="0.3">
      <c r="A167" s="1" t="s">
        <v>12</v>
      </c>
      <c r="B167" s="1" t="s">
        <v>13</v>
      </c>
      <c r="C167" s="2">
        <v>43804</v>
      </c>
      <c r="D167" s="1">
        <v>9030.25</v>
      </c>
      <c r="E167" s="1">
        <v>9015</v>
      </c>
      <c r="F167" s="1">
        <v>9030.25</v>
      </c>
      <c r="G167" s="1">
        <v>8935.0499999999993</v>
      </c>
      <c r="H167" s="1">
        <v>8955</v>
      </c>
      <c r="I167" s="1">
        <v>8965.5</v>
      </c>
      <c r="J167" s="1">
        <v>8984.16</v>
      </c>
      <c r="K167" s="1">
        <v>119246</v>
      </c>
      <c r="L167" s="1">
        <v>1071324942.3</v>
      </c>
      <c r="M167" s="3">
        <f>IF(ISERROR((Table10[[#This Row],[Close Price]]-I166)/I166),0,(Table10[[#This Row],[Close Price]]-I166)/I166)</f>
        <v>-7.1703441211483625E-3</v>
      </c>
      <c r="N167" s="3">
        <f>IF(OR(Table10[[#This Row],[Raw Return]]&lt;-20,Table10[[#This Row],[Raw Return]]&gt;20),"Outlier",Table10[[#This Row],[Raw Return]])</f>
        <v>-7.1703441211483625E-3</v>
      </c>
      <c r="O167" s="8">
        <f>(Table10[[#This Row],[Return]]-$S$3)^2</f>
        <v>3.3942110445736732E-5</v>
      </c>
      <c r="P167" s="8">
        <f>(Table10[[#This Row],[Return]]-$S$3)^3</f>
        <v>-1.9774625319905747E-7</v>
      </c>
    </row>
    <row r="168" spans="1:16" x14ac:dyDescent="0.3">
      <c r="A168" s="1" t="s">
        <v>12</v>
      </c>
      <c r="B168" s="1" t="s">
        <v>13</v>
      </c>
      <c r="C168" s="2">
        <v>43805</v>
      </c>
      <c r="D168" s="1">
        <v>8965.5</v>
      </c>
      <c r="E168" s="1">
        <v>9012</v>
      </c>
      <c r="F168" s="1">
        <v>9035.5</v>
      </c>
      <c r="G168" s="1">
        <v>8824.25</v>
      </c>
      <c r="H168" s="1">
        <v>8860</v>
      </c>
      <c r="I168" s="1">
        <v>8853.1</v>
      </c>
      <c r="J168" s="1">
        <v>8917.32</v>
      </c>
      <c r="K168" s="1">
        <v>167027</v>
      </c>
      <c r="L168" s="1">
        <v>1489432858.3499999</v>
      </c>
      <c r="M168" s="3">
        <f>IF(ISERROR((Table10[[#This Row],[Close Price]]-I167)/I167),0,(Table10[[#This Row],[Close Price]]-I167)/I167)</f>
        <v>-1.2536947186436857E-2</v>
      </c>
      <c r="N168" s="3">
        <f>IF(OR(Table10[[#This Row],[Raw Return]]&lt;-20,Table10[[#This Row],[Raw Return]]&gt;20),"Outlier",Table10[[#This Row],[Raw Return]])</f>
        <v>-1.2536947186436857E-2</v>
      </c>
      <c r="O168" s="8">
        <f>(Table10[[#This Row],[Return]]-$S$3)^2</f>
        <v>1.2527404532282493E-4</v>
      </c>
      <c r="P168" s="8">
        <f>(Table10[[#This Row],[Return]]-$S$3)^3</f>
        <v>-1.402140883757072E-6</v>
      </c>
    </row>
    <row r="169" spans="1:16" x14ac:dyDescent="0.3">
      <c r="A169" s="1" t="s">
        <v>12</v>
      </c>
      <c r="B169" s="1" t="s">
        <v>13</v>
      </c>
      <c r="C169" s="2">
        <v>43808</v>
      </c>
      <c r="D169" s="1">
        <v>8853.1</v>
      </c>
      <c r="E169" s="1">
        <v>8896.7000000000007</v>
      </c>
      <c r="F169" s="1">
        <v>8994.75</v>
      </c>
      <c r="G169" s="1">
        <v>8821.0499999999993</v>
      </c>
      <c r="H169" s="1">
        <v>8921</v>
      </c>
      <c r="I169" s="1">
        <v>8929</v>
      </c>
      <c r="J169" s="1">
        <v>8926.11</v>
      </c>
      <c r="K169" s="1">
        <v>149833</v>
      </c>
      <c r="L169" s="1">
        <v>1337425553.8</v>
      </c>
      <c r="M169" s="3">
        <f>IF(ISERROR((Table10[[#This Row],[Close Price]]-I168)/I168),0,(Table10[[#This Row],[Close Price]]-I168)/I168)</f>
        <v>8.5732681207712144E-3</v>
      </c>
      <c r="N169" s="3">
        <f>IF(OR(Table10[[#This Row],[Raw Return]]&lt;-20,Table10[[#This Row],[Raw Return]]&gt;20),"Outlier",Table10[[#This Row],[Raw Return]])</f>
        <v>8.5732681207712144E-3</v>
      </c>
      <c r="O169" s="8">
        <f>(Table10[[#This Row],[Return]]-$S$3)^2</f>
        <v>9.8359314404994523E-5</v>
      </c>
      <c r="P169" s="8">
        <f>(Table10[[#This Row],[Return]]-$S$3)^3</f>
        <v>9.7549093816298012E-7</v>
      </c>
    </row>
    <row r="170" spans="1:16" x14ac:dyDescent="0.3">
      <c r="A170" s="1" t="s">
        <v>12</v>
      </c>
      <c r="B170" s="1" t="s">
        <v>13</v>
      </c>
      <c r="C170" s="2">
        <v>43809</v>
      </c>
      <c r="D170" s="1">
        <v>8929</v>
      </c>
      <c r="E170" s="1">
        <v>8910</v>
      </c>
      <c r="F170" s="1">
        <v>8993</v>
      </c>
      <c r="G170" s="1">
        <v>8879</v>
      </c>
      <c r="H170" s="1">
        <v>8935</v>
      </c>
      <c r="I170" s="1">
        <v>8927.2000000000007</v>
      </c>
      <c r="J170" s="1">
        <v>8942.2000000000007</v>
      </c>
      <c r="K170" s="1">
        <v>143935</v>
      </c>
      <c r="L170" s="1">
        <v>1287095380.1500001</v>
      </c>
      <c r="M170" s="3">
        <f>IF(ISERROR((Table10[[#This Row],[Close Price]]-I169)/I169),0,(Table10[[#This Row],[Close Price]]-I169)/I169)</f>
        <v>-2.0159032366438262E-4</v>
      </c>
      <c r="N170" s="3">
        <f>IF(OR(Table10[[#This Row],[Raw Return]]&lt;-20,Table10[[#This Row],[Raw Return]]&gt;20),"Outlier",Table10[[#This Row],[Raw Return]])</f>
        <v>-2.0159032366438262E-4</v>
      </c>
      <c r="O170" s="8">
        <f>(Table10[[#This Row],[Return]]-$S$3)^2</f>
        <v>1.3059187149166927E-6</v>
      </c>
      <c r="P170" s="8">
        <f>(Table10[[#This Row],[Return]]-$S$3)^3</f>
        <v>1.4923621254888743E-9</v>
      </c>
    </row>
    <row r="171" spans="1:16" x14ac:dyDescent="0.3">
      <c r="A171" s="1" t="s">
        <v>12</v>
      </c>
      <c r="B171" s="1" t="s">
        <v>13</v>
      </c>
      <c r="C171" s="2">
        <v>43810</v>
      </c>
      <c r="D171" s="1">
        <v>8927.2000000000007</v>
      </c>
      <c r="E171" s="1">
        <v>8950</v>
      </c>
      <c r="F171" s="1">
        <v>9100</v>
      </c>
      <c r="G171" s="1">
        <v>8935.0499999999993</v>
      </c>
      <c r="H171" s="1">
        <v>9095</v>
      </c>
      <c r="I171" s="1">
        <v>9079.1</v>
      </c>
      <c r="J171" s="1">
        <v>9045.19</v>
      </c>
      <c r="K171" s="1">
        <v>225881</v>
      </c>
      <c r="L171" s="1">
        <v>2043136520.2</v>
      </c>
      <c r="M171" s="3">
        <f>IF(ISERROR((Table10[[#This Row],[Close Price]]-I170)/I170),0,(Table10[[#This Row],[Close Price]]-I170)/I170)</f>
        <v>1.7015413567523931E-2</v>
      </c>
      <c r="N171" s="3">
        <f>IF(OR(Table10[[#This Row],[Raw Return]]&lt;-20,Table10[[#This Row],[Raw Return]]&gt;20),"Outlier",Table10[[#This Row],[Raw Return]])</f>
        <v>1.7015413567523931E-2</v>
      </c>
      <c r="O171" s="8">
        <f>(Table10[[#This Row],[Return]]-$S$3)^2</f>
        <v>3.3708122410681636E-4</v>
      </c>
      <c r="P171" s="8">
        <f>(Table10[[#This Row],[Return]]-$S$3)^3</f>
        <v>6.1887343853346452E-6</v>
      </c>
    </row>
    <row r="172" spans="1:16" x14ac:dyDescent="0.3">
      <c r="A172" s="1" t="s">
        <v>12</v>
      </c>
      <c r="B172" s="1" t="s">
        <v>13</v>
      </c>
      <c r="C172" s="2">
        <v>43811</v>
      </c>
      <c r="D172" s="1">
        <v>9079.1</v>
      </c>
      <c r="E172" s="1">
        <v>9100</v>
      </c>
      <c r="F172" s="1">
        <v>9184</v>
      </c>
      <c r="G172" s="1">
        <v>9081.2000000000007</v>
      </c>
      <c r="H172" s="1">
        <v>9170</v>
      </c>
      <c r="I172" s="1">
        <v>9169.25</v>
      </c>
      <c r="J172" s="1">
        <v>9145.41</v>
      </c>
      <c r="K172" s="1">
        <v>191985</v>
      </c>
      <c r="L172" s="1">
        <v>1755780798.8499999</v>
      </c>
      <c r="M172" s="3">
        <f>IF(ISERROR((Table10[[#This Row],[Close Price]]-I171)/I171),0,(Table10[[#This Row],[Close Price]]-I171)/I171)</f>
        <v>9.9293982883765612E-3</v>
      </c>
      <c r="N172" s="3">
        <f>IF(OR(Table10[[#This Row],[Raw Return]]&lt;-20,Table10[[#This Row],[Raw Return]]&gt;20),"Outlier",Table10[[#This Row],[Raw Return]])</f>
        <v>9.9293982883765612E-3</v>
      </c>
      <c r="O172" s="8">
        <f>(Table10[[#This Row],[Return]]-$S$3)^2</f>
        <v>1.2709758827670034E-4</v>
      </c>
      <c r="P172" s="8">
        <f>(Table10[[#This Row],[Return]]-$S$3)^3</f>
        <v>1.4328672769369865E-6</v>
      </c>
    </row>
    <row r="173" spans="1:16" x14ac:dyDescent="0.3">
      <c r="A173" s="1" t="s">
        <v>12</v>
      </c>
      <c r="B173" s="1" t="s">
        <v>13</v>
      </c>
      <c r="C173" s="2">
        <v>43812</v>
      </c>
      <c r="D173" s="1">
        <v>9169.25</v>
      </c>
      <c r="E173" s="1">
        <v>9200</v>
      </c>
      <c r="F173" s="1">
        <v>9274.9</v>
      </c>
      <c r="G173" s="1">
        <v>9142.15</v>
      </c>
      <c r="H173" s="1">
        <v>9217.2999999999993</v>
      </c>
      <c r="I173" s="1">
        <v>9210.2999999999993</v>
      </c>
      <c r="J173" s="1">
        <v>9215.56</v>
      </c>
      <c r="K173" s="1">
        <v>215357</v>
      </c>
      <c r="L173" s="1">
        <v>1984636206.8</v>
      </c>
      <c r="M173" s="3">
        <f>IF(ISERROR((Table10[[#This Row],[Close Price]]-I172)/I172),0,(Table10[[#This Row],[Close Price]]-I172)/I172)</f>
        <v>4.4769201406875446E-3</v>
      </c>
      <c r="N173" s="3">
        <f>IF(OR(Table10[[#This Row],[Raw Return]]&lt;-20,Table10[[#This Row],[Raw Return]]&gt;20),"Outlier",Table10[[#This Row],[Raw Return]])</f>
        <v>4.4769201406875446E-3</v>
      </c>
      <c r="O173" s="8">
        <f>(Table10[[#This Row],[Return]]-$S$3)^2</f>
        <v>3.3887283026221914E-5</v>
      </c>
      <c r="P173" s="8">
        <f>(Table10[[#This Row],[Return]]-$S$3)^3</f>
        <v>1.9726731109006753E-7</v>
      </c>
    </row>
    <row r="174" spans="1:16" x14ac:dyDescent="0.3">
      <c r="A174" s="1" t="s">
        <v>12</v>
      </c>
      <c r="B174" s="1" t="s">
        <v>13</v>
      </c>
      <c r="C174" s="2">
        <v>43815</v>
      </c>
      <c r="D174" s="1">
        <v>9210.2999999999993</v>
      </c>
      <c r="E174" s="1">
        <v>9250</v>
      </c>
      <c r="F174" s="1">
        <v>9300</v>
      </c>
      <c r="G174" s="1">
        <v>9150</v>
      </c>
      <c r="H174" s="1">
        <v>9281.7999999999993</v>
      </c>
      <c r="I174" s="1">
        <v>9288.1</v>
      </c>
      <c r="J174" s="1">
        <v>9268.7099999999991</v>
      </c>
      <c r="K174" s="1">
        <v>197075</v>
      </c>
      <c r="L174" s="1">
        <v>1826630879.6500001</v>
      </c>
      <c r="M174" s="3">
        <f>IF(ISERROR((Table10[[#This Row],[Close Price]]-I173)/I173),0,(Table10[[#This Row],[Close Price]]-I173)/I173)</f>
        <v>8.4470646993041586E-3</v>
      </c>
      <c r="N174" s="3">
        <f>IF(OR(Table10[[#This Row],[Raw Return]]&lt;-20,Table10[[#This Row],[Raw Return]]&gt;20),"Outlier",Table10[[#This Row],[Raw Return]])</f>
        <v>8.4470646993041586E-3</v>
      </c>
      <c r="O174" s="8">
        <f>(Table10[[#This Row],[Return]]-$S$3)^2</f>
        <v>9.587196492689875E-5</v>
      </c>
      <c r="P174" s="8">
        <f>(Table10[[#This Row],[Return]]-$S$3)^3</f>
        <v>9.3872296519167147E-7</v>
      </c>
    </row>
    <row r="175" spans="1:16" x14ac:dyDescent="0.3">
      <c r="A175" s="1" t="s">
        <v>12</v>
      </c>
      <c r="B175" s="1" t="s">
        <v>13</v>
      </c>
      <c r="C175" s="2">
        <v>43816</v>
      </c>
      <c r="D175" s="1">
        <v>9288.1</v>
      </c>
      <c r="E175" s="1">
        <v>9281.7999999999993</v>
      </c>
      <c r="F175" s="1">
        <v>9389.7999999999993</v>
      </c>
      <c r="G175" s="1">
        <v>9261.4</v>
      </c>
      <c r="H175" s="1">
        <v>9382.9500000000007</v>
      </c>
      <c r="I175" s="1">
        <v>9361.75</v>
      </c>
      <c r="J175" s="1">
        <v>9333.11</v>
      </c>
      <c r="K175" s="1">
        <v>220998</v>
      </c>
      <c r="L175" s="1">
        <v>2062599000.95</v>
      </c>
      <c r="M175" s="3">
        <f>IF(ISERROR((Table10[[#This Row],[Close Price]]-I174)/I174),0,(Table10[[#This Row],[Close Price]]-I174)/I174)</f>
        <v>7.9295011896943005E-3</v>
      </c>
      <c r="N175" s="3">
        <f>IF(OR(Table10[[#This Row],[Raw Return]]&lt;-20,Table10[[#This Row],[Raw Return]]&gt;20),"Outlier",Table10[[#This Row],[Raw Return]])</f>
        <v>7.9295011896943005E-3</v>
      </c>
      <c r="O175" s="8">
        <f>(Table10[[#This Row],[Return]]-$S$3)^2</f>
        <v>8.6004470379763974E-5</v>
      </c>
      <c r="P175" s="8">
        <f>(Table10[[#This Row],[Return]]-$S$3)^3</f>
        <v>7.9759337631542586E-7</v>
      </c>
    </row>
    <row r="176" spans="1:16" x14ac:dyDescent="0.3">
      <c r="A176" s="1" t="s">
        <v>12</v>
      </c>
      <c r="B176" s="1" t="s">
        <v>13</v>
      </c>
      <c r="C176" s="2">
        <v>43817</v>
      </c>
      <c r="D176" s="1">
        <v>9361.75</v>
      </c>
      <c r="E176" s="1">
        <v>9365</v>
      </c>
      <c r="F176" s="1">
        <v>9421</v>
      </c>
      <c r="G176" s="1">
        <v>9326.65</v>
      </c>
      <c r="H176" s="1">
        <v>9360</v>
      </c>
      <c r="I176" s="1">
        <v>9362.6</v>
      </c>
      <c r="J176" s="1">
        <v>9373.35</v>
      </c>
      <c r="K176" s="1">
        <v>228424</v>
      </c>
      <c r="L176" s="1">
        <v>2141097707.55</v>
      </c>
      <c r="M176" s="3">
        <f>IF(ISERROR((Table10[[#This Row],[Close Price]]-I175)/I175),0,(Table10[[#This Row],[Close Price]]-I175)/I175)</f>
        <v>9.0794990252929608E-5</v>
      </c>
      <c r="N176" s="3">
        <f>IF(OR(Table10[[#This Row],[Raw Return]]&lt;-20,Table10[[#This Row],[Raw Return]]&gt;20),"Outlier",Table10[[#This Row],[Raw Return]])</f>
        <v>9.0794990252929608E-5</v>
      </c>
      <c r="O176" s="8">
        <f>(Table10[[#This Row],[Return]]-$S$3)^2</f>
        <v>2.0596650508903943E-6</v>
      </c>
      <c r="P176" s="8">
        <f>(Table10[[#This Row],[Return]]-$S$3)^3</f>
        <v>2.9559351351438095E-9</v>
      </c>
    </row>
    <row r="177" spans="1:16" x14ac:dyDescent="0.3">
      <c r="A177" s="1" t="s">
        <v>12</v>
      </c>
      <c r="B177" s="1" t="s">
        <v>13</v>
      </c>
      <c r="C177" s="2">
        <v>43818</v>
      </c>
      <c r="D177" s="1">
        <v>9362.6</v>
      </c>
      <c r="E177" s="1">
        <v>9350</v>
      </c>
      <c r="F177" s="1">
        <v>9358.7999999999993</v>
      </c>
      <c r="G177" s="1">
        <v>9256.6</v>
      </c>
      <c r="H177" s="1">
        <v>9290</v>
      </c>
      <c r="I177" s="1">
        <v>9270.75</v>
      </c>
      <c r="J177" s="1">
        <v>9306.67</v>
      </c>
      <c r="K177" s="1">
        <v>135843</v>
      </c>
      <c r="L177" s="1">
        <v>1264245789.0999999</v>
      </c>
      <c r="M177" s="3">
        <f>IF(ISERROR((Table10[[#This Row],[Close Price]]-I176)/I176),0,(Table10[[#This Row],[Close Price]]-I176)/I176)</f>
        <v>-9.8103091021725115E-3</v>
      </c>
      <c r="N177" s="3">
        <f>IF(OR(Table10[[#This Row],[Raw Return]]&lt;-20,Table10[[#This Row],[Raw Return]]&gt;20),"Outlier",Table10[[#This Row],[Raw Return]])</f>
        <v>-9.8103091021725115E-3</v>
      </c>
      <c r="O177" s="8">
        <f>(Table10[[#This Row],[Return]]-$S$3)^2</f>
        <v>7.1672322487127986E-5</v>
      </c>
      <c r="P177" s="8">
        <f>(Table10[[#This Row],[Return]]-$S$3)^3</f>
        <v>-6.0677435394681193E-7</v>
      </c>
    </row>
    <row r="178" spans="1:16" x14ac:dyDescent="0.3">
      <c r="A178" s="1" t="s">
        <v>12</v>
      </c>
      <c r="B178" s="1" t="s">
        <v>13</v>
      </c>
      <c r="C178" s="2">
        <v>43819</v>
      </c>
      <c r="D178" s="1">
        <v>9270.75</v>
      </c>
      <c r="E178" s="1">
        <v>9290</v>
      </c>
      <c r="F178" s="1">
        <v>9333</v>
      </c>
      <c r="G178" s="1">
        <v>9260</v>
      </c>
      <c r="H178" s="1">
        <v>9282</v>
      </c>
      <c r="I178" s="1">
        <v>9280.0499999999993</v>
      </c>
      <c r="J178" s="1">
        <v>9291.74</v>
      </c>
      <c r="K178" s="1">
        <v>167670</v>
      </c>
      <c r="L178" s="1">
        <v>1557945996.05</v>
      </c>
      <c r="M178" s="3">
        <f>IF(ISERROR((Table10[[#This Row],[Close Price]]-I177)/I177),0,(Table10[[#This Row],[Close Price]]-I177)/I177)</f>
        <v>1.0031550845400073E-3</v>
      </c>
      <c r="N178" s="3">
        <f>IF(OR(Table10[[#This Row],[Raw Return]]&lt;-20,Table10[[#This Row],[Raw Return]]&gt;20),"Outlier",Table10[[#This Row],[Raw Return]])</f>
        <v>1.0031550845400073E-3</v>
      </c>
      <c r="O178" s="8">
        <f>(Table10[[#This Row],[Return]]-$S$3)^2</f>
        <v>5.5108192285948498E-6</v>
      </c>
      <c r="P178" s="8">
        <f>(Table10[[#This Row],[Return]]-$S$3)^3</f>
        <v>1.2936722060885709E-8</v>
      </c>
    </row>
    <row r="179" spans="1:16" x14ac:dyDescent="0.3">
      <c r="A179" s="1" t="s">
        <v>12</v>
      </c>
      <c r="B179" s="1" t="s">
        <v>13</v>
      </c>
      <c r="C179" s="2">
        <v>43822</v>
      </c>
      <c r="D179" s="1">
        <v>9280.0499999999993</v>
      </c>
      <c r="E179" s="1">
        <v>9281.75</v>
      </c>
      <c r="F179" s="1">
        <v>9370</v>
      </c>
      <c r="G179" s="1">
        <v>9260.75</v>
      </c>
      <c r="H179" s="1">
        <v>9290</v>
      </c>
      <c r="I179" s="1">
        <v>9304.0499999999993</v>
      </c>
      <c r="J179" s="1">
        <v>9318.34</v>
      </c>
      <c r="K179" s="1">
        <v>169704</v>
      </c>
      <c r="L179" s="1">
        <v>1581359103.05</v>
      </c>
      <c r="M179" s="3">
        <f>IF(ISERROR((Table10[[#This Row],[Close Price]]-I178)/I178),0,(Table10[[#This Row],[Close Price]]-I178)/I178)</f>
        <v>2.5861929623224016E-3</v>
      </c>
      <c r="N179" s="3">
        <f>IF(OR(Table10[[#This Row],[Raw Return]]&lt;-20,Table10[[#This Row],[Raw Return]]&gt;20),"Outlier",Table10[[#This Row],[Raw Return]])</f>
        <v>2.5861929623224016E-3</v>
      </c>
      <c r="O179" s="8">
        <f>(Table10[[#This Row],[Return]]-$S$3)^2</f>
        <v>1.5449233456804687E-5</v>
      </c>
      <c r="P179" s="8">
        <f>(Table10[[#This Row],[Return]]-$S$3)^3</f>
        <v>6.0724004519654643E-8</v>
      </c>
    </row>
    <row r="180" spans="1:16" x14ac:dyDescent="0.3">
      <c r="A180" s="1" t="s">
        <v>12</v>
      </c>
      <c r="B180" s="1" t="s">
        <v>13</v>
      </c>
      <c r="C180" s="2">
        <v>43823</v>
      </c>
      <c r="D180" s="1">
        <v>9304.0499999999993</v>
      </c>
      <c r="E180" s="1">
        <v>9290.0499999999993</v>
      </c>
      <c r="F180" s="1">
        <v>9327.9</v>
      </c>
      <c r="G180" s="1">
        <v>9252.2999999999993</v>
      </c>
      <c r="H180" s="1">
        <v>9302.1</v>
      </c>
      <c r="I180" s="1">
        <v>9294.85</v>
      </c>
      <c r="J180" s="1">
        <v>9300.11</v>
      </c>
      <c r="K180" s="1">
        <v>100160</v>
      </c>
      <c r="L180" s="1">
        <v>931499124.79999995</v>
      </c>
      <c r="M180" s="3">
        <f>IF(ISERROR((Table10[[#This Row],[Close Price]]-I179)/I179),0,(Table10[[#This Row],[Close Price]]-I179)/I179)</f>
        <v>-9.8881669810447158E-4</v>
      </c>
      <c r="N180" s="3">
        <f>IF(OR(Table10[[#This Row],[Raw Return]]&lt;-20,Table10[[#This Row],[Raw Return]]&gt;20),"Outlier",Table10[[#This Row],[Raw Return]])</f>
        <v>-9.8881669810447158E-4</v>
      </c>
      <c r="O180" s="8">
        <f>(Table10[[#This Row],[Return]]-$S$3)^2</f>
        <v>1.2640985157922431E-7</v>
      </c>
      <c r="P180" s="8">
        <f>(Table10[[#This Row],[Return]]-$S$3)^3</f>
        <v>4.4943964841403314E-11</v>
      </c>
    </row>
    <row r="181" spans="1:16" x14ac:dyDescent="0.3">
      <c r="A181" s="1" t="s">
        <v>12</v>
      </c>
      <c r="B181" s="1" t="s">
        <v>13</v>
      </c>
      <c r="C181" s="2">
        <v>43825</v>
      </c>
      <c r="D181" s="1">
        <v>9294.85</v>
      </c>
      <c r="E181" s="1">
        <v>9325</v>
      </c>
      <c r="F181" s="1">
        <v>9392</v>
      </c>
      <c r="G181" s="1">
        <v>9290</v>
      </c>
      <c r="H181" s="1">
        <v>9347.9</v>
      </c>
      <c r="I181" s="1">
        <v>9350.1</v>
      </c>
      <c r="J181" s="1">
        <v>9353.31</v>
      </c>
      <c r="K181" s="1">
        <v>165007</v>
      </c>
      <c r="L181" s="1">
        <v>1543360810.45</v>
      </c>
      <c r="M181" s="3">
        <f>IF(ISERROR((Table10[[#This Row],[Close Price]]-I180)/I180),0,(Table10[[#This Row],[Close Price]]-I180)/I180)</f>
        <v>5.9441518690457615E-3</v>
      </c>
      <c r="N181" s="3">
        <f>IF(OR(Table10[[#This Row],[Raw Return]]&lt;-20,Table10[[#This Row],[Raw Return]]&gt;20),"Outlier",Table10[[#This Row],[Raw Return]])</f>
        <v>5.9441518690457615E-3</v>
      </c>
      <c r="O181" s="8">
        <f>(Table10[[#This Row],[Return]]-$S$3)^2</f>
        <v>5.312238091274412E-5</v>
      </c>
      <c r="P181" s="8">
        <f>(Table10[[#This Row],[Return]]-$S$3)^3</f>
        <v>3.8718301504787788E-7</v>
      </c>
    </row>
    <row r="182" spans="1:16" x14ac:dyDescent="0.3">
      <c r="A182" s="1" t="s">
        <v>12</v>
      </c>
      <c r="B182" s="1" t="s">
        <v>13</v>
      </c>
      <c r="C182" s="2">
        <v>43826</v>
      </c>
      <c r="D182" s="1">
        <v>9350.1</v>
      </c>
      <c r="E182" s="1">
        <v>9360</v>
      </c>
      <c r="F182" s="1">
        <v>9465</v>
      </c>
      <c r="G182" s="1">
        <v>9348.0499999999993</v>
      </c>
      <c r="H182" s="1">
        <v>9440</v>
      </c>
      <c r="I182" s="1">
        <v>9443.15</v>
      </c>
      <c r="J182" s="1">
        <v>9410.36</v>
      </c>
      <c r="K182" s="1">
        <v>133407</v>
      </c>
      <c r="L182" s="1">
        <v>1255407949.1500001</v>
      </c>
      <c r="M182" s="3">
        <f>IF(ISERROR((Table10[[#This Row],[Close Price]]-I181)/I181),0,(Table10[[#This Row],[Close Price]]-I181)/I181)</f>
        <v>9.9517652217622557E-3</v>
      </c>
      <c r="N182" s="3">
        <f>IF(OR(Table10[[#This Row],[Raw Return]]&lt;-20,Table10[[#This Row],[Raw Return]]&gt;20),"Outlier",Table10[[#This Row],[Raw Return]])</f>
        <v>9.9517652217622557E-3</v>
      </c>
      <c r="O182" s="8">
        <f>(Table10[[#This Row],[Return]]-$S$3)^2</f>
        <v>1.2760240728296179E-4</v>
      </c>
      <c r="P182" s="8">
        <f>(Table10[[#This Row],[Return]]-$S$3)^3</f>
        <v>1.4414125580931547E-6</v>
      </c>
    </row>
    <row r="183" spans="1:16" x14ac:dyDescent="0.3">
      <c r="A183" s="1" t="s">
        <v>12</v>
      </c>
      <c r="B183" s="1" t="s">
        <v>13</v>
      </c>
      <c r="C183" s="2">
        <v>43829</v>
      </c>
      <c r="D183" s="1">
        <v>9443.15</v>
      </c>
      <c r="E183" s="1">
        <v>9444</v>
      </c>
      <c r="F183" s="1">
        <v>9482</v>
      </c>
      <c r="G183" s="1">
        <v>9402.5499999999993</v>
      </c>
      <c r="H183" s="1">
        <v>9423.7999999999993</v>
      </c>
      <c r="I183" s="1">
        <v>9439.2000000000007</v>
      </c>
      <c r="J183" s="1">
        <v>9441.31</v>
      </c>
      <c r="K183" s="1">
        <v>124965</v>
      </c>
      <c r="L183" s="1">
        <v>1179833567.45</v>
      </c>
      <c r="M183" s="3">
        <f>IF(ISERROR((Table10[[#This Row],[Close Price]]-I182)/I182),0,(Table10[[#This Row],[Close Price]]-I182)/I182)</f>
        <v>-4.1829262481257935E-4</v>
      </c>
      <c r="N183" s="3">
        <f>IF(OR(Table10[[#This Row],[Raw Return]]&lt;-20,Table10[[#This Row],[Raw Return]]&gt;20),"Outlier",Table10[[#This Row],[Raw Return]])</f>
        <v>-4.1829262481257935E-4</v>
      </c>
      <c r="O183" s="8">
        <f>(Table10[[#This Row],[Return]]-$S$3)^2</f>
        <v>8.5759768919981331E-7</v>
      </c>
      <c r="P183" s="8">
        <f>(Table10[[#This Row],[Return]]-$S$3)^3</f>
        <v>7.9419180829526495E-10</v>
      </c>
    </row>
    <row r="184" spans="1:16" x14ac:dyDescent="0.3">
      <c r="A184" s="1" t="s">
        <v>12</v>
      </c>
      <c r="B184" s="1" t="s">
        <v>13</v>
      </c>
      <c r="C184" s="2">
        <v>43830</v>
      </c>
      <c r="D184" s="1">
        <v>9439.2000000000007</v>
      </c>
      <c r="E184" s="1">
        <v>9422.4</v>
      </c>
      <c r="F184" s="1">
        <v>9444.9500000000007</v>
      </c>
      <c r="G184" s="1">
        <v>9379</v>
      </c>
      <c r="H184" s="1">
        <v>9420</v>
      </c>
      <c r="I184" s="1">
        <v>9393.35</v>
      </c>
      <c r="J184" s="1">
        <v>9415.6200000000008</v>
      </c>
      <c r="K184" s="1">
        <v>116732</v>
      </c>
      <c r="L184" s="1">
        <v>1099103881.95</v>
      </c>
      <c r="M184" s="3">
        <f>IF(ISERROR((Table10[[#This Row],[Close Price]]-I183)/I183),0,(Table10[[#This Row],[Close Price]]-I183)/I183)</f>
        <v>-4.8574031697601874E-3</v>
      </c>
      <c r="N184" s="3">
        <f>IF(OR(Table10[[#This Row],[Raw Return]]&lt;-20,Table10[[#This Row],[Raw Return]]&gt;20),"Outlier",Table10[[#This Row],[Raw Return]])</f>
        <v>-4.8574031697601874E-3</v>
      </c>
      <c r="O184" s="8">
        <f>(Table10[[#This Row],[Return]]-$S$3)^2</f>
        <v>1.2341484050431344E-5</v>
      </c>
      <c r="P184" s="8">
        <f>(Table10[[#This Row],[Return]]-$S$3)^3</f>
        <v>-4.3356186865843221E-8</v>
      </c>
    </row>
    <row r="185" spans="1:16" x14ac:dyDescent="0.3">
      <c r="A185" s="1" t="s">
        <v>12</v>
      </c>
      <c r="B185" s="1" t="s">
        <v>13</v>
      </c>
      <c r="C185" s="2">
        <v>43831</v>
      </c>
      <c r="D185" s="1">
        <v>9393.35</v>
      </c>
      <c r="E185" s="1">
        <v>9420</v>
      </c>
      <c r="F185" s="1">
        <v>9432.4500000000007</v>
      </c>
      <c r="G185" s="1">
        <v>9351.9500000000007</v>
      </c>
      <c r="H185" s="1">
        <v>9371.35</v>
      </c>
      <c r="I185" s="1">
        <v>9378.4500000000007</v>
      </c>
      <c r="J185" s="1">
        <v>9386.2800000000007</v>
      </c>
      <c r="K185" s="1">
        <v>63668</v>
      </c>
      <c r="L185" s="1">
        <v>597605431.10000002</v>
      </c>
      <c r="M185" s="3">
        <f>IF(ISERROR((Table10[[#This Row],[Close Price]]-I184)/I184),0,(Table10[[#This Row],[Close Price]]-I184)/I184)</f>
        <v>-1.5862285553077055E-3</v>
      </c>
      <c r="N185" s="3">
        <f>IF(OR(Table10[[#This Row],[Raw Return]]&lt;-20,Table10[[#This Row],[Raw Return]]&gt;20),"Outlier",Table10[[#This Row],[Raw Return]])</f>
        <v>-1.5862285553077055E-3</v>
      </c>
      <c r="O185" s="8">
        <f>(Table10[[#This Row],[Return]]-$S$3)^2</f>
        <v>5.8501206184087525E-8</v>
      </c>
      <c r="P185" s="8">
        <f>(Table10[[#This Row],[Return]]-$S$3)^3</f>
        <v>-1.4149699956034891E-11</v>
      </c>
    </row>
    <row r="186" spans="1:16" x14ac:dyDescent="0.3">
      <c r="A186" s="1" t="s">
        <v>12</v>
      </c>
      <c r="B186" s="1" t="s">
        <v>13</v>
      </c>
      <c r="C186" s="2">
        <v>43832</v>
      </c>
      <c r="D186" s="1">
        <v>9378.4500000000007</v>
      </c>
      <c r="E186" s="1">
        <v>9378.5</v>
      </c>
      <c r="F186" s="1">
        <v>9530.9500000000007</v>
      </c>
      <c r="G186" s="1">
        <v>9378.4500000000007</v>
      </c>
      <c r="H186" s="1">
        <v>9525</v>
      </c>
      <c r="I186" s="1">
        <v>9505.6</v>
      </c>
      <c r="J186" s="1">
        <v>9474.82</v>
      </c>
      <c r="K186" s="1">
        <v>157891</v>
      </c>
      <c r="L186" s="1">
        <v>1495989408.1500001</v>
      </c>
      <c r="M186" s="3">
        <f>IF(ISERROR((Table10[[#This Row],[Close Price]]-I185)/I185),0,(Table10[[#This Row],[Close Price]]-I185)/I185)</f>
        <v>1.3557677441368203E-2</v>
      </c>
      <c r="N186" s="3">
        <f>IF(OR(Table10[[#This Row],[Raw Return]]&lt;-20,Table10[[#This Row],[Raw Return]]&gt;20),"Outlier",Table10[[#This Row],[Raw Return]])</f>
        <v>1.3557677441368203E-2</v>
      </c>
      <c r="O186" s="8">
        <f>(Table10[[#This Row],[Return]]-$S$3)^2</f>
        <v>2.2207067011304296E-4</v>
      </c>
      <c r="P186" s="8">
        <f>(Table10[[#This Row],[Return]]-$S$3)^3</f>
        <v>3.3093050696614509E-6</v>
      </c>
    </row>
    <row r="187" spans="1:16" x14ac:dyDescent="0.3">
      <c r="A187" s="1" t="s">
        <v>12</v>
      </c>
      <c r="B187" s="1" t="s">
        <v>13</v>
      </c>
      <c r="C187" s="2">
        <v>43833</v>
      </c>
      <c r="D187" s="1">
        <v>9505.6</v>
      </c>
      <c r="E187" s="1">
        <v>9465</v>
      </c>
      <c r="F187" s="1">
        <v>9504.6</v>
      </c>
      <c r="G187" s="1">
        <v>9324</v>
      </c>
      <c r="H187" s="1">
        <v>9352</v>
      </c>
      <c r="I187" s="1">
        <v>9345.85</v>
      </c>
      <c r="J187" s="1">
        <v>9395.24</v>
      </c>
      <c r="K187" s="1">
        <v>182479</v>
      </c>
      <c r="L187" s="1">
        <v>1714433092.95</v>
      </c>
      <c r="M187" s="3">
        <f>IF(ISERROR((Table10[[#This Row],[Close Price]]-I186)/I186),0,(Table10[[#This Row],[Close Price]]-I186)/I186)</f>
        <v>-1.6805882848005386E-2</v>
      </c>
      <c r="N187" s="3">
        <f>IF(OR(Table10[[#This Row],[Raw Return]]&lt;-20,Table10[[#This Row],[Raw Return]]&gt;20),"Outlier",Table10[[#This Row],[Raw Return]])</f>
        <v>-1.6805882848005386E-2</v>
      </c>
      <c r="O187" s="8">
        <f>(Table10[[#This Row],[Return]]-$S$3)^2</f>
        <v>2.3905874043965558E-4</v>
      </c>
      <c r="P187" s="8">
        <f>(Table10[[#This Row],[Return]]-$S$3)^3</f>
        <v>-3.696212576696357E-6</v>
      </c>
    </row>
    <row r="188" spans="1:16" x14ac:dyDescent="0.3">
      <c r="A188" s="1" t="s">
        <v>12</v>
      </c>
      <c r="B188" s="1" t="s">
        <v>13</v>
      </c>
      <c r="C188" s="2">
        <v>43836</v>
      </c>
      <c r="D188" s="1">
        <v>9345.85</v>
      </c>
      <c r="E188" s="1">
        <v>9339</v>
      </c>
      <c r="F188" s="1">
        <v>9339</v>
      </c>
      <c r="G188" s="1">
        <v>9022</v>
      </c>
      <c r="H188" s="1">
        <v>9029</v>
      </c>
      <c r="I188" s="1">
        <v>9042.7000000000007</v>
      </c>
      <c r="J188" s="1">
        <v>9118.93</v>
      </c>
      <c r="K188" s="1">
        <v>244289</v>
      </c>
      <c r="L188" s="1">
        <v>2227654498.5999999</v>
      </c>
      <c r="M188" s="3">
        <f>IF(ISERROR((Table10[[#This Row],[Close Price]]-I187)/I187),0,(Table10[[#This Row],[Close Price]]-I187)/I187)</f>
        <v>-3.2436857000700807E-2</v>
      </c>
      <c r="N188" s="3">
        <f>IF(OR(Table10[[#This Row],[Raw Return]]&lt;-20,Table10[[#This Row],[Raw Return]]&gt;20),"Outlier",Table10[[#This Row],[Raw Return]])</f>
        <v>-3.2436857000700807E-2</v>
      </c>
      <c r="O188" s="8">
        <f>(Table10[[#This Row],[Return]]-$S$3)^2</f>
        <v>9.6674347362528509E-4</v>
      </c>
      <c r="P188" s="8">
        <f>(Table10[[#This Row],[Return]]-$S$3)^3</f>
        <v>-3.0058470169189784E-5</v>
      </c>
    </row>
    <row r="189" spans="1:16" x14ac:dyDescent="0.3">
      <c r="A189" s="1" t="s">
        <v>12</v>
      </c>
      <c r="B189" s="1" t="s">
        <v>13</v>
      </c>
      <c r="C189" s="2">
        <v>43837</v>
      </c>
      <c r="D189" s="1">
        <v>9042.7000000000007</v>
      </c>
      <c r="E189" s="1">
        <v>9125</v>
      </c>
      <c r="F189" s="1">
        <v>9265</v>
      </c>
      <c r="G189" s="1">
        <v>9065.0499999999993</v>
      </c>
      <c r="H189" s="1">
        <v>9080</v>
      </c>
      <c r="I189" s="1">
        <v>9095.65</v>
      </c>
      <c r="J189" s="1">
        <v>9141.52</v>
      </c>
      <c r="K189" s="1">
        <v>242676</v>
      </c>
      <c r="L189" s="1">
        <v>2218427376.3000002</v>
      </c>
      <c r="M189" s="3">
        <f>IF(ISERROR((Table10[[#This Row],[Close Price]]-I188)/I188),0,(Table10[[#This Row],[Close Price]]-I188)/I188)</f>
        <v>5.8555519922145931E-3</v>
      </c>
      <c r="N189" s="3">
        <f>IF(OR(Table10[[#This Row],[Raw Return]]&lt;-20,Table10[[#This Row],[Raw Return]]&gt;20),"Outlier",Table10[[#This Row],[Raw Return]])</f>
        <v>5.8555519922145931E-3</v>
      </c>
      <c r="O189" s="8">
        <f>(Table10[[#This Row],[Return]]-$S$3)^2</f>
        <v>5.1838708639189857E-5</v>
      </c>
      <c r="P189" s="8">
        <f>(Table10[[#This Row],[Return]]-$S$3)^3</f>
        <v>3.7323405339010563E-7</v>
      </c>
    </row>
    <row r="190" spans="1:16" x14ac:dyDescent="0.3">
      <c r="A190" s="1" t="s">
        <v>12</v>
      </c>
      <c r="B190" s="1" t="s">
        <v>13</v>
      </c>
      <c r="C190" s="2">
        <v>43838</v>
      </c>
      <c r="D190" s="1">
        <v>9095.65</v>
      </c>
      <c r="E190" s="1">
        <v>8971</v>
      </c>
      <c r="F190" s="1">
        <v>9166.85</v>
      </c>
      <c r="G190" s="1">
        <v>8961.6</v>
      </c>
      <c r="H190" s="1">
        <v>9144</v>
      </c>
      <c r="I190" s="1">
        <v>9145.5</v>
      </c>
      <c r="J190" s="1">
        <v>9092.3799999999992</v>
      </c>
      <c r="K190" s="1">
        <v>269718</v>
      </c>
      <c r="L190" s="1">
        <v>2452378749.3499999</v>
      </c>
      <c r="M190" s="3">
        <f>IF(ISERROR((Table10[[#This Row],[Close Price]]-I189)/I189),0,(Table10[[#This Row],[Close Price]]-I189)/I189)</f>
        <v>5.4806418452777277E-3</v>
      </c>
      <c r="N190" s="3">
        <f>IF(OR(Table10[[#This Row],[Raw Return]]&lt;-20,Table10[[#This Row],[Raw Return]]&gt;20),"Outlier",Table10[[#This Row],[Raw Return]])</f>
        <v>5.4806418452777277E-3</v>
      </c>
      <c r="O190" s="8">
        <f>(Table10[[#This Row],[Return]]-$S$3)^2</f>
        <v>4.6580627384253853E-5</v>
      </c>
      <c r="P190" s="8">
        <f>(Table10[[#This Row],[Return]]-$S$3)^3</f>
        <v>3.1791279003379913E-7</v>
      </c>
    </row>
    <row r="191" spans="1:16" x14ac:dyDescent="0.3">
      <c r="A191" s="1" t="s">
        <v>12</v>
      </c>
      <c r="B191" s="1" t="s">
        <v>13</v>
      </c>
      <c r="C191" s="2">
        <v>43839</v>
      </c>
      <c r="D191" s="1">
        <v>9145.5</v>
      </c>
      <c r="E191" s="1">
        <v>9499.9</v>
      </c>
      <c r="F191" s="1">
        <v>9499.9</v>
      </c>
      <c r="G191" s="1">
        <v>9209</v>
      </c>
      <c r="H191" s="1">
        <v>9375.1</v>
      </c>
      <c r="I191" s="1">
        <v>9395.25</v>
      </c>
      <c r="J191" s="1">
        <v>9339.6</v>
      </c>
      <c r="K191" s="1">
        <v>214197</v>
      </c>
      <c r="L191" s="1">
        <v>2000515204.25</v>
      </c>
      <c r="M191" s="3">
        <f>IF(ISERROR((Table10[[#This Row],[Close Price]]-I190)/I190),0,(Table10[[#This Row],[Close Price]]-I190)/I190)</f>
        <v>2.730851238313925E-2</v>
      </c>
      <c r="N191" s="3">
        <f>IF(OR(Table10[[#This Row],[Raw Return]]&lt;-20,Table10[[#This Row],[Raw Return]]&gt;20),"Outlier",Table10[[#This Row],[Raw Return]])</f>
        <v>2.730851238313925E-2</v>
      </c>
      <c r="O191" s="8">
        <f>(Table10[[#This Row],[Return]]-$S$3)^2</f>
        <v>8.2098700006908159E-4</v>
      </c>
      <c r="P191" s="8">
        <f>(Table10[[#This Row],[Return]]-$S$3)^3</f>
        <v>2.3523634369649003E-5</v>
      </c>
    </row>
    <row r="192" spans="1:16" x14ac:dyDescent="0.3">
      <c r="A192" s="1" t="s">
        <v>12</v>
      </c>
      <c r="B192" s="1" t="s">
        <v>13</v>
      </c>
      <c r="C192" s="2">
        <v>43840</v>
      </c>
      <c r="D192" s="1">
        <v>9395.25</v>
      </c>
      <c r="E192" s="1">
        <v>9375.15</v>
      </c>
      <c r="F192" s="1">
        <v>9434.85</v>
      </c>
      <c r="G192" s="1">
        <v>9338.2999999999993</v>
      </c>
      <c r="H192" s="1">
        <v>9362</v>
      </c>
      <c r="I192" s="1">
        <v>9372.25</v>
      </c>
      <c r="J192" s="1">
        <v>9386.14</v>
      </c>
      <c r="K192" s="1">
        <v>139393</v>
      </c>
      <c r="L192" s="1">
        <v>1308362223.1500001</v>
      </c>
      <c r="M192" s="3">
        <f>IF(ISERROR((Table10[[#This Row],[Close Price]]-I191)/I191),0,(Table10[[#This Row],[Close Price]]-I191)/I191)</f>
        <v>-2.4480455549346744E-3</v>
      </c>
      <c r="N192" s="3">
        <f>IF(OR(Table10[[#This Row],[Raw Return]]&lt;-20,Table10[[#This Row],[Raw Return]]&gt;20),"Outlier",Table10[[#This Row],[Raw Return]])</f>
        <v>-2.4480455549346744E-3</v>
      </c>
      <c r="O192" s="8">
        <f>(Table10[[#This Row],[Return]]-$S$3)^2</f>
        <v>1.2181254918241384E-6</v>
      </c>
      <c r="P192" s="8">
        <f>(Table10[[#This Row],[Return]]-$S$3)^3</f>
        <v>-1.3444295444331141E-9</v>
      </c>
    </row>
    <row r="193" spans="1:16" x14ac:dyDescent="0.3">
      <c r="A193" s="1" t="s">
        <v>12</v>
      </c>
      <c r="B193" s="1" t="s">
        <v>13</v>
      </c>
      <c r="C193" s="2">
        <v>43843</v>
      </c>
      <c r="D193" s="1">
        <v>9372.25</v>
      </c>
      <c r="E193" s="1">
        <v>9399.7999999999993</v>
      </c>
      <c r="F193" s="1">
        <v>9468</v>
      </c>
      <c r="G193" s="1">
        <v>9365</v>
      </c>
      <c r="H193" s="1">
        <v>9462</v>
      </c>
      <c r="I193" s="1">
        <v>9455.25</v>
      </c>
      <c r="J193" s="1">
        <v>9429.84</v>
      </c>
      <c r="K193" s="1">
        <v>150713</v>
      </c>
      <c r="L193" s="1">
        <v>1421200133.5</v>
      </c>
      <c r="M193" s="3">
        <f>IF(ISERROR((Table10[[#This Row],[Close Price]]-I192)/I192),0,(Table10[[#This Row],[Close Price]]-I192)/I192)</f>
        <v>8.8559310731147808E-3</v>
      </c>
      <c r="N193" s="3">
        <f>IF(OR(Table10[[#This Row],[Raw Return]]&lt;-20,Table10[[#This Row],[Raw Return]]&gt;20),"Outlier",Table10[[#This Row],[Raw Return]])</f>
        <v>8.8559310731147808E-3</v>
      </c>
      <c r="O193" s="8">
        <f>(Table10[[#This Row],[Return]]-$S$3)^2</f>
        <v>1.0404590389491016E-4</v>
      </c>
      <c r="P193" s="8">
        <f>(Table10[[#This Row],[Return]]-$S$3)^3</f>
        <v>1.061298330873583E-6</v>
      </c>
    </row>
    <row r="194" spans="1:16" x14ac:dyDescent="0.3">
      <c r="A194" s="1" t="s">
        <v>12</v>
      </c>
      <c r="B194" s="1" t="s">
        <v>13</v>
      </c>
      <c r="C194" s="2">
        <v>43844</v>
      </c>
      <c r="D194" s="1">
        <v>9455.25</v>
      </c>
      <c r="E194" s="1">
        <v>9446</v>
      </c>
      <c r="F194" s="1">
        <v>9579.7999999999993</v>
      </c>
      <c r="G194" s="1">
        <v>9405.2999999999993</v>
      </c>
      <c r="H194" s="1">
        <v>9574</v>
      </c>
      <c r="I194" s="1">
        <v>9554.85</v>
      </c>
      <c r="J194" s="1">
        <v>9505.83</v>
      </c>
      <c r="K194" s="1">
        <v>162899</v>
      </c>
      <c r="L194" s="1">
        <v>1548489671.9000001</v>
      </c>
      <c r="M194" s="3">
        <f>IF(ISERROR((Table10[[#This Row],[Close Price]]-I193)/I193),0,(Table10[[#This Row],[Close Price]]-I193)/I193)</f>
        <v>1.0533830411676092E-2</v>
      </c>
      <c r="N194" s="3">
        <f>IF(OR(Table10[[#This Row],[Raw Return]]&lt;-20,Table10[[#This Row],[Raw Return]]&gt;20),"Outlier",Table10[[#This Row],[Raw Return]])</f>
        <v>1.0533830411676092E-2</v>
      </c>
      <c r="O194" s="8">
        <f>(Table10[[#This Row],[Return]]-$S$3)^2</f>
        <v>1.4109136776845776E-4</v>
      </c>
      <c r="P194" s="8">
        <f>(Table10[[#This Row],[Return]]-$S$3)^3</f>
        <v>1.6759098960893171E-6</v>
      </c>
    </row>
    <row r="195" spans="1:16" x14ac:dyDescent="0.3">
      <c r="A195" s="1" t="s">
        <v>12</v>
      </c>
      <c r="B195" s="1" t="s">
        <v>13</v>
      </c>
      <c r="C195" s="2">
        <v>43845</v>
      </c>
      <c r="D195" s="1">
        <v>9554.85</v>
      </c>
      <c r="E195" s="1">
        <v>9539.85</v>
      </c>
      <c r="F195" s="1">
        <v>9619</v>
      </c>
      <c r="G195" s="1">
        <v>9501.6</v>
      </c>
      <c r="H195" s="1">
        <v>9586</v>
      </c>
      <c r="I195" s="1">
        <v>9589.15</v>
      </c>
      <c r="J195" s="1">
        <v>9574.0499999999993</v>
      </c>
      <c r="K195" s="1">
        <v>137230</v>
      </c>
      <c r="L195" s="1">
        <v>1313847500.05</v>
      </c>
      <c r="M195" s="3">
        <f>IF(ISERROR((Table10[[#This Row],[Close Price]]-I194)/I194),0,(Table10[[#This Row],[Close Price]]-I194)/I194)</f>
        <v>3.5897999445307117E-3</v>
      </c>
      <c r="N195" s="3">
        <f>IF(OR(Table10[[#This Row],[Raw Return]]&lt;-20,Table10[[#This Row],[Raw Return]]&gt;20),"Outlier",Table10[[#This Row],[Raw Return]])</f>
        <v>3.5897999445307117E-3</v>
      </c>
      <c r="O195" s="8">
        <f>(Table10[[#This Row],[Return]]-$S$3)^2</f>
        <v>2.434591787212866E-5</v>
      </c>
      <c r="P195" s="8">
        <f>(Table10[[#This Row],[Return]]-$S$3)^3</f>
        <v>1.2012661210502793E-7</v>
      </c>
    </row>
    <row r="196" spans="1:16" x14ac:dyDescent="0.3">
      <c r="A196" s="1" t="s">
        <v>12</v>
      </c>
      <c r="B196" s="1" t="s">
        <v>13</v>
      </c>
      <c r="C196" s="2">
        <v>43846</v>
      </c>
      <c r="D196" s="1">
        <v>9589.15</v>
      </c>
      <c r="E196" s="1">
        <v>9590</v>
      </c>
      <c r="F196" s="1">
        <v>9640</v>
      </c>
      <c r="G196" s="1">
        <v>9565.0499999999993</v>
      </c>
      <c r="H196" s="1">
        <v>9635</v>
      </c>
      <c r="I196" s="1">
        <v>9622.15</v>
      </c>
      <c r="J196" s="1">
        <v>9606.07</v>
      </c>
      <c r="K196" s="1">
        <v>135782</v>
      </c>
      <c r="L196" s="1">
        <v>1304331085.8</v>
      </c>
      <c r="M196" s="3">
        <f>IF(ISERROR((Table10[[#This Row],[Close Price]]-I195)/I195),0,(Table10[[#This Row],[Close Price]]-I195)/I195)</f>
        <v>3.4413894870765397E-3</v>
      </c>
      <c r="N196" s="3">
        <f>IF(OR(Table10[[#This Row],[Raw Return]]&lt;-20,Table10[[#This Row],[Raw Return]]&gt;20),"Outlier",Table10[[#This Row],[Raw Return]])</f>
        <v>3.4413894870765397E-3</v>
      </c>
      <c r="O196" s="8">
        <f>(Table10[[#This Row],[Return]]-$S$3)^2</f>
        <v>2.2903382162841843E-5</v>
      </c>
      <c r="P196" s="8">
        <f>(Table10[[#This Row],[Return]]-$S$3)^3</f>
        <v>1.0960981117558506E-7</v>
      </c>
    </row>
    <row r="197" spans="1:16" x14ac:dyDescent="0.3">
      <c r="A197" s="1" t="s">
        <v>12</v>
      </c>
      <c r="B197" s="1" t="s">
        <v>13</v>
      </c>
      <c r="C197" s="2">
        <v>43847</v>
      </c>
      <c r="D197" s="1">
        <v>9622.15</v>
      </c>
      <c r="E197" s="1">
        <v>9614</v>
      </c>
      <c r="F197" s="1">
        <v>9740.2999999999993</v>
      </c>
      <c r="G197" s="1">
        <v>9601</v>
      </c>
      <c r="H197" s="1">
        <v>9725</v>
      </c>
      <c r="I197" s="1">
        <v>9715</v>
      </c>
      <c r="J197" s="1">
        <v>9678.16</v>
      </c>
      <c r="K197" s="1">
        <v>284129</v>
      </c>
      <c r="L197" s="1">
        <v>2749845254.6999998</v>
      </c>
      <c r="M197" s="3">
        <f>IF(ISERROR((Table10[[#This Row],[Close Price]]-I196)/I196),0,(Table10[[#This Row],[Close Price]]-I196)/I196)</f>
        <v>9.6496105340282967E-3</v>
      </c>
      <c r="N197" s="3">
        <f>IF(OR(Table10[[#This Row],[Raw Return]]&lt;-20,Table10[[#This Row],[Raw Return]]&gt;20),"Outlier",Table10[[#This Row],[Raw Return]])</f>
        <v>9.6496105340282967E-3</v>
      </c>
      <c r="O197" s="8">
        <f>(Table10[[#This Row],[Return]]-$S$3)^2</f>
        <v>1.2086735136987439E-4</v>
      </c>
      <c r="P197" s="8">
        <f>(Table10[[#This Row],[Return]]-$S$3)^3</f>
        <v>1.3288118975645864E-6</v>
      </c>
    </row>
    <row r="198" spans="1:16" x14ac:dyDescent="0.3">
      <c r="A198" s="1" t="s">
        <v>12</v>
      </c>
      <c r="B198" s="1" t="s">
        <v>13</v>
      </c>
      <c r="C198" s="2">
        <v>43850</v>
      </c>
      <c r="D198" s="1">
        <v>9715</v>
      </c>
      <c r="E198" s="1">
        <v>9725</v>
      </c>
      <c r="F198" s="1">
        <v>9764.35</v>
      </c>
      <c r="G198" s="1">
        <v>9550</v>
      </c>
      <c r="H198" s="1">
        <v>9594</v>
      </c>
      <c r="I198" s="1">
        <v>9572.75</v>
      </c>
      <c r="J198" s="1">
        <v>9662.7900000000009</v>
      </c>
      <c r="K198" s="1">
        <v>184198</v>
      </c>
      <c r="L198" s="1">
        <v>1779865725.4000001</v>
      </c>
      <c r="M198" s="3">
        <f>IF(ISERROR((Table10[[#This Row],[Close Price]]-I197)/I197),0,(Table10[[#This Row],[Close Price]]-I197)/I197)</f>
        <v>-1.4642305712815233E-2</v>
      </c>
      <c r="N198" s="3">
        <f>IF(OR(Table10[[#This Row],[Raw Return]]&lt;-20,Table10[[#This Row],[Raw Return]]&gt;20),"Outlier",Table10[[#This Row],[Raw Return]])</f>
        <v>-1.4642305712815233E-2</v>
      </c>
      <c r="O198" s="8">
        <f>(Table10[[#This Row],[Return]]-$S$3)^2</f>
        <v>1.7683540461226933E-4</v>
      </c>
      <c r="P198" s="8">
        <f>(Table10[[#This Row],[Return]]-$S$3)^3</f>
        <v>-2.3515479060601594E-6</v>
      </c>
    </row>
    <row r="199" spans="1:16" x14ac:dyDescent="0.3">
      <c r="A199" s="1" t="s">
        <v>12</v>
      </c>
      <c r="B199" s="1" t="s">
        <v>13</v>
      </c>
      <c r="C199" s="2">
        <v>43851</v>
      </c>
      <c r="D199" s="1">
        <v>9572.75</v>
      </c>
      <c r="E199" s="1">
        <v>9583.9500000000007</v>
      </c>
      <c r="F199" s="1">
        <v>9625</v>
      </c>
      <c r="G199" s="1">
        <v>9508.2000000000007</v>
      </c>
      <c r="H199" s="1">
        <v>9572.4500000000007</v>
      </c>
      <c r="I199" s="1">
        <v>9534.2999999999993</v>
      </c>
      <c r="J199" s="1">
        <v>9571.81</v>
      </c>
      <c r="K199" s="1">
        <v>174507</v>
      </c>
      <c r="L199" s="1">
        <v>1670347638</v>
      </c>
      <c r="M199" s="3">
        <f>IF(ISERROR((Table10[[#This Row],[Close Price]]-I198)/I198),0,(Table10[[#This Row],[Close Price]]-I198)/I198)</f>
        <v>-4.0166096471756525E-3</v>
      </c>
      <c r="N199" s="3">
        <f>IF(OR(Table10[[#This Row],[Raw Return]]&lt;-20,Table10[[#This Row],[Raw Return]]&gt;20),"Outlier",Table10[[#This Row],[Raw Return]])</f>
        <v>-4.0166096471756525E-3</v>
      </c>
      <c r="O199" s="8">
        <f>(Table10[[#This Row],[Return]]-$S$3)^2</f>
        <v>7.140927105391752E-6</v>
      </c>
      <c r="P199" s="8">
        <f>(Table10[[#This Row],[Return]]-$S$3)^3</f>
        <v>-1.9082351867573812E-8</v>
      </c>
    </row>
    <row r="200" spans="1:16" x14ac:dyDescent="0.3">
      <c r="A200" s="1" t="s">
        <v>12</v>
      </c>
      <c r="B200" s="1" t="s">
        <v>13</v>
      </c>
      <c r="C200" s="2">
        <v>43852</v>
      </c>
      <c r="D200" s="1">
        <v>9534.2999999999993</v>
      </c>
      <c r="E200" s="1">
        <v>9590</v>
      </c>
      <c r="F200" s="1">
        <v>9600</v>
      </c>
      <c r="G200" s="1">
        <v>9495</v>
      </c>
      <c r="H200" s="1">
        <v>9545</v>
      </c>
      <c r="I200" s="1">
        <v>9547.5</v>
      </c>
      <c r="J200" s="1">
        <v>9554.7099999999991</v>
      </c>
      <c r="K200" s="1">
        <v>139525</v>
      </c>
      <c r="L200" s="1">
        <v>1333120746.2</v>
      </c>
      <c r="M200" s="3">
        <f>IF(ISERROR((Table10[[#This Row],[Close Price]]-I199)/I199),0,(Table10[[#This Row],[Close Price]]-I199)/I199)</f>
        <v>1.3844750007867099E-3</v>
      </c>
      <c r="N200" s="3">
        <f>IF(OR(Table10[[#This Row],[Raw Return]]&lt;-20,Table10[[#This Row],[Raw Return]]&gt;20),"Outlier",Table10[[#This Row],[Raw Return]])</f>
        <v>1.3844750007867099E-3</v>
      </c>
      <c r="O200" s="8">
        <f>(Table10[[#This Row],[Return]]-$S$3)^2</f>
        <v>7.4465313438990447E-6</v>
      </c>
      <c r="P200" s="8">
        <f>(Table10[[#This Row],[Return]]-$S$3)^3</f>
        <v>2.0320342925458744E-8</v>
      </c>
    </row>
    <row r="201" spans="1:16" x14ac:dyDescent="0.3">
      <c r="A201" s="1" t="s">
        <v>12</v>
      </c>
      <c r="B201" s="1" t="s">
        <v>13</v>
      </c>
      <c r="C201" s="2">
        <v>43853</v>
      </c>
      <c r="D201" s="1">
        <v>9547.5</v>
      </c>
      <c r="E201" s="1">
        <v>9547.5</v>
      </c>
      <c r="F201" s="1">
        <v>9596</v>
      </c>
      <c r="G201" s="1">
        <v>9484.15</v>
      </c>
      <c r="H201" s="1">
        <v>9509.4</v>
      </c>
      <c r="I201" s="1">
        <v>9534.2000000000007</v>
      </c>
      <c r="J201" s="1">
        <v>9543.09</v>
      </c>
      <c r="K201" s="1">
        <v>181280</v>
      </c>
      <c r="L201" s="1">
        <v>1729972042.0999999</v>
      </c>
      <c r="M201" s="3">
        <f>IF(ISERROR((Table10[[#This Row],[Close Price]]-I200)/I200),0,(Table10[[#This Row],[Close Price]]-I200)/I200)</f>
        <v>-1.3930348258705705E-3</v>
      </c>
      <c r="N201" s="3">
        <f>IF(OR(Table10[[#This Row],[Raw Return]]&lt;-20,Table10[[#This Row],[Raw Return]]&gt;20),"Outlier",Table10[[#This Row],[Raw Return]])</f>
        <v>-1.3930348258705705E-3</v>
      </c>
      <c r="O201" s="8">
        <f>(Table10[[#This Row],[Return]]-$S$3)^2</f>
        <v>2.3694013093423777E-9</v>
      </c>
      <c r="P201" s="8">
        <f>(Table10[[#This Row],[Return]]-$S$3)^3</f>
        <v>-1.1533415448843371E-13</v>
      </c>
    </row>
    <row r="202" spans="1:16" x14ac:dyDescent="0.3">
      <c r="A202" s="1" t="s">
        <v>12</v>
      </c>
      <c r="B202" s="1" t="s">
        <v>13</v>
      </c>
      <c r="C202" s="2">
        <v>43854</v>
      </c>
      <c r="D202" s="1">
        <v>9534.2000000000007</v>
      </c>
      <c r="E202" s="1">
        <v>9519.2000000000007</v>
      </c>
      <c r="F202" s="1">
        <v>9650</v>
      </c>
      <c r="G202" s="1">
        <v>9480.1</v>
      </c>
      <c r="H202" s="1">
        <v>9628.9</v>
      </c>
      <c r="I202" s="1">
        <v>9633.75</v>
      </c>
      <c r="J202" s="1">
        <v>9586.4</v>
      </c>
      <c r="K202" s="1">
        <v>123978</v>
      </c>
      <c r="L202" s="1">
        <v>1188502944.3</v>
      </c>
      <c r="M202" s="3">
        <f>IF(ISERROR((Table10[[#This Row],[Close Price]]-I201)/I201),0,(Table10[[#This Row],[Close Price]]-I201)/I201)</f>
        <v>1.0441358477900533E-2</v>
      </c>
      <c r="N202" s="3">
        <f>IF(OR(Table10[[#This Row],[Raw Return]]&lt;-20,Table10[[#This Row],[Raw Return]]&gt;20),"Outlier",Table10[[#This Row],[Raw Return]])</f>
        <v>1.0441358477900533E-2</v>
      </c>
      <c r="O202" s="8">
        <f>(Table10[[#This Row],[Return]]-$S$3)^2</f>
        <v>1.389031206617185E-4</v>
      </c>
      <c r="P202" s="8">
        <f>(Table10[[#This Row],[Return]]-$S$3)^3</f>
        <v>1.6370728437683212E-6</v>
      </c>
    </row>
    <row r="203" spans="1:16" x14ac:dyDescent="0.3">
      <c r="A203" s="1" t="s">
        <v>12</v>
      </c>
      <c r="B203" s="1" t="s">
        <v>13</v>
      </c>
      <c r="C203" s="2">
        <v>43857</v>
      </c>
      <c r="D203" s="1">
        <v>9633.75</v>
      </c>
      <c r="E203" s="1">
        <v>9590</v>
      </c>
      <c r="F203" s="1">
        <v>9648.9</v>
      </c>
      <c r="G203" s="1">
        <v>9535</v>
      </c>
      <c r="H203" s="1">
        <v>9550.4500000000007</v>
      </c>
      <c r="I203" s="1">
        <v>9557.6</v>
      </c>
      <c r="J203" s="1">
        <v>9597.49</v>
      </c>
      <c r="K203" s="1">
        <v>113128</v>
      </c>
      <c r="L203" s="1">
        <v>1085744626.45</v>
      </c>
      <c r="M203" s="3">
        <f>IF(ISERROR((Table10[[#This Row],[Close Price]]-I202)/I202),0,(Table10[[#This Row],[Close Price]]-I202)/I202)</f>
        <v>-7.9045024004151688E-3</v>
      </c>
      <c r="N203" s="3">
        <f>IF(OR(Table10[[#This Row],[Raw Return]]&lt;-20,Table10[[#This Row],[Raw Return]]&gt;20),"Outlier",Table10[[#This Row],[Raw Return]])</f>
        <v>-7.9045024004151688E-3</v>
      </c>
      <c r="O203" s="8">
        <f>(Table10[[#This Row],[Return]]-$S$3)^2</f>
        <v>4.3035490232568858E-5</v>
      </c>
      <c r="P203" s="8">
        <f>(Table10[[#This Row],[Return]]-$S$3)^3</f>
        <v>-2.8231901609272409E-7</v>
      </c>
    </row>
    <row r="204" spans="1:16" x14ac:dyDescent="0.3">
      <c r="A204" s="1" t="s">
        <v>12</v>
      </c>
      <c r="B204" s="1" t="s">
        <v>13</v>
      </c>
      <c r="C204" s="2">
        <v>43858</v>
      </c>
      <c r="D204" s="1">
        <v>9557.6</v>
      </c>
      <c r="E204" s="1">
        <v>9557.6</v>
      </c>
      <c r="F204" s="1">
        <v>9710</v>
      </c>
      <c r="G204" s="1">
        <v>9530</v>
      </c>
      <c r="H204" s="1">
        <v>9646</v>
      </c>
      <c r="I204" s="1">
        <v>9631.2999999999993</v>
      </c>
      <c r="J204" s="1">
        <v>9632.5300000000007</v>
      </c>
      <c r="K204" s="1">
        <v>190469</v>
      </c>
      <c r="L204" s="1">
        <v>1834697646</v>
      </c>
      <c r="M204" s="3">
        <f>IF(ISERROR((Table10[[#This Row],[Close Price]]-I203)/I203),0,(Table10[[#This Row],[Close Price]]-I203)/I203)</f>
        <v>7.7111408721853717E-3</v>
      </c>
      <c r="N204" s="3">
        <f>IF(OR(Table10[[#This Row],[Raw Return]]&lt;-20,Table10[[#This Row],[Raw Return]]&gt;20),"Outlier",Table10[[#This Row],[Raw Return]])</f>
        <v>7.7111408721853717E-3</v>
      </c>
      <c r="O204" s="8">
        <f>(Table10[[#This Row],[Return]]-$S$3)^2</f>
        <v>8.2002065789784392E-5</v>
      </c>
      <c r="P204" s="8">
        <f>(Table10[[#This Row],[Return]]-$S$3)^3</f>
        <v>7.4256964128716003E-7</v>
      </c>
    </row>
    <row r="205" spans="1:16" x14ac:dyDescent="0.3">
      <c r="A205" s="1" t="s">
        <v>12</v>
      </c>
      <c r="B205" s="1" t="s">
        <v>13</v>
      </c>
      <c r="C205" s="2">
        <v>43859</v>
      </c>
      <c r="D205" s="1">
        <v>9631.2999999999993</v>
      </c>
      <c r="E205" s="1">
        <v>9649</v>
      </c>
      <c r="F205" s="1">
        <v>9929</v>
      </c>
      <c r="G205" s="1">
        <v>9649</v>
      </c>
      <c r="H205" s="1">
        <v>9924</v>
      </c>
      <c r="I205" s="1">
        <v>9894.25</v>
      </c>
      <c r="J205" s="1">
        <v>9807.5400000000009</v>
      </c>
      <c r="K205" s="1">
        <v>501913</v>
      </c>
      <c r="L205" s="1">
        <v>4922531177.3999996</v>
      </c>
      <c r="M205" s="3">
        <f>IF(ISERROR((Table10[[#This Row],[Close Price]]-I204)/I204),0,(Table10[[#This Row],[Close Price]]-I204)/I204)</f>
        <v>2.7301610374508192E-2</v>
      </c>
      <c r="N205" s="3">
        <f>IF(OR(Table10[[#This Row],[Raw Return]]&lt;-20,Table10[[#This Row],[Raw Return]]&gt;20),"Outlier",Table10[[#This Row],[Raw Return]])</f>
        <v>2.7301610374508192E-2</v>
      </c>
      <c r="O205" s="8">
        <f>(Table10[[#This Row],[Return]]-$S$3)^2</f>
        <v>8.2059152298487976E-4</v>
      </c>
      <c r="P205" s="8">
        <f>(Table10[[#This Row],[Return]]-$S$3)^3</f>
        <v>2.3506639086111385E-5</v>
      </c>
    </row>
    <row r="206" spans="1:16" x14ac:dyDescent="0.3">
      <c r="A206" s="1" t="s">
        <v>12</v>
      </c>
      <c r="B206" s="1" t="s">
        <v>13</v>
      </c>
      <c r="C206" s="2">
        <v>43860</v>
      </c>
      <c r="D206" s="1">
        <v>9894.25</v>
      </c>
      <c r="E206" s="1">
        <v>9924</v>
      </c>
      <c r="F206" s="1">
        <v>9950</v>
      </c>
      <c r="G206" s="1">
        <v>9603.35</v>
      </c>
      <c r="H206" s="1">
        <v>9621.65</v>
      </c>
      <c r="I206" s="1">
        <v>9639.65</v>
      </c>
      <c r="J206" s="1">
        <v>9734.08</v>
      </c>
      <c r="K206" s="1">
        <v>412825</v>
      </c>
      <c r="L206" s="1">
        <v>4018470103.1999998</v>
      </c>
      <c r="M206" s="3">
        <f>IF(ISERROR((Table10[[#This Row],[Close Price]]-I205)/I205),0,(Table10[[#This Row],[Close Price]]-I205)/I205)</f>
        <v>-2.5732117138742235E-2</v>
      </c>
      <c r="N206" s="3">
        <f>IF(OR(Table10[[#This Row],[Raw Return]]&lt;-20,Table10[[#This Row],[Raw Return]]&gt;20),"Outlier",Table10[[#This Row],[Raw Return]])</f>
        <v>-2.5732117138742235E-2</v>
      </c>
      <c r="O206" s="8">
        <f>(Table10[[#This Row],[Return]]-$S$3)^2</f>
        <v>5.9476277974299704E-4</v>
      </c>
      <c r="P206" s="8">
        <f>(Table10[[#This Row],[Return]]-$S$3)^3</f>
        <v>-1.4504931221150386E-5</v>
      </c>
    </row>
    <row r="207" spans="1:16" x14ac:dyDescent="0.3">
      <c r="A207" s="1" t="s">
        <v>12</v>
      </c>
      <c r="B207" s="1" t="s">
        <v>13</v>
      </c>
      <c r="C207" s="2">
        <v>43861</v>
      </c>
      <c r="D207" s="1">
        <v>9639.65</v>
      </c>
      <c r="E207" s="1">
        <v>9708</v>
      </c>
      <c r="F207" s="1">
        <v>9708</v>
      </c>
      <c r="G207" s="1">
        <v>9410</v>
      </c>
      <c r="H207" s="1">
        <v>9465</v>
      </c>
      <c r="I207" s="1">
        <v>9441.4</v>
      </c>
      <c r="J207" s="1">
        <v>9529.7999999999993</v>
      </c>
      <c r="K207" s="1">
        <v>329541</v>
      </c>
      <c r="L207" s="1">
        <v>3140461200.9000001</v>
      </c>
      <c r="M207" s="3">
        <f>IF(ISERROR((Table10[[#This Row],[Close Price]]-I206)/I206),0,(Table10[[#This Row],[Close Price]]-I206)/I206)</f>
        <v>-2.0566099391575422E-2</v>
      </c>
      <c r="N207" s="3">
        <f>IF(OR(Table10[[#This Row],[Raw Return]]&lt;-20,Table10[[#This Row],[Raw Return]]&gt;20),"Outlier",Table10[[#This Row],[Raw Return]])</f>
        <v>-2.0566099391575422E-2</v>
      </c>
      <c r="O207" s="8">
        <f>(Table10[[#This Row],[Return]]-$S$3)^2</f>
        <v>3.6947532946159442E-4</v>
      </c>
      <c r="P207" s="8">
        <f>(Table10[[#This Row],[Return]]-$S$3)^3</f>
        <v>-7.1019591117753523E-6</v>
      </c>
    </row>
    <row r="208" spans="1:16" x14ac:dyDescent="0.3">
      <c r="A208" s="1" t="s">
        <v>12</v>
      </c>
      <c r="B208" s="1" t="s">
        <v>13</v>
      </c>
      <c r="C208" s="2">
        <v>43862</v>
      </c>
      <c r="D208" s="1">
        <v>9441.4</v>
      </c>
      <c r="E208" s="1">
        <v>9442.5499999999993</v>
      </c>
      <c r="F208" s="1">
        <v>9614</v>
      </c>
      <c r="G208" s="1">
        <v>8820</v>
      </c>
      <c r="H208" s="1">
        <v>8950</v>
      </c>
      <c r="I208" s="1">
        <v>8947.4</v>
      </c>
      <c r="J208" s="1">
        <v>9162.15</v>
      </c>
      <c r="K208" s="1">
        <v>714893</v>
      </c>
      <c r="L208" s="1">
        <v>6549959231.6999998</v>
      </c>
      <c r="M208" s="3">
        <f>IF(ISERROR((Table10[[#This Row],[Close Price]]-I207)/I207),0,(Table10[[#This Row],[Close Price]]-I207)/I207)</f>
        <v>-5.2322748744889534E-2</v>
      </c>
      <c r="N208" s="3">
        <f>IF(OR(Table10[[#This Row],[Raw Return]]&lt;-20,Table10[[#This Row],[Raw Return]]&gt;20),"Outlier",Table10[[#This Row],[Raw Return]])</f>
        <v>-5.2322748744889534E-2</v>
      </c>
      <c r="O208" s="8">
        <f>(Table10[[#This Row],[Return]]-$S$3)^2</f>
        <v>2.5987962893548005E-3</v>
      </c>
      <c r="P208" s="8">
        <f>(Table10[[#This Row],[Return]]-$S$3)^3</f>
        <v>-1.3248245184907303E-4</v>
      </c>
    </row>
    <row r="209" spans="1:16" x14ac:dyDescent="0.3">
      <c r="A209" s="1" t="s">
        <v>12</v>
      </c>
      <c r="B209" s="1" t="s">
        <v>13</v>
      </c>
      <c r="C209" s="2">
        <v>43864</v>
      </c>
      <c r="D209" s="1">
        <v>8947.4</v>
      </c>
      <c r="E209" s="1">
        <v>8955</v>
      </c>
      <c r="F209" s="1">
        <v>9235</v>
      </c>
      <c r="G209" s="1">
        <v>8885</v>
      </c>
      <c r="H209" s="1">
        <v>9105</v>
      </c>
      <c r="I209" s="1">
        <v>9086.15</v>
      </c>
      <c r="J209" s="1">
        <v>9077.24</v>
      </c>
      <c r="K209" s="1">
        <v>502551</v>
      </c>
      <c r="L209" s="1">
        <v>4561775748</v>
      </c>
      <c r="M209" s="3">
        <f>IF(ISERROR((Table10[[#This Row],[Close Price]]-I208)/I208),0,(Table10[[#This Row],[Close Price]]-I208)/I208)</f>
        <v>1.5507298209535732E-2</v>
      </c>
      <c r="N209" s="3">
        <f>IF(OR(Table10[[#This Row],[Raw Return]]&lt;-20,Table10[[#This Row],[Raw Return]]&gt;20),"Outlier",Table10[[#This Row],[Raw Return]])</f>
        <v>1.5507298209535732E-2</v>
      </c>
      <c r="O209" s="8">
        <f>(Table10[[#This Row],[Return]]-$S$3)^2</f>
        <v>2.839783281060155E-4</v>
      </c>
      <c r="P209" s="8">
        <f>(Table10[[#This Row],[Return]]-$S$3)^3</f>
        <v>4.785505249741751E-6</v>
      </c>
    </row>
    <row r="210" spans="1:16" x14ac:dyDescent="0.3">
      <c r="A210" s="1" t="s">
        <v>12</v>
      </c>
      <c r="B210" s="1" t="s">
        <v>13</v>
      </c>
      <c r="C210" s="2">
        <v>43865</v>
      </c>
      <c r="D210" s="1">
        <v>9086.15</v>
      </c>
      <c r="E210" s="1">
        <v>9180</v>
      </c>
      <c r="F210" s="1">
        <v>9624.9</v>
      </c>
      <c r="G210" s="1">
        <v>9161.2999999999993</v>
      </c>
      <c r="H210" s="1">
        <v>9535</v>
      </c>
      <c r="I210" s="1">
        <v>9534.9</v>
      </c>
      <c r="J210" s="1">
        <v>9424.64</v>
      </c>
      <c r="K210" s="1">
        <v>463697</v>
      </c>
      <c r="L210" s="1">
        <v>4370177959.9499998</v>
      </c>
      <c r="M210" s="3">
        <f>IF(ISERROR((Table10[[#This Row],[Close Price]]-I209)/I209),0,(Table10[[#This Row],[Close Price]]-I209)/I209)</f>
        <v>4.9388354803739758E-2</v>
      </c>
      <c r="N210" s="3">
        <f>IF(OR(Table10[[#This Row],[Raw Return]]&lt;-20,Table10[[#This Row],[Raw Return]]&gt;20),"Outlier",Table10[[#This Row],[Raw Return]])</f>
        <v>4.9388354803739758E-2</v>
      </c>
      <c r="O210" s="8">
        <f>(Table10[[#This Row],[Return]]-$S$3)^2</f>
        <v>2.5738081818487291E-3</v>
      </c>
      <c r="P210" s="8">
        <f>(Table10[[#This Row],[Return]]-$S$3)^3</f>
        <v>1.3057627214944128E-4</v>
      </c>
    </row>
    <row r="211" spans="1:16" x14ac:dyDescent="0.3">
      <c r="A211" s="1" t="s">
        <v>12</v>
      </c>
      <c r="B211" s="1" t="s">
        <v>13</v>
      </c>
      <c r="C211" s="2">
        <v>43866</v>
      </c>
      <c r="D211" s="1">
        <v>9534.9</v>
      </c>
      <c r="E211" s="1">
        <v>9540</v>
      </c>
      <c r="F211" s="1">
        <v>9684</v>
      </c>
      <c r="G211" s="1">
        <v>9457.7000000000007</v>
      </c>
      <c r="H211" s="1">
        <v>9580</v>
      </c>
      <c r="I211" s="1">
        <v>9591.4</v>
      </c>
      <c r="J211" s="1">
        <v>9592.44</v>
      </c>
      <c r="K211" s="1">
        <v>324540</v>
      </c>
      <c r="L211" s="1">
        <v>3113131504.6999998</v>
      </c>
      <c r="M211" s="3">
        <f>IF(ISERROR((Table10[[#This Row],[Close Price]]-I210)/I210),0,(Table10[[#This Row],[Close Price]]-I210)/I210)</f>
        <v>5.9255996392201284E-3</v>
      </c>
      <c r="N211" s="3">
        <f>IF(OR(Table10[[#This Row],[Raw Return]]&lt;-20,Table10[[#This Row],[Raw Return]]&gt;20),"Outlier",Table10[[#This Row],[Raw Return]])</f>
        <v>5.9255996392201284E-3</v>
      </c>
      <c r="O211" s="8">
        <f>(Table10[[#This Row],[Return]]-$S$3)^2</f>
        <v>5.2852288865399809E-5</v>
      </c>
      <c r="P211" s="8">
        <f>(Table10[[#This Row],[Return]]-$S$3)^3</f>
        <v>3.8423391859645002E-7</v>
      </c>
    </row>
    <row r="212" spans="1:16" x14ac:dyDescent="0.3">
      <c r="A212" s="1" t="s">
        <v>12</v>
      </c>
      <c r="B212" s="1" t="s">
        <v>13</v>
      </c>
      <c r="C212" s="2">
        <v>43867</v>
      </c>
      <c r="D212" s="1">
        <v>9591.4</v>
      </c>
      <c r="E212" s="1">
        <v>9600</v>
      </c>
      <c r="F212" s="1">
        <v>9709</v>
      </c>
      <c r="G212" s="1">
        <v>9560</v>
      </c>
      <c r="H212" s="1">
        <v>9610</v>
      </c>
      <c r="I212" s="1">
        <v>9619.7000000000007</v>
      </c>
      <c r="J212" s="1">
        <v>9630.15</v>
      </c>
      <c r="K212" s="1">
        <v>271343</v>
      </c>
      <c r="L212" s="1">
        <v>2613073978.3499999</v>
      </c>
      <c r="M212" s="3">
        <f>IF(ISERROR((Table10[[#This Row],[Close Price]]-I211)/I211),0,(Table10[[#This Row],[Close Price]]-I211)/I211)</f>
        <v>2.9505598765561954E-3</v>
      </c>
      <c r="N212" s="3">
        <f>IF(OR(Table10[[#This Row],[Raw Return]]&lt;-20,Table10[[#This Row],[Raw Return]]&gt;20),"Outlier",Table10[[#This Row],[Raw Return]])</f>
        <v>2.9505598765561954E-3</v>
      </c>
      <c r="O212" s="8">
        <f>(Table10[[#This Row],[Return]]-$S$3)^2</f>
        <v>1.8446322395792848E-5</v>
      </c>
      <c r="P212" s="8">
        <f>(Table10[[#This Row],[Return]]-$S$3)^3</f>
        <v>7.9225445890496917E-8</v>
      </c>
    </row>
    <row r="213" spans="1:16" x14ac:dyDescent="0.3">
      <c r="A213" s="1" t="s">
        <v>12</v>
      </c>
      <c r="B213" s="1" t="s">
        <v>13</v>
      </c>
      <c r="C213" s="2">
        <v>43868</v>
      </c>
      <c r="D213" s="1">
        <v>9619.7000000000007</v>
      </c>
      <c r="E213" s="1">
        <v>9610</v>
      </c>
      <c r="F213" s="1">
        <v>9673.65</v>
      </c>
      <c r="G213" s="1">
        <v>9561.0499999999993</v>
      </c>
      <c r="H213" s="1">
        <v>9605</v>
      </c>
      <c r="I213" s="1">
        <v>9623.2999999999993</v>
      </c>
      <c r="J213" s="1">
        <v>9625.84</v>
      </c>
      <c r="K213" s="1">
        <v>142626</v>
      </c>
      <c r="L213" s="1">
        <v>1372895749.75</v>
      </c>
      <c r="M213" s="3">
        <f>IF(ISERROR((Table10[[#This Row],[Close Price]]-I212)/I212),0,(Table10[[#This Row],[Close Price]]-I212)/I212)</f>
        <v>3.7423204465820601E-4</v>
      </c>
      <c r="N213" s="3">
        <f>IF(OR(Table10[[#This Row],[Raw Return]]&lt;-20,Table10[[#This Row],[Raw Return]]&gt;20),"Outlier",Table10[[#This Row],[Raw Return]])</f>
        <v>3.7423204465820601E-4</v>
      </c>
      <c r="O213" s="8">
        <f>(Table10[[#This Row],[Return]]-$S$3)^2</f>
        <v>2.9535528737810605E-6</v>
      </c>
      <c r="P213" s="8">
        <f>(Table10[[#This Row],[Return]]-$S$3)^3</f>
        <v>5.0759475381310601E-9</v>
      </c>
    </row>
    <row r="214" spans="1:16" x14ac:dyDescent="0.3">
      <c r="A214" s="1" t="s">
        <v>12</v>
      </c>
      <c r="B214" s="1" t="s">
        <v>13</v>
      </c>
      <c r="C214" s="2">
        <v>43871</v>
      </c>
      <c r="D214" s="1">
        <v>9623.2999999999993</v>
      </c>
      <c r="E214" s="1">
        <v>9605</v>
      </c>
      <c r="F214" s="1">
        <v>9657.9500000000007</v>
      </c>
      <c r="G214" s="1">
        <v>9531</v>
      </c>
      <c r="H214" s="1">
        <v>9644</v>
      </c>
      <c r="I214" s="1">
        <v>9627</v>
      </c>
      <c r="J214" s="1">
        <v>9607.7900000000009</v>
      </c>
      <c r="K214" s="1">
        <v>143528</v>
      </c>
      <c r="L214" s="1">
        <v>1378986182.45</v>
      </c>
      <c r="M214" s="3">
        <f>IF(ISERROR((Table10[[#This Row],[Close Price]]-I213)/I213),0,(Table10[[#This Row],[Close Price]]-I213)/I213)</f>
        <v>3.8448349318848292E-4</v>
      </c>
      <c r="N214" s="3">
        <f>IF(OR(Table10[[#This Row],[Raw Return]]&lt;-20,Table10[[#This Row],[Raw Return]]&gt;20),"Outlier",Table10[[#This Row],[Raw Return]])</f>
        <v>3.8448349318848292E-4</v>
      </c>
      <c r="O214" s="8">
        <f>(Table10[[#This Row],[Return]]-$S$3)^2</f>
        <v>2.9888940475064575E-6</v>
      </c>
      <c r="P214" s="8">
        <f>(Table10[[#This Row],[Return]]-$S$3)^3</f>
        <v>5.1673250325936585E-9</v>
      </c>
    </row>
    <row r="215" spans="1:16" x14ac:dyDescent="0.3">
      <c r="A215" s="1" t="s">
        <v>12</v>
      </c>
      <c r="B215" s="1" t="s">
        <v>13</v>
      </c>
      <c r="C215" s="2">
        <v>43872</v>
      </c>
      <c r="D215" s="1">
        <v>9627</v>
      </c>
      <c r="E215" s="1">
        <v>9643.5</v>
      </c>
      <c r="F215" s="1">
        <v>9810</v>
      </c>
      <c r="G215" s="1">
        <v>9643.5</v>
      </c>
      <c r="H215" s="1">
        <v>9716.1</v>
      </c>
      <c r="I215" s="1">
        <v>9731.6</v>
      </c>
      <c r="J215" s="1">
        <v>9755.9</v>
      </c>
      <c r="K215" s="1">
        <v>195579</v>
      </c>
      <c r="L215" s="1">
        <v>1908048464</v>
      </c>
      <c r="M215" s="3">
        <f>IF(ISERROR((Table10[[#This Row],[Close Price]]-I214)/I214),0,(Table10[[#This Row],[Close Price]]-I214)/I214)</f>
        <v>1.0865274748104328E-2</v>
      </c>
      <c r="N215" s="3">
        <f>IF(OR(Table10[[#This Row],[Raw Return]]&lt;-20,Table10[[#This Row],[Raw Return]]&gt;20),"Outlier",Table10[[#This Row],[Raw Return]])</f>
        <v>1.0865274748104328E-2</v>
      </c>
      <c r="O215" s="8">
        <f>(Table10[[#This Row],[Return]]-$S$3)^2</f>
        <v>1.4907513988711402E-4</v>
      </c>
      <c r="P215" s="8">
        <f>(Table10[[#This Row],[Return]]-$S$3)^3</f>
        <v>1.8201527589982312E-6</v>
      </c>
    </row>
    <row r="216" spans="1:16" x14ac:dyDescent="0.3">
      <c r="A216" s="1" t="s">
        <v>12</v>
      </c>
      <c r="B216" s="1" t="s">
        <v>13</v>
      </c>
      <c r="C216" s="2">
        <v>43873</v>
      </c>
      <c r="D216" s="1">
        <v>9731.6</v>
      </c>
      <c r="E216" s="1">
        <v>9738</v>
      </c>
      <c r="F216" s="1">
        <v>9840.9500000000007</v>
      </c>
      <c r="G216" s="1">
        <v>9685.25</v>
      </c>
      <c r="H216" s="1">
        <v>9775</v>
      </c>
      <c r="I216" s="1">
        <v>9771.85</v>
      </c>
      <c r="J216" s="1">
        <v>9774.01</v>
      </c>
      <c r="K216" s="1">
        <v>188528</v>
      </c>
      <c r="L216" s="1">
        <v>1842674169.95</v>
      </c>
      <c r="M216" s="3">
        <f>IF(ISERROR((Table10[[#This Row],[Close Price]]-I215)/I215),0,(Table10[[#This Row],[Close Price]]-I215)/I215)</f>
        <v>4.136010522421801E-3</v>
      </c>
      <c r="N216" s="3">
        <f>IF(OR(Table10[[#This Row],[Raw Return]]&lt;-20,Table10[[#This Row],[Raw Return]]&gt;20),"Outlier",Table10[[#This Row],[Raw Return]])</f>
        <v>4.136010522421801E-3</v>
      </c>
      <c r="O216" s="8">
        <f>(Table10[[#This Row],[Return]]-$S$3)^2</f>
        <v>3.003444275194059E-5</v>
      </c>
      <c r="P216" s="8">
        <f>(Table10[[#This Row],[Return]]-$S$3)^3</f>
        <v>1.6459982453934648E-7</v>
      </c>
    </row>
    <row r="217" spans="1:16" x14ac:dyDescent="0.3">
      <c r="A217" s="1" t="s">
        <v>12</v>
      </c>
      <c r="B217" s="1" t="s">
        <v>13</v>
      </c>
      <c r="C217" s="2">
        <v>43874</v>
      </c>
      <c r="D217" s="1">
        <v>9771.85</v>
      </c>
      <c r="E217" s="1">
        <v>9758</v>
      </c>
      <c r="F217" s="1">
        <v>9795</v>
      </c>
      <c r="G217" s="1">
        <v>9689</v>
      </c>
      <c r="H217" s="1">
        <v>9713.2000000000007</v>
      </c>
      <c r="I217" s="1">
        <v>9717.2000000000007</v>
      </c>
      <c r="J217" s="1">
        <v>9732.92</v>
      </c>
      <c r="K217" s="1">
        <v>136630</v>
      </c>
      <c r="L217" s="1">
        <v>1329808471.9000001</v>
      </c>
      <c r="M217" s="3">
        <f>IF(ISERROR((Table10[[#This Row],[Close Price]]-I216)/I216),0,(Table10[[#This Row],[Close Price]]-I216)/I216)</f>
        <v>-5.5925950562073336E-3</v>
      </c>
      <c r="N217" s="3">
        <f>IF(OR(Table10[[#This Row],[Raw Return]]&lt;-20,Table10[[#This Row],[Raw Return]]&gt;20),"Outlier",Table10[[#This Row],[Raw Return]])</f>
        <v>-5.5925950562073336E-3</v>
      </c>
      <c r="O217" s="8">
        <f>(Table10[[#This Row],[Return]]-$S$3)^2</f>
        <v>1.8047515287055164E-5</v>
      </c>
      <c r="P217" s="8">
        <f>(Table10[[#This Row],[Return]]-$S$3)^3</f>
        <v>-7.6670117270212998E-8</v>
      </c>
    </row>
    <row r="218" spans="1:16" x14ac:dyDescent="0.3">
      <c r="A218" s="1" t="s">
        <v>12</v>
      </c>
      <c r="B218" s="1" t="s">
        <v>13</v>
      </c>
      <c r="C218" s="2">
        <v>43875</v>
      </c>
      <c r="D218" s="1">
        <v>9717.2000000000007</v>
      </c>
      <c r="E218" s="1">
        <v>9735</v>
      </c>
      <c r="F218" s="1">
        <v>9795</v>
      </c>
      <c r="G218" s="1">
        <v>9653.0499999999993</v>
      </c>
      <c r="H218" s="1">
        <v>9673</v>
      </c>
      <c r="I218" s="1">
        <v>9690.5</v>
      </c>
      <c r="J218" s="1">
        <v>9745.75</v>
      </c>
      <c r="K218" s="1">
        <v>139237</v>
      </c>
      <c r="L218" s="1">
        <v>1356968845.3499999</v>
      </c>
      <c r="M218" s="3">
        <f>IF(ISERROR((Table10[[#This Row],[Close Price]]-I217)/I217),0,(Table10[[#This Row],[Close Price]]-I217)/I217)</f>
        <v>-2.7477051002347103E-3</v>
      </c>
      <c r="N218" s="3">
        <f>IF(OR(Table10[[#This Row],[Raw Return]]&lt;-20,Table10[[#This Row],[Raw Return]]&gt;20),"Outlier",Table10[[#This Row],[Raw Return]])</f>
        <v>-2.7477051002347103E-3</v>
      </c>
      <c r="O218" s="8">
        <f>(Table10[[#This Row],[Return]]-$S$3)^2</f>
        <v>1.9693821592321856E-6</v>
      </c>
      <c r="P218" s="8">
        <f>(Table10[[#This Row],[Return]]-$S$3)^3</f>
        <v>-2.7637260937119942E-9</v>
      </c>
    </row>
    <row r="219" spans="1:16" x14ac:dyDescent="0.3">
      <c r="A219" s="1" t="s">
        <v>12</v>
      </c>
      <c r="B219" s="1" t="s">
        <v>13</v>
      </c>
      <c r="C219" s="2">
        <v>43878</v>
      </c>
      <c r="D219" s="1">
        <v>9690.5</v>
      </c>
      <c r="E219" s="1">
        <v>9699.7999999999993</v>
      </c>
      <c r="F219" s="1">
        <v>9785.25</v>
      </c>
      <c r="G219" s="1">
        <v>9514.5499999999993</v>
      </c>
      <c r="H219" s="1">
        <v>9530</v>
      </c>
      <c r="I219" s="1">
        <v>9528.85</v>
      </c>
      <c r="J219" s="1">
        <v>9578.9</v>
      </c>
      <c r="K219" s="1">
        <v>175401</v>
      </c>
      <c r="L219" s="1">
        <v>1680147992.05</v>
      </c>
      <c r="M219" s="3">
        <f>IF(ISERROR((Table10[[#This Row],[Close Price]]-I218)/I218),0,(Table10[[#This Row],[Close Price]]-I218)/I218)</f>
        <v>-1.6681285795366558E-2</v>
      </c>
      <c r="N219" s="3">
        <f>IF(OR(Table10[[#This Row],[Raw Return]]&lt;-20,Table10[[#This Row],[Raw Return]]&gt;20),"Outlier",Table10[[#This Row],[Raw Return]])</f>
        <v>-1.6681285795366558E-2</v>
      </c>
      <c r="O219" s="8">
        <f>(Table10[[#This Row],[Return]]-$S$3)^2</f>
        <v>2.352213440965377E-4</v>
      </c>
      <c r="P219" s="8">
        <f>(Table10[[#This Row],[Return]]-$S$3)^3</f>
        <v>-3.6075726928574337E-6</v>
      </c>
    </row>
    <row r="220" spans="1:16" x14ac:dyDescent="0.3">
      <c r="A220" s="1" t="s">
        <v>12</v>
      </c>
      <c r="B220" s="1" t="s">
        <v>13</v>
      </c>
      <c r="C220" s="2">
        <v>43879</v>
      </c>
      <c r="D220" s="1">
        <v>9528.85</v>
      </c>
      <c r="E220" s="1">
        <v>9527</v>
      </c>
      <c r="F220" s="1">
        <v>9564.9500000000007</v>
      </c>
      <c r="G220" s="1">
        <v>9416</v>
      </c>
      <c r="H220" s="1">
        <v>9550</v>
      </c>
      <c r="I220" s="1">
        <v>9529.5</v>
      </c>
      <c r="J220" s="1">
        <v>9499.65</v>
      </c>
      <c r="K220" s="1">
        <v>266384</v>
      </c>
      <c r="L220" s="1">
        <v>2530554449.5</v>
      </c>
      <c r="M220" s="3">
        <f>IF(ISERROR((Table10[[#This Row],[Close Price]]-I219)/I219),0,(Table10[[#This Row],[Close Price]]-I219)/I219)</f>
        <v>6.8213897794554024E-5</v>
      </c>
      <c r="N220" s="3">
        <f>IF(OR(Table10[[#This Row],[Raw Return]]&lt;-20,Table10[[#This Row],[Raw Return]]&gt;20),"Outlier",Table10[[#This Row],[Raw Return]])</f>
        <v>6.8213897794554024E-5</v>
      </c>
      <c r="O220" s="8">
        <f>(Table10[[#This Row],[Return]]-$S$3)^2</f>
        <v>1.9953602970212748E-6</v>
      </c>
      <c r="P220" s="8">
        <f>(Table10[[#This Row],[Return]]-$S$3)^3</f>
        <v>2.8185905388047271E-9</v>
      </c>
    </row>
    <row r="221" spans="1:16" x14ac:dyDescent="0.3">
      <c r="A221" s="1" t="s">
        <v>12</v>
      </c>
      <c r="B221" s="1" t="s">
        <v>13</v>
      </c>
      <c r="C221" s="2">
        <v>43880</v>
      </c>
      <c r="D221" s="1">
        <v>9529.5</v>
      </c>
      <c r="E221" s="1">
        <v>9580</v>
      </c>
      <c r="F221" s="1">
        <v>9780</v>
      </c>
      <c r="G221" s="1">
        <v>9580</v>
      </c>
      <c r="H221" s="1">
        <v>9761</v>
      </c>
      <c r="I221" s="1">
        <v>9758.65</v>
      </c>
      <c r="J221" s="1">
        <v>9709.25</v>
      </c>
      <c r="K221" s="1">
        <v>221132</v>
      </c>
      <c r="L221" s="1">
        <v>2147026326.3</v>
      </c>
      <c r="M221" s="3">
        <f>IF(ISERROR((Table10[[#This Row],[Close Price]]-I220)/I220),0,(Table10[[#This Row],[Close Price]]-I220)/I220)</f>
        <v>2.4046382286583727E-2</v>
      </c>
      <c r="N221" s="3">
        <f>IF(OR(Table10[[#This Row],[Raw Return]]&lt;-20,Table10[[#This Row],[Raw Return]]&gt;20),"Outlier",Table10[[#This Row],[Raw Return]])</f>
        <v>2.4046382286583727E-2</v>
      </c>
      <c r="O221" s="8">
        <f>(Table10[[#This Row],[Return]]-$S$3)^2</f>
        <v>6.4468970902780418E-4</v>
      </c>
      <c r="P221" s="8">
        <f>(Table10[[#This Row],[Return]]-$S$3)^3</f>
        <v>1.6369149179714411E-5</v>
      </c>
    </row>
    <row r="222" spans="1:16" x14ac:dyDescent="0.3">
      <c r="A222" s="1" t="s">
        <v>12</v>
      </c>
      <c r="B222" s="1" t="s">
        <v>13</v>
      </c>
      <c r="C222" s="2">
        <v>43881</v>
      </c>
      <c r="D222" s="1">
        <v>9758.65</v>
      </c>
      <c r="E222" s="1">
        <v>9758</v>
      </c>
      <c r="F222" s="1">
        <v>9827.5499999999993</v>
      </c>
      <c r="G222" s="1">
        <v>9693.75</v>
      </c>
      <c r="H222" s="1">
        <v>9715</v>
      </c>
      <c r="I222" s="1">
        <v>9709.7000000000007</v>
      </c>
      <c r="J222" s="1">
        <v>9760.9599999999991</v>
      </c>
      <c r="K222" s="1">
        <v>167020</v>
      </c>
      <c r="L222" s="1">
        <v>1630275528.9000001</v>
      </c>
      <c r="M222" s="3">
        <f>IF(ISERROR((Table10[[#This Row],[Close Price]]-I221)/I221),0,(Table10[[#This Row],[Close Price]]-I221)/I221)</f>
        <v>-5.0160626726031684E-3</v>
      </c>
      <c r="N222" s="3">
        <f>IF(OR(Table10[[#This Row],[Raw Return]]&lt;-20,Table10[[#This Row],[Raw Return]]&gt;20),"Outlier",Table10[[#This Row],[Raw Return]])</f>
        <v>-5.0160626726031684E-3</v>
      </c>
      <c r="O222" s="8">
        <f>(Table10[[#This Row],[Return]]-$S$3)^2</f>
        <v>1.348141278394928E-5</v>
      </c>
      <c r="P222" s="8">
        <f>(Table10[[#This Row],[Return]]-$S$3)^3</f>
        <v>-4.9499761871437243E-8</v>
      </c>
    </row>
    <row r="223" spans="1:16" x14ac:dyDescent="0.3">
      <c r="A223" s="1" t="s">
        <v>12</v>
      </c>
      <c r="B223" s="1" t="s">
        <v>13</v>
      </c>
      <c r="C223" s="2">
        <v>43885</v>
      </c>
      <c r="D223" s="1">
        <v>9709.7000000000007</v>
      </c>
      <c r="E223" s="1">
        <v>9680</v>
      </c>
      <c r="F223" s="1">
        <v>9680</v>
      </c>
      <c r="G223" s="1">
        <v>9448.2999999999993</v>
      </c>
      <c r="H223" s="1">
        <v>9475</v>
      </c>
      <c r="I223" s="1">
        <v>9466.9</v>
      </c>
      <c r="J223" s="1">
        <v>9522.1200000000008</v>
      </c>
      <c r="K223" s="1">
        <v>199329</v>
      </c>
      <c r="L223" s="1">
        <v>1898034341.5999999</v>
      </c>
      <c r="M223" s="3">
        <f>IF(ISERROR((Table10[[#This Row],[Close Price]]-I222)/I222),0,(Table10[[#This Row],[Close Price]]-I222)/I222)</f>
        <v>-2.500592191313852E-2</v>
      </c>
      <c r="N223" s="3">
        <f>IF(OR(Table10[[#This Row],[Raw Return]]&lt;-20,Table10[[#This Row],[Raw Return]]&gt;20),"Outlier",Table10[[#This Row],[Raw Return]])</f>
        <v>-2.500592191313852E-2</v>
      </c>
      <c r="O223" s="8">
        <f>(Table10[[#This Row],[Return]]-$S$3)^2</f>
        <v>5.5986959122763776E-4</v>
      </c>
      <c r="P223" s="8">
        <f>(Table10[[#This Row],[Return]]-$S$3)^3</f>
        <v>-1.324738993143843E-5</v>
      </c>
    </row>
    <row r="224" spans="1:16" x14ac:dyDescent="0.3">
      <c r="A224" s="1" t="s">
        <v>12</v>
      </c>
      <c r="B224" s="1" t="s">
        <v>13</v>
      </c>
      <c r="C224" s="2">
        <v>43886</v>
      </c>
      <c r="D224" s="1">
        <v>9466.9</v>
      </c>
      <c r="E224" s="1">
        <v>9500</v>
      </c>
      <c r="F224" s="1">
        <v>9550</v>
      </c>
      <c r="G224" s="1">
        <v>9351.1</v>
      </c>
      <c r="H224" s="1">
        <v>9520</v>
      </c>
      <c r="I224" s="1">
        <v>9525</v>
      </c>
      <c r="J224" s="1">
        <v>9475.2000000000007</v>
      </c>
      <c r="K224" s="1">
        <v>222018</v>
      </c>
      <c r="L224" s="1">
        <v>2103665630.6500001</v>
      </c>
      <c r="M224" s="3">
        <f>IF(ISERROR((Table10[[#This Row],[Close Price]]-I223)/I223),0,(Table10[[#This Row],[Close Price]]-I223)/I223)</f>
        <v>6.1371726753214218E-3</v>
      </c>
      <c r="N224" s="3">
        <f>IF(OR(Table10[[#This Row],[Raw Return]]&lt;-20,Table10[[#This Row],[Raw Return]]&gt;20),"Outlier",Table10[[#This Row],[Raw Return]])</f>
        <v>6.1371726753214218E-3</v>
      </c>
      <c r="O224" s="8">
        <f>(Table10[[#This Row],[Return]]-$S$3)^2</f>
        <v>5.5973306174501423E-5</v>
      </c>
      <c r="P224" s="8">
        <f>(Table10[[#This Row],[Return]]-$S$3)^3</f>
        <v>4.1876602558089897E-7</v>
      </c>
    </row>
    <row r="225" spans="1:16" x14ac:dyDescent="0.3">
      <c r="A225" s="1" t="s">
        <v>12</v>
      </c>
      <c r="B225" s="1" t="s">
        <v>13</v>
      </c>
      <c r="C225" s="2">
        <v>43887</v>
      </c>
      <c r="D225" s="1">
        <v>9525</v>
      </c>
      <c r="E225" s="1">
        <v>9455</v>
      </c>
      <c r="F225" s="1">
        <v>9494.9</v>
      </c>
      <c r="G225" s="1">
        <v>9360</v>
      </c>
      <c r="H225" s="1">
        <v>9377</v>
      </c>
      <c r="I225" s="1">
        <v>9387</v>
      </c>
      <c r="J225" s="1">
        <v>9430.5400000000009</v>
      </c>
      <c r="K225" s="1">
        <v>175517</v>
      </c>
      <c r="L225" s="1">
        <v>1655220328.25</v>
      </c>
      <c r="M225" s="3">
        <f>IF(ISERROR((Table10[[#This Row],[Close Price]]-I224)/I224),0,(Table10[[#This Row],[Close Price]]-I224)/I224)</f>
        <v>-1.4488188976377953E-2</v>
      </c>
      <c r="N225" s="3">
        <f>IF(OR(Table10[[#This Row],[Raw Return]]&lt;-20,Table10[[#This Row],[Raw Return]]&gt;20),"Outlier",Table10[[#This Row],[Raw Return]])</f>
        <v>-1.4488188976377953E-2</v>
      </c>
      <c r="O225" s="8">
        <f>(Table10[[#This Row],[Return]]-$S$3)^2</f>
        <v>1.7276028407662398E-4</v>
      </c>
      <c r="P225" s="8">
        <f>(Table10[[#This Row],[Return]]-$S$3)^3</f>
        <v>-2.2707319164281771E-6</v>
      </c>
    </row>
    <row r="226" spans="1:16" x14ac:dyDescent="0.3">
      <c r="A226" s="1" t="s">
        <v>12</v>
      </c>
      <c r="B226" s="1" t="s">
        <v>13</v>
      </c>
      <c r="C226" s="2">
        <v>43888</v>
      </c>
      <c r="D226" s="1">
        <v>9387</v>
      </c>
      <c r="E226" s="1">
        <v>9385</v>
      </c>
      <c r="F226" s="1">
        <v>9494.7000000000007</v>
      </c>
      <c r="G226" s="1">
        <v>9266.7999999999993</v>
      </c>
      <c r="H226" s="1">
        <v>9450</v>
      </c>
      <c r="I226" s="1">
        <v>9408</v>
      </c>
      <c r="J226" s="1">
        <v>9351.31</v>
      </c>
      <c r="K226" s="1">
        <v>207583</v>
      </c>
      <c r="L226" s="1">
        <v>1941173203.55</v>
      </c>
      <c r="M226" s="3">
        <f>IF(ISERROR((Table10[[#This Row],[Close Price]]-I225)/I225),0,(Table10[[#This Row],[Close Price]]-I225)/I225)</f>
        <v>2.2371364653243847E-3</v>
      </c>
      <c r="N226" s="3">
        <f>IF(OR(Table10[[#This Row],[Raw Return]]&lt;-20,Table10[[#This Row],[Raw Return]]&gt;20),"Outlier",Table10[[#This Row],[Raw Return]])</f>
        <v>2.2371364653243847E-3</v>
      </c>
      <c r="O226" s="8">
        <f>(Table10[[#This Row],[Return]]-$S$3)^2</f>
        <v>1.2827104964586879E-5</v>
      </c>
      <c r="P226" s="8">
        <f>(Table10[[#This Row],[Return]]-$S$3)^3</f>
        <v>4.5940209661959918E-8</v>
      </c>
    </row>
    <row r="227" spans="1:16" x14ac:dyDescent="0.3">
      <c r="A227" s="1" t="s">
        <v>12</v>
      </c>
      <c r="B227" s="1" t="s">
        <v>13</v>
      </c>
      <c r="C227" s="2">
        <v>43889</v>
      </c>
      <c r="D227" s="1">
        <v>9408</v>
      </c>
      <c r="E227" s="1">
        <v>9270.5</v>
      </c>
      <c r="F227" s="1">
        <v>9286.5499999999993</v>
      </c>
      <c r="G227" s="1">
        <v>8825.0499999999993</v>
      </c>
      <c r="H227" s="1">
        <v>9100</v>
      </c>
      <c r="I227" s="1">
        <v>9050.75</v>
      </c>
      <c r="J227" s="1">
        <v>9068.6299999999992</v>
      </c>
      <c r="K227" s="1">
        <v>537852</v>
      </c>
      <c r="L227" s="1">
        <v>4877580648.0500002</v>
      </c>
      <c r="M227" s="3">
        <f>IF(ISERROR((Table10[[#This Row],[Close Price]]-I226)/I226),0,(Table10[[#This Row],[Close Price]]-I226)/I226)</f>
        <v>-3.797300170068027E-2</v>
      </c>
      <c r="N227" s="3">
        <f>IF(OR(Table10[[#This Row],[Raw Return]]&lt;-20,Table10[[#This Row],[Raw Return]]&gt;20),"Outlier",Table10[[#This Row],[Raw Return]])</f>
        <v>-3.797300170068027E-2</v>
      </c>
      <c r="O227" s="8">
        <f>(Table10[[#This Row],[Return]]-$S$3)^2</f>
        <v>1.3416575152209553E-3</v>
      </c>
      <c r="P227" s="8">
        <f>(Table10[[#This Row],[Return]]-$S$3)^3</f>
        <v>-4.9143094651435947E-5</v>
      </c>
    </row>
    <row r="228" spans="1:16" x14ac:dyDescent="0.3">
      <c r="A228" s="1" t="s">
        <v>12</v>
      </c>
      <c r="B228" s="1" t="s">
        <v>13</v>
      </c>
      <c r="C228" s="2">
        <v>43892</v>
      </c>
      <c r="D228" s="1">
        <v>9050.75</v>
      </c>
      <c r="E228" s="1">
        <v>9300</v>
      </c>
      <c r="F228" s="1">
        <v>9300</v>
      </c>
      <c r="G228" s="1">
        <v>8808</v>
      </c>
      <c r="H228" s="1">
        <v>8919</v>
      </c>
      <c r="I228" s="1">
        <v>8914.5</v>
      </c>
      <c r="J228" s="1">
        <v>9126.35</v>
      </c>
      <c r="K228" s="1">
        <v>309031</v>
      </c>
      <c r="L228" s="1">
        <v>2820324986.9000001</v>
      </c>
      <c r="M228" s="3">
        <f>IF(ISERROR((Table10[[#This Row],[Close Price]]-I227)/I227),0,(Table10[[#This Row],[Close Price]]-I227)/I227)</f>
        <v>-1.5054001049636771E-2</v>
      </c>
      <c r="N228" s="3">
        <f>IF(OR(Table10[[#This Row],[Raw Return]]&lt;-20,Table10[[#This Row],[Raw Return]]&gt;20),"Outlier",Table10[[#This Row],[Raw Return]])</f>
        <v>-1.5054001049636771E-2</v>
      </c>
      <c r="O228" s="8">
        <f>(Table10[[#This Row],[Return]]-$S$3)^2</f>
        <v>1.8795430351673624E-4</v>
      </c>
      <c r="P228" s="8">
        <f>(Table10[[#This Row],[Return]]-$S$3)^3</f>
        <v>-2.576786348946733E-6</v>
      </c>
    </row>
    <row r="229" spans="1:16" x14ac:dyDescent="0.3">
      <c r="A229" s="1" t="s">
        <v>12</v>
      </c>
      <c r="B229" s="1" t="s">
        <v>13</v>
      </c>
      <c r="C229" s="2">
        <v>43893</v>
      </c>
      <c r="D229" s="1">
        <v>8914.5</v>
      </c>
      <c r="E229" s="1">
        <v>9000</v>
      </c>
      <c r="F229" s="1">
        <v>9116.65</v>
      </c>
      <c r="G229" s="1">
        <v>8680</v>
      </c>
      <c r="H229" s="1">
        <v>8993</v>
      </c>
      <c r="I229" s="1">
        <v>8963.65</v>
      </c>
      <c r="J229" s="1">
        <v>8890.7000000000007</v>
      </c>
      <c r="K229" s="1">
        <v>550729</v>
      </c>
      <c r="L229" s="1">
        <v>4896366229.3500004</v>
      </c>
      <c r="M229" s="3">
        <f>IF(ISERROR((Table10[[#This Row],[Close Price]]-I228)/I228),0,(Table10[[#This Row],[Close Price]]-I228)/I228)</f>
        <v>5.5134892590722575E-3</v>
      </c>
      <c r="N229" s="3">
        <f>IF(OR(Table10[[#This Row],[Raw Return]]&lt;-20,Table10[[#This Row],[Raw Return]]&gt;20),"Outlier",Table10[[#This Row],[Raw Return]])</f>
        <v>5.5134892590722575E-3</v>
      </c>
      <c r="O229" s="8">
        <f>(Table10[[#This Row],[Return]]-$S$3)^2</f>
        <v>4.7030073546617136E-5</v>
      </c>
      <c r="P229" s="8">
        <f>(Table10[[#This Row],[Return]]-$S$3)^3</f>
        <v>3.2252507645700646E-7</v>
      </c>
    </row>
    <row r="230" spans="1:16" x14ac:dyDescent="0.3">
      <c r="A230" s="1" t="s">
        <v>12</v>
      </c>
      <c r="B230" s="1" t="s">
        <v>13</v>
      </c>
      <c r="C230" s="2">
        <v>43894</v>
      </c>
      <c r="D230" s="1">
        <v>8963.65</v>
      </c>
      <c r="E230" s="1">
        <v>9000</v>
      </c>
      <c r="F230" s="1">
        <v>9066.6</v>
      </c>
      <c r="G230" s="1">
        <v>8593.25</v>
      </c>
      <c r="H230" s="1">
        <v>8777.2000000000007</v>
      </c>
      <c r="I230" s="1">
        <v>8799.7000000000007</v>
      </c>
      <c r="J230" s="1">
        <v>8849.42</v>
      </c>
      <c r="K230" s="1">
        <v>440251</v>
      </c>
      <c r="L230" s="1">
        <v>3895966775.0999999</v>
      </c>
      <c r="M230" s="3">
        <f>IF(ISERROR((Table10[[#This Row],[Close Price]]-I229)/I229),0,(Table10[[#This Row],[Close Price]]-I229)/I229)</f>
        <v>-1.8290540125953034E-2</v>
      </c>
      <c r="N230" s="3">
        <f>IF(OR(Table10[[#This Row],[Raw Return]]&lt;-20,Table10[[#This Row],[Raw Return]]&gt;20),"Outlier",Table10[[#This Row],[Raw Return]])</f>
        <v>-1.8290540125953034E-2</v>
      </c>
      <c r="O230" s="8">
        <f>(Table10[[#This Row],[Return]]-$S$3)^2</f>
        <v>2.8717307748206666E-4</v>
      </c>
      <c r="P230" s="8">
        <f>(Table10[[#This Row],[Return]]-$S$3)^3</f>
        <v>-4.8664871780887561E-6</v>
      </c>
    </row>
    <row r="231" spans="1:16" x14ac:dyDescent="0.3">
      <c r="A231" s="1" t="s">
        <v>12</v>
      </c>
      <c r="B231" s="1" t="s">
        <v>13</v>
      </c>
      <c r="C231" s="2">
        <v>43895</v>
      </c>
      <c r="D231" s="1">
        <v>8799.7000000000007</v>
      </c>
      <c r="E231" s="1">
        <v>8870</v>
      </c>
      <c r="F231" s="1">
        <v>8970</v>
      </c>
      <c r="G231" s="1">
        <v>8761.0499999999993</v>
      </c>
      <c r="H231" s="1">
        <v>8870</v>
      </c>
      <c r="I231" s="1">
        <v>8879.9</v>
      </c>
      <c r="J231" s="1">
        <v>8890.73</v>
      </c>
      <c r="K231" s="1">
        <v>319853</v>
      </c>
      <c r="L231" s="1">
        <v>2843725444.8499999</v>
      </c>
      <c r="M231" s="3">
        <f>IF(ISERROR((Table10[[#This Row],[Close Price]]-I230)/I230),0,(Table10[[#This Row],[Close Price]]-I230)/I230)</f>
        <v>9.1139470663771389E-3</v>
      </c>
      <c r="N231" s="3">
        <f>IF(OR(Table10[[#This Row],[Raw Return]]&lt;-20,Table10[[#This Row],[Raw Return]]&gt;20),"Outlier",Table10[[#This Row],[Raw Return]])</f>
        <v>9.1139470663771389E-3</v>
      </c>
      <c r="O231" s="8">
        <f>(Table10[[#This Row],[Return]]-$S$3)^2</f>
        <v>1.0937615175119236E-4</v>
      </c>
      <c r="P231" s="8">
        <f>(Table10[[#This Row],[Return]]-$S$3)^3</f>
        <v>1.1438891980280558E-6</v>
      </c>
    </row>
    <row r="232" spans="1:16" x14ac:dyDescent="0.3">
      <c r="A232" s="1" t="s">
        <v>12</v>
      </c>
      <c r="B232" s="1" t="s">
        <v>13</v>
      </c>
      <c r="C232" s="2">
        <v>43896</v>
      </c>
      <c r="D232" s="1">
        <v>8879.9</v>
      </c>
      <c r="E232" s="1">
        <v>8570</v>
      </c>
      <c r="F232" s="1">
        <v>8625</v>
      </c>
      <c r="G232" s="1">
        <v>8400</v>
      </c>
      <c r="H232" s="1">
        <v>8600</v>
      </c>
      <c r="I232" s="1">
        <v>8603.2000000000007</v>
      </c>
      <c r="J232" s="1">
        <v>8531.18</v>
      </c>
      <c r="K232" s="1">
        <v>408699</v>
      </c>
      <c r="L232" s="1">
        <v>3486683303.0500002</v>
      </c>
      <c r="M232" s="3">
        <f>IF(ISERROR((Table10[[#This Row],[Close Price]]-I231)/I231),0,(Table10[[#This Row],[Close Price]]-I231)/I231)</f>
        <v>-3.116026081374778E-2</v>
      </c>
      <c r="N232" s="3">
        <f>IF(OR(Table10[[#This Row],[Raw Return]]&lt;-20,Table10[[#This Row],[Raw Return]]&gt;20),"Outlier",Table10[[#This Row],[Raw Return]])</f>
        <v>-3.116026081374778E-2</v>
      </c>
      <c r="O232" s="8">
        <f>(Table10[[#This Row],[Return]]-$S$3)^2</f>
        <v>8.8898804095656058E-4</v>
      </c>
      <c r="P232" s="8">
        <f>(Table10[[#This Row],[Return]]-$S$3)^3</f>
        <v>-2.6505980738918507E-5</v>
      </c>
    </row>
    <row r="233" spans="1:16" x14ac:dyDescent="0.3">
      <c r="A233" s="1" t="s">
        <v>12</v>
      </c>
      <c r="B233" s="1" t="s">
        <v>13</v>
      </c>
      <c r="C233" s="2">
        <v>43899</v>
      </c>
      <c r="D233" s="1">
        <v>8603.2000000000007</v>
      </c>
      <c r="E233" s="1">
        <v>8439</v>
      </c>
      <c r="F233" s="1">
        <v>8450</v>
      </c>
      <c r="G233" s="1">
        <v>8160</v>
      </c>
      <c r="H233" s="1">
        <v>8180</v>
      </c>
      <c r="I233" s="1">
        <v>8207.1</v>
      </c>
      <c r="J233" s="1">
        <v>8287.0499999999993</v>
      </c>
      <c r="K233" s="1">
        <v>370508</v>
      </c>
      <c r="L233" s="1">
        <v>3070418261.3000002</v>
      </c>
      <c r="M233" s="3">
        <f>IF(ISERROR((Table10[[#This Row],[Close Price]]-I232)/I232),0,(Table10[[#This Row],[Close Price]]-I232)/I232)</f>
        <v>-4.6041007997024402E-2</v>
      </c>
      <c r="N233" s="3">
        <f>IF(OR(Table10[[#This Row],[Raw Return]]&lt;-20,Table10[[#This Row],[Raw Return]]&gt;20),"Outlier",Table10[[#This Row],[Raw Return]])</f>
        <v>-4.6041007997024402E-2</v>
      </c>
      <c r="O233" s="8">
        <f>(Table10[[#This Row],[Return]]-$S$3)^2</f>
        <v>1.9977904915109848E-3</v>
      </c>
      <c r="P233" s="8">
        <f>(Table10[[#This Row],[Return]]-$S$3)^3</f>
        <v>-8.9294541708391864E-5</v>
      </c>
    </row>
    <row r="234" spans="1:16" x14ac:dyDescent="0.3">
      <c r="A234" s="1" t="s">
        <v>12</v>
      </c>
      <c r="B234" s="1" t="s">
        <v>13</v>
      </c>
      <c r="C234" s="2">
        <v>43901</v>
      </c>
      <c r="D234" s="1">
        <v>8207.1</v>
      </c>
      <c r="E234" s="1">
        <v>8180</v>
      </c>
      <c r="F234" s="1">
        <v>8397.1</v>
      </c>
      <c r="G234" s="1">
        <v>8128.05</v>
      </c>
      <c r="H234" s="1">
        <v>8265</v>
      </c>
      <c r="I234" s="1">
        <v>8254</v>
      </c>
      <c r="J234" s="1">
        <v>8266.58</v>
      </c>
      <c r="K234" s="1">
        <v>372353</v>
      </c>
      <c r="L234" s="1">
        <v>3078085849.3000002</v>
      </c>
      <c r="M234" s="3">
        <f>IF(ISERROR((Table10[[#This Row],[Close Price]]-I233)/I233),0,(Table10[[#This Row],[Close Price]]-I233)/I233)</f>
        <v>5.7145642187861282E-3</v>
      </c>
      <c r="N234" s="3">
        <f>IF(OR(Table10[[#This Row],[Raw Return]]&lt;-20,Table10[[#This Row],[Raw Return]]&gt;20),"Outlier",Table10[[#This Row],[Raw Return]])</f>
        <v>5.7145642187861282E-3</v>
      </c>
      <c r="O234" s="8">
        <f>(Table10[[#This Row],[Return]]-$S$3)^2</f>
        <v>4.9828387541190055E-5</v>
      </c>
      <c r="P234" s="8">
        <f>(Table10[[#This Row],[Return]]-$S$3)^3</f>
        <v>3.5173472835390856E-7</v>
      </c>
    </row>
    <row r="235" spans="1:16" x14ac:dyDescent="0.3">
      <c r="A235" s="1" t="s">
        <v>12</v>
      </c>
      <c r="B235" s="1" t="s">
        <v>13</v>
      </c>
      <c r="C235" s="2">
        <v>43902</v>
      </c>
      <c r="D235" s="1">
        <v>8254</v>
      </c>
      <c r="E235" s="1">
        <v>7900</v>
      </c>
      <c r="F235" s="1">
        <v>7981.95</v>
      </c>
      <c r="G235" s="1">
        <v>7400</v>
      </c>
      <c r="H235" s="1">
        <v>7405.1</v>
      </c>
      <c r="I235" s="1">
        <v>7438.05</v>
      </c>
      <c r="J235" s="1">
        <v>7605.9</v>
      </c>
      <c r="K235" s="1">
        <v>619201</v>
      </c>
      <c r="L235" s="1">
        <v>4709579011.3000002</v>
      </c>
      <c r="M235" s="3">
        <f>IF(ISERROR((Table10[[#This Row],[Close Price]]-I234)/I234),0,(Table10[[#This Row],[Close Price]]-I234)/I234)</f>
        <v>-9.8855100557305522E-2</v>
      </c>
      <c r="N235" s="3">
        <f>IF(OR(Table10[[#This Row],[Raw Return]]&lt;-20,Table10[[#This Row],[Raw Return]]&gt;20),"Outlier",Table10[[#This Row],[Raw Return]])</f>
        <v>-9.8855100557305522E-2</v>
      </c>
      <c r="O235" s="8">
        <f>(Table10[[#This Row],[Return]]-$S$3)^2</f>
        <v>9.5083448498384255E-3</v>
      </c>
      <c r="P235" s="8">
        <f>(Table10[[#This Row],[Return]]-$S$3)^3</f>
        <v>-9.271657636666955E-4</v>
      </c>
    </row>
    <row r="236" spans="1:16" x14ac:dyDescent="0.3">
      <c r="A236" s="1" t="s">
        <v>12</v>
      </c>
      <c r="B236" s="1" t="s">
        <v>13</v>
      </c>
      <c r="C236" s="2">
        <v>43903</v>
      </c>
      <c r="D236" s="1">
        <v>7438.05</v>
      </c>
      <c r="E236" s="1">
        <v>6800</v>
      </c>
      <c r="F236" s="1">
        <v>7883.9</v>
      </c>
      <c r="G236" s="1">
        <v>6524.25</v>
      </c>
      <c r="H236" s="1">
        <v>7728</v>
      </c>
      <c r="I236" s="1">
        <v>7742</v>
      </c>
      <c r="J236" s="1">
        <v>7439.52</v>
      </c>
      <c r="K236" s="1">
        <v>595673</v>
      </c>
      <c r="L236" s="1">
        <v>4431519150.3000002</v>
      </c>
      <c r="M236" s="3">
        <f>IF(ISERROR((Table10[[#This Row],[Close Price]]-I235)/I235),0,(Table10[[#This Row],[Close Price]]-I235)/I235)</f>
        <v>4.0864204999966361E-2</v>
      </c>
      <c r="N236" s="3">
        <f>IF(OR(Table10[[#This Row],[Raw Return]]&lt;-20,Table10[[#This Row],[Raw Return]]&gt;20),"Outlier",Table10[[#This Row],[Raw Return]])</f>
        <v>4.0864204999966361E-2</v>
      </c>
      <c r="O236" s="8">
        <f>(Table10[[#This Row],[Return]]-$S$3)^2</f>
        <v>1.7815628183285301E-3</v>
      </c>
      <c r="P236" s="8">
        <f>(Table10[[#This Row],[Return]]-$S$3)^3</f>
        <v>7.5197207042651502E-5</v>
      </c>
    </row>
    <row r="237" spans="1:16" x14ac:dyDescent="0.3">
      <c r="A237" s="1" t="s">
        <v>12</v>
      </c>
      <c r="B237" s="1" t="s">
        <v>13</v>
      </c>
      <c r="C237" s="2">
        <v>43906</v>
      </c>
      <c r="D237" s="1">
        <v>7742</v>
      </c>
      <c r="E237" s="1">
        <v>7450</v>
      </c>
      <c r="F237" s="1">
        <v>7566.5</v>
      </c>
      <c r="G237" s="1">
        <v>7200</v>
      </c>
      <c r="H237" s="1">
        <v>7501</v>
      </c>
      <c r="I237" s="1">
        <v>7495.6</v>
      </c>
      <c r="J237" s="1">
        <v>7373.42</v>
      </c>
      <c r="K237" s="1">
        <v>562246</v>
      </c>
      <c r="L237" s="1">
        <v>4145676676.4499998</v>
      </c>
      <c r="M237" s="3">
        <f>IF(ISERROR((Table10[[#This Row],[Close Price]]-I236)/I236),0,(Table10[[#This Row],[Close Price]]-I236)/I236)</f>
        <v>-3.1826401446654565E-2</v>
      </c>
      <c r="N237" s="3">
        <f>IF(OR(Table10[[#This Row],[Raw Return]]&lt;-20,Table10[[#This Row],[Raw Return]]&gt;20),"Outlier",Table10[[#This Row],[Raw Return]])</f>
        <v>-3.1826401446654565E-2</v>
      </c>
      <c r="O237" s="8">
        <f>(Table10[[#This Row],[Return]]-$S$3)^2</f>
        <v>9.2915495260260039E-4</v>
      </c>
      <c r="P237" s="8">
        <f>(Table10[[#This Row],[Return]]-$S$3)^3</f>
        <v>-2.83225413278497E-5</v>
      </c>
    </row>
    <row r="238" spans="1:16" x14ac:dyDescent="0.3">
      <c r="A238" s="1" t="s">
        <v>12</v>
      </c>
      <c r="B238" s="1" t="s">
        <v>13</v>
      </c>
      <c r="C238" s="2">
        <v>43907</v>
      </c>
      <c r="D238" s="1">
        <v>7495.6</v>
      </c>
      <c r="E238" s="1">
        <v>7501</v>
      </c>
      <c r="F238" s="1">
        <v>7521.95</v>
      </c>
      <c r="G238" s="1">
        <v>6956.8</v>
      </c>
      <c r="H238" s="1">
        <v>7017.55</v>
      </c>
      <c r="I238" s="1">
        <v>7017.5</v>
      </c>
      <c r="J238" s="1">
        <v>7225.96</v>
      </c>
      <c r="K238" s="1">
        <v>447612</v>
      </c>
      <c r="L238" s="1">
        <v>3234426475.8000002</v>
      </c>
      <c r="M238" s="3">
        <f>IF(ISERROR((Table10[[#This Row],[Close Price]]-I237)/I237),0,(Table10[[#This Row],[Close Price]]-I237)/I237)</f>
        <v>-6.3784086664176357E-2</v>
      </c>
      <c r="N238" s="3">
        <f>IF(OR(Table10[[#This Row],[Raw Return]]&lt;-20,Table10[[#This Row],[Raw Return]]&gt;20),"Outlier",Table10[[#This Row],[Raw Return]])</f>
        <v>-6.3784086664176357E-2</v>
      </c>
      <c r="O238" s="8">
        <f>(Table10[[#This Row],[Return]]-$S$3)^2</f>
        <v>3.898719674521562E-3</v>
      </c>
      <c r="P238" s="8">
        <f>(Table10[[#This Row],[Return]]-$S$3)^3</f>
        <v>-2.4343499733060176E-4</v>
      </c>
    </row>
    <row r="239" spans="1:16" x14ac:dyDescent="0.3">
      <c r="A239" s="1" t="s">
        <v>12</v>
      </c>
      <c r="B239" s="1" t="s">
        <v>13</v>
      </c>
      <c r="C239" s="2">
        <v>43908</v>
      </c>
      <c r="D239" s="1">
        <v>7017.5</v>
      </c>
      <c r="E239" s="1">
        <v>7150</v>
      </c>
      <c r="F239" s="1">
        <v>7200</v>
      </c>
      <c r="G239" s="1">
        <v>6257.4</v>
      </c>
      <c r="H239" s="1">
        <v>6314.95</v>
      </c>
      <c r="I239" s="1">
        <v>6310.2</v>
      </c>
      <c r="J239" s="1">
        <v>6592.5</v>
      </c>
      <c r="K239" s="1">
        <v>645498</v>
      </c>
      <c r="L239" s="1">
        <v>4255444849.1500001</v>
      </c>
      <c r="M239" s="3">
        <f>IF(ISERROR((Table10[[#This Row],[Close Price]]-I238)/I238),0,(Table10[[#This Row],[Close Price]]-I238)/I238)</f>
        <v>-0.10079087994299966</v>
      </c>
      <c r="N239" s="3">
        <f>IF(OR(Table10[[#This Row],[Raw Return]]&lt;-20,Table10[[#This Row],[Raw Return]]&gt;20),"Outlier",Table10[[#This Row],[Raw Return]])</f>
        <v>-0.10079087994299966</v>
      </c>
      <c r="O239" s="8">
        <f>(Table10[[#This Row],[Return]]-$S$3)^2</f>
        <v>9.8896106610455621E-3</v>
      </c>
      <c r="P239" s="8">
        <f>(Table10[[#This Row],[Return]]-$S$3)^3</f>
        <v>-9.8348738035382364E-4</v>
      </c>
    </row>
    <row r="240" spans="1:16" x14ac:dyDescent="0.3">
      <c r="A240" s="1" t="s">
        <v>12</v>
      </c>
      <c r="B240" s="1" t="s">
        <v>13</v>
      </c>
      <c r="C240" s="2">
        <v>43909</v>
      </c>
      <c r="D240" s="1">
        <v>6310.2</v>
      </c>
      <c r="E240" s="1">
        <v>5865</v>
      </c>
      <c r="F240" s="1">
        <v>6205.85</v>
      </c>
      <c r="G240" s="1">
        <v>5442.65</v>
      </c>
      <c r="H240" s="1">
        <v>5842</v>
      </c>
      <c r="I240" s="1">
        <v>5785.5</v>
      </c>
      <c r="J240" s="1">
        <v>5804.79</v>
      </c>
      <c r="K240" s="1">
        <v>816638</v>
      </c>
      <c r="L240" s="1">
        <v>4740409080.25</v>
      </c>
      <c r="M240" s="3">
        <f>IF(ISERROR((Table10[[#This Row],[Close Price]]-I239)/I239),0,(Table10[[#This Row],[Close Price]]-I239)/I239)</f>
        <v>-8.3151088713511428E-2</v>
      </c>
      <c r="N240" s="3">
        <f>IF(OR(Table10[[#This Row],[Raw Return]]&lt;-20,Table10[[#This Row],[Raw Return]]&gt;20),"Outlier",Table10[[#This Row],[Raw Return]])</f>
        <v>-8.3151088713511428E-2</v>
      </c>
      <c r="O240" s="8">
        <f>(Table10[[#This Row],[Return]]-$S$3)^2</f>
        <v>6.6923411361398651E-3</v>
      </c>
      <c r="P240" s="8">
        <f>(Table10[[#This Row],[Return]]-$S$3)^3</f>
        <v>-5.4747854696273954E-4</v>
      </c>
    </row>
    <row r="241" spans="1:16" x14ac:dyDescent="0.3">
      <c r="A241" s="1" t="s">
        <v>12</v>
      </c>
      <c r="B241" s="1" t="s">
        <v>13</v>
      </c>
      <c r="C241" s="2">
        <v>43910</v>
      </c>
      <c r="D241" s="1">
        <v>5785.5</v>
      </c>
      <c r="E241" s="1">
        <v>5725.2</v>
      </c>
      <c r="F241" s="1">
        <v>6391.95</v>
      </c>
      <c r="G241" s="1">
        <v>5700</v>
      </c>
      <c r="H241" s="1">
        <v>6240</v>
      </c>
      <c r="I241" s="1">
        <v>6233.05</v>
      </c>
      <c r="J241" s="1">
        <v>6004.17</v>
      </c>
      <c r="K241" s="1">
        <v>657470</v>
      </c>
      <c r="L241" s="1">
        <v>3947562615.9000001</v>
      </c>
      <c r="M241" s="3">
        <f>IF(ISERROR((Table10[[#This Row],[Close Price]]-I240)/I240),0,(Table10[[#This Row],[Close Price]]-I240)/I240)</f>
        <v>7.7357186068619854E-2</v>
      </c>
      <c r="N241" s="3">
        <f>IF(OR(Table10[[#This Row],[Raw Return]]&lt;-20,Table10[[#This Row],[Raw Return]]&gt;20),"Outlier",Table10[[#This Row],[Raw Return]])</f>
        <v>7.7357186068619854E-2</v>
      </c>
      <c r="O241" s="8">
        <f>(Table10[[#This Row],[Return]]-$S$3)^2</f>
        <v>6.1939330906323692E-3</v>
      </c>
      <c r="P241" s="8">
        <f>(Table10[[#This Row],[Return]]-$S$3)^3</f>
        <v>4.8747210013072362E-4</v>
      </c>
    </row>
    <row r="242" spans="1:16" x14ac:dyDescent="0.3">
      <c r="A242" s="1" t="s">
        <v>12</v>
      </c>
      <c r="B242" s="1" t="s">
        <v>13</v>
      </c>
      <c r="C242" s="2">
        <v>43913</v>
      </c>
      <c r="D242" s="1">
        <v>6233.05</v>
      </c>
      <c r="E242" s="1">
        <v>5640</v>
      </c>
      <c r="F242" s="1">
        <v>5890.4</v>
      </c>
      <c r="G242" s="1">
        <v>4449</v>
      </c>
      <c r="H242" s="1">
        <v>4520</v>
      </c>
      <c r="I242" s="1">
        <v>4621.05</v>
      </c>
      <c r="J242" s="1">
        <v>4971.12</v>
      </c>
      <c r="K242" s="1">
        <v>688028</v>
      </c>
      <c r="L242" s="1">
        <v>3420271248.4000001</v>
      </c>
      <c r="M242" s="3">
        <f>IF(ISERROR((Table10[[#This Row],[Close Price]]-I241)/I241),0,(Table10[[#This Row],[Close Price]]-I241)/I241)</f>
        <v>-0.25862138118577582</v>
      </c>
      <c r="N242" s="3">
        <f>IF(OR(Table10[[#This Row],[Raw Return]]&lt;-20,Table10[[#This Row],[Raw Return]]&gt;20),"Outlier",Table10[[#This Row],[Raw Return]])</f>
        <v>-0.25862138118577582</v>
      </c>
      <c r="O242" s="8">
        <f>(Table10[[#This Row],[Return]]-$S$3)^2</f>
        <v>6.6191466489843781E-2</v>
      </c>
      <c r="P242" s="8">
        <f>(Table10[[#This Row],[Return]]-$S$3)^3</f>
        <v>-1.7029543437005044E-2</v>
      </c>
    </row>
    <row r="243" spans="1:16" x14ac:dyDescent="0.3">
      <c r="A243" s="1" t="s">
        <v>12</v>
      </c>
      <c r="B243" s="1" t="s">
        <v>13</v>
      </c>
      <c r="C243" s="2">
        <v>43914</v>
      </c>
      <c r="D243" s="1">
        <v>4621.05</v>
      </c>
      <c r="E243" s="1">
        <v>4900</v>
      </c>
      <c r="F243" s="1">
        <v>5080</v>
      </c>
      <c r="G243" s="1">
        <v>4160.25</v>
      </c>
      <c r="H243" s="1">
        <v>4600</v>
      </c>
      <c r="I243" s="1">
        <v>4497.75</v>
      </c>
      <c r="J243" s="1">
        <v>4551.6000000000004</v>
      </c>
      <c r="K243" s="1">
        <v>1558786</v>
      </c>
      <c r="L243" s="1">
        <v>7094970924.25</v>
      </c>
      <c r="M243" s="3">
        <f>IF(ISERROR((Table10[[#This Row],[Close Price]]-I242)/I242),0,(Table10[[#This Row],[Close Price]]-I242)/I242)</f>
        <v>-2.6682247541143286E-2</v>
      </c>
      <c r="N243" s="3">
        <f>IF(OR(Table10[[#This Row],[Raw Return]]&lt;-20,Table10[[#This Row],[Raw Return]]&gt;20),"Outlier",Table10[[#This Row],[Raw Return]])</f>
        <v>-2.6682247541143286E-2</v>
      </c>
      <c r="O243" s="8">
        <f>(Table10[[#This Row],[Return]]-$S$3)^2</f>
        <v>6.4200862970693754E-4</v>
      </c>
      <c r="P243" s="8">
        <f>(Table10[[#This Row],[Return]]-$S$3)^3</f>
        <v>-1.6267143532502072E-5</v>
      </c>
    </row>
    <row r="244" spans="1:16" x14ac:dyDescent="0.3">
      <c r="A244" s="1" t="s">
        <v>12</v>
      </c>
      <c r="B244" s="1" t="s">
        <v>13</v>
      </c>
      <c r="C244" s="2">
        <v>43915</v>
      </c>
      <c r="D244" s="1">
        <v>4497.75</v>
      </c>
      <c r="E244" s="1">
        <v>4450</v>
      </c>
      <c r="F244" s="1">
        <v>4920</v>
      </c>
      <c r="G244" s="1">
        <v>4400.05</v>
      </c>
      <c r="H244" s="1">
        <v>4902</v>
      </c>
      <c r="I244" s="1">
        <v>4830.3</v>
      </c>
      <c r="J244" s="1">
        <v>4698.82</v>
      </c>
      <c r="K244" s="1">
        <v>797273</v>
      </c>
      <c r="L244" s="1">
        <v>3746241047.4499998</v>
      </c>
      <c r="M244" s="3">
        <f>IF(ISERROR((Table10[[#This Row],[Close Price]]-I243)/I243),0,(Table10[[#This Row],[Close Price]]-I243)/I243)</f>
        <v>7.3936968484242166E-2</v>
      </c>
      <c r="N244" s="3">
        <f>IF(OR(Table10[[#This Row],[Raw Return]]&lt;-20,Table10[[#This Row],[Raw Return]]&gt;20),"Outlier",Table10[[#This Row],[Raw Return]])</f>
        <v>7.3936968484242166E-2</v>
      </c>
      <c r="O244" s="8">
        <f>(Table10[[#This Row],[Return]]-$S$3)^2</f>
        <v>5.6672781668213263E-3</v>
      </c>
      <c r="P244" s="8">
        <f>(Table10[[#This Row],[Return]]-$S$3)^3</f>
        <v>4.2664021982025477E-4</v>
      </c>
    </row>
    <row r="245" spans="1:16" x14ac:dyDescent="0.3">
      <c r="A245" s="1" t="s">
        <v>12</v>
      </c>
      <c r="B245" s="1" t="s">
        <v>13</v>
      </c>
      <c r="C245" s="2">
        <v>43916</v>
      </c>
      <c r="D245" s="1">
        <v>4830.3</v>
      </c>
      <c r="E245" s="1">
        <v>4975</v>
      </c>
      <c r="F245" s="1">
        <v>5554.8</v>
      </c>
      <c r="G245" s="1">
        <v>4825.2</v>
      </c>
      <c r="H245" s="1">
        <v>5135</v>
      </c>
      <c r="I245" s="1">
        <v>5147.25</v>
      </c>
      <c r="J245" s="1">
        <v>5175.1899999999996</v>
      </c>
      <c r="K245" s="1">
        <v>1019124</v>
      </c>
      <c r="L245" s="1">
        <v>5274161874.75</v>
      </c>
      <c r="M245" s="3">
        <f>IF(ISERROR((Table10[[#This Row],[Close Price]]-I244)/I244),0,(Table10[[#This Row],[Close Price]]-I244)/I244)</f>
        <v>6.5617042419725449E-2</v>
      </c>
      <c r="N245" s="3">
        <f>IF(OR(Table10[[#This Row],[Raw Return]]&lt;-20,Table10[[#This Row],[Raw Return]]&gt;20),"Outlier",Table10[[#This Row],[Raw Return]])</f>
        <v>6.5617042419725449E-2</v>
      </c>
      <c r="O245" s="8">
        <f>(Table10[[#This Row],[Return]]-$S$3)^2</f>
        <v>4.4838291902840246E-3</v>
      </c>
      <c r="P245" s="8">
        <f>(Table10[[#This Row],[Return]]-$S$3)^3</f>
        <v>3.0024348330120332E-4</v>
      </c>
    </row>
    <row r="246" spans="1:16" x14ac:dyDescent="0.3">
      <c r="A246" s="1" t="s">
        <v>12</v>
      </c>
      <c r="B246" s="1" t="s">
        <v>13</v>
      </c>
      <c r="C246" s="2">
        <v>43917</v>
      </c>
      <c r="D246" s="1">
        <v>5147.25</v>
      </c>
      <c r="E246" s="1">
        <v>5477</v>
      </c>
      <c r="F246" s="1">
        <v>5660</v>
      </c>
      <c r="G246" s="1">
        <v>4675</v>
      </c>
      <c r="H246" s="1">
        <v>5025</v>
      </c>
      <c r="I246" s="1">
        <v>4890.6000000000004</v>
      </c>
      <c r="J246" s="1">
        <v>5126.7</v>
      </c>
      <c r="K246" s="1">
        <v>1291819</v>
      </c>
      <c r="L246" s="1">
        <v>6622773281.1499996</v>
      </c>
      <c r="M246" s="3">
        <f>IF(ISERROR((Table10[[#This Row],[Close Price]]-I245)/I245),0,(Table10[[#This Row],[Close Price]]-I245)/I245)</f>
        <v>-4.9861576570013041E-2</v>
      </c>
      <c r="N246" s="3">
        <f>IF(OR(Table10[[#This Row],[Raw Return]]&lt;-20,Table10[[#This Row],[Raw Return]]&gt;20),"Outlier",Table10[[#This Row],[Raw Return]])</f>
        <v>-4.9861576570013041E-2</v>
      </c>
      <c r="O246" s="8">
        <f>(Table10[[#This Row],[Return]]-$S$3)^2</f>
        <v>2.3539204658079653E-3</v>
      </c>
      <c r="P246" s="8">
        <f>(Table10[[#This Row],[Return]]-$S$3)^3</f>
        <v>-1.1420567296066732E-4</v>
      </c>
    </row>
    <row r="247" spans="1:16" x14ac:dyDescent="0.3">
      <c r="A247" s="1" t="s">
        <v>12</v>
      </c>
      <c r="B247" s="1" t="s">
        <v>13</v>
      </c>
      <c r="C247" s="2">
        <v>43920</v>
      </c>
      <c r="D247" s="1">
        <v>4890.6000000000004</v>
      </c>
      <c r="E247" s="1">
        <v>4700</v>
      </c>
      <c r="F247" s="1">
        <v>4779.6000000000004</v>
      </c>
      <c r="G247" s="1">
        <v>4555</v>
      </c>
      <c r="H247" s="1">
        <v>4640</v>
      </c>
      <c r="I247" s="1">
        <v>4661.1499999999996</v>
      </c>
      <c r="J247" s="1">
        <v>4677.54</v>
      </c>
      <c r="K247" s="1">
        <v>750912</v>
      </c>
      <c r="L247" s="1">
        <v>3512417674.6500001</v>
      </c>
      <c r="M247" s="3">
        <f>IF(ISERROR((Table10[[#This Row],[Close Price]]-I246)/I246),0,(Table10[[#This Row],[Close Price]]-I246)/I246)</f>
        <v>-4.6916533758639169E-2</v>
      </c>
      <c r="N247" s="3">
        <f>IF(OR(Table10[[#This Row],[Raw Return]]&lt;-20,Table10[[#This Row],[Raw Return]]&gt;20),"Outlier",Table10[[#This Row],[Raw Return]])</f>
        <v>-4.6916533758639169E-2</v>
      </c>
      <c r="O247" s="8">
        <f>(Table10[[#This Row],[Return]]-$S$3)^2</f>
        <v>2.0768231733539989E-3</v>
      </c>
      <c r="P247" s="8">
        <f>(Table10[[#This Row],[Return]]-$S$3)^3</f>
        <v>-9.4645349991612405E-5</v>
      </c>
    </row>
    <row r="248" spans="1:16" x14ac:dyDescent="0.3">
      <c r="A248" s="1" t="s">
        <v>12</v>
      </c>
      <c r="B248" s="1" t="s">
        <v>13</v>
      </c>
      <c r="C248" s="2">
        <v>43921</v>
      </c>
      <c r="D248" s="1">
        <v>4661.1499999999996</v>
      </c>
      <c r="E248" s="1">
        <v>4810</v>
      </c>
      <c r="F248" s="1">
        <v>4879.55</v>
      </c>
      <c r="G248" s="1">
        <v>4430</v>
      </c>
      <c r="H248" s="1">
        <v>4600</v>
      </c>
      <c r="I248" s="1">
        <v>4591.2</v>
      </c>
      <c r="J248" s="1">
        <v>4562.22</v>
      </c>
      <c r="K248" s="1">
        <v>1156179</v>
      </c>
      <c r="L248" s="1">
        <v>5274737401.25</v>
      </c>
      <c r="M248" s="3">
        <f>IF(ISERROR((Table10[[#This Row],[Close Price]]-I247)/I247),0,(Table10[[#This Row],[Close Price]]-I247)/I247)</f>
        <v>-1.5007026163071308E-2</v>
      </c>
      <c r="N248" s="3">
        <f>IF(OR(Table10[[#This Row],[Raw Return]]&lt;-20,Table10[[#This Row],[Raw Return]]&gt;20),"Outlier",Table10[[#This Row],[Raw Return]])</f>
        <v>-1.5007026163071308E-2</v>
      </c>
      <c r="O248" s="8">
        <f>(Table10[[#This Row],[Return]]-$S$3)^2</f>
        <v>1.866684923334311E-4</v>
      </c>
      <c r="P248" s="8">
        <f>(Table10[[#This Row],[Return]]-$S$3)^3</f>
        <v>-2.5503896057652168E-6</v>
      </c>
    </row>
  </sheetData>
  <pageMargins left="0.75" right="0.75" top="1" bottom="1" header="0.5" footer="0.5"/>
  <ignoredErrors>
    <ignoredError sqref="M2:N2" calculatedColumn="1"/>
  </ignoredErrors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B89A2-C403-4A39-A339-8C0B9E442433}">
  <dimension ref="A1:Q2483"/>
  <sheetViews>
    <sheetView showGridLines="0" topLeftCell="E1" workbookViewId="0">
      <selection activeCell="E1" sqref="E1"/>
    </sheetView>
  </sheetViews>
  <sheetFormatPr defaultColWidth="11.19921875" defaultRowHeight="15.6" x14ac:dyDescent="0.3"/>
  <cols>
    <col min="2" max="2" width="12" customWidth="1"/>
    <col min="3" max="3" width="12.296875" customWidth="1"/>
    <col min="4" max="4" width="11.796875" customWidth="1"/>
    <col min="5" max="6" width="11.296875" customWidth="1"/>
    <col min="7" max="7" width="12.296875" customWidth="1"/>
    <col min="8" max="8" width="14.796875" customWidth="1"/>
    <col min="9" max="9" width="21.5" customWidth="1"/>
    <col min="11" max="12" width="13.5" style="4" bestFit="1" customWidth="1"/>
    <col min="13" max="13" width="10.3984375" style="7" bestFit="1" customWidth="1"/>
    <col min="14" max="14" width="11" style="7" bestFit="1" customWidth="1"/>
    <col min="16" max="16" width="20.69921875" bestFit="1" customWidth="1"/>
    <col min="17" max="17" width="11.796875" bestFit="1" customWidth="1"/>
  </cols>
  <sheetData>
    <row r="1" spans="1:17" ht="16.2" thickBot="1" x14ac:dyDescent="0.35">
      <c r="A1" s="27" t="s">
        <v>2</v>
      </c>
      <c r="B1" s="27" t="s">
        <v>3</v>
      </c>
      <c r="C1" s="27" t="s">
        <v>4</v>
      </c>
      <c r="D1" s="27" t="s">
        <v>5</v>
      </c>
      <c r="E1" s="27" t="s">
        <v>6</v>
      </c>
      <c r="F1" s="27" t="s">
        <v>7</v>
      </c>
      <c r="G1" s="27" t="s">
        <v>8</v>
      </c>
      <c r="H1" s="27" t="s">
        <v>9</v>
      </c>
      <c r="I1" s="27" t="s">
        <v>10</v>
      </c>
      <c r="J1" s="28" t="s">
        <v>11</v>
      </c>
      <c r="K1" s="29" t="s">
        <v>15</v>
      </c>
      <c r="L1" s="29" t="s">
        <v>14</v>
      </c>
      <c r="M1" s="30" t="s">
        <v>20</v>
      </c>
      <c r="N1" s="30" t="s">
        <v>21</v>
      </c>
    </row>
    <row r="2" spans="1:17" ht="16.2" thickBot="1" x14ac:dyDescent="0.35">
      <c r="A2" s="31">
        <v>40269</v>
      </c>
      <c r="B2" s="32">
        <v>336.15</v>
      </c>
      <c r="C2" s="32">
        <v>321.35000000000002</v>
      </c>
      <c r="D2" s="32">
        <v>348</v>
      </c>
      <c r="E2" s="32">
        <v>321.35000000000002</v>
      </c>
      <c r="F2" s="32">
        <v>345</v>
      </c>
      <c r="G2" s="32">
        <v>344.9</v>
      </c>
      <c r="H2" s="32">
        <v>343.31</v>
      </c>
      <c r="I2" s="32">
        <v>61900</v>
      </c>
      <c r="J2" s="33">
        <v>21251028.699999999</v>
      </c>
      <c r="K2" s="34" t="s">
        <v>16</v>
      </c>
      <c r="L2" s="34" t="s">
        <v>16</v>
      </c>
      <c r="M2" s="35" t="s">
        <v>16</v>
      </c>
      <c r="N2" s="35" t="s">
        <v>16</v>
      </c>
      <c r="P2" s="21" t="s">
        <v>22</v>
      </c>
      <c r="Q2" s="26">
        <f>COUNT(L3:L2483)</f>
        <v>2481</v>
      </c>
    </row>
    <row r="3" spans="1:17" ht="16.2" thickBot="1" x14ac:dyDescent="0.35">
      <c r="A3" s="36">
        <v>40273</v>
      </c>
      <c r="B3" s="37">
        <v>344.9</v>
      </c>
      <c r="C3" s="37">
        <v>340</v>
      </c>
      <c r="D3" s="37">
        <v>348.5</v>
      </c>
      <c r="E3" s="37">
        <v>340</v>
      </c>
      <c r="F3" s="37">
        <v>346</v>
      </c>
      <c r="G3" s="37">
        <v>346.55</v>
      </c>
      <c r="H3" s="37">
        <v>345.53</v>
      </c>
      <c r="I3" s="37">
        <v>25181</v>
      </c>
      <c r="J3" s="38">
        <v>8700795.3000000007</v>
      </c>
      <c r="K3" s="39">
        <f>IF(ISERROR((Table212[[#This Row],[Close Price]]-G2)/G2),0,(Table212[[#This Row],[Close Price]]-G2)/G2)</f>
        <v>4.7839953609742948E-3</v>
      </c>
      <c r="L3" s="39">
        <f>IF(OR(Table212[[#This Row],[Raw Return]]&lt;-20,Table212[[#This Row],[Raw Return]]&gt;20),"Outlier",Table212[[#This Row],[Raw Return]])</f>
        <v>4.7839953609742948E-3</v>
      </c>
      <c r="M3" s="40">
        <f>(Table212[[#This Row],[Return]]-$Q$3)^2</f>
        <v>1.2222654306360946E-5</v>
      </c>
      <c r="N3" s="40">
        <f>(Table212[[#This Row],[Return]]-$Q$3)^3</f>
        <v>4.2731515258260117E-8</v>
      </c>
      <c r="P3" s="21" t="s">
        <v>24</v>
      </c>
      <c r="Q3" s="41">
        <f>AVERAGE(L3:L2483)</f>
        <v>1.28790407121069E-3</v>
      </c>
    </row>
    <row r="4" spans="1:17" ht="16.2" thickBot="1" x14ac:dyDescent="0.35">
      <c r="A4" s="31">
        <v>40274</v>
      </c>
      <c r="B4" s="32">
        <v>346.55</v>
      </c>
      <c r="C4" s="32">
        <v>345</v>
      </c>
      <c r="D4" s="32">
        <v>347</v>
      </c>
      <c r="E4" s="32">
        <v>340.05</v>
      </c>
      <c r="F4" s="32">
        <v>343.55</v>
      </c>
      <c r="G4" s="32">
        <v>342.9</v>
      </c>
      <c r="H4" s="32">
        <v>343.16</v>
      </c>
      <c r="I4" s="32">
        <v>18914</v>
      </c>
      <c r="J4" s="33">
        <v>6490516.7999999998</v>
      </c>
      <c r="K4" s="39">
        <f>IF(ISERROR((Table212[[#This Row],[Close Price]]-G3)/G3),0,(Table212[[#This Row],[Close Price]]-G3)/G3)</f>
        <v>-1.0532390708411582E-2</v>
      </c>
      <c r="L4" s="39">
        <f>IF(OR(Table212[[#This Row],[Raw Return]]&lt;-20,Table212[[#This Row],[Raw Return]]&gt;20),"Outlier",Table212[[#This Row],[Raw Return]])</f>
        <v>-1.0532390708411582E-2</v>
      </c>
      <c r="M4" s="40">
        <f>(Table212[[#This Row],[Return]]-$Q$3)^2</f>
        <v>1.3971936867716552E-4</v>
      </c>
      <c r="N4" s="40">
        <f>(Table212[[#This Row],[Return]]-$Q$3)^3</f>
        <v>-1.6515241241868191E-6</v>
      </c>
      <c r="P4" s="21" t="s">
        <v>18</v>
      </c>
      <c r="Q4" s="42">
        <f>SUM(M3:M2483)/Q2</f>
        <v>4.8696504559379557E-4</v>
      </c>
    </row>
    <row r="5" spans="1:17" ht="16.2" thickBot="1" x14ac:dyDescent="0.35">
      <c r="A5" s="36">
        <v>40275</v>
      </c>
      <c r="B5" s="37">
        <v>342.9</v>
      </c>
      <c r="C5" s="37">
        <v>341</v>
      </c>
      <c r="D5" s="37">
        <v>346.8</v>
      </c>
      <c r="E5" s="37">
        <v>340</v>
      </c>
      <c r="F5" s="37">
        <v>342.95</v>
      </c>
      <c r="G5" s="37">
        <v>342.3</v>
      </c>
      <c r="H5" s="37">
        <v>344.48</v>
      </c>
      <c r="I5" s="37">
        <v>15518</v>
      </c>
      <c r="J5" s="38">
        <v>5345573.55</v>
      </c>
      <c r="K5" s="39">
        <f>IF(ISERROR((Table212[[#This Row],[Close Price]]-G4)/G4),0,(Table212[[#This Row],[Close Price]]-G4)/G4)</f>
        <v>-1.7497812773402332E-3</v>
      </c>
      <c r="L5" s="39">
        <f>IF(OR(Table212[[#This Row],[Raw Return]]&lt;-20,Table212[[#This Row],[Raw Return]]&gt;20),"Outlier",Table212[[#This Row],[Raw Return]])</f>
        <v>-1.7497812773402332E-3</v>
      </c>
      <c r="M5" s="40">
        <f>(Table212[[#This Row],[Return]]-$Q$3)^2</f>
        <v>9.227532276800945E-6</v>
      </c>
      <c r="N5" s="40">
        <f>(Table212[[#This Row],[Return]]-$Q$3)^3</f>
        <v>-2.8030339600518976E-8</v>
      </c>
      <c r="P5" s="21" t="s">
        <v>19</v>
      </c>
      <c r="Q5" s="42">
        <f>SUM(N3:N2483)/Q2</f>
        <v>8.4351811079726838E-7</v>
      </c>
    </row>
    <row r="6" spans="1:17" ht="16.2" thickBot="1" x14ac:dyDescent="0.35">
      <c r="A6" s="31">
        <v>40276</v>
      </c>
      <c r="B6" s="32">
        <v>342.3</v>
      </c>
      <c r="C6" s="32">
        <v>337</v>
      </c>
      <c r="D6" s="32">
        <v>354.75</v>
      </c>
      <c r="E6" s="32">
        <v>337</v>
      </c>
      <c r="F6" s="32">
        <v>349.5</v>
      </c>
      <c r="G6" s="32">
        <v>349.95</v>
      </c>
      <c r="H6" s="32">
        <v>347.75</v>
      </c>
      <c r="I6" s="32">
        <v>128017</v>
      </c>
      <c r="J6" s="33">
        <v>44517918.899999999</v>
      </c>
      <c r="K6" s="39">
        <f>IF(ISERROR((Table212[[#This Row],[Close Price]]-G5)/G5),0,(Table212[[#This Row],[Close Price]]-G5)/G5)</f>
        <v>2.2348816827344367E-2</v>
      </c>
      <c r="L6" s="39">
        <f>IF(OR(Table212[[#This Row],[Raw Return]]&lt;-20,Table212[[#This Row],[Raw Return]]&gt;20),"Outlier",Table212[[#This Row],[Raw Return]])</f>
        <v>2.2348816827344367E-2</v>
      </c>
      <c r="M6" s="40">
        <f>(Table212[[#This Row],[Return]]-$Q$3)^2</f>
        <v>4.4356204612147425E-4</v>
      </c>
      <c r="N6" s="40">
        <f>(Table212[[#This Row],[Return]]-$Q$3)^3</f>
        <v>9.3418215552965111E-6</v>
      </c>
      <c r="P6" s="21" t="s">
        <v>23</v>
      </c>
      <c r="Q6" s="42">
        <f>SQRT(Q4)</f>
        <v>2.2067284508833333E-2</v>
      </c>
    </row>
    <row r="7" spans="1:17" ht="16.2" thickBot="1" x14ac:dyDescent="0.35">
      <c r="A7" s="36">
        <v>40277</v>
      </c>
      <c r="B7" s="37">
        <v>349.95</v>
      </c>
      <c r="C7" s="37">
        <v>351</v>
      </c>
      <c r="D7" s="37">
        <v>361.45</v>
      </c>
      <c r="E7" s="37">
        <v>344</v>
      </c>
      <c r="F7" s="37">
        <v>357.9</v>
      </c>
      <c r="G7" s="37">
        <v>359.1</v>
      </c>
      <c r="H7" s="37">
        <v>355.44</v>
      </c>
      <c r="I7" s="37">
        <v>83112</v>
      </c>
      <c r="J7" s="38">
        <v>29541586</v>
      </c>
      <c r="K7" s="39">
        <f>IF(ISERROR((Table212[[#This Row],[Close Price]]-G6)/G6),0,(Table212[[#This Row],[Close Price]]-G6)/G6)</f>
        <v>2.6146592370338718E-2</v>
      </c>
      <c r="L7" s="39">
        <f>IF(OR(Table212[[#This Row],[Raw Return]]&lt;-20,Table212[[#This Row],[Raw Return]]&gt;20),"Outlier",Table212[[#This Row],[Raw Return]])</f>
        <v>2.6146592370338718E-2</v>
      </c>
      <c r="M7" s="40">
        <f>(Table212[[#This Row],[Return]]-$Q$3)^2</f>
        <v>6.1795438395320472E-4</v>
      </c>
      <c r="N7" s="40">
        <f>(Table212[[#This Row],[Return]]-$Q$3)^3</f>
        <v>1.5361535413772401E-5</v>
      </c>
      <c r="P7" s="21" t="s">
        <v>25</v>
      </c>
      <c r="Q7" s="42">
        <f>Q5/(Q6^3)</f>
        <v>7.8496036528445473E-2</v>
      </c>
    </row>
    <row r="8" spans="1:17" x14ac:dyDescent="0.3">
      <c r="A8" s="31">
        <v>40280</v>
      </c>
      <c r="B8" s="32">
        <v>359.1</v>
      </c>
      <c r="C8" s="32">
        <v>353</v>
      </c>
      <c r="D8" s="32">
        <v>369</v>
      </c>
      <c r="E8" s="32">
        <v>347</v>
      </c>
      <c r="F8" s="32">
        <v>360</v>
      </c>
      <c r="G8" s="32">
        <v>359.6</v>
      </c>
      <c r="H8" s="32">
        <v>361.73</v>
      </c>
      <c r="I8" s="32">
        <v>104026</v>
      </c>
      <c r="J8" s="33">
        <v>37629726.649999999</v>
      </c>
      <c r="K8" s="39">
        <f>IF(ISERROR((Table212[[#This Row],[Close Price]]-G7)/G7),0,(Table212[[#This Row],[Close Price]]-G7)/G7)</f>
        <v>1.3923698134224449E-3</v>
      </c>
      <c r="L8" s="39">
        <f>IF(OR(Table212[[#This Row],[Raw Return]]&lt;-20,Table212[[#This Row],[Raw Return]]&gt;20),"Outlier",Table212[[#This Row],[Raw Return]])</f>
        <v>1.3923698134224449E-3</v>
      </c>
      <c r="M8" s="40">
        <f>(Table212[[#This Row],[Return]]-$Q$3)^2</f>
        <v>1.0913091295852837E-8</v>
      </c>
      <c r="N8" s="40">
        <f>(Table212[[#This Row],[Return]]-$Q$3)^3</f>
        <v>1.140044182045909E-12</v>
      </c>
    </row>
    <row r="9" spans="1:17" x14ac:dyDescent="0.3">
      <c r="A9" s="36">
        <v>40281</v>
      </c>
      <c r="B9" s="37">
        <v>359.6</v>
      </c>
      <c r="C9" s="37">
        <v>360</v>
      </c>
      <c r="D9" s="37">
        <v>368.9</v>
      </c>
      <c r="E9" s="37">
        <v>351</v>
      </c>
      <c r="F9" s="37">
        <v>353</v>
      </c>
      <c r="G9" s="37">
        <v>352.65</v>
      </c>
      <c r="H9" s="37">
        <v>358.09</v>
      </c>
      <c r="I9" s="37">
        <v>49302</v>
      </c>
      <c r="J9" s="38">
        <v>17654430.149999999</v>
      </c>
      <c r="K9" s="39">
        <f>IF(ISERROR((Table212[[#This Row],[Close Price]]-G8)/G8),0,(Table212[[#This Row],[Close Price]]-G8)/G8)</f>
        <v>-1.9327030033370537E-2</v>
      </c>
      <c r="L9" s="39">
        <f>IF(OR(Table212[[#This Row],[Raw Return]]&lt;-20,Table212[[#This Row],[Raw Return]]&gt;20),"Outlier",Table212[[#This Row],[Raw Return]])</f>
        <v>-1.9327030033370537E-2</v>
      </c>
      <c r="M9" s="40">
        <f>(Table212[[#This Row],[Return]]-$Q$3)^2</f>
        <v>4.249755081362262E-4</v>
      </c>
      <c r="N9" s="40">
        <f>(Table212[[#This Row],[Return]]-$Q$3)^3</f>
        <v>-8.7608420962892256E-6</v>
      </c>
    </row>
    <row r="10" spans="1:17" x14ac:dyDescent="0.3">
      <c r="A10" s="31">
        <v>40283</v>
      </c>
      <c r="B10" s="32">
        <v>352.65</v>
      </c>
      <c r="C10" s="32">
        <v>353.1</v>
      </c>
      <c r="D10" s="32">
        <v>360</v>
      </c>
      <c r="E10" s="32">
        <v>322</v>
      </c>
      <c r="F10" s="32">
        <v>326.14999999999998</v>
      </c>
      <c r="G10" s="32">
        <v>326.95</v>
      </c>
      <c r="H10" s="32">
        <v>332.02</v>
      </c>
      <c r="I10" s="32">
        <v>1389377</v>
      </c>
      <c r="J10" s="33">
        <v>461299840.69999999</v>
      </c>
      <c r="K10" s="39">
        <f>IF(ISERROR((Table212[[#This Row],[Close Price]]-G9)/G9),0,(Table212[[#This Row],[Close Price]]-G9)/G9)</f>
        <v>-7.287679001843185E-2</v>
      </c>
      <c r="L10" s="39">
        <f>IF(OR(Table212[[#This Row],[Raw Return]]&lt;-20,Table212[[#This Row],[Raw Return]]&gt;20),"Outlier",Table212[[#This Row],[Raw Return]])</f>
        <v>-7.287679001843185E-2</v>
      </c>
      <c r="M10" s="40">
        <f>(Table212[[#This Row],[Return]]-$Q$3)^2</f>
        <v>5.5004018494102603E-3</v>
      </c>
      <c r="N10" s="40">
        <f>(Table212[[#This Row],[Return]]-$Q$3)^3</f>
        <v>-4.0793562053161606E-4</v>
      </c>
    </row>
    <row r="11" spans="1:17" x14ac:dyDescent="0.3">
      <c r="A11" s="36">
        <v>40284</v>
      </c>
      <c r="B11" s="37">
        <v>326.95</v>
      </c>
      <c r="C11" s="37">
        <v>326.95</v>
      </c>
      <c r="D11" s="37">
        <v>330.8</v>
      </c>
      <c r="E11" s="37">
        <v>305.3</v>
      </c>
      <c r="F11" s="37">
        <v>307.10000000000002</v>
      </c>
      <c r="G11" s="37">
        <v>307.95</v>
      </c>
      <c r="H11" s="37">
        <v>314.67</v>
      </c>
      <c r="I11" s="37">
        <v>448191</v>
      </c>
      <c r="J11" s="38">
        <v>141030183.09999999</v>
      </c>
      <c r="K11" s="39">
        <f>IF(ISERROR((Table212[[#This Row],[Close Price]]-G10)/G10),0,(Table212[[#This Row],[Close Price]]-G10)/G10)</f>
        <v>-5.8112861293775811E-2</v>
      </c>
      <c r="L11" s="39">
        <f>IF(OR(Table212[[#This Row],[Raw Return]]&lt;-20,Table212[[#This Row],[Raw Return]]&gt;20),"Outlier",Table212[[#This Row],[Raw Return]])</f>
        <v>-5.8112861293775811E-2</v>
      </c>
      <c r="M11" s="40">
        <f>(Table212[[#This Row],[Return]]-$Q$3)^2</f>
        <v>3.5284509259461798E-3</v>
      </c>
      <c r="N11" s="40">
        <f>(Table212[[#This Row],[Return]]-$Q$3)^3</f>
        <v>-2.0959268555399837E-4</v>
      </c>
    </row>
    <row r="12" spans="1:17" x14ac:dyDescent="0.3">
      <c r="A12" s="31">
        <v>40287</v>
      </c>
      <c r="B12" s="32">
        <v>307.95</v>
      </c>
      <c r="C12" s="32">
        <v>305</v>
      </c>
      <c r="D12" s="32">
        <v>310.5</v>
      </c>
      <c r="E12" s="32">
        <v>300</v>
      </c>
      <c r="F12" s="32">
        <v>306</v>
      </c>
      <c r="G12" s="32">
        <v>305.85000000000002</v>
      </c>
      <c r="H12" s="32">
        <v>305.18</v>
      </c>
      <c r="I12" s="32">
        <v>157903</v>
      </c>
      <c r="J12" s="33">
        <v>48189294.350000001</v>
      </c>
      <c r="K12" s="39">
        <f>IF(ISERROR((Table212[[#This Row],[Close Price]]-G11)/G11),0,(Table212[[#This Row],[Close Price]]-G11)/G11)</f>
        <v>-6.8192888455917066E-3</v>
      </c>
      <c r="L12" s="39">
        <f>IF(OR(Table212[[#This Row],[Raw Return]]&lt;-20,Table212[[#This Row],[Raw Return]]&gt;20),"Outlier",Table212[[#This Row],[Raw Return]])</f>
        <v>-6.8192888455917066E-3</v>
      </c>
      <c r="M12" s="40">
        <f>(Table212[[#This Row],[Return]]-$Q$3)^2</f>
        <v>6.5726576990250961E-5</v>
      </c>
      <c r="N12" s="40">
        <f>(Table212[[#This Row],[Return]]-$Q$3)^3</f>
        <v>-5.3285803942102996E-7</v>
      </c>
    </row>
    <row r="13" spans="1:17" x14ac:dyDescent="0.3">
      <c r="A13" s="36">
        <v>40288</v>
      </c>
      <c r="B13" s="37">
        <v>305.85000000000002</v>
      </c>
      <c r="C13" s="37">
        <v>310</v>
      </c>
      <c r="D13" s="37">
        <v>315</v>
      </c>
      <c r="E13" s="37">
        <v>307</v>
      </c>
      <c r="F13" s="37">
        <v>314</v>
      </c>
      <c r="G13" s="37">
        <v>313.35000000000002</v>
      </c>
      <c r="H13" s="37">
        <v>312.05</v>
      </c>
      <c r="I13" s="37">
        <v>132891</v>
      </c>
      <c r="J13" s="38">
        <v>41469251.700000003</v>
      </c>
      <c r="K13" s="39">
        <f>IF(ISERROR((Table212[[#This Row],[Close Price]]-G12)/G12),0,(Table212[[#This Row],[Close Price]]-G12)/G12)</f>
        <v>2.4521824423737123E-2</v>
      </c>
      <c r="L13" s="39">
        <f>IF(OR(Table212[[#This Row],[Raw Return]]&lt;-20,Table212[[#This Row],[Raw Return]]&gt;20),"Outlier",Table212[[#This Row],[Raw Return]])</f>
        <v>2.4521824423737123E-2</v>
      </c>
      <c r="M13" s="40">
        <f>(Table212[[#This Row],[Return]]-$Q$3)^2</f>
        <v>5.3981505494754198E-4</v>
      </c>
      <c r="N13" s="40">
        <f>(Table212[[#This Row],[Return]]-$Q$3)^3</f>
        <v>1.254201999174587E-5</v>
      </c>
      <c r="P13" s="43"/>
    </row>
    <row r="14" spans="1:17" x14ac:dyDescent="0.3">
      <c r="A14" s="31">
        <v>40289</v>
      </c>
      <c r="B14" s="32">
        <v>313.35000000000002</v>
      </c>
      <c r="C14" s="32">
        <v>315</v>
      </c>
      <c r="D14" s="32">
        <v>324.14999999999998</v>
      </c>
      <c r="E14" s="32">
        <v>313.10000000000002</v>
      </c>
      <c r="F14" s="32">
        <v>321.5</v>
      </c>
      <c r="G14" s="32">
        <v>318.75</v>
      </c>
      <c r="H14" s="32">
        <v>319.10000000000002</v>
      </c>
      <c r="I14" s="32">
        <v>222312</v>
      </c>
      <c r="J14" s="33">
        <v>70939809.900000006</v>
      </c>
      <c r="K14" s="39">
        <f>IF(ISERROR((Table212[[#This Row],[Close Price]]-G13)/G13),0,(Table212[[#This Row],[Close Price]]-G13)/G13)</f>
        <v>1.7233125897558568E-2</v>
      </c>
      <c r="L14" s="39">
        <f>IF(OR(Table212[[#This Row],[Raw Return]]&lt;-20,Table212[[#This Row],[Raw Return]]&gt;20),"Outlier",Table212[[#This Row],[Raw Return]])</f>
        <v>1.7233125897558568E-2</v>
      </c>
      <c r="M14" s="40">
        <f>(Table212[[#This Row],[Return]]-$Q$3)^2</f>
        <v>2.5425009909144075E-4</v>
      </c>
      <c r="N14" s="40">
        <f>(Table212[[#This Row],[Return]]-$Q$3)^3</f>
        <v>4.0540742293839519E-6</v>
      </c>
      <c r="P14" s="43"/>
    </row>
    <row r="15" spans="1:17" x14ac:dyDescent="0.3">
      <c r="A15" s="36">
        <v>40290</v>
      </c>
      <c r="B15" s="37">
        <v>318.75</v>
      </c>
      <c r="C15" s="37">
        <v>318</v>
      </c>
      <c r="D15" s="37">
        <v>326.3</v>
      </c>
      <c r="E15" s="37">
        <v>318</v>
      </c>
      <c r="F15" s="37">
        <v>321.2</v>
      </c>
      <c r="G15" s="37">
        <v>321.39999999999998</v>
      </c>
      <c r="H15" s="37">
        <v>322.27999999999997</v>
      </c>
      <c r="I15" s="37">
        <v>74180</v>
      </c>
      <c r="J15" s="38">
        <v>23906392.75</v>
      </c>
      <c r="K15" s="39">
        <f>IF(ISERROR((Table212[[#This Row],[Close Price]]-G14)/G14),0,(Table212[[#This Row],[Close Price]]-G14)/G14)</f>
        <v>8.3137254901960063E-3</v>
      </c>
      <c r="L15" s="39">
        <f>IF(OR(Table212[[#This Row],[Raw Return]]&lt;-20,Table212[[#This Row],[Raw Return]]&gt;20),"Outlier",Table212[[#This Row],[Raw Return]])</f>
        <v>8.3137254901960063E-3</v>
      </c>
      <c r="M15" s="40">
        <f>(Table212[[#This Row],[Return]]-$Q$3)^2</f>
        <v>4.9362166611472848E-5</v>
      </c>
      <c r="N15" s="40">
        <f>(Table212[[#This Row],[Return]]-$Q$3)^3</f>
        <v>3.4680976746640781E-7</v>
      </c>
    </row>
    <row r="16" spans="1:17" x14ac:dyDescent="0.3">
      <c r="A16" s="31">
        <v>40291</v>
      </c>
      <c r="B16" s="32">
        <v>321.39999999999998</v>
      </c>
      <c r="C16" s="32">
        <v>322</v>
      </c>
      <c r="D16" s="32">
        <v>324</v>
      </c>
      <c r="E16" s="32">
        <v>319.10000000000002</v>
      </c>
      <c r="F16" s="32">
        <v>322.60000000000002</v>
      </c>
      <c r="G16" s="32">
        <v>321.95</v>
      </c>
      <c r="H16" s="32">
        <v>321.02</v>
      </c>
      <c r="I16" s="32">
        <v>37425</v>
      </c>
      <c r="J16" s="33">
        <v>12014149.65</v>
      </c>
      <c r="K16" s="39">
        <f>IF(ISERROR((Table212[[#This Row],[Close Price]]-G15)/G15),0,(Table212[[#This Row],[Close Price]]-G15)/G15)</f>
        <v>1.7112632233976708E-3</v>
      </c>
      <c r="L16" s="39">
        <f>IF(OR(Table212[[#This Row],[Raw Return]]&lt;-20,Table212[[#This Row],[Raw Return]]&gt;20),"Outlier",Table212[[#This Row],[Raw Return]])</f>
        <v>1.7112632233976708E-3</v>
      </c>
      <c r="M16" s="40">
        <f>(Table212[[#This Row],[Return]]-$Q$3)^2</f>
        <v>1.7923297174047917E-7</v>
      </c>
      <c r="N16" s="40">
        <f>(Table212[[#This Row],[Return]]-$Q$3)^3</f>
        <v>7.5879918960002353E-11</v>
      </c>
    </row>
    <row r="17" spans="1:14" x14ac:dyDescent="0.3">
      <c r="A17" s="36">
        <v>40294</v>
      </c>
      <c r="B17" s="37">
        <v>321.95</v>
      </c>
      <c r="C17" s="37">
        <v>320.39999999999998</v>
      </c>
      <c r="D17" s="37">
        <v>327.7</v>
      </c>
      <c r="E17" s="37">
        <v>318.5</v>
      </c>
      <c r="F17" s="37">
        <v>326.8</v>
      </c>
      <c r="G17" s="37">
        <v>327</v>
      </c>
      <c r="H17" s="37">
        <v>325.05</v>
      </c>
      <c r="I17" s="37">
        <v>81603</v>
      </c>
      <c r="J17" s="38">
        <v>26525158.850000001</v>
      </c>
      <c r="K17" s="39">
        <f>IF(ISERROR((Table212[[#This Row],[Close Price]]-G16)/G16),0,(Table212[[#This Row],[Close Price]]-G16)/G16)</f>
        <v>1.5685665476005625E-2</v>
      </c>
      <c r="L17" s="39">
        <f>IF(OR(Table212[[#This Row],[Raw Return]]&lt;-20,Table212[[#This Row],[Raw Return]]&gt;20),"Outlier",Table212[[#This Row],[Raw Return]])</f>
        <v>1.5685665476005625E-2</v>
      </c>
      <c r="M17" s="40">
        <f>(Table212[[#This Row],[Return]]-$Q$3)^2</f>
        <v>2.0729553346940263E-4</v>
      </c>
      <c r="N17" s="40">
        <f>(Table212[[#This Row],[Return]]-$Q$3)^3</f>
        <v>2.9845916311721421E-6</v>
      </c>
    </row>
    <row r="18" spans="1:14" x14ac:dyDescent="0.3">
      <c r="A18" s="31">
        <v>40295</v>
      </c>
      <c r="B18" s="32">
        <v>327</v>
      </c>
      <c r="C18" s="32">
        <v>329</v>
      </c>
      <c r="D18" s="32">
        <v>329</v>
      </c>
      <c r="E18" s="32">
        <v>322.55</v>
      </c>
      <c r="F18" s="32">
        <v>322.55</v>
      </c>
      <c r="G18" s="32">
        <v>323.60000000000002</v>
      </c>
      <c r="H18" s="32">
        <v>325.49</v>
      </c>
      <c r="I18" s="32">
        <v>29756</v>
      </c>
      <c r="J18" s="33">
        <v>9685387.5</v>
      </c>
      <c r="K18" s="39">
        <f>IF(ISERROR((Table212[[#This Row],[Close Price]]-G17)/G17),0,(Table212[[#This Row],[Close Price]]-G17)/G17)</f>
        <v>-1.0397553516819502E-2</v>
      </c>
      <c r="L18" s="39">
        <f>IF(OR(Table212[[#This Row],[Raw Return]]&lt;-20,Table212[[#This Row],[Raw Return]]&gt;20),"Outlier",Table212[[#This Row],[Raw Return]])</f>
        <v>-1.0397553516819502E-2</v>
      </c>
      <c r="M18" s="40">
        <f>(Table212[[#This Row],[Return]]-$Q$3)^2</f>
        <v>1.365499190416524E-4</v>
      </c>
      <c r="N18" s="40">
        <f>(Table212[[#This Row],[Return]]-$Q$3)^3</f>
        <v>-1.5956482876101855E-6</v>
      </c>
    </row>
    <row r="19" spans="1:14" x14ac:dyDescent="0.3">
      <c r="A19" s="36">
        <v>40296</v>
      </c>
      <c r="B19" s="37">
        <v>323.60000000000002</v>
      </c>
      <c r="C19" s="37">
        <v>319.7</v>
      </c>
      <c r="D19" s="37">
        <v>331.7</v>
      </c>
      <c r="E19" s="37">
        <v>316.3</v>
      </c>
      <c r="F19" s="37">
        <v>327.5</v>
      </c>
      <c r="G19" s="37">
        <v>326.95</v>
      </c>
      <c r="H19" s="37">
        <v>327.33</v>
      </c>
      <c r="I19" s="37">
        <v>858242</v>
      </c>
      <c r="J19" s="38">
        <v>280926753.05000001</v>
      </c>
      <c r="K19" s="39">
        <f>IF(ISERROR((Table212[[#This Row],[Close Price]]-G18)/G18),0,(Table212[[#This Row],[Close Price]]-G18)/G18)</f>
        <v>1.0352286773794702E-2</v>
      </c>
      <c r="L19" s="39">
        <f>IF(OR(Table212[[#This Row],[Raw Return]]&lt;-20,Table212[[#This Row],[Raw Return]]&gt;20),"Outlier",Table212[[#This Row],[Raw Return]])</f>
        <v>1.0352286773794702E-2</v>
      </c>
      <c r="M19" s="40">
        <f>(Table212[[#This Row],[Return]]-$Q$3)^2</f>
        <v>8.2163033778904254E-5</v>
      </c>
      <c r="N19" s="40">
        <f>(Table212[[#This Row],[Return]]-$Q$3)^3</f>
        <v>7.4475718217732566E-7</v>
      </c>
    </row>
    <row r="20" spans="1:14" x14ac:dyDescent="0.3">
      <c r="A20" s="31">
        <v>40297</v>
      </c>
      <c r="B20" s="32">
        <v>326.95</v>
      </c>
      <c r="C20" s="32">
        <v>324</v>
      </c>
      <c r="D20" s="32">
        <v>341</v>
      </c>
      <c r="E20" s="32">
        <v>324</v>
      </c>
      <c r="F20" s="32">
        <v>340.2</v>
      </c>
      <c r="G20" s="32">
        <v>339.2</v>
      </c>
      <c r="H20" s="32">
        <v>335.52</v>
      </c>
      <c r="I20" s="32">
        <v>131598</v>
      </c>
      <c r="J20" s="33">
        <v>44154316.25</v>
      </c>
      <c r="K20" s="39">
        <f>IF(ISERROR((Table212[[#This Row],[Close Price]]-G19)/G19),0,(Table212[[#This Row],[Close Price]]-G19)/G19)</f>
        <v>3.7467502676250194E-2</v>
      </c>
      <c r="L20" s="39">
        <f>IF(OR(Table212[[#This Row],[Raw Return]]&lt;-20,Table212[[#This Row],[Raw Return]]&gt;20),"Outlier",Table212[[#This Row],[Raw Return]])</f>
        <v>3.7467502676250194E-2</v>
      </c>
      <c r="M20" s="40">
        <f>(Table212[[#This Row],[Return]]-$Q$3)^2</f>
        <v>1.3089633552217765E-3</v>
      </c>
      <c r="N20" s="40">
        <f>(Table212[[#This Row],[Return]]-$Q$3)^3</f>
        <v>4.7357768780629611E-5</v>
      </c>
    </row>
    <row r="21" spans="1:14" x14ac:dyDescent="0.3">
      <c r="A21" s="36">
        <v>40298</v>
      </c>
      <c r="B21" s="37">
        <v>339.2</v>
      </c>
      <c r="C21" s="37">
        <v>340</v>
      </c>
      <c r="D21" s="37">
        <v>347</v>
      </c>
      <c r="E21" s="37">
        <v>339.5</v>
      </c>
      <c r="F21" s="37">
        <v>346</v>
      </c>
      <c r="G21" s="37">
        <v>343.95</v>
      </c>
      <c r="H21" s="37">
        <v>343.87</v>
      </c>
      <c r="I21" s="37">
        <v>134918</v>
      </c>
      <c r="J21" s="38">
        <v>46393710.899999999</v>
      </c>
      <c r="K21" s="39">
        <f>IF(ISERROR((Table212[[#This Row],[Close Price]]-G20)/G20),0,(Table212[[#This Row],[Close Price]]-G20)/G20)</f>
        <v>1.4003537735849057E-2</v>
      </c>
      <c r="L21" s="39">
        <f>IF(OR(Table212[[#This Row],[Raw Return]]&lt;-20,Table212[[#This Row],[Raw Return]]&gt;20),"Outlier",Table212[[#This Row],[Raw Return]])</f>
        <v>1.4003537735849057E-2</v>
      </c>
      <c r="M21" s="40">
        <f>(Table212[[#This Row],[Return]]-$Q$3)^2</f>
        <v>1.6168733949328454E-4</v>
      </c>
      <c r="N21" s="40">
        <f>(Table212[[#This Row],[Return]]-$Q$3)^3</f>
        <v>2.0559569772066214E-6</v>
      </c>
    </row>
    <row r="22" spans="1:14" x14ac:dyDescent="0.3">
      <c r="A22" s="31">
        <v>40301</v>
      </c>
      <c r="B22" s="32">
        <v>343.95</v>
      </c>
      <c r="C22" s="32">
        <v>345</v>
      </c>
      <c r="D22" s="32">
        <v>349.95</v>
      </c>
      <c r="E22" s="32">
        <v>342.3</v>
      </c>
      <c r="F22" s="32">
        <v>345.35</v>
      </c>
      <c r="G22" s="32">
        <v>345.2</v>
      </c>
      <c r="H22" s="32">
        <v>344.64</v>
      </c>
      <c r="I22" s="32">
        <v>33484</v>
      </c>
      <c r="J22" s="33">
        <v>11539911.800000001</v>
      </c>
      <c r="K22" s="39">
        <f>IF(ISERROR((Table212[[#This Row],[Close Price]]-G21)/G21),0,(Table212[[#This Row],[Close Price]]-G21)/G21)</f>
        <v>3.6342491641226924E-3</v>
      </c>
      <c r="L22" s="39">
        <f>IF(OR(Table212[[#This Row],[Raw Return]]&lt;-20,Table212[[#This Row],[Raw Return]]&gt;20),"Outlier",Table212[[#This Row],[Raw Return]])</f>
        <v>3.6342491641226924E-3</v>
      </c>
      <c r="M22" s="40">
        <f>(Table212[[#This Row],[Return]]-$Q$3)^2</f>
        <v>5.5053352950322333E-6</v>
      </c>
      <c r="N22" s="40">
        <f>(Table212[[#This Row],[Return]]-$Q$3)^3</f>
        <v>1.2917416454334132E-8</v>
      </c>
    </row>
    <row r="23" spans="1:14" x14ac:dyDescent="0.3">
      <c r="A23" s="36">
        <v>40302</v>
      </c>
      <c r="B23" s="37">
        <v>345.2</v>
      </c>
      <c r="C23" s="37">
        <v>345</v>
      </c>
      <c r="D23" s="37">
        <v>350</v>
      </c>
      <c r="E23" s="37">
        <v>338</v>
      </c>
      <c r="F23" s="37">
        <v>340.5</v>
      </c>
      <c r="G23" s="37">
        <v>339.1</v>
      </c>
      <c r="H23" s="37">
        <v>342.19</v>
      </c>
      <c r="I23" s="37">
        <v>40665</v>
      </c>
      <c r="J23" s="38">
        <v>13915018.449999999</v>
      </c>
      <c r="K23" s="39">
        <f>IF(ISERROR((Table212[[#This Row],[Close Price]]-G22)/G22),0,(Table212[[#This Row],[Close Price]]-G22)/G22)</f>
        <v>-1.7670915411355636E-2</v>
      </c>
      <c r="L23" s="39">
        <f>IF(OR(Table212[[#This Row],[Raw Return]]&lt;-20,Table212[[#This Row],[Raw Return]]&gt;20),"Outlier",Table212[[#This Row],[Raw Return]])</f>
        <v>-1.7670915411355636E-2</v>
      </c>
      <c r="M23" s="40">
        <f>(Table212[[#This Row],[Return]]-$Q$3)^2</f>
        <v>3.5943683617253646E-4</v>
      </c>
      <c r="N23" s="40">
        <f>(Table212[[#This Row],[Return]]-$Q$3)^3</f>
        <v>-6.814498092379885E-6</v>
      </c>
    </row>
    <row r="24" spans="1:14" x14ac:dyDescent="0.3">
      <c r="A24" s="31">
        <v>40303</v>
      </c>
      <c r="B24" s="32">
        <v>339.1</v>
      </c>
      <c r="C24" s="32">
        <v>355.5</v>
      </c>
      <c r="D24" s="32">
        <v>406.95</v>
      </c>
      <c r="E24" s="32">
        <v>325</v>
      </c>
      <c r="F24" s="32">
        <v>400</v>
      </c>
      <c r="G24" s="32">
        <v>398.1</v>
      </c>
      <c r="H24" s="32">
        <v>383.81</v>
      </c>
      <c r="I24" s="32">
        <v>3892186</v>
      </c>
      <c r="J24" s="33">
        <v>1493857085.3499999</v>
      </c>
      <c r="K24" s="39">
        <f>IF(ISERROR((Table212[[#This Row],[Close Price]]-G23)/G23),0,(Table212[[#This Row],[Close Price]]-G23)/G23)</f>
        <v>0.17398997345915657</v>
      </c>
      <c r="L24" s="39">
        <f>IF(OR(Table212[[#This Row],[Raw Return]]&lt;-20,Table212[[#This Row],[Raw Return]]&gt;20),"Outlier",Table212[[#This Row],[Raw Return]])</f>
        <v>0.17398997345915657</v>
      </c>
      <c r="M24" s="40">
        <f>(Table212[[#This Row],[Return]]-$Q$3)^2</f>
        <v>2.9826004770878874E-2</v>
      </c>
      <c r="N24" s="40">
        <f>(Table212[[#This Row],[Return]]-$Q$3)^3</f>
        <v>5.1510127455055279E-3</v>
      </c>
    </row>
    <row r="25" spans="1:14" x14ac:dyDescent="0.3">
      <c r="A25" s="36">
        <v>40304</v>
      </c>
      <c r="B25" s="37">
        <v>398.1</v>
      </c>
      <c r="C25" s="37">
        <v>401</v>
      </c>
      <c r="D25" s="37">
        <v>426</v>
      </c>
      <c r="E25" s="37">
        <v>401</v>
      </c>
      <c r="F25" s="37">
        <v>413.4</v>
      </c>
      <c r="G25" s="37">
        <v>412.9</v>
      </c>
      <c r="H25" s="37">
        <v>413.78</v>
      </c>
      <c r="I25" s="37">
        <v>3236056</v>
      </c>
      <c r="J25" s="38">
        <v>1339019077.05</v>
      </c>
      <c r="K25" s="39">
        <f>IF(ISERROR((Table212[[#This Row],[Close Price]]-G24)/G24),0,(Table212[[#This Row],[Close Price]]-G24)/G24)</f>
        <v>3.7176588796784614E-2</v>
      </c>
      <c r="L25" s="39">
        <f>IF(OR(Table212[[#This Row],[Raw Return]]&lt;-20,Table212[[#This Row],[Raw Return]]&gt;20),"Outlier",Table212[[#This Row],[Raw Return]])</f>
        <v>3.7176588796784614E-2</v>
      </c>
      <c r="M25" s="40">
        <f>(Table212[[#This Row],[Return]]-$Q$3)^2</f>
        <v>1.2879976913316431E-3</v>
      </c>
      <c r="N25" s="40">
        <f>(Table212[[#This Row],[Return]]-$Q$3)^3</f>
        <v>4.622454307146842E-5</v>
      </c>
    </row>
    <row r="26" spans="1:14" x14ac:dyDescent="0.3">
      <c r="A26" s="31">
        <v>40305</v>
      </c>
      <c r="B26" s="32">
        <v>412.9</v>
      </c>
      <c r="C26" s="32">
        <v>401</v>
      </c>
      <c r="D26" s="32">
        <v>405.95</v>
      </c>
      <c r="E26" s="32">
        <v>392</v>
      </c>
      <c r="F26" s="32">
        <v>400</v>
      </c>
      <c r="G26" s="32">
        <v>398</v>
      </c>
      <c r="H26" s="32">
        <v>396.9</v>
      </c>
      <c r="I26" s="32">
        <v>610904</v>
      </c>
      <c r="J26" s="33">
        <v>242469591.19999999</v>
      </c>
      <c r="K26" s="39">
        <f>IF(ISERROR((Table212[[#This Row],[Close Price]]-G25)/G25),0,(Table212[[#This Row],[Close Price]]-G25)/G25)</f>
        <v>-3.6086219423589194E-2</v>
      </c>
      <c r="L26" s="39">
        <f>IF(OR(Table212[[#This Row],[Raw Return]]&lt;-20,Table212[[#This Row],[Raw Return]]&gt;20),"Outlier",Table212[[#This Row],[Raw Return]])</f>
        <v>-3.6086219423589194E-2</v>
      </c>
      <c r="M26" s="40">
        <f>(Table212[[#This Row],[Return]]-$Q$3)^2</f>
        <v>1.3968251070045528E-3</v>
      </c>
      <c r="N26" s="40">
        <f>(Table212[[#This Row],[Return]]-$Q$3)^3</f>
        <v>-5.220511404982522E-5</v>
      </c>
    </row>
    <row r="27" spans="1:14" x14ac:dyDescent="0.3">
      <c r="A27" s="36">
        <v>40308</v>
      </c>
      <c r="B27" s="37">
        <v>398</v>
      </c>
      <c r="C27" s="37">
        <v>406</v>
      </c>
      <c r="D27" s="37">
        <v>452.3</v>
      </c>
      <c r="E27" s="37">
        <v>401.1</v>
      </c>
      <c r="F27" s="37">
        <v>436</v>
      </c>
      <c r="G27" s="37">
        <v>438.75</v>
      </c>
      <c r="H27" s="37">
        <v>437.56</v>
      </c>
      <c r="I27" s="37">
        <v>1677584</v>
      </c>
      <c r="J27" s="38">
        <v>734051747.95000005</v>
      </c>
      <c r="K27" s="39">
        <f>IF(ISERROR((Table212[[#This Row],[Close Price]]-G26)/G26),0,(Table212[[#This Row],[Close Price]]-G26)/G26)</f>
        <v>0.10238693467336683</v>
      </c>
      <c r="L27" s="39">
        <f>IF(OR(Table212[[#This Row],[Raw Return]]&lt;-20,Table212[[#This Row],[Raw Return]]&gt;20),"Outlier",Table212[[#This Row],[Raw Return]])</f>
        <v>0.10238693467336683</v>
      </c>
      <c r="M27" s="40">
        <f>(Table212[[#This Row],[Return]]-$Q$3)^2</f>
        <v>1.0221013988695703E-2</v>
      </c>
      <c r="N27" s="40">
        <f>(Table212[[#This Row],[Return]]-$Q$3)^3</f>
        <v>1.0333346060282128E-3</v>
      </c>
    </row>
    <row r="28" spans="1:14" x14ac:dyDescent="0.3">
      <c r="A28" s="31">
        <v>40309</v>
      </c>
      <c r="B28" s="32">
        <v>438.75</v>
      </c>
      <c r="C28" s="32">
        <v>444</v>
      </c>
      <c r="D28" s="32">
        <v>458.5</v>
      </c>
      <c r="E28" s="32">
        <v>427.15</v>
      </c>
      <c r="F28" s="32">
        <v>427.15</v>
      </c>
      <c r="G28" s="32">
        <v>433.7</v>
      </c>
      <c r="H28" s="32">
        <v>445.73</v>
      </c>
      <c r="I28" s="32">
        <v>1308765</v>
      </c>
      <c r="J28" s="33">
        <v>583357518.04999995</v>
      </c>
      <c r="K28" s="39">
        <f>IF(ISERROR((Table212[[#This Row],[Close Price]]-G27)/G27),0,(Table212[[#This Row],[Close Price]]-G27)/G27)</f>
        <v>-1.1509971509971536E-2</v>
      </c>
      <c r="L28" s="39">
        <f>IF(OR(Table212[[#This Row],[Raw Return]]&lt;-20,Table212[[#This Row],[Raw Return]]&gt;20),"Outlier",Table212[[#This Row],[Raw Return]])</f>
        <v>-1.1509971509971536E-2</v>
      </c>
      <c r="M28" s="40">
        <f>(Table212[[#This Row],[Return]]-$Q$3)^2</f>
        <v>1.6378561939142029E-4</v>
      </c>
      <c r="N28" s="40">
        <f>(Table212[[#This Row],[Return]]-$Q$3)^3</f>
        <v>-2.0961079789582637E-6</v>
      </c>
    </row>
    <row r="29" spans="1:14" x14ac:dyDescent="0.3">
      <c r="A29" s="36">
        <v>40310</v>
      </c>
      <c r="B29" s="37">
        <v>433.7</v>
      </c>
      <c r="C29" s="37">
        <v>437</v>
      </c>
      <c r="D29" s="37">
        <v>476</v>
      </c>
      <c r="E29" s="37">
        <v>434.05</v>
      </c>
      <c r="F29" s="37">
        <v>473</v>
      </c>
      <c r="G29" s="37">
        <v>468.7</v>
      </c>
      <c r="H29" s="37">
        <v>457.95</v>
      </c>
      <c r="I29" s="37">
        <v>2159101</v>
      </c>
      <c r="J29" s="38">
        <v>988764670.25</v>
      </c>
      <c r="K29" s="39">
        <f>IF(ISERROR((Table212[[#This Row],[Close Price]]-G28)/G28),0,(Table212[[#This Row],[Close Price]]-G28)/G28)</f>
        <v>8.0700945353931297E-2</v>
      </c>
      <c r="L29" s="39">
        <f>IF(OR(Table212[[#This Row],[Raw Return]]&lt;-20,Table212[[#This Row],[Raw Return]]&gt;20),"Outlier",Table212[[#This Row],[Raw Return]])</f>
        <v>8.0700945353931297E-2</v>
      </c>
      <c r="M29" s="40">
        <f>(Table212[[#This Row],[Return]]-$Q$3)^2</f>
        <v>6.3064311257710866E-3</v>
      </c>
      <c r="N29" s="40">
        <f>(Table212[[#This Row],[Return]]-$Q$3)^3</f>
        <v>5.0081287533749346E-4</v>
      </c>
    </row>
    <row r="30" spans="1:14" x14ac:dyDescent="0.3">
      <c r="A30" s="31">
        <v>40311</v>
      </c>
      <c r="B30" s="32">
        <v>468.7</v>
      </c>
      <c r="C30" s="32">
        <v>475</v>
      </c>
      <c r="D30" s="32">
        <v>534.5</v>
      </c>
      <c r="E30" s="32">
        <v>473</v>
      </c>
      <c r="F30" s="32">
        <v>507.6</v>
      </c>
      <c r="G30" s="32">
        <v>511.85</v>
      </c>
      <c r="H30" s="32">
        <v>508.68</v>
      </c>
      <c r="I30" s="32">
        <v>5234859</v>
      </c>
      <c r="J30" s="33">
        <v>2662848187.25</v>
      </c>
      <c r="K30" s="39">
        <f>IF(ISERROR((Table212[[#This Row],[Close Price]]-G29)/G29),0,(Table212[[#This Row],[Close Price]]-G29)/G29)</f>
        <v>9.2063153403029729E-2</v>
      </c>
      <c r="L30" s="39">
        <f>IF(OR(Table212[[#This Row],[Raw Return]]&lt;-20,Table212[[#This Row],[Raw Return]]&gt;20),"Outlier",Table212[[#This Row],[Raw Return]])</f>
        <v>9.2063153403029729E-2</v>
      </c>
      <c r="M30" s="40">
        <f>(Table212[[#This Row],[Return]]-$Q$3)^2</f>
        <v>8.2401458912539118E-3</v>
      </c>
      <c r="N30" s="40">
        <f>(Table212[[#This Row],[Return]]-$Q$3)^3</f>
        <v>7.4800129780913801E-4</v>
      </c>
    </row>
    <row r="31" spans="1:14" x14ac:dyDescent="0.3">
      <c r="A31" s="36">
        <v>40312</v>
      </c>
      <c r="B31" s="37">
        <v>511.85</v>
      </c>
      <c r="C31" s="37">
        <v>508.8</v>
      </c>
      <c r="D31" s="37">
        <v>549</v>
      </c>
      <c r="E31" s="37">
        <v>492.3</v>
      </c>
      <c r="F31" s="37">
        <v>534</v>
      </c>
      <c r="G31" s="37">
        <v>537.04999999999995</v>
      </c>
      <c r="H31" s="37">
        <v>529.83000000000004</v>
      </c>
      <c r="I31" s="37">
        <v>5662266</v>
      </c>
      <c r="J31" s="38">
        <v>3000011323.5999999</v>
      </c>
      <c r="K31" s="39">
        <f>IF(ISERROR((Table212[[#This Row],[Close Price]]-G30)/G30),0,(Table212[[#This Row],[Close Price]]-G30)/G30)</f>
        <v>4.9233173781381132E-2</v>
      </c>
      <c r="L31" s="39">
        <f>IF(OR(Table212[[#This Row],[Raw Return]]&lt;-20,Table212[[#This Row],[Raw Return]]&gt;20),"Outlier",Table212[[#This Row],[Raw Return]])</f>
        <v>4.9233173781381132E-2</v>
      </c>
      <c r="M31" s="40">
        <f>(Table212[[#This Row],[Return]]-$Q$3)^2</f>
        <v>2.2987488875809872E-3</v>
      </c>
      <c r="N31" s="40">
        <f>(Table212[[#This Row],[Return]]-$Q$3)^3</f>
        <v>1.102141354110247E-4</v>
      </c>
    </row>
    <row r="32" spans="1:14" x14ac:dyDescent="0.3">
      <c r="A32" s="31">
        <v>40315</v>
      </c>
      <c r="B32" s="32">
        <v>537.04999999999995</v>
      </c>
      <c r="C32" s="32">
        <v>530</v>
      </c>
      <c r="D32" s="32">
        <v>557.79999999999995</v>
      </c>
      <c r="E32" s="32">
        <v>521.9</v>
      </c>
      <c r="F32" s="32">
        <v>532.9</v>
      </c>
      <c r="G32" s="32">
        <v>532</v>
      </c>
      <c r="H32" s="32">
        <v>535.54999999999995</v>
      </c>
      <c r="I32" s="32">
        <v>2714365</v>
      </c>
      <c r="J32" s="33">
        <v>1453667430.75</v>
      </c>
      <c r="K32" s="39">
        <f>IF(ISERROR((Table212[[#This Row],[Close Price]]-G31)/G31),0,(Table212[[#This Row],[Close Price]]-G31)/G31)</f>
        <v>-9.4032213015547064E-3</v>
      </c>
      <c r="L32" s="39">
        <f>IF(OR(Table212[[#This Row],[Raw Return]]&lt;-20,Table212[[#This Row],[Raw Return]]&gt;20),"Outlier",Table212[[#This Row],[Raw Return]])</f>
        <v>-9.4032213015547064E-3</v>
      </c>
      <c r="M32" s="40">
        <f>(Table212[[#This Row],[Return]]-$Q$3)^2</f>
        <v>1.1430016173618803E-4</v>
      </c>
      <c r="N32" s="40">
        <f>(Table212[[#This Row],[Return]]-$Q$3)^3</f>
        <v>-1.2219973592489482E-6</v>
      </c>
    </row>
    <row r="33" spans="1:14" x14ac:dyDescent="0.3">
      <c r="A33" s="36">
        <v>40316</v>
      </c>
      <c r="B33" s="37">
        <v>532</v>
      </c>
      <c r="C33" s="37">
        <v>535</v>
      </c>
      <c r="D33" s="37">
        <v>545.5</v>
      </c>
      <c r="E33" s="37">
        <v>482</v>
      </c>
      <c r="F33" s="37">
        <v>487.5</v>
      </c>
      <c r="G33" s="37">
        <v>486.3</v>
      </c>
      <c r="H33" s="37">
        <v>509.84</v>
      </c>
      <c r="I33" s="37">
        <v>1673509</v>
      </c>
      <c r="J33" s="38">
        <v>853223680.35000002</v>
      </c>
      <c r="K33" s="39">
        <f>IF(ISERROR((Table212[[#This Row],[Close Price]]-G32)/G32),0,(Table212[[#This Row],[Close Price]]-G32)/G32)</f>
        <v>-8.590225563909773E-2</v>
      </c>
      <c r="L33" s="39">
        <f>IF(OR(Table212[[#This Row],[Raw Return]]&lt;-20,Table212[[#This Row],[Raw Return]]&gt;20),"Outlier",Table212[[#This Row],[Raw Return]])</f>
        <v>-8.590225563909773E-2</v>
      </c>
      <c r="M33" s="40">
        <f>(Table212[[#This Row],[Return]]-$Q$3)^2</f>
        <v>7.6021239503090907E-3</v>
      </c>
      <c r="N33" s="40">
        <f>(Table212[[#This Row],[Return]]-$Q$3)^3</f>
        <v>-6.6283040136501045E-4</v>
      </c>
    </row>
    <row r="34" spans="1:14" x14ac:dyDescent="0.3">
      <c r="A34" s="31">
        <v>40317</v>
      </c>
      <c r="B34" s="32">
        <v>486.3</v>
      </c>
      <c r="C34" s="32">
        <v>481.5</v>
      </c>
      <c r="D34" s="32">
        <v>501.8</v>
      </c>
      <c r="E34" s="32">
        <v>459.2</v>
      </c>
      <c r="F34" s="32">
        <v>466.25</v>
      </c>
      <c r="G34" s="32">
        <v>467.8</v>
      </c>
      <c r="H34" s="32">
        <v>481.72</v>
      </c>
      <c r="I34" s="32">
        <v>1822298</v>
      </c>
      <c r="J34" s="33">
        <v>877838264.60000002</v>
      </c>
      <c r="K34" s="39">
        <f>IF(ISERROR((Table212[[#This Row],[Close Price]]-G33)/G33),0,(Table212[[#This Row],[Close Price]]-G33)/G33)</f>
        <v>-3.8042360682706146E-2</v>
      </c>
      <c r="L34" s="39">
        <f>IF(OR(Table212[[#This Row],[Raw Return]]&lt;-20,Table212[[#This Row],[Raw Return]]&gt;20),"Outlier",Table212[[#This Row],[Raw Return]])</f>
        <v>-3.8042360682706146E-2</v>
      </c>
      <c r="M34" s="40">
        <f>(Table212[[#This Row],[Return]]-$Q$3)^2</f>
        <v>1.546869725613193E-3</v>
      </c>
      <c r="N34" s="40">
        <f>(Table212[[#This Row],[Return]]-$Q$3)^3</f>
        <v>-6.0838795848185573E-5</v>
      </c>
    </row>
    <row r="35" spans="1:14" x14ac:dyDescent="0.3">
      <c r="A35" s="36">
        <v>40318</v>
      </c>
      <c r="B35" s="37">
        <v>467.8</v>
      </c>
      <c r="C35" s="37">
        <v>474</v>
      </c>
      <c r="D35" s="37">
        <v>490</v>
      </c>
      <c r="E35" s="37">
        <v>448</v>
      </c>
      <c r="F35" s="37">
        <v>454.4</v>
      </c>
      <c r="G35" s="37">
        <v>451.95</v>
      </c>
      <c r="H35" s="37">
        <v>462.36</v>
      </c>
      <c r="I35" s="37">
        <v>771951</v>
      </c>
      <c r="J35" s="38">
        <v>356922001</v>
      </c>
      <c r="K35" s="39">
        <f>IF(ISERROR((Table212[[#This Row],[Close Price]]-G34)/G34),0,(Table212[[#This Row],[Close Price]]-G34)/G34)</f>
        <v>-3.3882000855066319E-2</v>
      </c>
      <c r="L35" s="39">
        <f>IF(OR(Table212[[#This Row],[Raw Return]]&lt;-20,Table212[[#This Row],[Raw Return]]&gt;20),"Outlier",Table212[[#This Row],[Raw Return]])</f>
        <v>-3.3882000855066319E-2</v>
      </c>
      <c r="M35" s="40">
        <f>(Table212[[#This Row],[Return]]-$Q$3)^2</f>
        <v>1.2369222125233638E-3</v>
      </c>
      <c r="N35" s="40">
        <f>(Table212[[#This Row],[Return]]-$Q$3)^3</f>
        <v>-4.3502436615646908E-5</v>
      </c>
    </row>
    <row r="36" spans="1:14" x14ac:dyDescent="0.3">
      <c r="A36" s="31">
        <v>40319</v>
      </c>
      <c r="B36" s="32">
        <v>451.95</v>
      </c>
      <c r="C36" s="32">
        <v>445</v>
      </c>
      <c r="D36" s="32">
        <v>465.5</v>
      </c>
      <c r="E36" s="32">
        <v>430.4</v>
      </c>
      <c r="F36" s="32">
        <v>460</v>
      </c>
      <c r="G36" s="32">
        <v>457.35</v>
      </c>
      <c r="H36" s="32">
        <v>453.41</v>
      </c>
      <c r="I36" s="32">
        <v>1363497</v>
      </c>
      <c r="J36" s="33">
        <v>618228752.35000002</v>
      </c>
      <c r="K36" s="39">
        <f>IF(ISERROR((Table212[[#This Row],[Close Price]]-G35)/G35),0,(Table212[[#This Row],[Close Price]]-G35)/G35)</f>
        <v>1.1948224361101968E-2</v>
      </c>
      <c r="L36" s="39">
        <f>IF(OR(Table212[[#This Row],[Raw Return]]&lt;-20,Table212[[#This Row],[Raw Return]]&gt;20),"Outlier",Table212[[#This Row],[Raw Return]])</f>
        <v>1.1948224361101968E-2</v>
      </c>
      <c r="M36" s="40">
        <f>(Table212[[#This Row],[Return]]-$Q$3)^2</f>
        <v>1.1364242868306768E-4</v>
      </c>
      <c r="N36" s="40">
        <f>(Table212[[#This Row],[Return]]-$Q$3)^3</f>
        <v>1.211464688282629E-6</v>
      </c>
    </row>
    <row r="37" spans="1:14" x14ac:dyDescent="0.3">
      <c r="A37" s="36">
        <v>40322</v>
      </c>
      <c r="B37" s="37">
        <v>457.35</v>
      </c>
      <c r="C37" s="37">
        <v>467.6</v>
      </c>
      <c r="D37" s="37">
        <v>469.25</v>
      </c>
      <c r="E37" s="37">
        <v>422.55</v>
      </c>
      <c r="F37" s="37">
        <v>428.05</v>
      </c>
      <c r="G37" s="37">
        <v>429</v>
      </c>
      <c r="H37" s="37">
        <v>443.86</v>
      </c>
      <c r="I37" s="37">
        <v>721128</v>
      </c>
      <c r="J37" s="38">
        <v>320081672.80000001</v>
      </c>
      <c r="K37" s="39">
        <f>IF(ISERROR((Table212[[#This Row],[Close Price]]-G36)/G36),0,(Table212[[#This Row],[Close Price]]-G36)/G36)</f>
        <v>-6.1987536897343438E-2</v>
      </c>
      <c r="L37" s="39">
        <f>IF(OR(Table212[[#This Row],[Raw Return]]&lt;-20,Table212[[#This Row],[Raw Return]]&gt;20),"Outlier",Table212[[#This Row],[Raw Return]])</f>
        <v>-6.1987536897343438E-2</v>
      </c>
      <c r="M37" s="40">
        <f>(Table212[[#This Row],[Return]]-$Q$3)^2</f>
        <v>4.0037814297649785E-3</v>
      </c>
      <c r="N37" s="40">
        <f>(Table212[[#This Row],[Return]]-$Q$3)^3</f>
        <v>-2.5334103551008714E-4</v>
      </c>
    </row>
    <row r="38" spans="1:14" x14ac:dyDescent="0.3">
      <c r="A38" s="31">
        <v>40323</v>
      </c>
      <c r="B38" s="32">
        <v>429</v>
      </c>
      <c r="C38" s="32">
        <v>411</v>
      </c>
      <c r="D38" s="32">
        <v>438.7</v>
      </c>
      <c r="E38" s="32">
        <v>405</v>
      </c>
      <c r="F38" s="32">
        <v>431</v>
      </c>
      <c r="G38" s="32">
        <v>424.7</v>
      </c>
      <c r="H38" s="32">
        <v>417.25</v>
      </c>
      <c r="I38" s="32">
        <v>1484161</v>
      </c>
      <c r="J38" s="33">
        <v>619261071.45000005</v>
      </c>
      <c r="K38" s="39">
        <f>IF(ISERROR((Table212[[#This Row],[Close Price]]-G37)/G37),0,(Table212[[#This Row],[Close Price]]-G37)/G37)</f>
        <v>-1.0023310023310051E-2</v>
      </c>
      <c r="L38" s="39">
        <f>IF(OR(Table212[[#This Row],[Raw Return]]&lt;-20,Table212[[#This Row],[Raw Return]]&gt;20),"Outlier",Table212[[#This Row],[Raw Return]])</f>
        <v>-1.0023310023310051E-2</v>
      </c>
      <c r="M38" s="40">
        <f>(Table212[[#This Row],[Return]]-$Q$3)^2</f>
        <v>1.2794356429208465E-4</v>
      </c>
      <c r="N38" s="40">
        <f>(Table212[[#This Row],[Return]]-$Q$3)^3</f>
        <v>-1.4471970477238484E-6</v>
      </c>
    </row>
    <row r="39" spans="1:14" x14ac:dyDescent="0.3">
      <c r="A39" s="36">
        <v>40324</v>
      </c>
      <c r="B39" s="37">
        <v>424.7</v>
      </c>
      <c r="C39" s="37">
        <v>439</v>
      </c>
      <c r="D39" s="37">
        <v>445.9</v>
      </c>
      <c r="E39" s="37">
        <v>425.2</v>
      </c>
      <c r="F39" s="37">
        <v>440.05</v>
      </c>
      <c r="G39" s="37">
        <v>441.15</v>
      </c>
      <c r="H39" s="37">
        <v>437.58</v>
      </c>
      <c r="I39" s="37">
        <v>871124</v>
      </c>
      <c r="J39" s="38">
        <v>381188109.30000001</v>
      </c>
      <c r="K39" s="39">
        <f>IF(ISERROR((Table212[[#This Row],[Close Price]]-G38)/G38),0,(Table212[[#This Row],[Close Price]]-G38)/G38)</f>
        <v>3.8733223451848341E-2</v>
      </c>
      <c r="L39" s="39">
        <f>IF(OR(Table212[[#This Row],[Raw Return]]&lt;-20,Table212[[#This Row],[Raw Return]]&gt;20),"Outlier",Table212[[#This Row],[Raw Return]])</f>
        <v>3.8733223451848341E-2</v>
      </c>
      <c r="M39" s="40">
        <f>(Table212[[#This Row],[Return]]-$Q$3)^2</f>
        <v>1.4021519435179577E-3</v>
      </c>
      <c r="N39" s="40">
        <f>(Table212[[#This Row],[Return]]-$Q$3)^3</f>
        <v>5.2504027345211731E-5</v>
      </c>
    </row>
    <row r="40" spans="1:14" x14ac:dyDescent="0.3">
      <c r="A40" s="31">
        <v>40325</v>
      </c>
      <c r="B40" s="32">
        <v>441.15</v>
      </c>
      <c r="C40" s="32">
        <v>438.5</v>
      </c>
      <c r="D40" s="32">
        <v>451.7</v>
      </c>
      <c r="E40" s="32">
        <v>436.1</v>
      </c>
      <c r="F40" s="32">
        <v>442</v>
      </c>
      <c r="G40" s="32">
        <v>445.95</v>
      </c>
      <c r="H40" s="32">
        <v>444</v>
      </c>
      <c r="I40" s="32">
        <v>602353</v>
      </c>
      <c r="J40" s="33">
        <v>267442579.59999999</v>
      </c>
      <c r="K40" s="39">
        <f>IF(ISERROR((Table212[[#This Row],[Close Price]]-G39)/G39),0,(Table212[[#This Row],[Close Price]]-G39)/G39)</f>
        <v>1.0880652839170377E-2</v>
      </c>
      <c r="L40" s="39">
        <f>IF(OR(Table212[[#This Row],[Raw Return]]&lt;-20,Table212[[#This Row],[Raw Return]]&gt;20),"Outlier",Table212[[#This Row],[Raw Return]])</f>
        <v>1.0880652839170377E-2</v>
      </c>
      <c r="M40" s="40">
        <f>(Table212[[#This Row],[Return]]-$Q$3)^2</f>
        <v>9.2020828925192094E-5</v>
      </c>
      <c r="N40" s="40">
        <f>(Table212[[#This Row],[Return]]-$Q$3)^3</f>
        <v>8.8273269329876561E-7</v>
      </c>
    </row>
    <row r="41" spans="1:14" x14ac:dyDescent="0.3">
      <c r="A41" s="36">
        <v>40326</v>
      </c>
      <c r="B41" s="37">
        <v>445.95</v>
      </c>
      <c r="C41" s="37">
        <v>452</v>
      </c>
      <c r="D41" s="37">
        <v>454</v>
      </c>
      <c r="E41" s="37">
        <v>440.6</v>
      </c>
      <c r="F41" s="37">
        <v>443</v>
      </c>
      <c r="G41" s="37">
        <v>443.5</v>
      </c>
      <c r="H41" s="37">
        <v>447.15</v>
      </c>
      <c r="I41" s="37">
        <v>301864</v>
      </c>
      <c r="J41" s="38">
        <v>134978367.5</v>
      </c>
      <c r="K41" s="39">
        <f>IF(ISERROR((Table212[[#This Row],[Close Price]]-G40)/G40),0,(Table212[[#This Row],[Close Price]]-G40)/G40)</f>
        <v>-5.4938894494898274E-3</v>
      </c>
      <c r="L41" s="39">
        <f>IF(OR(Table212[[#This Row],[Raw Return]]&lt;-20,Table212[[#This Row],[Raw Return]]&gt;20),"Outlier",Table212[[#This Row],[Raw Return]])</f>
        <v>-5.4938894494898274E-3</v>
      </c>
      <c r="M41" s="40">
        <f>(Table212[[#This Row],[Return]]-$Q$3)^2</f>
        <v>4.5992723357415514E-5</v>
      </c>
      <c r="N41" s="40">
        <f>(Table212[[#This Row],[Return]]-$Q$3)^3</f>
        <v>-3.1191315326469186E-7</v>
      </c>
    </row>
    <row r="42" spans="1:14" x14ac:dyDescent="0.3">
      <c r="A42" s="31">
        <v>40329</v>
      </c>
      <c r="B42" s="32">
        <v>443.5</v>
      </c>
      <c r="C42" s="32">
        <v>458.55</v>
      </c>
      <c r="D42" s="32">
        <v>458.55</v>
      </c>
      <c r="E42" s="32">
        <v>437</v>
      </c>
      <c r="F42" s="32">
        <v>441</v>
      </c>
      <c r="G42" s="32">
        <v>441</v>
      </c>
      <c r="H42" s="32">
        <v>442.01</v>
      </c>
      <c r="I42" s="32">
        <v>328231</v>
      </c>
      <c r="J42" s="33">
        <v>145079785.34999999</v>
      </c>
      <c r="K42" s="39">
        <f>IF(ISERROR((Table212[[#This Row],[Close Price]]-G41)/G41),0,(Table212[[#This Row],[Close Price]]-G41)/G41)</f>
        <v>-5.6369785794813977E-3</v>
      </c>
      <c r="L42" s="39">
        <f>IF(OR(Table212[[#This Row],[Raw Return]]&lt;-20,Table212[[#This Row],[Raw Return]]&gt;20),"Outlier",Table212[[#This Row],[Raw Return]])</f>
        <v>-5.6369785794813977E-3</v>
      </c>
      <c r="M42" s="40">
        <f>(Table212[[#This Row],[Return]]-$Q$3)^2</f>
        <v>4.7953999725856271E-5</v>
      </c>
      <c r="N42" s="40">
        <f>(Table212[[#This Row],[Return]]-$Q$3)^3</f>
        <v>-3.3207582073287522E-7</v>
      </c>
    </row>
    <row r="43" spans="1:14" x14ac:dyDescent="0.3">
      <c r="A43" s="36">
        <v>40330</v>
      </c>
      <c r="B43" s="37">
        <v>441</v>
      </c>
      <c r="C43" s="37">
        <v>438.8</v>
      </c>
      <c r="D43" s="37">
        <v>466.8</v>
      </c>
      <c r="E43" s="37">
        <v>438.8</v>
      </c>
      <c r="F43" s="37">
        <v>456.35</v>
      </c>
      <c r="G43" s="37">
        <v>456.15</v>
      </c>
      <c r="H43" s="37">
        <v>457.4</v>
      </c>
      <c r="I43" s="37">
        <v>598760</v>
      </c>
      <c r="J43" s="38">
        <v>273871738</v>
      </c>
      <c r="K43" s="39">
        <f>IF(ISERROR((Table212[[#This Row],[Close Price]]-G42)/G42),0,(Table212[[#This Row],[Close Price]]-G42)/G42)</f>
        <v>3.4353741496598589E-2</v>
      </c>
      <c r="L43" s="39">
        <f>IF(OR(Table212[[#This Row],[Raw Return]]&lt;-20,Table212[[#This Row],[Raw Return]]&gt;20),"Outlier",Table212[[#This Row],[Raw Return]])</f>
        <v>3.4353741496598589E-2</v>
      </c>
      <c r="M43" s="40">
        <f>(Table212[[#This Row],[Return]]-$Q$3)^2</f>
        <v>1.0933496046421831E-3</v>
      </c>
      <c r="N43" s="40">
        <f>(Table212[[#This Row],[Return]]-$Q$3)^3</f>
        <v>3.6152520276210557E-5</v>
      </c>
    </row>
    <row r="44" spans="1:14" x14ac:dyDescent="0.3">
      <c r="A44" s="31">
        <v>40331</v>
      </c>
      <c r="B44" s="32">
        <v>456.15</v>
      </c>
      <c r="C44" s="32">
        <v>459.9</v>
      </c>
      <c r="D44" s="32">
        <v>467</v>
      </c>
      <c r="E44" s="32">
        <v>456.15</v>
      </c>
      <c r="F44" s="32">
        <v>461.9</v>
      </c>
      <c r="G44" s="32">
        <v>462.45</v>
      </c>
      <c r="H44" s="32">
        <v>461.85</v>
      </c>
      <c r="I44" s="32">
        <v>264673</v>
      </c>
      <c r="J44" s="33">
        <v>122239287.25</v>
      </c>
      <c r="K44" s="39">
        <f>IF(ISERROR((Table212[[#This Row],[Close Price]]-G43)/G43),0,(Table212[[#This Row],[Close Price]]-G43)/G43)</f>
        <v>1.3811246300559053E-2</v>
      </c>
      <c r="L44" s="39">
        <f>IF(OR(Table212[[#This Row],[Raw Return]]&lt;-20,Table212[[#This Row],[Raw Return]]&gt;20),"Outlier",Table212[[#This Row],[Raw Return]])</f>
        <v>1.3811246300559053E-2</v>
      </c>
      <c r="M44" s="40">
        <f>(Table212[[#This Row],[Return]]-$Q$3)^2</f>
        <v>1.5683410059338002E-4</v>
      </c>
      <c r="N44" s="40">
        <f>(Table212[[#This Row],[Return]]-$Q$3)^3</f>
        <v>1.9640871149629452E-6</v>
      </c>
    </row>
    <row r="45" spans="1:14" x14ac:dyDescent="0.3">
      <c r="A45" s="36">
        <v>40332</v>
      </c>
      <c r="B45" s="37">
        <v>462.45</v>
      </c>
      <c r="C45" s="37">
        <v>471.85</v>
      </c>
      <c r="D45" s="37">
        <v>487.4</v>
      </c>
      <c r="E45" s="37">
        <v>464.5</v>
      </c>
      <c r="F45" s="37">
        <v>482</v>
      </c>
      <c r="G45" s="37">
        <v>483.45</v>
      </c>
      <c r="H45" s="37">
        <v>478.18</v>
      </c>
      <c r="I45" s="37">
        <v>465596</v>
      </c>
      <c r="J45" s="38">
        <v>222639419.84999999</v>
      </c>
      <c r="K45" s="39">
        <f>IF(ISERROR((Table212[[#This Row],[Close Price]]-G44)/G44),0,(Table212[[#This Row],[Close Price]]-G44)/G44)</f>
        <v>4.5410314628608499E-2</v>
      </c>
      <c r="L45" s="39">
        <f>IF(OR(Table212[[#This Row],[Raw Return]]&lt;-20,Table212[[#This Row],[Raw Return]]&gt;20),"Outlier",Table212[[#This Row],[Raw Return]])</f>
        <v>4.5410314628608499E-2</v>
      </c>
      <c r="M45" s="40">
        <f>(Table212[[#This Row],[Return]]-$Q$3)^2</f>
        <v>1.9467871133955696E-3</v>
      </c>
      <c r="N45" s="40">
        <f>(Table212[[#This Row],[Return]]-$Q$3)^3</f>
        <v>8.589694028509068E-5</v>
      </c>
    </row>
    <row r="46" spans="1:14" x14ac:dyDescent="0.3">
      <c r="A46" s="31">
        <v>40333</v>
      </c>
      <c r="B46" s="32">
        <v>483.45</v>
      </c>
      <c r="C46" s="32">
        <v>477.7</v>
      </c>
      <c r="D46" s="32">
        <v>488</v>
      </c>
      <c r="E46" s="32">
        <v>467.25</v>
      </c>
      <c r="F46" s="32">
        <v>468</v>
      </c>
      <c r="G46" s="32">
        <v>469.9</v>
      </c>
      <c r="H46" s="32">
        <v>473.63</v>
      </c>
      <c r="I46" s="32">
        <v>243705</v>
      </c>
      <c r="J46" s="33">
        <v>115425501.84999999</v>
      </c>
      <c r="K46" s="39">
        <f>IF(ISERROR((Table212[[#This Row],[Close Price]]-G45)/G45),0,(Table212[[#This Row],[Close Price]]-G45)/G45)</f>
        <v>-2.8027717447512694E-2</v>
      </c>
      <c r="L46" s="39">
        <f>IF(OR(Table212[[#This Row],[Raw Return]]&lt;-20,Table212[[#This Row],[Raw Return]]&gt;20),"Outlier",Table212[[#This Row],[Raw Return]])</f>
        <v>-2.8027717447512694E-2</v>
      </c>
      <c r="M46" s="40">
        <f>(Table212[[#This Row],[Return]]-$Q$3)^2</f>
        <v>8.5940566502903752E-4</v>
      </c>
      <c r="N46" s="40">
        <f>(Table212[[#This Row],[Return]]-$Q$3)^3</f>
        <v>-2.5194011207038034E-5</v>
      </c>
    </row>
    <row r="47" spans="1:14" x14ac:dyDescent="0.3">
      <c r="A47" s="36">
        <v>40336</v>
      </c>
      <c r="B47" s="37">
        <v>469.9</v>
      </c>
      <c r="C47" s="37">
        <v>465</v>
      </c>
      <c r="D47" s="37">
        <v>467</v>
      </c>
      <c r="E47" s="37">
        <v>451</v>
      </c>
      <c r="F47" s="37">
        <v>458.8</v>
      </c>
      <c r="G47" s="37">
        <v>458.65</v>
      </c>
      <c r="H47" s="37">
        <v>459.56</v>
      </c>
      <c r="I47" s="37">
        <v>122661</v>
      </c>
      <c r="J47" s="38">
        <v>56370610.25</v>
      </c>
      <c r="K47" s="39">
        <f>IF(ISERROR((Table212[[#This Row],[Close Price]]-G46)/G46),0,(Table212[[#This Row],[Close Price]]-G46)/G46)</f>
        <v>-2.3941264098744416E-2</v>
      </c>
      <c r="L47" s="39">
        <f>IF(OR(Table212[[#This Row],[Raw Return]]&lt;-20,Table212[[#This Row],[Raw Return]]&gt;20),"Outlier",Table212[[#This Row],[Raw Return]])</f>
        <v>-2.3941264098744416E-2</v>
      </c>
      <c r="M47" s="40">
        <f>(Table212[[#This Row],[Return]]-$Q$3)^2</f>
        <v>6.3651092654787582E-4</v>
      </c>
      <c r="N47" s="40">
        <f>(Table212[[#This Row],[Return]]-$Q$3)^3</f>
        <v>-1.6058641207890299E-5</v>
      </c>
    </row>
    <row r="48" spans="1:14" x14ac:dyDescent="0.3">
      <c r="A48" s="31">
        <v>40337</v>
      </c>
      <c r="B48" s="32">
        <v>458.65</v>
      </c>
      <c r="C48" s="32">
        <v>463.25</v>
      </c>
      <c r="D48" s="32">
        <v>465</v>
      </c>
      <c r="E48" s="32">
        <v>441</v>
      </c>
      <c r="F48" s="32">
        <v>450</v>
      </c>
      <c r="G48" s="32">
        <v>447.9</v>
      </c>
      <c r="H48" s="32">
        <v>455.74</v>
      </c>
      <c r="I48" s="32">
        <v>180588</v>
      </c>
      <c r="J48" s="33">
        <v>82300496.049999997</v>
      </c>
      <c r="K48" s="39">
        <f>IF(ISERROR((Table212[[#This Row],[Close Price]]-G47)/G47),0,(Table212[[#This Row],[Close Price]]-G47)/G47)</f>
        <v>-2.3438351684290856E-2</v>
      </c>
      <c r="L48" s="39">
        <f>IF(OR(Table212[[#This Row],[Raw Return]]&lt;-20,Table212[[#This Row],[Raw Return]]&gt;20),"Outlier",Table212[[#This Row],[Raw Return]])</f>
        <v>-2.3438351684290856E-2</v>
      </c>
      <c r="M48" s="40">
        <f>(Table212[[#This Row],[Return]]-$Q$3)^2</f>
        <v>6.1138772368647329E-4</v>
      </c>
      <c r="N48" s="40">
        <f>(Table212[[#This Row],[Return]]-$Q$3)^3</f>
        <v>-1.5117329221645648E-5</v>
      </c>
    </row>
    <row r="49" spans="1:14" x14ac:dyDescent="0.3">
      <c r="A49" s="36">
        <v>40338</v>
      </c>
      <c r="B49" s="37">
        <v>447.9</v>
      </c>
      <c r="C49" s="37">
        <v>492.7</v>
      </c>
      <c r="D49" s="37">
        <v>492.7</v>
      </c>
      <c r="E49" s="37">
        <v>461</v>
      </c>
      <c r="F49" s="37">
        <v>468.25</v>
      </c>
      <c r="G49" s="37">
        <v>466.95</v>
      </c>
      <c r="H49" s="37">
        <v>476.24</v>
      </c>
      <c r="I49" s="37">
        <v>1969538</v>
      </c>
      <c r="J49" s="38">
        <v>937979668.14999998</v>
      </c>
      <c r="K49" s="39">
        <f>IF(ISERROR((Table212[[#This Row],[Close Price]]-G48)/G48),0,(Table212[[#This Row],[Close Price]]-G48)/G48)</f>
        <v>4.2531815137307465E-2</v>
      </c>
      <c r="L49" s="39">
        <f>IF(OR(Table212[[#This Row],[Raw Return]]&lt;-20,Table212[[#This Row],[Raw Return]]&gt;20),"Outlier",Table212[[#This Row],[Raw Return]])</f>
        <v>4.2531815137307465E-2</v>
      </c>
      <c r="M49" s="40">
        <f>(Table212[[#This Row],[Return]]-$Q$3)^2</f>
        <v>1.7010602000281001E-3</v>
      </c>
      <c r="N49" s="40">
        <f>(Table212[[#This Row],[Return]]-$Q$3)^3</f>
        <v>7.0158375608035751E-5</v>
      </c>
    </row>
    <row r="50" spans="1:14" x14ac:dyDescent="0.3">
      <c r="A50" s="31">
        <v>40339</v>
      </c>
      <c r="B50" s="32">
        <v>466.95</v>
      </c>
      <c r="C50" s="32">
        <v>472</v>
      </c>
      <c r="D50" s="32">
        <v>472.5</v>
      </c>
      <c r="E50" s="32">
        <v>460.45</v>
      </c>
      <c r="F50" s="32">
        <v>466</v>
      </c>
      <c r="G50" s="32">
        <v>466.5</v>
      </c>
      <c r="H50" s="32">
        <v>466.45</v>
      </c>
      <c r="I50" s="32">
        <v>553653</v>
      </c>
      <c r="J50" s="33">
        <v>258248915.59999999</v>
      </c>
      <c r="K50" s="39">
        <f>IF(ISERROR((Table212[[#This Row],[Close Price]]-G49)/G49),0,(Table212[[#This Row],[Close Price]]-G49)/G49)</f>
        <v>-9.6370061034369557E-4</v>
      </c>
      <c r="L50" s="39">
        <f>IF(OR(Table212[[#This Row],[Raw Return]]&lt;-20,Table212[[#This Row],[Raw Return]]&gt;20),"Outlier",Table212[[#This Row],[Raw Return]])</f>
        <v>-9.6370061034369557E-4</v>
      </c>
      <c r="M50" s="40">
        <f>(Table212[[#This Row],[Return]]-$Q$3)^2</f>
        <v>5.0697236419976274E-6</v>
      </c>
      <c r="N50" s="40">
        <f>(Table212[[#This Row],[Return]]-$Q$3)^3</f>
        <v>-1.1415013486508809E-8</v>
      </c>
    </row>
    <row r="51" spans="1:14" x14ac:dyDescent="0.3">
      <c r="A51" s="36">
        <v>40340</v>
      </c>
      <c r="B51" s="37">
        <v>466.5</v>
      </c>
      <c r="C51" s="37">
        <v>470.5</v>
      </c>
      <c r="D51" s="37">
        <v>473.8</v>
      </c>
      <c r="E51" s="37">
        <v>461.5</v>
      </c>
      <c r="F51" s="37">
        <v>463.2</v>
      </c>
      <c r="G51" s="37">
        <v>464.05</v>
      </c>
      <c r="H51" s="37">
        <v>468</v>
      </c>
      <c r="I51" s="37">
        <v>258982</v>
      </c>
      <c r="J51" s="38">
        <v>121202461.59999999</v>
      </c>
      <c r="K51" s="39">
        <f>IF(ISERROR((Table212[[#This Row],[Close Price]]-G50)/G50),0,(Table212[[#This Row],[Close Price]]-G50)/G50)</f>
        <v>-5.2518756698820765E-3</v>
      </c>
      <c r="L51" s="39">
        <f>IF(OR(Table212[[#This Row],[Raw Return]]&lt;-20,Table212[[#This Row],[Raw Return]]&gt;20),"Outlier",Table212[[#This Row],[Raw Return]])</f>
        <v>-5.2518756698820765E-3</v>
      </c>
      <c r="M51" s="40">
        <f>(Table212[[#This Row],[Return]]-$Q$3)^2</f>
        <v>4.2768719062007367E-5</v>
      </c>
      <c r="N51" s="40">
        <f>(Table212[[#This Row],[Return]]-$Q$3)^3</f>
        <v>-2.7969800247420377E-7</v>
      </c>
    </row>
    <row r="52" spans="1:14" x14ac:dyDescent="0.3">
      <c r="A52" s="31">
        <v>40343</v>
      </c>
      <c r="B52" s="32">
        <v>464.05</v>
      </c>
      <c r="C52" s="32">
        <v>468</v>
      </c>
      <c r="D52" s="32">
        <v>471.1</v>
      </c>
      <c r="E52" s="32">
        <v>457</v>
      </c>
      <c r="F52" s="32">
        <v>461.5</v>
      </c>
      <c r="G52" s="32">
        <v>461.55</v>
      </c>
      <c r="H52" s="32">
        <v>465.67</v>
      </c>
      <c r="I52" s="32">
        <v>186271</v>
      </c>
      <c r="J52" s="33">
        <v>86740952.549999997</v>
      </c>
      <c r="K52" s="39">
        <f>IF(ISERROR((Table212[[#This Row],[Close Price]]-G51)/G51),0,(Table212[[#This Row],[Close Price]]-G51)/G51)</f>
        <v>-5.3873505010235967E-3</v>
      </c>
      <c r="L52" s="39">
        <f>IF(OR(Table212[[#This Row],[Raw Return]]&lt;-20,Table212[[#This Row],[Raw Return]]&gt;20),"Outlier",Table212[[#This Row],[Raw Return]])</f>
        <v>-5.3873505010235967E-3</v>
      </c>
      <c r="M52" s="40">
        <f>(Table212[[#This Row],[Return]]-$Q$3)^2</f>
        <v>4.4559023604134745E-5</v>
      </c>
      <c r="N52" s="40">
        <f>(Table212[[#This Row],[Return]]-$Q$3)^3</f>
        <v>-2.9744282604779593E-7</v>
      </c>
    </row>
    <row r="53" spans="1:14" x14ac:dyDescent="0.3">
      <c r="A53" s="36">
        <v>40344</v>
      </c>
      <c r="B53" s="37">
        <v>461.55</v>
      </c>
      <c r="C53" s="37">
        <v>465</v>
      </c>
      <c r="D53" s="37">
        <v>465</v>
      </c>
      <c r="E53" s="37">
        <v>452.7</v>
      </c>
      <c r="F53" s="37">
        <v>453</v>
      </c>
      <c r="G53" s="37">
        <v>453.95</v>
      </c>
      <c r="H53" s="37">
        <v>456.91</v>
      </c>
      <c r="I53" s="37">
        <v>130598</v>
      </c>
      <c r="J53" s="38">
        <v>59671373.299999997</v>
      </c>
      <c r="K53" s="39">
        <f>IF(ISERROR((Table212[[#This Row],[Close Price]]-G52)/G52),0,(Table212[[#This Row],[Close Price]]-G52)/G52)</f>
        <v>-1.6466255010291458E-2</v>
      </c>
      <c r="L53" s="39">
        <f>IF(OR(Table212[[#This Row],[Raw Return]]&lt;-20,Table212[[#This Row],[Raw Return]]&gt;20),"Outlier",Table212[[#This Row],[Raw Return]])</f>
        <v>-1.6466255010291458E-2</v>
      </c>
      <c r="M53" s="40">
        <f>(Table212[[#This Row],[Return]]-$Q$3)^2</f>
        <v>3.1521016469128514E-4</v>
      </c>
      <c r="N53" s="40">
        <f>(Table212[[#This Row],[Return]]-$Q$3)^3</f>
        <v>-5.596291408035568E-6</v>
      </c>
    </row>
    <row r="54" spans="1:14" x14ac:dyDescent="0.3">
      <c r="A54" s="31">
        <v>40345</v>
      </c>
      <c r="B54" s="32">
        <v>453.95</v>
      </c>
      <c r="C54" s="32">
        <v>456</v>
      </c>
      <c r="D54" s="32">
        <v>465</v>
      </c>
      <c r="E54" s="32">
        <v>452.1</v>
      </c>
      <c r="F54" s="32">
        <v>452.25</v>
      </c>
      <c r="G54" s="32">
        <v>454.85</v>
      </c>
      <c r="H54" s="32">
        <v>458.88</v>
      </c>
      <c r="I54" s="32">
        <v>119704</v>
      </c>
      <c r="J54" s="33">
        <v>54929402</v>
      </c>
      <c r="K54" s="39">
        <f>IF(ISERROR((Table212[[#This Row],[Close Price]]-G53)/G53),0,(Table212[[#This Row],[Close Price]]-G53)/G53)</f>
        <v>1.9825972023351339E-3</v>
      </c>
      <c r="L54" s="39">
        <f>IF(OR(Table212[[#This Row],[Raw Return]]&lt;-20,Table212[[#This Row],[Raw Return]]&gt;20),"Outlier",Table212[[#This Row],[Raw Return]])</f>
        <v>1.9825972023351339E-3</v>
      </c>
      <c r="M54" s="40">
        <f>(Table212[[#This Row],[Return]]-$Q$3)^2</f>
        <v>4.8259854643148384E-7</v>
      </c>
      <c r="N54" s="40">
        <f>(Table212[[#This Row],[Return]]-$Q$3)^3</f>
        <v>3.3525789529659281E-10</v>
      </c>
    </row>
    <row r="55" spans="1:14" x14ac:dyDescent="0.3">
      <c r="A55" s="36">
        <v>40346</v>
      </c>
      <c r="B55" s="37">
        <v>454.85</v>
      </c>
      <c r="C55" s="37">
        <v>452</v>
      </c>
      <c r="D55" s="37">
        <v>461.95</v>
      </c>
      <c r="E55" s="37">
        <v>446.9</v>
      </c>
      <c r="F55" s="37">
        <v>449.25</v>
      </c>
      <c r="G55" s="37">
        <v>448.75</v>
      </c>
      <c r="H55" s="37">
        <v>452.83</v>
      </c>
      <c r="I55" s="37">
        <v>102962</v>
      </c>
      <c r="J55" s="38">
        <v>46623784.850000001</v>
      </c>
      <c r="K55" s="39">
        <f>IF(ISERROR((Table212[[#This Row],[Close Price]]-G54)/G54),0,(Table212[[#This Row],[Close Price]]-G54)/G54)</f>
        <v>-1.3411014620204512E-2</v>
      </c>
      <c r="L55" s="39">
        <f>IF(OR(Table212[[#This Row],[Raw Return]]&lt;-20,Table212[[#This Row],[Raw Return]]&gt;20),"Outlier",Table212[[#This Row],[Raw Return]])</f>
        <v>-1.3411014620204512E-2</v>
      </c>
      <c r="M55" s="40">
        <f>(Table212[[#This Row],[Return]]-$Q$3)^2</f>
        <v>2.1605821069683518E-4</v>
      </c>
      <c r="N55" s="40">
        <f>(Table212[[#This Row],[Return]]-$Q$3)^3</f>
        <v>-3.1758220716454343E-6</v>
      </c>
    </row>
    <row r="56" spans="1:14" x14ac:dyDescent="0.3">
      <c r="A56" s="31">
        <v>40347</v>
      </c>
      <c r="B56" s="32">
        <v>448.75</v>
      </c>
      <c r="C56" s="32">
        <v>435</v>
      </c>
      <c r="D56" s="32">
        <v>435</v>
      </c>
      <c r="E56" s="32">
        <v>403.9</v>
      </c>
      <c r="F56" s="32">
        <v>403.9</v>
      </c>
      <c r="G56" s="32">
        <v>403.9</v>
      </c>
      <c r="H56" s="32">
        <v>404.49</v>
      </c>
      <c r="I56" s="32">
        <v>2425325</v>
      </c>
      <c r="J56" s="33">
        <v>981025633.25</v>
      </c>
      <c r="K56" s="39">
        <f>IF(ISERROR((Table212[[#This Row],[Close Price]]-G55)/G55),0,(Table212[[#This Row],[Close Price]]-G55)/G55)</f>
        <v>-9.9944289693593369E-2</v>
      </c>
      <c r="L56" s="39">
        <f>IF(OR(Table212[[#This Row],[Raw Return]]&lt;-20,Table212[[#This Row],[Raw Return]]&gt;20),"Outlier",Table212[[#This Row],[Raw Return]])</f>
        <v>-9.9944289693593369E-2</v>
      </c>
      <c r="M56" s="40">
        <f>(Table212[[#This Row],[Return]]-$Q$3)^2</f>
        <v>1.0247957054434835E-2</v>
      </c>
      <c r="N56" s="40">
        <f>(Table212[[#This Row],[Return]]-$Q$3)^3</f>
        <v>-1.0374231742279381E-3</v>
      </c>
    </row>
    <row r="57" spans="1:14" x14ac:dyDescent="0.3">
      <c r="A57" s="36">
        <v>40350</v>
      </c>
      <c r="B57" s="37">
        <v>403.9</v>
      </c>
      <c r="C57" s="37">
        <v>407</v>
      </c>
      <c r="D57" s="37">
        <v>428.8</v>
      </c>
      <c r="E57" s="37">
        <v>407</v>
      </c>
      <c r="F57" s="37">
        <v>417</v>
      </c>
      <c r="G57" s="37">
        <v>417.25</v>
      </c>
      <c r="H57" s="37">
        <v>418.15</v>
      </c>
      <c r="I57" s="37">
        <v>1076470</v>
      </c>
      <c r="J57" s="38">
        <v>450124787.05000001</v>
      </c>
      <c r="K57" s="39">
        <f>IF(ISERROR((Table212[[#This Row],[Close Price]]-G56)/G56),0,(Table212[[#This Row],[Close Price]]-G56)/G56)</f>
        <v>3.3052735825699488E-2</v>
      </c>
      <c r="L57" s="39">
        <f>IF(OR(Table212[[#This Row],[Raw Return]]&lt;-20,Table212[[#This Row],[Raw Return]]&gt;20),"Outlier",Table212[[#This Row],[Raw Return]])</f>
        <v>3.3052735825699488E-2</v>
      </c>
      <c r="M57" s="40">
        <f>(Table212[[#This Row],[Return]]-$Q$3)^2</f>
        <v>1.00900453639098E-3</v>
      </c>
      <c r="N57" s="40">
        <f>(Table212[[#This Row],[Return]]-$Q$3)^3</f>
        <v>3.2050859337975453E-5</v>
      </c>
    </row>
    <row r="58" spans="1:14" x14ac:dyDescent="0.3">
      <c r="A58" s="31">
        <v>40351</v>
      </c>
      <c r="B58" s="32">
        <v>417.25</v>
      </c>
      <c r="C58" s="32">
        <v>405.1</v>
      </c>
      <c r="D58" s="32">
        <v>423.8</v>
      </c>
      <c r="E58" s="32">
        <v>405.1</v>
      </c>
      <c r="F58" s="32">
        <v>417</v>
      </c>
      <c r="G58" s="32">
        <v>417.2</v>
      </c>
      <c r="H58" s="32">
        <v>418.32</v>
      </c>
      <c r="I58" s="32">
        <v>286316</v>
      </c>
      <c r="J58" s="33">
        <v>119772745.7</v>
      </c>
      <c r="K58" s="39">
        <f>IF(ISERROR((Table212[[#This Row],[Close Price]]-G57)/G57),0,(Table212[[#This Row],[Close Price]]-G57)/G57)</f>
        <v>-1.1983223487120759E-4</v>
      </c>
      <c r="L58" s="39">
        <f>IF(OR(Table212[[#This Row],[Raw Return]]&lt;-20,Table212[[#This Row],[Raw Return]]&gt;20),"Outlier",Table212[[#This Row],[Raw Return]])</f>
        <v>-1.1983223487120759E-4</v>
      </c>
      <c r="M58" s="40">
        <f>(Table212[[#This Row],[Return]]-$Q$3)^2</f>
        <v>1.9817215074611059E-6</v>
      </c>
      <c r="N58" s="40">
        <f>(Table212[[#This Row],[Return]]-$Q$3)^3</f>
        <v>-2.7897413145963467E-9</v>
      </c>
    </row>
    <row r="59" spans="1:14" x14ac:dyDescent="0.3">
      <c r="A59" s="36">
        <v>40352</v>
      </c>
      <c r="B59" s="37">
        <v>417.2</v>
      </c>
      <c r="C59" s="37">
        <v>413</v>
      </c>
      <c r="D59" s="37">
        <v>425.9</v>
      </c>
      <c r="E59" s="37">
        <v>412</v>
      </c>
      <c r="F59" s="37">
        <v>417</v>
      </c>
      <c r="G59" s="37">
        <v>418.2</v>
      </c>
      <c r="H59" s="37">
        <v>419.54</v>
      </c>
      <c r="I59" s="37">
        <v>233304</v>
      </c>
      <c r="J59" s="38">
        <v>97881420.950000003</v>
      </c>
      <c r="K59" s="39">
        <f>IF(ISERROR((Table212[[#This Row],[Close Price]]-G58)/G58),0,(Table212[[#This Row],[Close Price]]-G58)/G58)</f>
        <v>2.3969319271332696E-3</v>
      </c>
      <c r="L59" s="39">
        <f>IF(OR(Table212[[#This Row],[Raw Return]]&lt;-20,Table212[[#This Row],[Raw Return]]&gt;20),"Outlier",Table212[[#This Row],[Raw Return]])</f>
        <v>2.3969319271332696E-3</v>
      </c>
      <c r="M59" s="40">
        <f>(Table212[[#This Row],[Return]]-$Q$3)^2</f>
        <v>1.229942785212234E-6</v>
      </c>
      <c r="N59" s="40">
        <f>(Table212[[#This Row],[Return]]-$Q$3)^3</f>
        <v>1.3640408099913697E-9</v>
      </c>
    </row>
    <row r="60" spans="1:14" x14ac:dyDescent="0.3">
      <c r="A60" s="31">
        <v>40353</v>
      </c>
      <c r="B60" s="32">
        <v>418.2</v>
      </c>
      <c r="C60" s="32">
        <v>415.15</v>
      </c>
      <c r="D60" s="32">
        <v>424.85</v>
      </c>
      <c r="E60" s="32">
        <v>415.15</v>
      </c>
      <c r="F60" s="32">
        <v>419</v>
      </c>
      <c r="G60" s="32">
        <v>419.1</v>
      </c>
      <c r="H60" s="32">
        <v>420.8</v>
      </c>
      <c r="I60" s="32">
        <v>194033</v>
      </c>
      <c r="J60" s="33">
        <v>81648772.400000006</v>
      </c>
      <c r="K60" s="39">
        <f>IF(ISERROR((Table212[[#This Row],[Close Price]]-G59)/G59),0,(Table212[[#This Row],[Close Price]]-G59)/G59)</f>
        <v>2.1520803443329365E-3</v>
      </c>
      <c r="L60" s="39">
        <f>IF(OR(Table212[[#This Row],[Raw Return]]&lt;-20,Table212[[#This Row],[Raw Return]]&gt;20),"Outlier",Table212[[#This Row],[Raw Return]])</f>
        <v>2.1520803443329365E-3</v>
      </c>
      <c r="M60" s="40">
        <f>(Table212[[#This Row],[Return]]-$Q$3)^2</f>
        <v>7.4680063102745568E-7</v>
      </c>
      <c r="N60" s="40">
        <f>(Table212[[#This Row],[Return]]-$Q$3)^3</f>
        <v>6.4536738608664861E-10</v>
      </c>
    </row>
    <row r="61" spans="1:14" x14ac:dyDescent="0.3">
      <c r="A61" s="36">
        <v>40354</v>
      </c>
      <c r="B61" s="37">
        <v>419.1</v>
      </c>
      <c r="C61" s="37">
        <v>420</v>
      </c>
      <c r="D61" s="37">
        <v>427.45</v>
      </c>
      <c r="E61" s="37">
        <v>417.5</v>
      </c>
      <c r="F61" s="37">
        <v>421.05</v>
      </c>
      <c r="G61" s="37">
        <v>422.1</v>
      </c>
      <c r="H61" s="37">
        <v>420.96</v>
      </c>
      <c r="I61" s="37">
        <v>237246</v>
      </c>
      <c r="J61" s="38">
        <v>99870822.200000003</v>
      </c>
      <c r="K61" s="39">
        <f>IF(ISERROR((Table212[[#This Row],[Close Price]]-G60)/G60),0,(Table212[[#This Row],[Close Price]]-G60)/G60)</f>
        <v>7.1581961345740866E-3</v>
      </c>
      <c r="L61" s="39">
        <f>IF(OR(Table212[[#This Row],[Raw Return]]&lt;-20,Table212[[#This Row],[Raw Return]]&gt;20),"Outlier",Table212[[#This Row],[Raw Return]])</f>
        <v>7.1581961345740866E-3</v>
      </c>
      <c r="M61" s="40">
        <f>(Table212[[#This Row],[Return]]-$Q$3)^2</f>
        <v>3.4460328909187292E-5</v>
      </c>
      <c r="N61" s="40">
        <f>(Table212[[#This Row],[Return]]-$Q$3)^3</f>
        <v>2.022921952964944E-7</v>
      </c>
    </row>
    <row r="62" spans="1:14" x14ac:dyDescent="0.3">
      <c r="A62" s="31">
        <v>40357</v>
      </c>
      <c r="B62" s="32">
        <v>422.1</v>
      </c>
      <c r="C62" s="32">
        <v>424.7</v>
      </c>
      <c r="D62" s="32">
        <v>428</v>
      </c>
      <c r="E62" s="32">
        <v>416</v>
      </c>
      <c r="F62" s="32">
        <v>426.45</v>
      </c>
      <c r="G62" s="32">
        <v>425.75</v>
      </c>
      <c r="H62" s="32">
        <v>424.98</v>
      </c>
      <c r="I62" s="32">
        <v>147829</v>
      </c>
      <c r="J62" s="33">
        <v>62823976.450000003</v>
      </c>
      <c r="K62" s="39">
        <f>IF(ISERROR((Table212[[#This Row],[Close Price]]-G61)/G61),0,(Table212[[#This Row],[Close Price]]-G61)/G61)</f>
        <v>8.6472399905235184E-3</v>
      </c>
      <c r="L62" s="39">
        <f>IF(OR(Table212[[#This Row],[Raw Return]]&lt;-20,Table212[[#This Row],[Raw Return]]&gt;20),"Outlier",Table212[[#This Row],[Raw Return]])</f>
        <v>8.6472399905235184E-3</v>
      </c>
      <c r="M62" s="40">
        <f>(Table212[[#This Row],[Return]]-$Q$3)^2</f>
        <v>5.4159825173287997E-5</v>
      </c>
      <c r="N62" s="40">
        <f>(Table212[[#This Row],[Return]]-$Q$3)^3</f>
        <v>3.9858034678148149E-7</v>
      </c>
    </row>
    <row r="63" spans="1:14" x14ac:dyDescent="0.3">
      <c r="A63" s="36">
        <v>40358</v>
      </c>
      <c r="B63" s="37">
        <v>425.75</v>
      </c>
      <c r="C63" s="37">
        <v>410.35</v>
      </c>
      <c r="D63" s="37">
        <v>445</v>
      </c>
      <c r="E63" s="37">
        <v>410.35</v>
      </c>
      <c r="F63" s="37">
        <v>436.5</v>
      </c>
      <c r="G63" s="37">
        <v>439.6</v>
      </c>
      <c r="H63" s="37">
        <v>435.8</v>
      </c>
      <c r="I63" s="37">
        <v>1046273</v>
      </c>
      <c r="J63" s="38">
        <v>455964829.19999999</v>
      </c>
      <c r="K63" s="39">
        <f>IF(ISERROR((Table212[[#This Row],[Close Price]]-G62)/G62),0,(Table212[[#This Row],[Close Price]]-G62)/G62)</f>
        <v>3.2530827950675335E-2</v>
      </c>
      <c r="L63" s="39">
        <f>IF(OR(Table212[[#This Row],[Raw Return]]&lt;-20,Table212[[#This Row],[Raw Return]]&gt;20),"Outlier",Table212[[#This Row],[Raw Return]])</f>
        <v>3.2530827950675335E-2</v>
      </c>
      <c r="M63" s="40">
        <f>(Table212[[#This Row],[Return]]-$Q$3)^2</f>
        <v>9.7612029253802215E-4</v>
      </c>
      <c r="N63" s="40">
        <f>(Table212[[#This Row],[Return]]-$Q$3)^3</f>
        <v>3.0496851996966187E-5</v>
      </c>
    </row>
    <row r="64" spans="1:14" x14ac:dyDescent="0.3">
      <c r="A64" s="31">
        <v>40359</v>
      </c>
      <c r="B64" s="32">
        <v>439.6</v>
      </c>
      <c r="C64" s="32">
        <v>434.9</v>
      </c>
      <c r="D64" s="32">
        <v>440</v>
      </c>
      <c r="E64" s="32">
        <v>424.4</v>
      </c>
      <c r="F64" s="32">
        <v>438.8</v>
      </c>
      <c r="G64" s="32">
        <v>437.15</v>
      </c>
      <c r="H64" s="32">
        <v>433.21</v>
      </c>
      <c r="I64" s="32">
        <v>287751</v>
      </c>
      <c r="J64" s="33">
        <v>124657296.95</v>
      </c>
      <c r="K64" s="39">
        <f>IF(ISERROR((Table212[[#This Row],[Close Price]]-G63)/G63),0,(Table212[[#This Row],[Close Price]]-G63)/G63)</f>
        <v>-5.5732484076434149E-3</v>
      </c>
      <c r="L64" s="39">
        <f>IF(OR(Table212[[#This Row],[Raw Return]]&lt;-20,Table212[[#This Row],[Raw Return]]&gt;20),"Outlier",Table212[[#This Row],[Raw Return]])</f>
        <v>-5.5732484076434149E-3</v>
      </c>
      <c r="M64" s="40">
        <f>(Table212[[#This Row],[Return]]-$Q$3)^2</f>
        <v>4.7075413338085824E-5</v>
      </c>
      <c r="N64" s="40">
        <f>(Table212[[#This Row],[Return]]-$Q$3)^3</f>
        <v>-3.229915889176891E-7</v>
      </c>
    </row>
    <row r="65" spans="1:14" x14ac:dyDescent="0.3">
      <c r="A65" s="36">
        <v>40360</v>
      </c>
      <c r="B65" s="37">
        <v>437.15</v>
      </c>
      <c r="C65" s="37">
        <v>438</v>
      </c>
      <c r="D65" s="37">
        <v>445.5</v>
      </c>
      <c r="E65" s="37">
        <v>431</v>
      </c>
      <c r="F65" s="37">
        <v>431.6</v>
      </c>
      <c r="G65" s="37">
        <v>432.7</v>
      </c>
      <c r="H65" s="37">
        <v>437.7</v>
      </c>
      <c r="I65" s="37">
        <v>147499</v>
      </c>
      <c r="J65" s="38">
        <v>64560593.299999997</v>
      </c>
      <c r="K65" s="39">
        <f>IF(ISERROR((Table212[[#This Row],[Close Price]]-G64)/G64),0,(Table212[[#This Row],[Close Price]]-G64)/G64)</f>
        <v>-1.0179572229211915E-2</v>
      </c>
      <c r="L65" s="39">
        <f>IF(OR(Table212[[#This Row],[Raw Return]]&lt;-20,Table212[[#This Row],[Raw Return]]&gt;20),"Outlier",Table212[[#This Row],[Raw Return]])</f>
        <v>-1.0179572229211915E-2</v>
      </c>
      <c r="M65" s="40">
        <f>(Table212[[#This Row],[Return]]-$Q$3)^2</f>
        <v>1.315030127007541E-4</v>
      </c>
      <c r="N65" s="40">
        <f>(Table212[[#This Row],[Return]]-$Q$3)^3</f>
        <v>-1.5080076815800702E-6</v>
      </c>
    </row>
    <row r="66" spans="1:14" x14ac:dyDescent="0.3">
      <c r="A66" s="31">
        <v>40361</v>
      </c>
      <c r="B66" s="32">
        <v>432.7</v>
      </c>
      <c r="C66" s="32">
        <v>437</v>
      </c>
      <c r="D66" s="32">
        <v>440.5</v>
      </c>
      <c r="E66" s="32">
        <v>425.1</v>
      </c>
      <c r="F66" s="32">
        <v>429.05</v>
      </c>
      <c r="G66" s="32">
        <v>430.75</v>
      </c>
      <c r="H66" s="32">
        <v>433.73</v>
      </c>
      <c r="I66" s="32">
        <v>99432</v>
      </c>
      <c r="J66" s="33">
        <v>43126387.600000001</v>
      </c>
      <c r="K66" s="39">
        <f>IF(ISERROR((Table212[[#This Row],[Close Price]]-G65)/G65),0,(Table212[[#This Row],[Close Price]]-G65)/G65)</f>
        <v>-4.5065865495724257E-3</v>
      </c>
      <c r="L66" s="39">
        <f>IF(OR(Table212[[#This Row],[Raw Return]]&lt;-20,Table212[[#This Row],[Raw Return]]&gt;20),"Outlier",Table212[[#This Row],[Raw Return]])</f>
        <v>-4.5065865495724257E-3</v>
      </c>
      <c r="M66" s="40">
        <f>(Table212[[#This Row],[Return]]-$Q$3)^2</f>
        <v>3.3576121554343493E-5</v>
      </c>
      <c r="N66" s="40">
        <f>(Table212[[#This Row],[Return]]-$Q$3)^3</f>
        <v>-1.9455652142891718E-7</v>
      </c>
    </row>
    <row r="67" spans="1:14" x14ac:dyDescent="0.3">
      <c r="A67" s="36">
        <v>40364</v>
      </c>
      <c r="B67" s="37">
        <v>430.75</v>
      </c>
      <c r="C67" s="37">
        <v>431.5</v>
      </c>
      <c r="D67" s="37">
        <v>435</v>
      </c>
      <c r="E67" s="37">
        <v>425.4</v>
      </c>
      <c r="F67" s="37">
        <v>426.6</v>
      </c>
      <c r="G67" s="37">
        <v>428.55</v>
      </c>
      <c r="H67" s="37">
        <v>430.04</v>
      </c>
      <c r="I67" s="37">
        <v>103792</v>
      </c>
      <c r="J67" s="38">
        <v>44634606.600000001</v>
      </c>
      <c r="K67" s="39">
        <f>IF(ISERROR((Table212[[#This Row],[Close Price]]-G66)/G66),0,(Table212[[#This Row],[Close Price]]-G66)/G66)</f>
        <v>-5.107370864770722E-3</v>
      </c>
      <c r="L67" s="39">
        <f>IF(OR(Table212[[#This Row],[Raw Return]]&lt;-20,Table212[[#This Row],[Raw Return]]&gt;20),"Outlier",Table212[[#This Row],[Raw Return]])</f>
        <v>-5.107370864770722E-3</v>
      </c>
      <c r="M67" s="40">
        <f>(Table212[[#This Row],[Return]]-$Q$3)^2</f>
        <v>4.0899541506792046E-5</v>
      </c>
      <c r="N67" s="40">
        <f>(Table212[[#This Row],[Return]]-$Q$3)^3</f>
        <v>-2.6156381269151858E-7</v>
      </c>
    </row>
    <row r="68" spans="1:14" x14ac:dyDescent="0.3">
      <c r="A68" s="31">
        <v>40365</v>
      </c>
      <c r="B68" s="32">
        <v>428.55</v>
      </c>
      <c r="C68" s="32">
        <v>429.95</v>
      </c>
      <c r="D68" s="32">
        <v>431.5</v>
      </c>
      <c r="E68" s="32">
        <v>423.15</v>
      </c>
      <c r="F68" s="32">
        <v>425</v>
      </c>
      <c r="G68" s="32">
        <v>425.35</v>
      </c>
      <c r="H68" s="32">
        <v>427.97</v>
      </c>
      <c r="I68" s="32">
        <v>62075</v>
      </c>
      <c r="J68" s="33">
        <v>26566313</v>
      </c>
      <c r="K68" s="39">
        <f>IF(ISERROR((Table212[[#This Row],[Close Price]]-G67)/G67),0,(Table212[[#This Row],[Close Price]]-G67)/G67)</f>
        <v>-7.467040018667573E-3</v>
      </c>
      <c r="L68" s="39">
        <f>IF(OR(Table212[[#This Row],[Raw Return]]&lt;-20,Table212[[#This Row],[Raw Return]]&gt;20),"Outlier",Table212[[#This Row],[Raw Return]])</f>
        <v>-7.467040018667573E-3</v>
      </c>
      <c r="M68" s="40">
        <f>(Table212[[#This Row],[Return]]-$Q$3)^2</f>
        <v>7.6649046016894333E-5</v>
      </c>
      <c r="N68" s="40">
        <f>(Table212[[#This Row],[Return]]-$Q$3)^3</f>
        <v>-6.7105811242041613E-7</v>
      </c>
    </row>
    <row r="69" spans="1:14" x14ac:dyDescent="0.3">
      <c r="A69" s="36">
        <v>40366</v>
      </c>
      <c r="B69" s="37">
        <v>425.35</v>
      </c>
      <c r="C69" s="37">
        <v>428.8</v>
      </c>
      <c r="D69" s="37">
        <v>431</v>
      </c>
      <c r="E69" s="37">
        <v>426</v>
      </c>
      <c r="F69" s="37">
        <v>426</v>
      </c>
      <c r="G69" s="37">
        <v>427.1</v>
      </c>
      <c r="H69" s="37">
        <v>428.62</v>
      </c>
      <c r="I69" s="37">
        <v>79094</v>
      </c>
      <c r="J69" s="38">
        <v>33901005.399999999</v>
      </c>
      <c r="K69" s="39">
        <f>IF(ISERROR((Table212[[#This Row],[Close Price]]-G68)/G68),0,(Table212[[#This Row],[Close Price]]-G68)/G68)</f>
        <v>4.1142588456565179E-3</v>
      </c>
      <c r="L69" s="39">
        <f>IF(OR(Table212[[#This Row],[Raw Return]]&lt;-20,Table212[[#This Row],[Raw Return]]&gt;20),"Outlier",Table212[[#This Row],[Raw Return]])</f>
        <v>4.1142588456565179E-3</v>
      </c>
      <c r="M69" s="40">
        <f>(Table212[[#This Row],[Return]]-$Q$3)^2</f>
        <v>7.9882813110327267E-6</v>
      </c>
      <c r="N69" s="40">
        <f>(Table212[[#This Row],[Return]]-$Q$3)^3</f>
        <v>2.2577717023053723E-8</v>
      </c>
    </row>
    <row r="70" spans="1:14" x14ac:dyDescent="0.3">
      <c r="A70" s="31">
        <v>40367</v>
      </c>
      <c r="B70" s="32">
        <v>427.1</v>
      </c>
      <c r="C70" s="32">
        <v>430</v>
      </c>
      <c r="D70" s="32">
        <v>434</v>
      </c>
      <c r="E70" s="32">
        <v>422.35</v>
      </c>
      <c r="F70" s="32">
        <v>423.9</v>
      </c>
      <c r="G70" s="32">
        <v>423.6</v>
      </c>
      <c r="H70" s="32">
        <v>428.29</v>
      </c>
      <c r="I70" s="32">
        <v>100214</v>
      </c>
      <c r="J70" s="33">
        <v>42920356.049999997</v>
      </c>
      <c r="K70" s="39">
        <f>IF(ISERROR((Table212[[#This Row],[Close Price]]-G69)/G69),0,(Table212[[#This Row],[Close Price]]-G69)/G69)</f>
        <v>-8.1948021540622796E-3</v>
      </c>
      <c r="L70" s="39">
        <f>IF(OR(Table212[[#This Row],[Raw Return]]&lt;-20,Table212[[#This Row],[Raw Return]]&gt;20),"Outlier",Table212[[#This Row],[Raw Return]])</f>
        <v>-8.1948021540622796E-3</v>
      </c>
      <c r="M70" s="40">
        <f>(Table212[[#This Row],[Return]]-$Q$3)^2</f>
        <v>8.9921717354830724E-5</v>
      </c>
      <c r="N70" s="40">
        <f>(Table212[[#This Row],[Return]]-$Q$3)^3</f>
        <v>-8.527012289478897E-7</v>
      </c>
    </row>
    <row r="71" spans="1:14" x14ac:dyDescent="0.3">
      <c r="A71" s="36">
        <v>40368</v>
      </c>
      <c r="B71" s="37">
        <v>423.6</v>
      </c>
      <c r="C71" s="37">
        <v>425.9</v>
      </c>
      <c r="D71" s="37">
        <v>427.4</v>
      </c>
      <c r="E71" s="37">
        <v>416</v>
      </c>
      <c r="F71" s="37">
        <v>419.5</v>
      </c>
      <c r="G71" s="37">
        <v>418.05</v>
      </c>
      <c r="H71" s="37">
        <v>420.57</v>
      </c>
      <c r="I71" s="37">
        <v>102771</v>
      </c>
      <c r="J71" s="38">
        <v>43222652.399999999</v>
      </c>
      <c r="K71" s="39">
        <f>IF(ISERROR((Table212[[#This Row],[Close Price]]-G70)/G70),0,(Table212[[#This Row],[Close Price]]-G70)/G70)</f>
        <v>-1.3101983002832888E-2</v>
      </c>
      <c r="L71" s="39">
        <f>IF(OR(Table212[[#This Row],[Raw Return]]&lt;-20,Table212[[#This Row],[Raw Return]]&gt;20),"Outlier",Table212[[#This Row],[Raw Return]])</f>
        <v>-1.3101983002832888E-2</v>
      </c>
      <c r="M71" s="40">
        <f>(Table212[[#This Row],[Return]]-$Q$3)^2</f>
        <v>2.0706885000372643E-4</v>
      </c>
      <c r="N71" s="40">
        <f>(Table212[[#This Row],[Return]]-$Q$3)^3</f>
        <v>-2.9796973681056913E-6</v>
      </c>
    </row>
    <row r="72" spans="1:14" x14ac:dyDescent="0.3">
      <c r="A72" s="31">
        <v>40371</v>
      </c>
      <c r="B72" s="32">
        <v>418.05</v>
      </c>
      <c r="C72" s="32">
        <v>415.2</v>
      </c>
      <c r="D72" s="32">
        <v>440</v>
      </c>
      <c r="E72" s="32">
        <v>415.2</v>
      </c>
      <c r="F72" s="32">
        <v>430.5</v>
      </c>
      <c r="G72" s="32">
        <v>430.25</v>
      </c>
      <c r="H72" s="32">
        <v>431.96</v>
      </c>
      <c r="I72" s="32">
        <v>355676</v>
      </c>
      <c r="J72" s="33">
        <v>153637330.34999999</v>
      </c>
      <c r="K72" s="39">
        <f>IF(ISERROR((Table212[[#This Row],[Close Price]]-G71)/G71),0,(Table212[[#This Row],[Close Price]]-G71)/G71)</f>
        <v>2.918311206793443E-2</v>
      </c>
      <c r="L72" s="39">
        <f>IF(OR(Table212[[#This Row],[Raw Return]]&lt;-20,Table212[[#This Row],[Raw Return]]&gt;20),"Outlier",Table212[[#This Row],[Raw Return]])</f>
        <v>2.918311206793443E-2</v>
      </c>
      <c r="M72" s="40">
        <f>(Table212[[#This Row],[Return]]-$Q$3)^2</f>
        <v>7.7814262918048007E-4</v>
      </c>
      <c r="N72" s="40">
        <f>(Table212[[#This Row],[Return]]-$Q$3)^3</f>
        <v>2.1706450492106965E-5</v>
      </c>
    </row>
    <row r="73" spans="1:14" x14ac:dyDescent="0.3">
      <c r="A73" s="36">
        <v>40372</v>
      </c>
      <c r="B73" s="37">
        <v>430.25</v>
      </c>
      <c r="C73" s="37">
        <v>432.95</v>
      </c>
      <c r="D73" s="37">
        <v>432.95</v>
      </c>
      <c r="E73" s="37">
        <v>424</v>
      </c>
      <c r="F73" s="37">
        <v>424</v>
      </c>
      <c r="G73" s="37">
        <v>425.25</v>
      </c>
      <c r="H73" s="37">
        <v>427.84</v>
      </c>
      <c r="I73" s="37">
        <v>77123</v>
      </c>
      <c r="J73" s="38">
        <v>32996083.300000001</v>
      </c>
      <c r="K73" s="39">
        <f>IF(ISERROR((Table212[[#This Row],[Close Price]]-G72)/G72),0,(Table212[[#This Row],[Close Price]]-G72)/G72)</f>
        <v>-1.1621150493898896E-2</v>
      </c>
      <c r="L73" s="39">
        <f>IF(OR(Table212[[#This Row],[Raw Return]]&lt;-20,Table212[[#This Row],[Raw Return]]&gt;20),"Outlier",Table212[[#This Row],[Raw Return]])</f>
        <v>-1.1621150493898896E-2</v>
      </c>
      <c r="M73" s="40">
        <f>(Table212[[#This Row],[Return]]-$Q$3)^2</f>
        <v>1.6664368976497662E-4</v>
      </c>
      <c r="N73" s="40">
        <f>(Table212[[#This Row],[Return]]-$Q$3)^3</f>
        <v>-2.1512124841072769E-6</v>
      </c>
    </row>
    <row r="74" spans="1:14" x14ac:dyDescent="0.3">
      <c r="A74" s="31">
        <v>40373</v>
      </c>
      <c r="B74" s="32">
        <v>425.25</v>
      </c>
      <c r="C74" s="32">
        <v>425.6</v>
      </c>
      <c r="D74" s="32">
        <v>430</v>
      </c>
      <c r="E74" s="32">
        <v>419</v>
      </c>
      <c r="F74" s="32">
        <v>420.5</v>
      </c>
      <c r="G74" s="32">
        <v>421.3</v>
      </c>
      <c r="H74" s="32">
        <v>424.39</v>
      </c>
      <c r="I74" s="32">
        <v>98795</v>
      </c>
      <c r="J74" s="33">
        <v>41927793.549999997</v>
      </c>
      <c r="K74" s="39">
        <f>IF(ISERROR((Table212[[#This Row],[Close Price]]-G73)/G73),0,(Table212[[#This Row],[Close Price]]-G73)/G73)</f>
        <v>-9.2886537330981508E-3</v>
      </c>
      <c r="L74" s="39">
        <f>IF(OR(Table212[[#This Row],[Raw Return]]&lt;-20,Table212[[#This Row],[Raw Return]]&gt;20),"Outlier",Table212[[#This Row],[Raw Return]])</f>
        <v>-9.2886537330981508E-3</v>
      </c>
      <c r="M74" s="40">
        <f>(Table212[[#This Row],[Return]]-$Q$3)^2</f>
        <v>1.1186357498788624E-4</v>
      </c>
      <c r="N74" s="40">
        <f>(Table212[[#This Row],[Return]]-$Q$3)^3</f>
        <v>-1.1831315670560153E-6</v>
      </c>
    </row>
    <row r="75" spans="1:14" x14ac:dyDescent="0.3">
      <c r="A75" s="36">
        <v>40374</v>
      </c>
      <c r="B75" s="37">
        <v>421.3</v>
      </c>
      <c r="C75" s="37">
        <v>418.5</v>
      </c>
      <c r="D75" s="37">
        <v>424</v>
      </c>
      <c r="E75" s="37">
        <v>415</v>
      </c>
      <c r="F75" s="37">
        <v>416.1</v>
      </c>
      <c r="G75" s="37">
        <v>416.25</v>
      </c>
      <c r="H75" s="37">
        <v>418.83</v>
      </c>
      <c r="I75" s="37">
        <v>79274</v>
      </c>
      <c r="J75" s="38">
        <v>33202665.899999999</v>
      </c>
      <c r="K75" s="39">
        <f>IF(ISERROR((Table212[[#This Row],[Close Price]]-G74)/G74),0,(Table212[[#This Row],[Close Price]]-G74)/G74)</f>
        <v>-1.1986707809162144E-2</v>
      </c>
      <c r="L75" s="39">
        <f>IF(OR(Table212[[#This Row],[Raw Return]]&lt;-20,Table212[[#This Row],[Raw Return]]&gt;20),"Outlier",Table212[[#This Row],[Raw Return]])</f>
        <v>-1.1986707809162144E-2</v>
      </c>
      <c r="M75" s="40">
        <f>(Table212[[#This Row],[Return]]-$Q$3)^2</f>
        <v>1.7621532057453558E-4</v>
      </c>
      <c r="N75" s="40">
        <f>(Table212[[#This Row],[Return]]-$Q$3)^3</f>
        <v>-2.3391899880024374E-6</v>
      </c>
    </row>
    <row r="76" spans="1:14" x14ac:dyDescent="0.3">
      <c r="A76" s="31">
        <v>40375</v>
      </c>
      <c r="B76" s="32">
        <v>416.25</v>
      </c>
      <c r="C76" s="32">
        <v>416</v>
      </c>
      <c r="D76" s="32">
        <v>420</v>
      </c>
      <c r="E76" s="32">
        <v>414.25</v>
      </c>
      <c r="F76" s="32">
        <v>415.95</v>
      </c>
      <c r="G76" s="32">
        <v>415.7</v>
      </c>
      <c r="H76" s="32">
        <v>417.27</v>
      </c>
      <c r="I76" s="32">
        <v>72913</v>
      </c>
      <c r="J76" s="33">
        <v>30424446.5</v>
      </c>
      <c r="K76" s="39">
        <f>IF(ISERROR((Table212[[#This Row],[Close Price]]-G75)/G75),0,(Table212[[#This Row],[Close Price]]-G75)/G75)</f>
        <v>-1.3213213213213487E-3</v>
      </c>
      <c r="L76" s="39">
        <f>IF(OR(Table212[[#This Row],[Raw Return]]&lt;-20,Table212[[#This Row],[Raw Return]]&gt;20),"Outlier",Table212[[#This Row],[Raw Return]])</f>
        <v>-1.3213213213213487E-3</v>
      </c>
      <c r="M76" s="40">
        <f>(Table212[[#This Row],[Return]]-$Q$3)^2</f>
        <v>6.8080571490339715E-6</v>
      </c>
      <c r="N76" s="40">
        <f>(Table212[[#This Row],[Return]]-$Q$3)^3</f>
        <v>-1.7763755587068716E-8</v>
      </c>
    </row>
    <row r="77" spans="1:14" x14ac:dyDescent="0.3">
      <c r="A77" s="36">
        <v>40378</v>
      </c>
      <c r="B77" s="37">
        <v>415.7</v>
      </c>
      <c r="C77" s="37">
        <v>418</v>
      </c>
      <c r="D77" s="37">
        <v>428.5</v>
      </c>
      <c r="E77" s="37">
        <v>411.15</v>
      </c>
      <c r="F77" s="37">
        <v>425.6</v>
      </c>
      <c r="G77" s="37">
        <v>425.4</v>
      </c>
      <c r="H77" s="37">
        <v>424.04</v>
      </c>
      <c r="I77" s="37">
        <v>185100</v>
      </c>
      <c r="J77" s="38">
        <v>78489560.150000006</v>
      </c>
      <c r="K77" s="39">
        <f>IF(ISERROR((Table212[[#This Row],[Close Price]]-G76)/G76),0,(Table212[[#This Row],[Close Price]]-G76)/G76)</f>
        <v>2.3334135193649238E-2</v>
      </c>
      <c r="L77" s="39">
        <f>IF(OR(Table212[[#This Row],[Raw Return]]&lt;-20,Table212[[#This Row],[Raw Return]]&gt;20),"Outlier",Table212[[#This Row],[Raw Return]])</f>
        <v>2.3334135193649238E-2</v>
      </c>
      <c r="M77" s="40">
        <f>(Table212[[#This Row],[Return]]-$Q$3)^2</f>
        <v>4.8603630670397804E-4</v>
      </c>
      <c r="N77" s="40">
        <f>(Table212[[#This Row],[Return]]-$Q$3)^3</f>
        <v>1.0715268751492328E-5</v>
      </c>
    </row>
    <row r="78" spans="1:14" x14ac:dyDescent="0.3">
      <c r="A78" s="31">
        <v>40379</v>
      </c>
      <c r="B78" s="32">
        <v>425.4</v>
      </c>
      <c r="C78" s="32">
        <v>427.5</v>
      </c>
      <c r="D78" s="32">
        <v>438.8</v>
      </c>
      <c r="E78" s="32">
        <v>427.5</v>
      </c>
      <c r="F78" s="32">
        <v>433.35</v>
      </c>
      <c r="G78" s="32">
        <v>432.4</v>
      </c>
      <c r="H78" s="32">
        <v>434.42</v>
      </c>
      <c r="I78" s="32">
        <v>226709</v>
      </c>
      <c r="J78" s="33">
        <v>98486908</v>
      </c>
      <c r="K78" s="39">
        <f>IF(ISERROR((Table212[[#This Row],[Close Price]]-G77)/G77),0,(Table212[[#This Row],[Close Price]]-G77)/G77)</f>
        <v>1.6455101081335216E-2</v>
      </c>
      <c r="L78" s="39">
        <f>IF(OR(Table212[[#This Row],[Raw Return]]&lt;-20,Table212[[#This Row],[Raw Return]]&gt;20),"Outlier",Table212[[#This Row],[Raw Return]])</f>
        <v>1.6455101081335216E-2</v>
      </c>
      <c r="M78" s="40">
        <f>(Table212[[#This Row],[Return]]-$Q$3)^2</f>
        <v>2.3004386514393038E-4</v>
      </c>
      <c r="N78" s="40">
        <f>(Table212[[#This Row],[Return]]-$Q$3)^3</f>
        <v>3.4891206236085107E-6</v>
      </c>
    </row>
    <row r="79" spans="1:14" x14ac:dyDescent="0.3">
      <c r="A79" s="36">
        <v>40380</v>
      </c>
      <c r="B79" s="37">
        <v>432.4</v>
      </c>
      <c r="C79" s="37">
        <v>433</v>
      </c>
      <c r="D79" s="37">
        <v>447</v>
      </c>
      <c r="E79" s="37">
        <v>431</v>
      </c>
      <c r="F79" s="37">
        <v>432</v>
      </c>
      <c r="G79" s="37">
        <v>434.35</v>
      </c>
      <c r="H79" s="37">
        <v>439.44</v>
      </c>
      <c r="I79" s="37">
        <v>530990</v>
      </c>
      <c r="J79" s="38">
        <v>233337895.09999999</v>
      </c>
      <c r="K79" s="39">
        <f>IF(ISERROR((Table212[[#This Row],[Close Price]]-G78)/G78),0,(Table212[[#This Row],[Close Price]]-G78)/G78)</f>
        <v>4.5097132284922419E-3</v>
      </c>
      <c r="L79" s="39">
        <f>IF(OR(Table212[[#This Row],[Raw Return]]&lt;-20,Table212[[#This Row],[Raw Return]]&gt;20),"Outlier",Table212[[#This Row],[Raw Return]])</f>
        <v>4.5097132284922419E-3</v>
      </c>
      <c r="M79" s="40">
        <f>(Table212[[#This Row],[Return]]-$Q$3)^2</f>
        <v>1.0380054245943263E-5</v>
      </c>
      <c r="N79" s="40">
        <f>(Table212[[#This Row],[Return]]-$Q$3)^3</f>
        <v>3.344255382265926E-8</v>
      </c>
    </row>
    <row r="80" spans="1:14" x14ac:dyDescent="0.3">
      <c r="A80" s="31">
        <v>40381</v>
      </c>
      <c r="B80" s="32">
        <v>434.35</v>
      </c>
      <c r="C80" s="32">
        <v>444</v>
      </c>
      <c r="D80" s="32">
        <v>444.9</v>
      </c>
      <c r="E80" s="32">
        <v>431.2</v>
      </c>
      <c r="F80" s="32">
        <v>433.05</v>
      </c>
      <c r="G80" s="32">
        <v>433.2</v>
      </c>
      <c r="H80" s="32">
        <v>438.05</v>
      </c>
      <c r="I80" s="32">
        <v>234192</v>
      </c>
      <c r="J80" s="33">
        <v>102587814.90000001</v>
      </c>
      <c r="K80" s="39">
        <f>IF(ISERROR((Table212[[#This Row],[Close Price]]-G79)/G79),0,(Table212[[#This Row],[Close Price]]-G79)/G79)</f>
        <v>-2.6476343962243214E-3</v>
      </c>
      <c r="L80" s="39">
        <f>IF(OR(Table212[[#This Row],[Raw Return]]&lt;-20,Table212[[#This Row],[Raw Return]]&gt;20),"Outlier",Table212[[#This Row],[Raw Return]])</f>
        <v>-2.6476343962243214E-3</v>
      </c>
      <c r="M80" s="40">
        <f>(Table212[[#This Row],[Return]]-$Q$3)^2</f>
        <v>1.548846302866072E-5</v>
      </c>
      <c r="N80" s="40">
        <f>(Table212[[#This Row],[Return]]-$Q$3)^3</f>
        <v>-6.095544205073924E-8</v>
      </c>
    </row>
    <row r="81" spans="1:14" x14ac:dyDescent="0.3">
      <c r="A81" s="36">
        <v>40382</v>
      </c>
      <c r="B81" s="37">
        <v>433.2</v>
      </c>
      <c r="C81" s="37">
        <v>436</v>
      </c>
      <c r="D81" s="37">
        <v>437.9</v>
      </c>
      <c r="E81" s="37">
        <v>424.1</v>
      </c>
      <c r="F81" s="37">
        <v>427.7</v>
      </c>
      <c r="G81" s="37">
        <v>426.45</v>
      </c>
      <c r="H81" s="37">
        <v>430.25</v>
      </c>
      <c r="I81" s="37">
        <v>74569</v>
      </c>
      <c r="J81" s="38">
        <v>32083059.300000001</v>
      </c>
      <c r="K81" s="39">
        <f>IF(ISERROR((Table212[[#This Row],[Close Price]]-G80)/G80),0,(Table212[[#This Row],[Close Price]]-G80)/G80)</f>
        <v>-1.5581717451523546E-2</v>
      </c>
      <c r="L81" s="39">
        <f>IF(OR(Table212[[#This Row],[Raw Return]]&lt;-20,Table212[[#This Row],[Raw Return]]&gt;20),"Outlier",Table212[[#This Row],[Raw Return]])</f>
        <v>-1.5581717451523546E-2</v>
      </c>
      <c r="M81" s="40">
        <f>(Table212[[#This Row],[Return]]-$Q$3)^2</f>
        <v>2.8458413032029817E-4</v>
      </c>
      <c r="N81" s="40">
        <f>(Table212[[#This Row],[Return]]-$Q$3)^3</f>
        <v>-4.8008265698799063E-6</v>
      </c>
    </row>
    <row r="82" spans="1:14" x14ac:dyDescent="0.3">
      <c r="A82" s="31">
        <v>40385</v>
      </c>
      <c r="B82" s="32">
        <v>426.45</v>
      </c>
      <c r="C82" s="32">
        <v>428.5</v>
      </c>
      <c r="D82" s="32">
        <v>428.5</v>
      </c>
      <c r="E82" s="32">
        <v>393.6</v>
      </c>
      <c r="F82" s="32">
        <v>424.1</v>
      </c>
      <c r="G82" s="32">
        <v>422.35</v>
      </c>
      <c r="H82" s="32">
        <v>418.56</v>
      </c>
      <c r="I82" s="32">
        <v>148919</v>
      </c>
      <c r="J82" s="33">
        <v>62331806.950000003</v>
      </c>
      <c r="K82" s="39">
        <f>IF(ISERROR((Table212[[#This Row],[Close Price]]-G81)/G81),0,(Table212[[#This Row],[Close Price]]-G81)/G81)</f>
        <v>-9.614257240004611E-3</v>
      </c>
      <c r="L82" s="39">
        <f>IF(OR(Table212[[#This Row],[Raw Return]]&lt;-20,Table212[[#This Row],[Raw Return]]&gt;20),"Outlier",Table212[[#This Row],[Raw Return]])</f>
        <v>-9.614257240004611E-3</v>
      </c>
      <c r="M82" s="40">
        <f>(Table212[[#This Row],[Return]]-$Q$3)^2</f>
        <v>1.1885712125575972E-4</v>
      </c>
      <c r="N82" s="40">
        <f>(Table212[[#This Row],[Return]]-$Q$3)^3</f>
        <v>-1.2957995089169693E-6</v>
      </c>
    </row>
    <row r="83" spans="1:14" x14ac:dyDescent="0.3">
      <c r="A83" s="36">
        <v>40386</v>
      </c>
      <c r="B83" s="37">
        <v>422.35</v>
      </c>
      <c r="C83" s="37">
        <v>425</v>
      </c>
      <c r="D83" s="37">
        <v>436</v>
      </c>
      <c r="E83" s="37">
        <v>422</v>
      </c>
      <c r="F83" s="37">
        <v>429.8</v>
      </c>
      <c r="G83" s="37">
        <v>429.95</v>
      </c>
      <c r="H83" s="37">
        <v>429.79</v>
      </c>
      <c r="I83" s="37">
        <v>148485</v>
      </c>
      <c r="J83" s="38">
        <v>63817112.75</v>
      </c>
      <c r="K83" s="39">
        <f>IF(ISERROR((Table212[[#This Row],[Close Price]]-G82)/G82),0,(Table212[[#This Row],[Close Price]]-G82)/G82)</f>
        <v>1.7994554279625822E-2</v>
      </c>
      <c r="L83" s="39">
        <f>IF(OR(Table212[[#This Row],[Raw Return]]&lt;-20,Table212[[#This Row],[Raw Return]]&gt;20),"Outlier",Table212[[#This Row],[Raw Return]])</f>
        <v>1.7994554279625822E-2</v>
      </c>
      <c r="M83" s="40">
        <f>(Table212[[#This Row],[Return]]-$Q$3)^2</f>
        <v>2.7911216118633737E-4</v>
      </c>
      <c r="N83" s="40">
        <f>(Table212[[#This Row],[Return]]-$Q$3)^3</f>
        <v>4.6630292458549215E-6</v>
      </c>
    </row>
    <row r="84" spans="1:14" x14ac:dyDescent="0.3">
      <c r="A84" s="31">
        <v>40387</v>
      </c>
      <c r="B84" s="32">
        <v>429.95</v>
      </c>
      <c r="C84" s="32">
        <v>431</v>
      </c>
      <c r="D84" s="32">
        <v>432.5</v>
      </c>
      <c r="E84" s="32">
        <v>424.1</v>
      </c>
      <c r="F84" s="32">
        <v>428</v>
      </c>
      <c r="G84" s="32">
        <v>426.5</v>
      </c>
      <c r="H84" s="32">
        <v>427.63</v>
      </c>
      <c r="I84" s="32">
        <v>90941</v>
      </c>
      <c r="J84" s="33">
        <v>38889196.549999997</v>
      </c>
      <c r="K84" s="39">
        <f>IF(ISERROR((Table212[[#This Row],[Close Price]]-G83)/G83),0,(Table212[[#This Row],[Close Price]]-G83)/G83)</f>
        <v>-8.024188859169645E-3</v>
      </c>
      <c r="L84" s="39">
        <f>IF(OR(Table212[[#This Row],[Raw Return]]&lt;-20,Table212[[#This Row],[Raw Return]]&gt;20),"Outlier",Table212[[#This Row],[Raw Return]])</f>
        <v>-8.024188859169645E-3</v>
      </c>
      <c r="M84" s="40">
        <f>(Table212[[#This Row],[Return]]-$Q$3)^2</f>
        <v>8.6715074744039407E-5</v>
      </c>
      <c r="N84" s="40">
        <f>(Table212[[#This Row],[Return]]-$Q$3)^3</f>
        <v>-8.0749883448137169E-7</v>
      </c>
    </row>
    <row r="85" spans="1:14" x14ac:dyDescent="0.3">
      <c r="A85" s="36">
        <v>40388</v>
      </c>
      <c r="B85" s="37">
        <v>426.5</v>
      </c>
      <c r="C85" s="37">
        <v>426.5</v>
      </c>
      <c r="D85" s="37">
        <v>434</v>
      </c>
      <c r="E85" s="37">
        <v>420.5</v>
      </c>
      <c r="F85" s="37">
        <v>432</v>
      </c>
      <c r="G85" s="37">
        <v>431.6</v>
      </c>
      <c r="H85" s="37">
        <v>430.33</v>
      </c>
      <c r="I85" s="37">
        <v>112508</v>
      </c>
      <c r="J85" s="38">
        <v>48415024.75</v>
      </c>
      <c r="K85" s="39">
        <f>IF(ISERROR((Table212[[#This Row],[Close Price]]-G84)/G84),0,(Table212[[#This Row],[Close Price]]-G84)/G84)</f>
        <v>1.1957796014068049E-2</v>
      </c>
      <c r="L85" s="39">
        <f>IF(OR(Table212[[#This Row],[Raw Return]]&lt;-20,Table212[[#This Row],[Raw Return]]&gt;20),"Outlier",Table212[[#This Row],[Raw Return]])</f>
        <v>1.1957796014068049E-2</v>
      </c>
      <c r="M85" s="40">
        <f>(Table212[[#This Row],[Return]]-$Q$3)^2</f>
        <v>1.1384659407225239E-4</v>
      </c>
      <c r="N85" s="40">
        <f>(Table212[[#This Row],[Return]]-$Q$3)^3</f>
        <v>1.2147308568132782E-6</v>
      </c>
    </row>
    <row r="86" spans="1:14" x14ac:dyDescent="0.3">
      <c r="A86" s="31">
        <v>40389</v>
      </c>
      <c r="B86" s="32">
        <v>431.6</v>
      </c>
      <c r="C86" s="32">
        <v>428</v>
      </c>
      <c r="D86" s="32">
        <v>434.75</v>
      </c>
      <c r="E86" s="32">
        <v>426</v>
      </c>
      <c r="F86" s="32">
        <v>431.9</v>
      </c>
      <c r="G86" s="32">
        <v>430.25</v>
      </c>
      <c r="H86" s="32">
        <v>430.69</v>
      </c>
      <c r="I86" s="32">
        <v>69618</v>
      </c>
      <c r="J86" s="33">
        <v>29983896.449999999</v>
      </c>
      <c r="K86" s="39">
        <f>IF(ISERROR((Table212[[#This Row],[Close Price]]-G85)/G85),0,(Table212[[#This Row],[Close Price]]-G85)/G85)</f>
        <v>-3.1278962001854093E-3</v>
      </c>
      <c r="L86" s="39">
        <f>IF(OR(Table212[[#This Row],[Raw Return]]&lt;-20,Table212[[#This Row],[Raw Return]]&gt;20),"Outlier",Table212[[#This Row],[Raw Return]])</f>
        <v>-3.1278962001854093E-3</v>
      </c>
      <c r="M86" s="40">
        <f>(Table212[[#This Row],[Return]]-$Q$3)^2</f>
        <v>1.9499292036861864E-5</v>
      </c>
      <c r="N86" s="40">
        <f>(Table212[[#This Row],[Return]]-$Q$3)^3</f>
        <v>-8.6104979068406413E-8</v>
      </c>
    </row>
    <row r="87" spans="1:14" x14ac:dyDescent="0.3">
      <c r="A87" s="36">
        <v>40392</v>
      </c>
      <c r="B87" s="37">
        <v>430.25</v>
      </c>
      <c r="C87" s="37">
        <v>431.1</v>
      </c>
      <c r="D87" s="37">
        <v>439</v>
      </c>
      <c r="E87" s="37">
        <v>430</v>
      </c>
      <c r="F87" s="37">
        <v>432.8</v>
      </c>
      <c r="G87" s="37">
        <v>431.9</v>
      </c>
      <c r="H87" s="37">
        <v>433.59</v>
      </c>
      <c r="I87" s="37">
        <v>49120</v>
      </c>
      <c r="J87" s="38">
        <v>21298023.600000001</v>
      </c>
      <c r="K87" s="39">
        <f>IF(ISERROR((Table212[[#This Row],[Close Price]]-G86)/G86),0,(Table212[[#This Row],[Close Price]]-G86)/G86)</f>
        <v>3.8349796629865828E-3</v>
      </c>
      <c r="L87" s="39">
        <f>IF(OR(Table212[[#This Row],[Raw Return]]&lt;-20,Table212[[#This Row],[Raw Return]]&gt;20),"Outlier",Table212[[#This Row],[Raw Return]])</f>
        <v>3.8349796629865828E-3</v>
      </c>
      <c r="M87" s="40">
        <f>(Table212[[#This Row],[Return]]-$Q$3)^2</f>
        <v>6.4875940702205143E-6</v>
      </c>
      <c r="N87" s="40">
        <f>(Table212[[#This Row],[Return]]-$Q$3)^3</f>
        <v>1.6524392505608689E-8</v>
      </c>
    </row>
    <row r="88" spans="1:14" x14ac:dyDescent="0.3">
      <c r="A88" s="31">
        <v>40393</v>
      </c>
      <c r="B88" s="32">
        <v>431.9</v>
      </c>
      <c r="C88" s="32">
        <v>429</v>
      </c>
      <c r="D88" s="32">
        <v>441</v>
      </c>
      <c r="E88" s="32">
        <v>429</v>
      </c>
      <c r="F88" s="32">
        <v>431</v>
      </c>
      <c r="G88" s="32">
        <v>431.7</v>
      </c>
      <c r="H88" s="32">
        <v>434.97</v>
      </c>
      <c r="I88" s="32">
        <v>73408</v>
      </c>
      <c r="J88" s="33">
        <v>31930280.449999999</v>
      </c>
      <c r="K88" s="39">
        <f>IF(ISERROR((Table212[[#This Row],[Close Price]]-G87)/G87),0,(Table212[[#This Row],[Close Price]]-G87)/G87)</f>
        <v>-4.6307015512847565E-4</v>
      </c>
      <c r="L88" s="39">
        <f>IF(OR(Table212[[#This Row],[Raw Return]]&lt;-20,Table212[[#This Row],[Raw Return]]&gt;20),"Outlier",Table212[[#This Row],[Raw Return]])</f>
        <v>-4.6307015512847565E-4</v>
      </c>
      <c r="M88" s="40">
        <f>(Table212[[#This Row],[Return]]-$Q$3)^2</f>
        <v>3.06591074130404E-6</v>
      </c>
      <c r="N88" s="40">
        <f>(Table212[[#This Row],[Return]]-$Q$3)^3</f>
        <v>-5.3683306882797797E-9</v>
      </c>
    </row>
    <row r="89" spans="1:14" x14ac:dyDescent="0.3">
      <c r="A89" s="36">
        <v>40394</v>
      </c>
      <c r="B89" s="37">
        <v>431.7</v>
      </c>
      <c r="C89" s="37">
        <v>431.7</v>
      </c>
      <c r="D89" s="37">
        <v>435.95</v>
      </c>
      <c r="E89" s="37">
        <v>430.05</v>
      </c>
      <c r="F89" s="37">
        <v>435</v>
      </c>
      <c r="G89" s="37">
        <v>434.55</v>
      </c>
      <c r="H89" s="37">
        <v>433.67</v>
      </c>
      <c r="I89" s="37">
        <v>56602</v>
      </c>
      <c r="J89" s="38">
        <v>24546860.5</v>
      </c>
      <c r="K89" s="39">
        <f>IF(ISERROR((Table212[[#This Row],[Close Price]]-G88)/G88),0,(Table212[[#This Row],[Close Price]]-G88)/G88)</f>
        <v>6.6018068102849728E-3</v>
      </c>
      <c r="L89" s="39">
        <f>IF(OR(Table212[[#This Row],[Raw Return]]&lt;-20,Table212[[#This Row],[Raw Return]]&gt;20),"Outlier",Table212[[#This Row],[Raw Return]])</f>
        <v>6.6018068102849728E-3</v>
      </c>
      <c r="M89" s="40">
        <f>(Table212[[#This Row],[Return]]-$Q$3)^2</f>
        <v>2.8237562320341171E-5</v>
      </c>
      <c r="N89" s="40">
        <f>(Table212[[#This Row],[Return]]-$Q$3)^3</f>
        <v>1.5005165975884171E-7</v>
      </c>
    </row>
    <row r="90" spans="1:14" x14ac:dyDescent="0.3">
      <c r="A90" s="31">
        <v>40395</v>
      </c>
      <c r="B90" s="32">
        <v>434.55</v>
      </c>
      <c r="C90" s="32">
        <v>434</v>
      </c>
      <c r="D90" s="32">
        <v>439.7</v>
      </c>
      <c r="E90" s="32">
        <v>431</v>
      </c>
      <c r="F90" s="32">
        <v>436</v>
      </c>
      <c r="G90" s="32">
        <v>435.25</v>
      </c>
      <c r="H90" s="32">
        <v>434.85</v>
      </c>
      <c r="I90" s="32">
        <v>91499</v>
      </c>
      <c r="J90" s="33">
        <v>39788470.700000003</v>
      </c>
      <c r="K90" s="39">
        <f>IF(ISERROR((Table212[[#This Row],[Close Price]]-G89)/G89),0,(Table212[[#This Row],[Close Price]]-G89)/G89)</f>
        <v>1.6108618110688957E-3</v>
      </c>
      <c r="L90" s="39">
        <f>IF(OR(Table212[[#This Row],[Raw Return]]&lt;-20,Table212[[#This Row],[Raw Return]]&gt;20),"Outlier",Table212[[#This Row],[Raw Return]])</f>
        <v>1.6108618110688957E-3</v>
      </c>
      <c r="M90" s="40">
        <f>(Table212[[#This Row],[Return]]-$Q$3)^2</f>
        <v>1.043017017343205E-7</v>
      </c>
      <c r="N90" s="40">
        <f>(Table212[[#This Row],[Return]]-$Q$3)^3</f>
        <v>3.3685041855480848E-11</v>
      </c>
    </row>
    <row r="91" spans="1:14" x14ac:dyDescent="0.3">
      <c r="A91" s="36">
        <v>40396</v>
      </c>
      <c r="B91" s="37">
        <v>435.25</v>
      </c>
      <c r="C91" s="37">
        <v>432.7</v>
      </c>
      <c r="D91" s="37">
        <v>439.5</v>
      </c>
      <c r="E91" s="37">
        <v>432.7</v>
      </c>
      <c r="F91" s="37">
        <v>435.05</v>
      </c>
      <c r="G91" s="37">
        <v>434.85</v>
      </c>
      <c r="H91" s="37">
        <v>435.78</v>
      </c>
      <c r="I91" s="37">
        <v>75410</v>
      </c>
      <c r="J91" s="38">
        <v>32862377.050000001</v>
      </c>
      <c r="K91" s="39">
        <f>IF(ISERROR((Table212[[#This Row],[Close Price]]-G90)/G90),0,(Table212[[#This Row],[Close Price]]-G90)/G90)</f>
        <v>-9.1901206203326197E-4</v>
      </c>
      <c r="L91" s="39">
        <f>IF(OR(Table212[[#This Row],[Raw Return]]&lt;-20,Table212[[#This Row],[Raw Return]]&gt;20),"Outlier",Table212[[#This Row],[Raw Return]])</f>
        <v>-9.1901206203326197E-4</v>
      </c>
      <c r="M91" s="40">
        <f>(Table212[[#This Row],[Return]]-$Q$3)^2</f>
        <v>4.870478819172437E-6</v>
      </c>
      <c r="N91" s="40">
        <f>(Table212[[#This Row],[Return]]-$Q$3)^3</f>
        <v>-1.0748738282654605E-8</v>
      </c>
    </row>
    <row r="92" spans="1:14" x14ac:dyDescent="0.3">
      <c r="A92" s="31">
        <v>40399</v>
      </c>
      <c r="B92" s="32">
        <v>434.85</v>
      </c>
      <c r="C92" s="32">
        <v>435.6</v>
      </c>
      <c r="D92" s="32">
        <v>438</v>
      </c>
      <c r="E92" s="32">
        <v>431</v>
      </c>
      <c r="F92" s="32">
        <v>435.85</v>
      </c>
      <c r="G92" s="32">
        <v>435.3</v>
      </c>
      <c r="H92" s="32">
        <v>435.32</v>
      </c>
      <c r="I92" s="32">
        <v>38808</v>
      </c>
      <c r="J92" s="33">
        <v>16893987.149999999</v>
      </c>
      <c r="K92" s="39">
        <f>IF(ISERROR((Table212[[#This Row],[Close Price]]-G91)/G91),0,(Table212[[#This Row],[Close Price]]-G91)/G91)</f>
        <v>1.0348395998619952E-3</v>
      </c>
      <c r="L92" s="39">
        <f>IF(OR(Table212[[#This Row],[Raw Return]]&lt;-20,Table212[[#This Row],[Raw Return]]&gt;20),"Outlier",Table212[[#This Row],[Raw Return]])</f>
        <v>1.0348395998619952E-3</v>
      </c>
      <c r="M92" s="40">
        <f>(Table212[[#This Row],[Return]]-$Q$3)^2</f>
        <v>6.4041626658994365E-8</v>
      </c>
      <c r="N92" s="40">
        <f>(Table212[[#This Row],[Return]]-$Q$3)^3</f>
        <v>-1.6206660394768887E-11</v>
      </c>
    </row>
    <row r="93" spans="1:14" x14ac:dyDescent="0.3">
      <c r="A93" s="36">
        <v>40400</v>
      </c>
      <c r="B93" s="37">
        <v>435.3</v>
      </c>
      <c r="C93" s="37">
        <v>436</v>
      </c>
      <c r="D93" s="37">
        <v>436</v>
      </c>
      <c r="E93" s="37">
        <v>431.2</v>
      </c>
      <c r="F93" s="37">
        <v>434</v>
      </c>
      <c r="G93" s="37">
        <v>434.2</v>
      </c>
      <c r="H93" s="37">
        <v>433.7</v>
      </c>
      <c r="I93" s="37">
        <v>52740</v>
      </c>
      <c r="J93" s="38">
        <v>22873241.850000001</v>
      </c>
      <c r="K93" s="39">
        <f>IF(ISERROR((Table212[[#This Row],[Close Price]]-G92)/G92),0,(Table212[[#This Row],[Close Price]]-G92)/G92)</f>
        <v>-2.5269928784746672E-3</v>
      </c>
      <c r="L93" s="39">
        <f>IF(OR(Table212[[#This Row],[Raw Return]]&lt;-20,Table212[[#This Row],[Raw Return]]&gt;20),"Outlier",Table212[[#This Row],[Raw Return]])</f>
        <v>-2.5269928784746672E-3</v>
      </c>
      <c r="M93" s="40">
        <f>(Table212[[#This Row],[Return]]-$Q$3)^2</f>
        <v>1.4553438736718643E-5</v>
      </c>
      <c r="N93" s="40">
        <f>(Table212[[#This Row],[Return]]-$Q$3)^3</f>
        <v>-5.5519869044140672E-8</v>
      </c>
    </row>
    <row r="94" spans="1:14" x14ac:dyDescent="0.3">
      <c r="A94" s="31">
        <v>40401</v>
      </c>
      <c r="B94" s="32">
        <v>434.2</v>
      </c>
      <c r="C94" s="32">
        <v>433</v>
      </c>
      <c r="D94" s="32">
        <v>481</v>
      </c>
      <c r="E94" s="32">
        <v>433</v>
      </c>
      <c r="F94" s="32">
        <v>459.8</v>
      </c>
      <c r="G94" s="32">
        <v>458</v>
      </c>
      <c r="H94" s="32">
        <v>461.26</v>
      </c>
      <c r="I94" s="32">
        <v>1844150</v>
      </c>
      <c r="J94" s="33">
        <v>850625923.54999995</v>
      </c>
      <c r="K94" s="39">
        <f>IF(ISERROR((Table212[[#This Row],[Close Price]]-G93)/G93),0,(Table212[[#This Row],[Close Price]]-G93)/G93)</f>
        <v>5.4813450023030889E-2</v>
      </c>
      <c r="L94" s="39">
        <f>IF(OR(Table212[[#This Row],[Raw Return]]&lt;-20,Table212[[#This Row],[Raw Return]]&gt;20),"Outlier",Table212[[#This Row],[Raw Return]])</f>
        <v>5.4813450023030889E-2</v>
      </c>
      <c r="M94" s="40">
        <f>(Table212[[#This Row],[Return]]-$Q$3)^2</f>
        <v>2.8649840694404158E-3</v>
      </c>
      <c r="N94" s="40">
        <f>(Table212[[#This Row],[Return]]-$Q$3)^3</f>
        <v>1.5334983646006582E-4</v>
      </c>
    </row>
    <row r="95" spans="1:14" x14ac:dyDescent="0.3">
      <c r="A95" s="36">
        <v>40402</v>
      </c>
      <c r="B95" s="37">
        <v>458</v>
      </c>
      <c r="C95" s="37">
        <v>460</v>
      </c>
      <c r="D95" s="37">
        <v>484.6</v>
      </c>
      <c r="E95" s="37">
        <v>460</v>
      </c>
      <c r="F95" s="37">
        <v>481.75</v>
      </c>
      <c r="G95" s="37">
        <v>480.75</v>
      </c>
      <c r="H95" s="37">
        <v>477.22</v>
      </c>
      <c r="I95" s="37">
        <v>996637</v>
      </c>
      <c r="J95" s="38">
        <v>475614179.19999999</v>
      </c>
      <c r="K95" s="39">
        <f>IF(ISERROR((Table212[[#This Row],[Close Price]]-G94)/G94),0,(Table212[[#This Row],[Close Price]]-G94)/G94)</f>
        <v>4.967248908296943E-2</v>
      </c>
      <c r="L95" s="39">
        <f>IF(OR(Table212[[#This Row],[Raw Return]]&lt;-20,Table212[[#This Row],[Raw Return]]&gt;20),"Outlier",Table212[[#This Row],[Raw Return]])</f>
        <v>4.967248908296943E-2</v>
      </c>
      <c r="M95" s="40">
        <f>(Table212[[#This Row],[Return]]-$Q$3)^2</f>
        <v>2.3410680667601087E-3</v>
      </c>
      <c r="N95" s="40">
        <f>(Table212[[#This Row],[Return]]-$Q$3)^3</f>
        <v>1.1327160689446817E-4</v>
      </c>
    </row>
    <row r="96" spans="1:14" x14ac:dyDescent="0.3">
      <c r="A96" s="31">
        <v>40403</v>
      </c>
      <c r="B96" s="32">
        <v>480.75</v>
      </c>
      <c r="C96" s="32">
        <v>489</v>
      </c>
      <c r="D96" s="32">
        <v>498.7</v>
      </c>
      <c r="E96" s="32">
        <v>472.25</v>
      </c>
      <c r="F96" s="32">
        <v>481</v>
      </c>
      <c r="G96" s="32">
        <v>477.6</v>
      </c>
      <c r="H96" s="32">
        <v>488.86</v>
      </c>
      <c r="I96" s="32">
        <v>551462</v>
      </c>
      <c r="J96" s="33">
        <v>269586899.39999998</v>
      </c>
      <c r="K96" s="39">
        <f>IF(ISERROR((Table212[[#This Row],[Close Price]]-G95)/G95),0,(Table212[[#This Row],[Close Price]]-G95)/G95)</f>
        <v>-6.5522620904835717E-3</v>
      </c>
      <c r="L96" s="39">
        <f>IF(OR(Table212[[#This Row],[Raw Return]]&lt;-20,Table212[[#This Row],[Raw Return]]&gt;20),"Outlier",Table212[[#This Row],[Raw Return]])</f>
        <v>-6.5522620904835717E-3</v>
      </c>
      <c r="M96" s="40">
        <f>(Table212[[#This Row],[Return]]-$Q$3)^2</f>
        <v>6.146820544297573E-5</v>
      </c>
      <c r="N96" s="40">
        <f>(Table212[[#This Row],[Return]]-$Q$3)^3</f>
        <v>-4.8192094433408933E-7</v>
      </c>
    </row>
    <row r="97" spans="1:14" x14ac:dyDescent="0.3">
      <c r="A97" s="36">
        <v>40406</v>
      </c>
      <c r="B97" s="37">
        <v>477.6</v>
      </c>
      <c r="C97" s="37">
        <v>478.2</v>
      </c>
      <c r="D97" s="37">
        <v>484.5</v>
      </c>
      <c r="E97" s="37">
        <v>463</v>
      </c>
      <c r="F97" s="37">
        <v>473</v>
      </c>
      <c r="G97" s="37">
        <v>470.65</v>
      </c>
      <c r="H97" s="37">
        <v>475.21</v>
      </c>
      <c r="I97" s="37">
        <v>169784</v>
      </c>
      <c r="J97" s="38">
        <v>80682343.599999994</v>
      </c>
      <c r="K97" s="39">
        <f>IF(ISERROR((Table212[[#This Row],[Close Price]]-G96)/G96),0,(Table212[[#This Row],[Close Price]]-G96)/G96)</f>
        <v>-1.4551926298157549E-2</v>
      </c>
      <c r="L97" s="39">
        <f>IF(OR(Table212[[#This Row],[Raw Return]]&lt;-20,Table212[[#This Row],[Raw Return]]&gt;20),"Outlier",Table212[[#This Row],[Raw Return]])</f>
        <v>-1.4551926298157549E-2</v>
      </c>
      <c r="M97" s="40">
        <f>(Table212[[#This Row],[Return]]-$Q$3)^2</f>
        <v>2.5090022613036039E-4</v>
      </c>
      <c r="N97" s="40">
        <f>(Table212[[#This Row],[Return]]-$Q$3)^3</f>
        <v>-3.9742170215410413E-6</v>
      </c>
    </row>
    <row r="98" spans="1:14" x14ac:dyDescent="0.3">
      <c r="A98" s="31">
        <v>40407</v>
      </c>
      <c r="B98" s="32">
        <v>470.65</v>
      </c>
      <c r="C98" s="32">
        <v>480</v>
      </c>
      <c r="D98" s="32">
        <v>480.6</v>
      </c>
      <c r="E98" s="32">
        <v>466.65</v>
      </c>
      <c r="F98" s="32">
        <v>472</v>
      </c>
      <c r="G98" s="32">
        <v>470.35</v>
      </c>
      <c r="H98" s="32">
        <v>471.99</v>
      </c>
      <c r="I98" s="32">
        <v>92456</v>
      </c>
      <c r="J98" s="33">
        <v>43638321.549999997</v>
      </c>
      <c r="K98" s="39">
        <f>IF(ISERROR((Table212[[#This Row],[Close Price]]-G97)/G97),0,(Table212[[#This Row],[Close Price]]-G97)/G97)</f>
        <v>-6.3741633910539581E-4</v>
      </c>
      <c r="L98" s="39">
        <f>IF(OR(Table212[[#This Row],[Raw Return]]&lt;-20,Table212[[#This Row],[Raw Return]]&gt;20),"Outlier",Table212[[#This Row],[Raw Return]])</f>
        <v>-6.3741633910539581E-4</v>
      </c>
      <c r="M98" s="40">
        <f>(Table212[[#This Row],[Return]]-$Q$3)^2</f>
        <v>3.7068586823797006E-6</v>
      </c>
      <c r="N98" s="40">
        <f>(Table212[[#This Row],[Return]]-$Q$3)^3</f>
        <v>-7.1368906793430299E-9</v>
      </c>
    </row>
    <row r="99" spans="1:14" x14ac:dyDescent="0.3">
      <c r="A99" s="36">
        <v>40408</v>
      </c>
      <c r="B99" s="37">
        <v>470.35</v>
      </c>
      <c r="C99" s="37">
        <v>472</v>
      </c>
      <c r="D99" s="37">
        <v>474.2</v>
      </c>
      <c r="E99" s="37">
        <v>466</v>
      </c>
      <c r="F99" s="37">
        <v>468.7</v>
      </c>
      <c r="G99" s="37">
        <v>469.35</v>
      </c>
      <c r="H99" s="37">
        <v>469.61</v>
      </c>
      <c r="I99" s="37">
        <v>81072</v>
      </c>
      <c r="J99" s="38">
        <v>38071844.549999997</v>
      </c>
      <c r="K99" s="39">
        <f>IF(ISERROR((Table212[[#This Row],[Close Price]]-G98)/G98),0,(Table212[[#This Row],[Close Price]]-G98)/G98)</f>
        <v>-2.1260763261401082E-3</v>
      </c>
      <c r="L99" s="39">
        <f>IF(OR(Table212[[#This Row],[Raw Return]]&lt;-20,Table212[[#This Row],[Raw Return]]&gt;20),"Outlier",Table212[[#This Row],[Raw Return]])</f>
        <v>-2.1260763261401082E-3</v>
      </c>
      <c r="M99" s="40">
        <f>(Table212[[#This Row],[Return]]-$Q$3)^2</f>
        <v>1.1655262153495514E-5</v>
      </c>
      <c r="N99" s="40">
        <f>(Table212[[#This Row],[Return]]-$Q$3)^3</f>
        <v>-3.9790836518018334E-8</v>
      </c>
    </row>
    <row r="100" spans="1:14" x14ac:dyDescent="0.3">
      <c r="A100" s="31">
        <v>40409</v>
      </c>
      <c r="B100" s="32">
        <v>469.35</v>
      </c>
      <c r="C100" s="32">
        <v>474</v>
      </c>
      <c r="D100" s="32">
        <v>489.6</v>
      </c>
      <c r="E100" s="32">
        <v>473.3</v>
      </c>
      <c r="F100" s="32">
        <v>479.45</v>
      </c>
      <c r="G100" s="32">
        <v>479.65</v>
      </c>
      <c r="H100" s="32">
        <v>482.11</v>
      </c>
      <c r="I100" s="32">
        <v>160164</v>
      </c>
      <c r="J100" s="33">
        <v>77217023.950000003</v>
      </c>
      <c r="K100" s="39">
        <f>IF(ISERROR((Table212[[#This Row],[Close Price]]-G99)/G99),0,(Table212[[#This Row],[Close Price]]-G99)/G99)</f>
        <v>2.1945243421753392E-2</v>
      </c>
      <c r="L100" s="39">
        <f>IF(OR(Table212[[#This Row],[Raw Return]]&lt;-20,Table212[[#This Row],[Raw Return]]&gt;20),"Outlier",Table212[[#This Row],[Raw Return]])</f>
        <v>2.1945243421753392E-2</v>
      </c>
      <c r="M100" s="40">
        <f>(Table212[[#This Row],[Return]]-$Q$3)^2</f>
        <v>4.2672566904347999E-4</v>
      </c>
      <c r="N100" s="40">
        <f>(Table212[[#This Row],[Return]]-$Q$3)^3</f>
        <v>8.8150169550185416E-6</v>
      </c>
    </row>
    <row r="101" spans="1:14" x14ac:dyDescent="0.3">
      <c r="A101" s="36">
        <v>40410</v>
      </c>
      <c r="B101" s="37">
        <v>479.65</v>
      </c>
      <c r="C101" s="37">
        <v>473.6</v>
      </c>
      <c r="D101" s="37">
        <v>489</v>
      </c>
      <c r="E101" s="37">
        <v>473.6</v>
      </c>
      <c r="F101" s="37">
        <v>485.2</v>
      </c>
      <c r="G101" s="37">
        <v>485.9</v>
      </c>
      <c r="H101" s="37">
        <v>483.74</v>
      </c>
      <c r="I101" s="37">
        <v>120563</v>
      </c>
      <c r="J101" s="38">
        <v>58321151.200000003</v>
      </c>
      <c r="K101" s="39">
        <f>IF(ISERROR((Table212[[#This Row],[Close Price]]-G100)/G100),0,(Table212[[#This Row],[Close Price]]-G100)/G100)</f>
        <v>1.3030334618993016E-2</v>
      </c>
      <c r="L101" s="39">
        <f>IF(OR(Table212[[#This Row],[Raw Return]]&lt;-20,Table212[[#This Row],[Raw Return]]&gt;20),"Outlier",Table212[[#This Row],[Raw Return]])</f>
        <v>1.3030334618993016E-2</v>
      </c>
      <c r="M101" s="40">
        <f>(Table212[[#This Row],[Return]]-$Q$3)^2</f>
        <v>1.3788467516949153E-4</v>
      </c>
      <c r="N101" s="40">
        <f>(Table212[[#This Row],[Return]]-$Q$3)^3</f>
        <v>1.6191012217812805E-6</v>
      </c>
    </row>
    <row r="102" spans="1:14" x14ac:dyDescent="0.3">
      <c r="A102" s="31">
        <v>40413</v>
      </c>
      <c r="B102" s="32">
        <v>485.9</v>
      </c>
      <c r="C102" s="32">
        <v>489</v>
      </c>
      <c r="D102" s="32">
        <v>496.7</v>
      </c>
      <c r="E102" s="32">
        <v>480</v>
      </c>
      <c r="F102" s="32">
        <v>493.95</v>
      </c>
      <c r="G102" s="32">
        <v>492.95</v>
      </c>
      <c r="H102" s="32">
        <v>490.79</v>
      </c>
      <c r="I102" s="32">
        <v>158420</v>
      </c>
      <c r="J102" s="33">
        <v>77751559.099999994</v>
      </c>
      <c r="K102" s="39">
        <f>IF(ISERROR((Table212[[#This Row],[Close Price]]-G101)/G101),0,(Table212[[#This Row],[Close Price]]-G101)/G101)</f>
        <v>1.4509158263017106E-2</v>
      </c>
      <c r="L102" s="39">
        <f>IF(OR(Table212[[#This Row],[Raw Return]]&lt;-20,Table212[[#This Row],[Raw Return]]&gt;20),"Outlier",Table212[[#This Row],[Raw Return]])</f>
        <v>1.4509158263017106E-2</v>
      </c>
      <c r="M102" s="40">
        <f>(Table212[[#This Row],[Return]]-$Q$3)^2</f>
        <v>1.7480156240435874E-4</v>
      </c>
      <c r="N102" s="40">
        <f>(Table212[[#This Row],[Return]]-$Q$3)^3</f>
        <v>2.3110958896729389E-6</v>
      </c>
    </row>
    <row r="103" spans="1:14" x14ac:dyDescent="0.3">
      <c r="A103" s="36">
        <v>40414</v>
      </c>
      <c r="B103" s="37">
        <v>492.95</v>
      </c>
      <c r="C103" s="37">
        <v>494.8</v>
      </c>
      <c r="D103" s="37">
        <v>497.65</v>
      </c>
      <c r="E103" s="37">
        <v>475.1</v>
      </c>
      <c r="F103" s="37">
        <v>477.1</v>
      </c>
      <c r="G103" s="37">
        <v>478.9</v>
      </c>
      <c r="H103" s="37">
        <v>486.63</v>
      </c>
      <c r="I103" s="37">
        <v>82136</v>
      </c>
      <c r="J103" s="38">
        <v>39969538.649999999</v>
      </c>
      <c r="K103" s="39">
        <f>IF(ISERROR((Table212[[#This Row],[Close Price]]-G102)/G102),0,(Table212[[#This Row],[Close Price]]-G102)/G102)</f>
        <v>-2.8501876458058649E-2</v>
      </c>
      <c r="L103" s="39">
        <f>IF(OR(Table212[[#This Row],[Raw Return]]&lt;-20,Table212[[#This Row],[Raw Return]]&gt;20),"Outlier",Table212[[#This Row],[Raw Return]])</f>
        <v>-2.8501876458058649E-2</v>
      </c>
      <c r="M103" s="40">
        <f>(Table212[[#This Row],[Return]]-$Q$3)^2</f>
        <v>8.8743102398203461E-4</v>
      </c>
      <c r="N103" s="40">
        <f>(Table212[[#This Row],[Return]]-$Q$3)^3</f>
        <v>-2.6436375439289567E-5</v>
      </c>
    </row>
    <row r="104" spans="1:14" x14ac:dyDescent="0.3">
      <c r="A104" s="31">
        <v>40415</v>
      </c>
      <c r="B104" s="32">
        <v>478.9</v>
      </c>
      <c r="C104" s="32">
        <v>472</v>
      </c>
      <c r="D104" s="32">
        <v>490.7</v>
      </c>
      <c r="E104" s="32">
        <v>472</v>
      </c>
      <c r="F104" s="32">
        <v>486.5</v>
      </c>
      <c r="G104" s="32">
        <v>485.1</v>
      </c>
      <c r="H104" s="32">
        <v>485.32</v>
      </c>
      <c r="I104" s="32">
        <v>149092</v>
      </c>
      <c r="J104" s="33">
        <v>72357825.049999997</v>
      </c>
      <c r="K104" s="39">
        <f>IF(ISERROR((Table212[[#This Row],[Close Price]]-G103)/G103),0,(Table212[[#This Row],[Close Price]]-G103)/G103)</f>
        <v>1.294633535184808E-2</v>
      </c>
      <c r="L104" s="39">
        <f>IF(OR(Table212[[#This Row],[Raw Return]]&lt;-20,Table212[[#This Row],[Raw Return]]&gt;20),"Outlier",Table212[[#This Row],[Raw Return]])</f>
        <v>1.294633535184808E-2</v>
      </c>
      <c r="M104" s="40">
        <f>(Table212[[#This Row],[Return]]-$Q$3)^2</f>
        <v>1.3591901992534439E-4</v>
      </c>
      <c r="N104" s="40">
        <f>(Table212[[#This Row],[Return]]-$Q$3)^3</f>
        <v>1.5846025535312117E-6</v>
      </c>
    </row>
    <row r="105" spans="1:14" x14ac:dyDescent="0.3">
      <c r="A105" s="36">
        <v>40416</v>
      </c>
      <c r="B105" s="37">
        <v>485.1</v>
      </c>
      <c r="C105" s="37">
        <v>489</v>
      </c>
      <c r="D105" s="37">
        <v>489.5</v>
      </c>
      <c r="E105" s="37">
        <v>481</v>
      </c>
      <c r="F105" s="37">
        <v>486</v>
      </c>
      <c r="G105" s="37">
        <v>485.35</v>
      </c>
      <c r="H105" s="37">
        <v>485.51</v>
      </c>
      <c r="I105" s="37">
        <v>62838</v>
      </c>
      <c r="J105" s="38">
        <v>30508397.5</v>
      </c>
      <c r="K105" s="39">
        <f>IF(ISERROR((Table212[[#This Row],[Close Price]]-G104)/G104),0,(Table212[[#This Row],[Close Price]]-G104)/G104)</f>
        <v>5.1535765821480106E-4</v>
      </c>
      <c r="L105" s="39">
        <f>IF(OR(Table212[[#This Row],[Raw Return]]&lt;-20,Table212[[#This Row],[Raw Return]]&gt;20),"Outlier",Table212[[#This Row],[Raw Return]])</f>
        <v>5.1535765821480106E-4</v>
      </c>
      <c r="M105" s="40">
        <f>(Table212[[#This Row],[Return]]-$Q$3)^2</f>
        <v>5.9682796023281457E-7</v>
      </c>
      <c r="N105" s="40">
        <f>(Table212[[#This Row],[Return]]-$Q$3)^3</f>
        <v>-4.6107729985351396E-10</v>
      </c>
    </row>
    <row r="106" spans="1:14" x14ac:dyDescent="0.3">
      <c r="A106" s="31">
        <v>40417</v>
      </c>
      <c r="B106" s="32">
        <v>485.35</v>
      </c>
      <c r="C106" s="32">
        <v>488.2</v>
      </c>
      <c r="D106" s="32">
        <v>488.2</v>
      </c>
      <c r="E106" s="32">
        <v>473.5</v>
      </c>
      <c r="F106" s="32">
        <v>478</v>
      </c>
      <c r="G106" s="32">
        <v>478.55</v>
      </c>
      <c r="H106" s="32">
        <v>480.34</v>
      </c>
      <c r="I106" s="32">
        <v>75201</v>
      </c>
      <c r="J106" s="33">
        <v>36121811.549999997</v>
      </c>
      <c r="K106" s="39">
        <f>IF(ISERROR((Table212[[#This Row],[Close Price]]-G105)/G105),0,(Table212[[#This Row],[Close Price]]-G105)/G105)</f>
        <v>-1.4010507880910706E-2</v>
      </c>
      <c r="L106" s="39">
        <f>IF(OR(Table212[[#This Row],[Raw Return]]&lt;-20,Table212[[#This Row],[Raw Return]]&gt;20),"Outlier",Table212[[#This Row],[Raw Return]])</f>
        <v>-1.4010507880910706E-2</v>
      </c>
      <c r="M106" s="40">
        <f>(Table212[[#This Row],[Return]]-$Q$3)^2</f>
        <v>2.3404140825681075E-4</v>
      </c>
      <c r="N106" s="40">
        <f>(Table212[[#This Row],[Return]]-$Q$3)^3</f>
        <v>-3.5804618773673166E-6</v>
      </c>
    </row>
    <row r="107" spans="1:14" x14ac:dyDescent="0.3">
      <c r="A107" s="36">
        <v>40420</v>
      </c>
      <c r="B107" s="37">
        <v>478.55</v>
      </c>
      <c r="C107" s="37">
        <v>480</v>
      </c>
      <c r="D107" s="37">
        <v>484.95</v>
      </c>
      <c r="E107" s="37">
        <v>478</v>
      </c>
      <c r="F107" s="37">
        <v>479.5</v>
      </c>
      <c r="G107" s="37">
        <v>480.65</v>
      </c>
      <c r="H107" s="37">
        <v>480.36</v>
      </c>
      <c r="I107" s="37">
        <v>31871</v>
      </c>
      <c r="J107" s="38">
        <v>15309492.4</v>
      </c>
      <c r="K107" s="39">
        <f>IF(ISERROR((Table212[[#This Row],[Close Price]]-G106)/G106),0,(Table212[[#This Row],[Close Price]]-G106)/G106)</f>
        <v>4.3882561905756257E-3</v>
      </c>
      <c r="L107" s="39">
        <f>IF(OR(Table212[[#This Row],[Raw Return]]&lt;-20,Table212[[#This Row],[Raw Return]]&gt;20),"Outlier",Table212[[#This Row],[Raw Return]])</f>
        <v>4.3882561905756257E-3</v>
      </c>
      <c r="M107" s="40">
        <f>(Table212[[#This Row],[Return]]-$Q$3)^2</f>
        <v>9.6121832640506487E-6</v>
      </c>
      <c r="N107" s="40">
        <f>(Table212[[#This Row],[Return]]-$Q$3)^3</f>
        <v>2.9801152754423595E-8</v>
      </c>
    </row>
    <row r="108" spans="1:14" x14ac:dyDescent="0.3">
      <c r="A108" s="31">
        <v>40421</v>
      </c>
      <c r="B108" s="32">
        <v>480.65</v>
      </c>
      <c r="C108" s="32">
        <v>476</v>
      </c>
      <c r="D108" s="32">
        <v>482</v>
      </c>
      <c r="E108" s="32">
        <v>475.1</v>
      </c>
      <c r="F108" s="32">
        <v>481</v>
      </c>
      <c r="G108" s="32">
        <v>479.65</v>
      </c>
      <c r="H108" s="32">
        <v>478.77</v>
      </c>
      <c r="I108" s="32">
        <v>44302</v>
      </c>
      <c r="J108" s="33">
        <v>21210337.100000001</v>
      </c>
      <c r="K108" s="39">
        <f>IF(ISERROR((Table212[[#This Row],[Close Price]]-G107)/G107),0,(Table212[[#This Row],[Close Price]]-G107)/G107)</f>
        <v>-2.0805159679600544E-3</v>
      </c>
      <c r="L108" s="39">
        <f>IF(OR(Table212[[#This Row],[Raw Return]]&lt;-20,Table212[[#This Row],[Raw Return]]&gt;20),"Outlier",Table212[[#This Row],[Raw Return]])</f>
        <v>-2.0805159679600544E-3</v>
      </c>
      <c r="M108" s="40">
        <f>(Table212[[#This Row],[Return]]-$Q$3)^2</f>
        <v>1.1346253560287039E-5</v>
      </c>
      <c r="N108" s="40">
        <f>(Table212[[#This Row],[Return]]-$Q$3)^3</f>
        <v>-3.8218947861983263E-8</v>
      </c>
    </row>
    <row r="109" spans="1:14" x14ac:dyDescent="0.3">
      <c r="A109" s="36">
        <v>40422</v>
      </c>
      <c r="B109" s="37">
        <v>479.65</v>
      </c>
      <c r="C109" s="37">
        <v>479</v>
      </c>
      <c r="D109" s="37">
        <v>489.9</v>
      </c>
      <c r="E109" s="37">
        <v>478.95</v>
      </c>
      <c r="F109" s="37">
        <v>489.9</v>
      </c>
      <c r="G109" s="37">
        <v>485.25</v>
      </c>
      <c r="H109" s="37">
        <v>483.36</v>
      </c>
      <c r="I109" s="37">
        <v>56776</v>
      </c>
      <c r="J109" s="38">
        <v>27443015.800000001</v>
      </c>
      <c r="K109" s="39">
        <f>IF(ISERROR((Table212[[#This Row],[Close Price]]-G108)/G108),0,(Table212[[#This Row],[Close Price]]-G108)/G108)</f>
        <v>1.1675179818617791E-2</v>
      </c>
      <c r="L109" s="39">
        <f>IF(OR(Table212[[#This Row],[Raw Return]]&lt;-20,Table212[[#This Row],[Raw Return]]&gt;20),"Outlier",Table212[[#This Row],[Raw Return]])</f>
        <v>1.1675179818617791E-2</v>
      </c>
      <c r="M109" s="40">
        <f>(Table212[[#This Row],[Return]]-$Q$3)^2</f>
        <v>1.0789549745267176E-4</v>
      </c>
      <c r="N109" s="40">
        <f>(Table212[[#This Row],[Return]]-$Q$3)^3</f>
        <v>1.1207402839445621E-6</v>
      </c>
    </row>
    <row r="110" spans="1:14" x14ac:dyDescent="0.3">
      <c r="A110" s="31">
        <v>40423</v>
      </c>
      <c r="B110" s="32">
        <v>485.25</v>
      </c>
      <c r="C110" s="32">
        <v>492.5</v>
      </c>
      <c r="D110" s="32">
        <v>497</v>
      </c>
      <c r="E110" s="32">
        <v>486.2</v>
      </c>
      <c r="F110" s="32">
        <v>486.5</v>
      </c>
      <c r="G110" s="32">
        <v>487.75</v>
      </c>
      <c r="H110" s="32">
        <v>491.15</v>
      </c>
      <c r="I110" s="32">
        <v>104201</v>
      </c>
      <c r="J110" s="33">
        <v>51178223.600000001</v>
      </c>
      <c r="K110" s="39">
        <f>IF(ISERROR((Table212[[#This Row],[Close Price]]-G109)/G109),0,(Table212[[#This Row],[Close Price]]-G109)/G109)</f>
        <v>5.1519835136527563E-3</v>
      </c>
      <c r="L110" s="39">
        <f>IF(OR(Table212[[#This Row],[Raw Return]]&lt;-20,Table212[[#This Row],[Raw Return]]&gt;20),"Outlier",Table212[[#This Row],[Raw Return]])</f>
        <v>5.1519835136527563E-3</v>
      </c>
      <c r="M110" s="40">
        <f>(Table212[[#This Row],[Return]]-$Q$3)^2</f>
        <v>1.4931109937503391E-5</v>
      </c>
      <c r="N110" s="40">
        <f>(Table212[[#This Row],[Return]]-$Q$3)^3</f>
        <v>5.7694994962349296E-8</v>
      </c>
    </row>
    <row r="111" spans="1:14" x14ac:dyDescent="0.3">
      <c r="A111" s="36">
        <v>40424</v>
      </c>
      <c r="B111" s="37">
        <v>487.75</v>
      </c>
      <c r="C111" s="37">
        <v>498.5</v>
      </c>
      <c r="D111" s="37">
        <v>533.70000000000005</v>
      </c>
      <c r="E111" s="37">
        <v>491.4</v>
      </c>
      <c r="F111" s="37">
        <v>517.5</v>
      </c>
      <c r="G111" s="37">
        <v>519.6</v>
      </c>
      <c r="H111" s="37">
        <v>518.33000000000004</v>
      </c>
      <c r="I111" s="37">
        <v>1296535</v>
      </c>
      <c r="J111" s="38">
        <v>672028404.95000005</v>
      </c>
      <c r="K111" s="39">
        <f>IF(ISERROR((Table212[[#This Row],[Close Price]]-G110)/G110),0,(Table212[[#This Row],[Close Price]]-G110)/G110)</f>
        <v>6.5299846232701228E-2</v>
      </c>
      <c r="L111" s="39">
        <f>IF(OR(Table212[[#This Row],[Raw Return]]&lt;-20,Table212[[#This Row],[Raw Return]]&gt;20),"Outlier",Table212[[#This Row],[Raw Return]])</f>
        <v>6.5299846232701228E-2</v>
      </c>
      <c r="M111" s="40">
        <f>(Table212[[#This Row],[Return]]-$Q$3)^2</f>
        <v>4.0975287392860087E-3</v>
      </c>
      <c r="N111" s="40">
        <f>(Table212[[#This Row],[Return]]-$Q$3)^3</f>
        <v>2.6229077266422122E-4</v>
      </c>
    </row>
    <row r="112" spans="1:14" x14ac:dyDescent="0.3">
      <c r="A112" s="31">
        <v>40427</v>
      </c>
      <c r="B112" s="32">
        <v>519.6</v>
      </c>
      <c r="C112" s="32">
        <v>525</v>
      </c>
      <c r="D112" s="32">
        <v>526.45000000000005</v>
      </c>
      <c r="E112" s="32">
        <v>508.6</v>
      </c>
      <c r="F112" s="32">
        <v>513</v>
      </c>
      <c r="G112" s="32">
        <v>514.6</v>
      </c>
      <c r="H112" s="32">
        <v>517.23</v>
      </c>
      <c r="I112" s="32">
        <v>462788</v>
      </c>
      <c r="J112" s="33">
        <v>239369389.34999999</v>
      </c>
      <c r="K112" s="39">
        <f>IF(ISERROR((Table212[[#This Row],[Close Price]]-G111)/G111),0,(Table212[[#This Row],[Close Price]]-G111)/G111)</f>
        <v>-9.6227867590454198E-3</v>
      </c>
      <c r="L112" s="39">
        <f>IF(OR(Table212[[#This Row],[Raw Return]]&lt;-20,Table212[[#This Row],[Raw Return]]&gt;20),"Outlier",Table212[[#This Row],[Raw Return]])</f>
        <v>-9.6227867590454198E-3</v>
      </c>
      <c r="M112" s="40">
        <f>(Table212[[#This Row],[Return]]-$Q$3)^2</f>
        <v>1.1904317439343474E-4</v>
      </c>
      <c r="N112" s="40">
        <f>(Table212[[#This Row],[Return]]-$Q$3)^3</f>
        <v>-1.2988432712590272E-6</v>
      </c>
    </row>
    <row r="113" spans="1:14" x14ac:dyDescent="0.3">
      <c r="A113" s="36">
        <v>40428</v>
      </c>
      <c r="B113" s="37">
        <v>514.6</v>
      </c>
      <c r="C113" s="37">
        <v>520.1</v>
      </c>
      <c r="D113" s="37">
        <v>530</v>
      </c>
      <c r="E113" s="37">
        <v>509.85</v>
      </c>
      <c r="F113" s="37">
        <v>511</v>
      </c>
      <c r="G113" s="37">
        <v>511.8</v>
      </c>
      <c r="H113" s="37">
        <v>520.96</v>
      </c>
      <c r="I113" s="37">
        <v>372488</v>
      </c>
      <c r="J113" s="38">
        <v>194051192.25</v>
      </c>
      <c r="K113" s="39">
        <f>IF(ISERROR((Table212[[#This Row],[Close Price]]-G112)/G112),0,(Table212[[#This Row],[Close Price]]-G112)/G112)</f>
        <v>-5.441119315973594E-3</v>
      </c>
      <c r="L113" s="39">
        <f>IF(OR(Table212[[#This Row],[Raw Return]]&lt;-20,Table212[[#This Row],[Raw Return]]&gt;20),"Outlier",Table212[[#This Row],[Raw Return]])</f>
        <v>-5.441119315973594E-3</v>
      </c>
      <c r="M113" s="40">
        <f>(Table212[[#This Row],[Return]]-$Q$3)^2</f>
        <v>4.5279755745273048E-5</v>
      </c>
      <c r="N113" s="40">
        <f>(Table212[[#This Row],[Return]]-$Q$3)^3</f>
        <v>-3.0468853537593428E-7</v>
      </c>
    </row>
    <row r="114" spans="1:14" x14ac:dyDescent="0.3">
      <c r="A114" s="31">
        <v>40429</v>
      </c>
      <c r="B114" s="32">
        <v>511.8</v>
      </c>
      <c r="C114" s="32">
        <v>513</v>
      </c>
      <c r="D114" s="32">
        <v>519</v>
      </c>
      <c r="E114" s="32">
        <v>505.6</v>
      </c>
      <c r="F114" s="32">
        <v>514.15</v>
      </c>
      <c r="G114" s="32">
        <v>512.95000000000005</v>
      </c>
      <c r="H114" s="32">
        <v>512.35</v>
      </c>
      <c r="I114" s="32">
        <v>154693</v>
      </c>
      <c r="J114" s="33">
        <v>79256283.650000006</v>
      </c>
      <c r="K114" s="39">
        <f>IF(ISERROR((Table212[[#This Row],[Close Price]]-G113)/G113),0,(Table212[[#This Row],[Close Price]]-G113)/G113)</f>
        <v>2.2469714732317979E-3</v>
      </c>
      <c r="L114" s="39">
        <f>IF(OR(Table212[[#This Row],[Raw Return]]&lt;-20,Table212[[#This Row],[Raw Return]]&gt;20),"Outlier",Table212[[#This Row],[Raw Return]])</f>
        <v>2.2469714732317979E-3</v>
      </c>
      <c r="M114" s="40">
        <f>(Table212[[#This Row],[Return]]-$Q$3)^2</f>
        <v>9.1981028161951735E-7</v>
      </c>
      <c r="N114" s="40">
        <f>(Table212[[#This Row],[Return]]-$Q$3)^3</f>
        <v>8.8216005714513412E-10</v>
      </c>
    </row>
    <row r="115" spans="1:14" x14ac:dyDescent="0.3">
      <c r="A115" s="36">
        <v>40430</v>
      </c>
      <c r="B115" s="37">
        <v>512.95000000000005</v>
      </c>
      <c r="C115" s="37">
        <v>517.95000000000005</v>
      </c>
      <c r="D115" s="37">
        <v>519.70000000000005</v>
      </c>
      <c r="E115" s="37">
        <v>507.35</v>
      </c>
      <c r="F115" s="37">
        <v>509.15</v>
      </c>
      <c r="G115" s="37">
        <v>510.2</v>
      </c>
      <c r="H115" s="37">
        <v>513.78</v>
      </c>
      <c r="I115" s="37">
        <v>107356</v>
      </c>
      <c r="J115" s="38">
        <v>55157683.75</v>
      </c>
      <c r="K115" s="39">
        <f>IF(ISERROR((Table212[[#This Row],[Close Price]]-G114)/G114),0,(Table212[[#This Row],[Close Price]]-G114)/G114)</f>
        <v>-5.3611463105566947E-3</v>
      </c>
      <c r="L115" s="39">
        <f>IF(OR(Table212[[#This Row],[Raw Return]]&lt;-20,Table212[[#This Row],[Raw Return]]&gt;20),"Outlier",Table212[[#This Row],[Raw Return]])</f>
        <v>-5.3611463105566947E-3</v>
      </c>
      <c r="M115" s="40">
        <f>(Table212[[#This Row],[Return]]-$Q$3)^2</f>
        <v>4.4209870979281011E-5</v>
      </c>
      <c r="N115" s="40">
        <f>(Table212[[#This Row],[Return]]-$Q$3)^3</f>
        <v>-2.9395365951267526E-7</v>
      </c>
    </row>
    <row r="116" spans="1:14" x14ac:dyDescent="0.3">
      <c r="A116" s="31">
        <v>40434</v>
      </c>
      <c r="B116" s="32">
        <v>510.2</v>
      </c>
      <c r="C116" s="32">
        <v>511</v>
      </c>
      <c r="D116" s="32">
        <v>528</v>
      </c>
      <c r="E116" s="32">
        <v>508.1</v>
      </c>
      <c r="F116" s="32">
        <v>519.5</v>
      </c>
      <c r="G116" s="32">
        <v>516.5</v>
      </c>
      <c r="H116" s="32">
        <v>517.28</v>
      </c>
      <c r="I116" s="32">
        <v>238862</v>
      </c>
      <c r="J116" s="33">
        <v>123558143.05</v>
      </c>
      <c r="K116" s="39">
        <f>IF(ISERROR((Table212[[#This Row],[Close Price]]-G115)/G115),0,(Table212[[#This Row],[Close Price]]-G115)/G115)</f>
        <v>1.2348098784790301E-2</v>
      </c>
      <c r="L116" s="39">
        <f>IF(OR(Table212[[#This Row],[Raw Return]]&lt;-20,Table212[[#This Row],[Raw Return]]&gt;20),"Outlier",Table212[[#This Row],[Raw Return]])</f>
        <v>1.2348098784790301E-2</v>
      </c>
      <c r="M116" s="40">
        <f>(Table212[[#This Row],[Return]]-$Q$3)^2</f>
        <v>1.2232790710229438E-4</v>
      </c>
      <c r="N116" s="40">
        <f>(Table212[[#This Row],[Return]]-$Q$3)^3</f>
        <v>1.3529704714560541E-6</v>
      </c>
    </row>
    <row r="117" spans="1:14" x14ac:dyDescent="0.3">
      <c r="A117" s="36">
        <v>40435</v>
      </c>
      <c r="B117" s="37">
        <v>516.5</v>
      </c>
      <c r="C117" s="37">
        <v>514</v>
      </c>
      <c r="D117" s="37">
        <v>533</v>
      </c>
      <c r="E117" s="37">
        <v>509.1</v>
      </c>
      <c r="F117" s="37">
        <v>519</v>
      </c>
      <c r="G117" s="37">
        <v>519</v>
      </c>
      <c r="H117" s="37">
        <v>520.98</v>
      </c>
      <c r="I117" s="37">
        <v>225908</v>
      </c>
      <c r="J117" s="38">
        <v>117694238.90000001</v>
      </c>
      <c r="K117" s="39">
        <f>IF(ISERROR((Table212[[#This Row],[Close Price]]-G116)/G116),0,(Table212[[#This Row],[Close Price]]-G116)/G116)</f>
        <v>4.8402710551790898E-3</v>
      </c>
      <c r="L117" s="39">
        <f>IF(OR(Table212[[#This Row],[Raw Return]]&lt;-20,Table212[[#This Row],[Raw Return]]&gt;20),"Outlier",Table212[[#This Row],[Raw Return]])</f>
        <v>4.8402710551790898E-3</v>
      </c>
      <c r="M117" s="40">
        <f>(Table212[[#This Row],[Return]]-$Q$3)^2</f>
        <v>1.2619311188788744E-5</v>
      </c>
      <c r="N117" s="40">
        <f>(Table212[[#This Row],[Return]]-$Q$3)^3</f>
        <v>4.4828424427476153E-8</v>
      </c>
    </row>
    <row r="118" spans="1:14" x14ac:dyDescent="0.3">
      <c r="A118" s="31">
        <v>40436</v>
      </c>
      <c r="B118" s="32">
        <v>519</v>
      </c>
      <c r="C118" s="32">
        <v>518</v>
      </c>
      <c r="D118" s="32">
        <v>523.95000000000005</v>
      </c>
      <c r="E118" s="32">
        <v>513.1</v>
      </c>
      <c r="F118" s="32">
        <v>516.20000000000005</v>
      </c>
      <c r="G118" s="32">
        <v>516.45000000000005</v>
      </c>
      <c r="H118" s="32">
        <v>517.78</v>
      </c>
      <c r="I118" s="32">
        <v>124407</v>
      </c>
      <c r="J118" s="33">
        <v>64414853.450000003</v>
      </c>
      <c r="K118" s="39">
        <f>IF(ISERROR((Table212[[#This Row],[Close Price]]-G117)/G117),0,(Table212[[#This Row],[Close Price]]-G117)/G117)</f>
        <v>-4.9132947976877738E-3</v>
      </c>
      <c r="L118" s="39">
        <f>IF(OR(Table212[[#This Row],[Raw Return]]&lt;-20,Table212[[#This Row],[Raw Return]]&gt;20),"Outlier",Table212[[#This Row],[Raw Return]])</f>
        <v>-4.9132947976877738E-3</v>
      </c>
      <c r="M118" s="40">
        <f>(Table212[[#This Row],[Return]]-$Q$3)^2</f>
        <v>3.845486741162758E-5</v>
      </c>
      <c r="N118" s="40">
        <f>(Table212[[#This Row],[Return]]-$Q$3)^3</f>
        <v>-2.3846628029662532E-7</v>
      </c>
    </row>
    <row r="119" spans="1:14" x14ac:dyDescent="0.3">
      <c r="A119" s="36">
        <v>40437</v>
      </c>
      <c r="B119" s="37">
        <v>516.45000000000005</v>
      </c>
      <c r="C119" s="37">
        <v>517.95000000000005</v>
      </c>
      <c r="D119" s="37">
        <v>526</v>
      </c>
      <c r="E119" s="37">
        <v>512</v>
      </c>
      <c r="F119" s="37">
        <v>513.65</v>
      </c>
      <c r="G119" s="37">
        <v>514.25</v>
      </c>
      <c r="H119" s="37">
        <v>518.55999999999995</v>
      </c>
      <c r="I119" s="37">
        <v>110562</v>
      </c>
      <c r="J119" s="38">
        <v>57333237.049999997</v>
      </c>
      <c r="K119" s="39">
        <f>IF(ISERROR((Table212[[#This Row],[Close Price]]-G118)/G118),0,(Table212[[#This Row],[Close Price]]-G118)/G118)</f>
        <v>-4.2598509052184054E-3</v>
      </c>
      <c r="L119" s="39">
        <f>IF(OR(Table212[[#This Row],[Raw Return]]&lt;-20,Table212[[#This Row],[Raw Return]]&gt;20),"Outlier",Table212[[#This Row],[Raw Return]])</f>
        <v>-4.2598509052184054E-3</v>
      </c>
      <c r="M119" s="40">
        <f>(Table212[[#This Row],[Return]]-$Q$3)^2</f>
        <v>3.0777585278493795E-5</v>
      </c>
      <c r="N119" s="40">
        <f>(Table212[[#This Row],[Return]]-$Q$3)^3</f>
        <v>-1.7074650189123484E-7</v>
      </c>
    </row>
    <row r="120" spans="1:14" x14ac:dyDescent="0.3">
      <c r="A120" s="31">
        <v>40438</v>
      </c>
      <c r="B120" s="32">
        <v>514.25</v>
      </c>
      <c r="C120" s="32">
        <v>516</v>
      </c>
      <c r="D120" s="32">
        <v>539</v>
      </c>
      <c r="E120" s="32">
        <v>516</v>
      </c>
      <c r="F120" s="32">
        <v>527</v>
      </c>
      <c r="G120" s="32">
        <v>524.79999999999995</v>
      </c>
      <c r="H120" s="32">
        <v>527.28</v>
      </c>
      <c r="I120" s="32">
        <v>576471</v>
      </c>
      <c r="J120" s="33">
        <v>303961779.39999998</v>
      </c>
      <c r="K120" s="39">
        <f>IF(ISERROR((Table212[[#This Row],[Close Price]]-G119)/G119),0,(Table212[[#This Row],[Close Price]]-G119)/G119)</f>
        <v>2.0515313563441818E-2</v>
      </c>
      <c r="L120" s="39">
        <f>IF(OR(Table212[[#This Row],[Raw Return]]&lt;-20,Table212[[#This Row],[Raw Return]]&gt;20),"Outlier",Table212[[#This Row],[Raw Return]])</f>
        <v>2.0515313563441818E-2</v>
      </c>
      <c r="M120" s="40">
        <f>(Table212[[#This Row],[Return]]-$Q$3)^2</f>
        <v>3.696932757819397E-4</v>
      </c>
      <c r="N120" s="40">
        <f>(Table212[[#This Row],[Return]]-$Q$3)^3</f>
        <v>7.1082439999836873E-6</v>
      </c>
    </row>
    <row r="121" spans="1:14" x14ac:dyDescent="0.3">
      <c r="A121" s="36">
        <v>40441</v>
      </c>
      <c r="B121" s="37">
        <v>524.79999999999995</v>
      </c>
      <c r="C121" s="37">
        <v>526</v>
      </c>
      <c r="D121" s="37">
        <v>530</v>
      </c>
      <c r="E121" s="37">
        <v>523.5</v>
      </c>
      <c r="F121" s="37">
        <v>527</v>
      </c>
      <c r="G121" s="37">
        <v>527.5</v>
      </c>
      <c r="H121" s="37">
        <v>526.33000000000004</v>
      </c>
      <c r="I121" s="37">
        <v>143666</v>
      </c>
      <c r="J121" s="38">
        <v>75615931.25</v>
      </c>
      <c r="K121" s="39">
        <f>IF(ISERROR((Table212[[#This Row],[Close Price]]-G120)/G120),0,(Table212[[#This Row],[Close Price]]-G120)/G120)</f>
        <v>5.1448170731708187E-3</v>
      </c>
      <c r="L121" s="39">
        <f>IF(OR(Table212[[#This Row],[Raw Return]]&lt;-20,Table212[[#This Row],[Raw Return]]&gt;20),"Outlier",Table212[[#This Row],[Raw Return]])</f>
        <v>5.1448170731708187E-3</v>
      </c>
      <c r="M121" s="40">
        <f>(Table212[[#This Row],[Return]]-$Q$3)^2</f>
        <v>1.4875777904689092E-5</v>
      </c>
      <c r="N121" s="40">
        <f>(Table212[[#This Row],[Return]]-$Q$3)^3</f>
        <v>5.7374581214866561E-8</v>
      </c>
    </row>
    <row r="122" spans="1:14" x14ac:dyDescent="0.3">
      <c r="A122" s="31">
        <v>40442</v>
      </c>
      <c r="B122" s="32">
        <v>527.5</v>
      </c>
      <c r="C122" s="32">
        <v>529.5</v>
      </c>
      <c r="D122" s="32">
        <v>531</v>
      </c>
      <c r="E122" s="32">
        <v>518.04999999999995</v>
      </c>
      <c r="F122" s="32">
        <v>527.79999999999995</v>
      </c>
      <c r="G122" s="32">
        <v>526.20000000000005</v>
      </c>
      <c r="H122" s="32">
        <v>525.65</v>
      </c>
      <c r="I122" s="32">
        <v>216589</v>
      </c>
      <c r="J122" s="33">
        <v>113849163.59999999</v>
      </c>
      <c r="K122" s="39">
        <f>IF(ISERROR((Table212[[#This Row],[Close Price]]-G121)/G121),0,(Table212[[#This Row],[Close Price]]-G121)/G121)</f>
        <v>-2.4644549763032314E-3</v>
      </c>
      <c r="L122" s="39">
        <f>IF(OR(Table212[[#This Row],[Raw Return]]&lt;-20,Table212[[#This Row],[Raw Return]]&gt;20),"Outlier",Table212[[#This Row],[Raw Return]])</f>
        <v>-2.4644549763032314E-3</v>
      </c>
      <c r="M122" s="40">
        <f>(Table212[[#This Row],[Return]]-$Q$3)^2</f>
        <v>1.4080198421459584E-5</v>
      </c>
      <c r="N122" s="40">
        <f>(Table212[[#This Row],[Return]]-$Q$3)^3</f>
        <v>-5.2833959937555106E-8</v>
      </c>
    </row>
    <row r="123" spans="1:14" x14ac:dyDescent="0.3">
      <c r="A123" s="36">
        <v>40443</v>
      </c>
      <c r="B123" s="37">
        <v>526.20000000000005</v>
      </c>
      <c r="C123" s="37">
        <v>525</v>
      </c>
      <c r="D123" s="37">
        <v>541.4</v>
      </c>
      <c r="E123" s="37">
        <v>522.1</v>
      </c>
      <c r="F123" s="37">
        <v>527.5</v>
      </c>
      <c r="G123" s="37">
        <v>526.4</v>
      </c>
      <c r="H123" s="37">
        <v>528.42999999999995</v>
      </c>
      <c r="I123" s="37">
        <v>361962</v>
      </c>
      <c r="J123" s="38">
        <v>191270714.65000001</v>
      </c>
      <c r="K123" s="39">
        <f>IF(ISERROR((Table212[[#This Row],[Close Price]]-G122)/G122),0,(Table212[[#This Row],[Close Price]]-G122)/G122)</f>
        <v>3.8008361839591745E-4</v>
      </c>
      <c r="L123" s="39">
        <f>IF(OR(Table212[[#This Row],[Raw Return]]&lt;-20,Table212[[#This Row],[Raw Return]]&gt;20),"Outlier",Table212[[#This Row],[Raw Return]])</f>
        <v>3.8008361839591745E-4</v>
      </c>
      <c r="M123" s="40">
        <f>(Table212[[#This Row],[Return]]-$Q$3)^2</f>
        <v>8.2413797454881877E-7</v>
      </c>
      <c r="N123" s="40">
        <f>(Table212[[#This Row],[Return]]-$Q$3)^3</f>
        <v>-7.4816930923675821E-10</v>
      </c>
    </row>
    <row r="124" spans="1:14" x14ac:dyDescent="0.3">
      <c r="A124" s="31">
        <v>40444</v>
      </c>
      <c r="B124" s="32">
        <v>526.4</v>
      </c>
      <c r="C124" s="32">
        <v>529</v>
      </c>
      <c r="D124" s="32">
        <v>531</v>
      </c>
      <c r="E124" s="32">
        <v>520.95000000000005</v>
      </c>
      <c r="F124" s="32">
        <v>530</v>
      </c>
      <c r="G124" s="32">
        <v>526.20000000000005</v>
      </c>
      <c r="H124" s="32">
        <v>525.84</v>
      </c>
      <c r="I124" s="32">
        <v>225059</v>
      </c>
      <c r="J124" s="33">
        <v>118345249.75</v>
      </c>
      <c r="K124" s="39">
        <f>IF(ISERROR((Table212[[#This Row],[Close Price]]-G123)/G123),0,(Table212[[#This Row],[Close Price]]-G123)/G123)</f>
        <v>-3.7993920972631421E-4</v>
      </c>
      <c r="L124" s="39">
        <f>IF(OR(Table212[[#This Row],[Raw Return]]&lt;-20,Table212[[#This Row],[Raw Return]]&gt;20),"Outlier",Table212[[#This Row],[Raw Return]])</f>
        <v>-3.7993920972631421E-4</v>
      </c>
      <c r="M124" s="40">
        <f>(Table212[[#This Row],[Return]]-$Q$3)^2</f>
        <v>2.7817012097667105E-6</v>
      </c>
      <c r="N124" s="40">
        <f>(Table212[[#This Row],[Return]]-$Q$3)^3</f>
        <v>-4.639441672283744E-9</v>
      </c>
    </row>
    <row r="125" spans="1:14" x14ac:dyDescent="0.3">
      <c r="A125" s="36">
        <v>40445</v>
      </c>
      <c r="B125" s="37">
        <v>526.20000000000005</v>
      </c>
      <c r="C125" s="37">
        <v>528.95000000000005</v>
      </c>
      <c r="D125" s="37">
        <v>534.9</v>
      </c>
      <c r="E125" s="37">
        <v>522.75</v>
      </c>
      <c r="F125" s="37">
        <v>534</v>
      </c>
      <c r="G125" s="37">
        <v>527.4</v>
      </c>
      <c r="H125" s="37">
        <v>528.28</v>
      </c>
      <c r="I125" s="37">
        <v>455174</v>
      </c>
      <c r="J125" s="38">
        <v>240461328.5</v>
      </c>
      <c r="K125" s="39">
        <f>IF(ISERROR((Table212[[#This Row],[Close Price]]-G124)/G124),0,(Table212[[#This Row],[Close Price]]-G124)/G124)</f>
        <v>2.2805017103761527E-3</v>
      </c>
      <c r="L125" s="39">
        <f>IF(OR(Table212[[#This Row],[Raw Return]]&lt;-20,Table212[[#This Row],[Raw Return]]&gt;20),"Outlier",Table212[[#This Row],[Raw Return]])</f>
        <v>2.2805017103761527E-3</v>
      </c>
      <c r="M125" s="40">
        <f>(Table212[[#This Row],[Return]]-$Q$3)^2</f>
        <v>9.8525007327685014E-7</v>
      </c>
      <c r="N125" s="40">
        <f>(Table212[[#This Row],[Return]]-$Q$3)^3</f>
        <v>9.7795689672220071E-10</v>
      </c>
    </row>
    <row r="126" spans="1:14" x14ac:dyDescent="0.3">
      <c r="A126" s="31">
        <v>40448</v>
      </c>
      <c r="B126" s="32">
        <v>527.4</v>
      </c>
      <c r="C126" s="32">
        <v>531.5</v>
      </c>
      <c r="D126" s="32">
        <v>541.45000000000005</v>
      </c>
      <c r="E126" s="32">
        <v>526.04999999999995</v>
      </c>
      <c r="F126" s="32">
        <v>532.15</v>
      </c>
      <c r="G126" s="32">
        <v>534.1</v>
      </c>
      <c r="H126" s="32">
        <v>531.69000000000005</v>
      </c>
      <c r="I126" s="32">
        <v>402111</v>
      </c>
      <c r="J126" s="33">
        <v>213797403</v>
      </c>
      <c r="K126" s="39">
        <f>IF(ISERROR((Table212[[#This Row],[Close Price]]-G125)/G125),0,(Table212[[#This Row],[Close Price]]-G125)/G125)</f>
        <v>1.2703830109973542E-2</v>
      </c>
      <c r="L126" s="39">
        <f>IF(OR(Table212[[#This Row],[Raw Return]]&lt;-20,Table212[[#This Row],[Raw Return]]&gt;20),"Outlier",Table212[[#This Row],[Raw Return]])</f>
        <v>1.2703830109973542E-2</v>
      </c>
      <c r="M126" s="40">
        <f>(Table212[[#This Row],[Return]]-$Q$3)^2</f>
        <v>1.3032336732250372E-4</v>
      </c>
      <c r="N126" s="40">
        <f>(Table212[[#This Row],[Return]]-$Q$3)^3</f>
        <v>1.487761922476226E-6</v>
      </c>
    </row>
    <row r="127" spans="1:14" x14ac:dyDescent="0.3">
      <c r="A127" s="36">
        <v>40449</v>
      </c>
      <c r="B127" s="37">
        <v>534.1</v>
      </c>
      <c r="C127" s="37">
        <v>537</v>
      </c>
      <c r="D127" s="37">
        <v>564.79999999999995</v>
      </c>
      <c r="E127" s="37">
        <v>531</v>
      </c>
      <c r="F127" s="37">
        <v>544</v>
      </c>
      <c r="G127" s="37">
        <v>543.5</v>
      </c>
      <c r="H127" s="37">
        <v>548.25</v>
      </c>
      <c r="I127" s="37">
        <v>372212</v>
      </c>
      <c r="J127" s="38">
        <v>204063796.69999999</v>
      </c>
      <c r="K127" s="39">
        <f>IF(ISERROR((Table212[[#This Row],[Close Price]]-G126)/G126),0,(Table212[[#This Row],[Close Price]]-G126)/G126)</f>
        <v>1.7599700430630926E-2</v>
      </c>
      <c r="L127" s="39">
        <f>IF(OR(Table212[[#This Row],[Raw Return]]&lt;-20,Table212[[#This Row],[Raw Return]]&gt;20),"Outlier",Table212[[#This Row],[Raw Return]])</f>
        <v>1.7599700430630926E-2</v>
      </c>
      <c r="M127" s="40">
        <f>(Table212[[#This Row],[Return]]-$Q$3)^2</f>
        <v>2.660747004711953E-4</v>
      </c>
      <c r="N127" s="40">
        <f>(Table212[[#This Row],[Return]]-$Q$3)^3</f>
        <v>4.3401563304798731E-6</v>
      </c>
    </row>
    <row r="128" spans="1:14" x14ac:dyDescent="0.3">
      <c r="A128" s="31">
        <v>40450</v>
      </c>
      <c r="B128" s="32">
        <v>543.5</v>
      </c>
      <c r="C128" s="32">
        <v>548</v>
      </c>
      <c r="D128" s="32">
        <v>548.95000000000005</v>
      </c>
      <c r="E128" s="32">
        <v>526.95000000000005</v>
      </c>
      <c r="F128" s="32">
        <v>536</v>
      </c>
      <c r="G128" s="32">
        <v>535.20000000000005</v>
      </c>
      <c r="H128" s="32">
        <v>535.72</v>
      </c>
      <c r="I128" s="32">
        <v>104677</v>
      </c>
      <c r="J128" s="33">
        <v>56077468.75</v>
      </c>
      <c r="K128" s="39">
        <f>IF(ISERROR((Table212[[#This Row],[Close Price]]-G127)/G127),0,(Table212[[#This Row],[Close Price]]-G127)/G127)</f>
        <v>-1.527138914443414E-2</v>
      </c>
      <c r="L128" s="39">
        <f>IF(OR(Table212[[#This Row],[Raw Return]]&lt;-20,Table212[[#This Row],[Raw Return]]&gt;20),"Outlier",Table212[[#This Row],[Raw Return]])</f>
        <v>-1.527138914443414E-2</v>
      </c>
      <c r="M128" s="40">
        <f>(Table212[[#This Row],[Return]]-$Q$3)^2</f>
        <v>2.7421019180170092E-4</v>
      </c>
      <c r="N128" s="40">
        <f>(Table212[[#This Row],[Return]]-$Q$3)^3</f>
        <v>-4.5407269687625736E-6</v>
      </c>
    </row>
    <row r="129" spans="1:14" x14ac:dyDescent="0.3">
      <c r="A129" s="36">
        <v>40451</v>
      </c>
      <c r="B129" s="37">
        <v>535.20000000000005</v>
      </c>
      <c r="C129" s="37">
        <v>539</v>
      </c>
      <c r="D129" s="37">
        <v>540</v>
      </c>
      <c r="E129" s="37">
        <v>531.79999999999995</v>
      </c>
      <c r="F129" s="37">
        <v>535.75</v>
      </c>
      <c r="G129" s="37">
        <v>534.35</v>
      </c>
      <c r="H129" s="37">
        <v>535.26</v>
      </c>
      <c r="I129" s="37">
        <v>44572</v>
      </c>
      <c r="J129" s="38">
        <v>23857678.25</v>
      </c>
      <c r="K129" s="39">
        <f>IF(ISERROR((Table212[[#This Row],[Close Price]]-G128)/G128),0,(Table212[[#This Row],[Close Price]]-G128)/G128)</f>
        <v>-1.588191330343839E-3</v>
      </c>
      <c r="L129" s="39">
        <f>IF(OR(Table212[[#This Row],[Raw Return]]&lt;-20,Table212[[#This Row],[Raw Return]]&gt;20),"Outlier",Table212[[#This Row],[Raw Return]])</f>
        <v>-1.588191330343839E-3</v>
      </c>
      <c r="M129" s="40">
        <f>(Table212[[#This Row],[Return]]-$Q$3)^2</f>
        <v>8.2719247588431059E-6</v>
      </c>
      <c r="N129" s="40">
        <f>(Table212[[#This Row],[Return]]-$Q$3)^3</f>
        <v>-2.3790844760913712E-8</v>
      </c>
    </row>
    <row r="130" spans="1:14" x14ac:dyDescent="0.3">
      <c r="A130" s="31">
        <v>40452</v>
      </c>
      <c r="B130" s="32">
        <v>534.35</v>
      </c>
      <c r="C130" s="32">
        <v>539.85</v>
      </c>
      <c r="D130" s="32">
        <v>544</v>
      </c>
      <c r="E130" s="32">
        <v>522.1</v>
      </c>
      <c r="F130" s="32">
        <v>525.9</v>
      </c>
      <c r="G130" s="32">
        <v>526.79999999999995</v>
      </c>
      <c r="H130" s="32">
        <v>532.97</v>
      </c>
      <c r="I130" s="32">
        <v>79457</v>
      </c>
      <c r="J130" s="33">
        <v>42348591.450000003</v>
      </c>
      <c r="K130" s="39">
        <f>IF(ISERROR((Table212[[#This Row],[Close Price]]-G129)/G129),0,(Table212[[#This Row],[Close Price]]-G129)/G129)</f>
        <v>-1.4129315991391537E-2</v>
      </c>
      <c r="L130" s="39">
        <f>IF(OR(Table212[[#This Row],[Raw Return]]&lt;-20,Table212[[#This Row],[Raw Return]]&gt;20),"Outlier",Table212[[#This Row],[Raw Return]])</f>
        <v>-1.4129315991391537E-2</v>
      </c>
      <c r="M130" s="40">
        <f>(Table212[[#This Row],[Return]]-$Q$3)^2</f>
        <v>2.3769067445870458E-4</v>
      </c>
      <c r="N130" s="40">
        <f>(Table212[[#This Row],[Return]]-$Q$3)^3</f>
        <v>-3.6645294349581947E-6</v>
      </c>
    </row>
    <row r="131" spans="1:14" x14ac:dyDescent="0.3">
      <c r="A131" s="36">
        <v>40455</v>
      </c>
      <c r="B131" s="37">
        <v>526.79999999999995</v>
      </c>
      <c r="C131" s="37">
        <v>528</v>
      </c>
      <c r="D131" s="37">
        <v>533</v>
      </c>
      <c r="E131" s="37">
        <v>513</v>
      </c>
      <c r="F131" s="37">
        <v>515</v>
      </c>
      <c r="G131" s="37">
        <v>515.35</v>
      </c>
      <c r="H131" s="37">
        <v>518.67999999999995</v>
      </c>
      <c r="I131" s="37">
        <v>117652</v>
      </c>
      <c r="J131" s="38">
        <v>61023738.299999997</v>
      </c>
      <c r="K131" s="39">
        <f>IF(ISERROR((Table212[[#This Row],[Close Price]]-G130)/G130),0,(Table212[[#This Row],[Close Price]]-G130)/G130)</f>
        <v>-2.1735003796507085E-2</v>
      </c>
      <c r="L131" s="39">
        <f>IF(OR(Table212[[#This Row],[Raw Return]]&lt;-20,Table212[[#This Row],[Raw Return]]&gt;20),"Outlier",Table212[[#This Row],[Raw Return]])</f>
        <v>-2.1735003796507085E-2</v>
      </c>
      <c r="M131" s="40">
        <f>(Table212[[#This Row],[Return]]-$Q$3)^2</f>
        <v>5.3005428668542103E-4</v>
      </c>
      <c r="N131" s="40">
        <f>(Table212[[#This Row],[Return]]-$Q$3)^3</f>
        <v>-1.2203391007247313E-5</v>
      </c>
    </row>
    <row r="132" spans="1:14" x14ac:dyDescent="0.3">
      <c r="A132" s="31">
        <v>40456</v>
      </c>
      <c r="B132" s="32">
        <v>515.35</v>
      </c>
      <c r="C132" s="32">
        <v>519.5</v>
      </c>
      <c r="D132" s="32">
        <v>524.9</v>
      </c>
      <c r="E132" s="32">
        <v>512</v>
      </c>
      <c r="F132" s="32">
        <v>512.15</v>
      </c>
      <c r="G132" s="32">
        <v>514.75</v>
      </c>
      <c r="H132" s="32">
        <v>518.87</v>
      </c>
      <c r="I132" s="32">
        <v>99412</v>
      </c>
      <c r="J132" s="33">
        <v>51581746.549999997</v>
      </c>
      <c r="K132" s="39">
        <f>IF(ISERROR((Table212[[#This Row],[Close Price]]-G131)/G131),0,(Table212[[#This Row],[Close Price]]-G131)/G131)</f>
        <v>-1.164257300863535E-3</v>
      </c>
      <c r="L132" s="39">
        <f>IF(OR(Table212[[#This Row],[Raw Return]]&lt;-20,Table212[[#This Row],[Raw Return]]&gt;20),"Outlier",Table212[[#This Row],[Raw Return]])</f>
        <v>-1.164257300863535E-3</v>
      </c>
      <c r="M132" s="40">
        <f>(Table212[[#This Row],[Return]]-$Q$3)^2</f>
        <v>6.0130953946929467E-6</v>
      </c>
      <c r="N132" s="40">
        <f>(Table212[[#This Row],[Return]]-$Q$3)^3</f>
        <v>-1.474508025346346E-8</v>
      </c>
    </row>
    <row r="133" spans="1:14" x14ac:dyDescent="0.3">
      <c r="A133" s="36">
        <v>40457</v>
      </c>
      <c r="B133" s="37">
        <v>514.75</v>
      </c>
      <c r="C133" s="37">
        <v>516.04999999999995</v>
      </c>
      <c r="D133" s="37">
        <v>524.5</v>
      </c>
      <c r="E133" s="37">
        <v>509</v>
      </c>
      <c r="F133" s="37">
        <v>514</v>
      </c>
      <c r="G133" s="37">
        <v>515.04999999999995</v>
      </c>
      <c r="H133" s="37">
        <v>515.84</v>
      </c>
      <c r="I133" s="37">
        <v>60056</v>
      </c>
      <c r="J133" s="38">
        <v>30979326.649999999</v>
      </c>
      <c r="K133" s="39">
        <f>IF(ISERROR((Table212[[#This Row],[Close Price]]-G132)/G132),0,(Table212[[#This Row],[Close Price]]-G132)/G132)</f>
        <v>5.828071879552298E-4</v>
      </c>
      <c r="L133" s="39">
        <f>IF(OR(Table212[[#This Row],[Raw Return]]&lt;-20,Table212[[#This Row],[Raw Return]]&gt;20),"Outlier",Table212[[#This Row],[Raw Return]])</f>
        <v>5.828071879552298E-4</v>
      </c>
      <c r="M133" s="40">
        <f>(Table212[[#This Row],[Return]]-$Q$3)^2</f>
        <v>4.9716161477656411E-7</v>
      </c>
      <c r="N133" s="40">
        <f>(Table212[[#This Row],[Return]]-$Q$3)^3</f>
        <v>-3.5054710505320712E-10</v>
      </c>
    </row>
    <row r="134" spans="1:14" x14ac:dyDescent="0.3">
      <c r="A134" s="31">
        <v>40458</v>
      </c>
      <c r="B134" s="32">
        <v>515.04999999999995</v>
      </c>
      <c r="C134" s="32">
        <v>525.5</v>
      </c>
      <c r="D134" s="32">
        <v>526.5</v>
      </c>
      <c r="E134" s="32">
        <v>510.1</v>
      </c>
      <c r="F134" s="32">
        <v>514.9</v>
      </c>
      <c r="G134" s="32">
        <v>514.54999999999995</v>
      </c>
      <c r="H134" s="32">
        <v>516.07000000000005</v>
      </c>
      <c r="I134" s="32">
        <v>98005</v>
      </c>
      <c r="J134" s="33">
        <v>50577399.600000001</v>
      </c>
      <c r="K134" s="39">
        <f>IF(ISERROR((Table212[[#This Row],[Close Price]]-G133)/G133),0,(Table212[[#This Row],[Close Price]]-G133)/G133)</f>
        <v>-9.7077953596738187E-4</v>
      </c>
      <c r="L134" s="39">
        <f>IF(OR(Table212[[#This Row],[Raw Return]]&lt;-20,Table212[[#This Row],[Raw Return]]&gt;20),"Outlier",Table212[[#This Row],[Raw Return]])</f>
        <v>-9.7077953596738187E-4</v>
      </c>
      <c r="M134" s="40">
        <f>(Table212[[#This Row],[Return]]-$Q$3)^2</f>
        <v>5.1016516373349461E-6</v>
      </c>
      <c r="N134" s="40">
        <f>(Table212[[#This Row],[Return]]-$Q$3)^3</f>
        <v>-1.1523016922781612E-8</v>
      </c>
    </row>
    <row r="135" spans="1:14" x14ac:dyDescent="0.3">
      <c r="A135" s="36">
        <v>40459</v>
      </c>
      <c r="B135" s="37">
        <v>514.54999999999995</v>
      </c>
      <c r="C135" s="37">
        <v>517.79999999999995</v>
      </c>
      <c r="D135" s="37">
        <v>518.9</v>
      </c>
      <c r="E135" s="37">
        <v>502</v>
      </c>
      <c r="F135" s="37">
        <v>504.5</v>
      </c>
      <c r="G135" s="37">
        <v>505.45</v>
      </c>
      <c r="H135" s="37">
        <v>510.99</v>
      </c>
      <c r="I135" s="37">
        <v>68974</v>
      </c>
      <c r="J135" s="38">
        <v>35244836.600000001</v>
      </c>
      <c r="K135" s="39">
        <f>IF(ISERROR((Table212[[#This Row],[Close Price]]-G134)/G134),0,(Table212[[#This Row],[Close Price]]-G134)/G134)</f>
        <v>-1.7685356136429825E-2</v>
      </c>
      <c r="L135" s="39">
        <f>IF(OR(Table212[[#This Row],[Raw Return]]&lt;-20,Table212[[#This Row],[Raw Return]]&gt;20),"Outlier",Table212[[#This Row],[Raw Return]])</f>
        <v>-1.7685356136429825E-2</v>
      </c>
      <c r="M135" s="40">
        <f>(Table212[[#This Row],[Return]]-$Q$3)^2</f>
        <v>3.5998460290683496E-4</v>
      </c>
      <c r="N135" s="40">
        <f>(Table212[[#This Row],[Return]]-$Q$3)^3</f>
        <v>-6.8300815416955241E-6</v>
      </c>
    </row>
    <row r="136" spans="1:14" x14ac:dyDescent="0.3">
      <c r="A136" s="31">
        <v>40462</v>
      </c>
      <c r="B136" s="32">
        <v>505.45</v>
      </c>
      <c r="C136" s="32">
        <v>509</v>
      </c>
      <c r="D136" s="32">
        <v>518.5</v>
      </c>
      <c r="E136" s="32">
        <v>502.1</v>
      </c>
      <c r="F136" s="32">
        <v>502.1</v>
      </c>
      <c r="G136" s="32">
        <v>504.55</v>
      </c>
      <c r="H136" s="32">
        <v>508.83</v>
      </c>
      <c r="I136" s="32">
        <v>67638</v>
      </c>
      <c r="J136" s="33">
        <v>34415915.100000001</v>
      </c>
      <c r="K136" s="39">
        <f>IF(ISERROR((Table212[[#This Row],[Close Price]]-G135)/G135),0,(Table212[[#This Row],[Close Price]]-G135)/G135)</f>
        <v>-1.7805915520822579E-3</v>
      </c>
      <c r="L136" s="39">
        <f>IF(OR(Table212[[#This Row],[Raw Return]]&lt;-20,Table212[[#This Row],[Raw Return]]&gt;20),"Outlier",Table212[[#This Row],[Raw Return]])</f>
        <v>-1.7805915520822579E-3</v>
      </c>
      <c r="M136" s="40">
        <f>(Table212[[#This Row],[Return]]-$Q$3)^2</f>
        <v>9.4156653901679763E-6</v>
      </c>
      <c r="N136" s="40">
        <f>(Table212[[#This Row],[Return]]-$Q$3)^3</f>
        <v>-2.8891928040121319E-8</v>
      </c>
    </row>
    <row r="137" spans="1:14" x14ac:dyDescent="0.3">
      <c r="A137" s="36">
        <v>40463</v>
      </c>
      <c r="B137" s="37">
        <v>504.55</v>
      </c>
      <c r="C137" s="37">
        <v>505</v>
      </c>
      <c r="D137" s="37">
        <v>509.9</v>
      </c>
      <c r="E137" s="37">
        <v>474</v>
      </c>
      <c r="F137" s="37">
        <v>501</v>
      </c>
      <c r="G137" s="37">
        <v>499.8</v>
      </c>
      <c r="H137" s="37">
        <v>499.17</v>
      </c>
      <c r="I137" s="37">
        <v>52293</v>
      </c>
      <c r="J137" s="38">
        <v>26102881.5</v>
      </c>
      <c r="K137" s="39">
        <f>IF(ISERROR((Table212[[#This Row],[Close Price]]-G136)/G136),0,(Table212[[#This Row],[Close Price]]-G136)/G136)</f>
        <v>-9.4143296006342289E-3</v>
      </c>
      <c r="L137" s="39">
        <f>IF(OR(Table212[[#This Row],[Raw Return]]&lt;-20,Table212[[#This Row],[Raw Return]]&gt;20),"Outlier",Table212[[#This Row],[Raw Return]])</f>
        <v>-9.4143296006342289E-3</v>
      </c>
      <c r="M137" s="40">
        <f>(Table212[[#This Row],[Return]]-$Q$3)^2</f>
        <v>1.1453780556677117E-4</v>
      </c>
      <c r="N137" s="40">
        <f>(Table212[[#This Row],[Return]]-$Q$3)^3</f>
        <v>-1.2258103594359248E-6</v>
      </c>
    </row>
    <row r="138" spans="1:14" x14ac:dyDescent="0.3">
      <c r="A138" s="31">
        <v>40464</v>
      </c>
      <c r="B138" s="32">
        <v>499.8</v>
      </c>
      <c r="C138" s="32">
        <v>502</v>
      </c>
      <c r="D138" s="32">
        <v>514.85</v>
      </c>
      <c r="E138" s="32">
        <v>497</v>
      </c>
      <c r="F138" s="32">
        <v>505.2</v>
      </c>
      <c r="G138" s="32">
        <v>506.9</v>
      </c>
      <c r="H138" s="32">
        <v>507.03</v>
      </c>
      <c r="I138" s="32">
        <v>80902</v>
      </c>
      <c r="J138" s="33">
        <v>41019978.299999997</v>
      </c>
      <c r="K138" s="39">
        <f>IF(ISERROR((Table212[[#This Row],[Close Price]]-G137)/G137),0,(Table212[[#This Row],[Close Price]]-G137)/G137)</f>
        <v>1.4205682272909095E-2</v>
      </c>
      <c r="L138" s="39">
        <f>IF(OR(Table212[[#This Row],[Raw Return]]&lt;-20,Table212[[#This Row],[Raw Return]]&gt;20),"Outlier",Table212[[#This Row],[Raw Return]])</f>
        <v>1.4205682272909095E-2</v>
      </c>
      <c r="M138" s="40">
        <f>(Table212[[#This Row],[Return]]-$Q$3)^2</f>
        <v>1.6686899366827451E-4</v>
      </c>
      <c r="N138" s="40">
        <f>(Table212[[#This Row],[Return]]-$Q$3)^3</f>
        <v>2.1555766489473858E-6</v>
      </c>
    </row>
    <row r="139" spans="1:14" x14ac:dyDescent="0.3">
      <c r="A139" s="36">
        <v>40465</v>
      </c>
      <c r="B139" s="37">
        <v>506.9</v>
      </c>
      <c r="C139" s="37">
        <v>506.9</v>
      </c>
      <c r="D139" s="37">
        <v>508.95</v>
      </c>
      <c r="E139" s="37">
        <v>500</v>
      </c>
      <c r="F139" s="37">
        <v>502.45</v>
      </c>
      <c r="G139" s="37">
        <v>501.95</v>
      </c>
      <c r="H139" s="37">
        <v>504.39</v>
      </c>
      <c r="I139" s="37">
        <v>28284</v>
      </c>
      <c r="J139" s="38">
        <v>14266026.4</v>
      </c>
      <c r="K139" s="39">
        <f>IF(ISERROR((Table212[[#This Row],[Close Price]]-G138)/G138),0,(Table212[[#This Row],[Close Price]]-G138)/G138)</f>
        <v>-9.76523969224697E-3</v>
      </c>
      <c r="L139" s="39">
        <f>IF(OR(Table212[[#This Row],[Raw Return]]&lt;-20,Table212[[#This Row],[Raw Return]]&gt;20),"Outlier",Table212[[#This Row],[Raw Return]])</f>
        <v>-9.76523969224697E-3</v>
      </c>
      <c r="M139" s="40">
        <f>(Table212[[#This Row],[Return]]-$Q$3)^2</f>
        <v>1.2217198705566295E-4</v>
      </c>
      <c r="N139" s="40">
        <f>(Table212[[#This Row],[Return]]-$Q$3)^3</f>
        <v>-1.3503845367935308E-6</v>
      </c>
    </row>
    <row r="140" spans="1:14" x14ac:dyDescent="0.3">
      <c r="A140" s="31">
        <v>40466</v>
      </c>
      <c r="B140" s="32">
        <v>501.95</v>
      </c>
      <c r="C140" s="32">
        <v>498.05</v>
      </c>
      <c r="D140" s="32">
        <v>509.7</v>
      </c>
      <c r="E140" s="32">
        <v>497</v>
      </c>
      <c r="F140" s="32">
        <v>499.5</v>
      </c>
      <c r="G140" s="32">
        <v>499.3</v>
      </c>
      <c r="H140" s="32">
        <v>503.52</v>
      </c>
      <c r="I140" s="32">
        <v>38487</v>
      </c>
      <c r="J140" s="33">
        <v>19378895.699999999</v>
      </c>
      <c r="K140" s="39">
        <f>IF(ISERROR((Table212[[#This Row],[Close Price]]-G139)/G139),0,(Table212[[#This Row],[Close Price]]-G139)/G139)</f>
        <v>-5.2794102998306152E-3</v>
      </c>
      <c r="L140" s="39">
        <f>IF(OR(Table212[[#This Row],[Raw Return]]&lt;-20,Table212[[#This Row],[Raw Return]]&gt;20),"Outlier",Table212[[#This Row],[Raw Return]])</f>
        <v>-5.2794102998306152E-3</v>
      </c>
      <c r="M140" s="40">
        <f>(Table212[[#This Row],[Return]]-$Q$3)^2</f>
        <v>4.3129618048085651E-5</v>
      </c>
      <c r="N140" s="40">
        <f>(Table212[[#This Row],[Return]]-$Q$3)^3</f>
        <v>-2.8324576042471531E-7</v>
      </c>
    </row>
    <row r="141" spans="1:14" x14ac:dyDescent="0.3">
      <c r="A141" s="36">
        <v>40469</v>
      </c>
      <c r="B141" s="37">
        <v>499.3</v>
      </c>
      <c r="C141" s="37">
        <v>500</v>
      </c>
      <c r="D141" s="37">
        <v>522.9</v>
      </c>
      <c r="E141" s="37">
        <v>495</v>
      </c>
      <c r="F141" s="37">
        <v>505.05</v>
      </c>
      <c r="G141" s="37">
        <v>506.4</v>
      </c>
      <c r="H141" s="37">
        <v>510.05</v>
      </c>
      <c r="I141" s="37">
        <v>178731</v>
      </c>
      <c r="J141" s="38">
        <v>91161124.900000006</v>
      </c>
      <c r="K141" s="39">
        <f>IF(ISERROR((Table212[[#This Row],[Close Price]]-G140)/G140),0,(Table212[[#This Row],[Close Price]]-G140)/G140)</f>
        <v>1.4219907871019358E-2</v>
      </c>
      <c r="L141" s="39">
        <f>IF(OR(Table212[[#This Row],[Raw Return]]&lt;-20,Table212[[#This Row],[Raw Return]]&gt;20),"Outlier",Table212[[#This Row],[Raw Return]])</f>
        <v>1.4219907871019358E-2</v>
      </c>
      <c r="M141" s="40">
        <f>(Table212[[#This Row],[Return]]-$Q$3)^2</f>
        <v>1.6723672227826584E-4</v>
      </c>
      <c r="N141" s="40">
        <f>(Table212[[#This Row],[Return]]-$Q$3)^3</f>
        <v>2.1627059279700806E-6</v>
      </c>
    </row>
    <row r="142" spans="1:14" x14ac:dyDescent="0.3">
      <c r="A142" s="31">
        <v>40470</v>
      </c>
      <c r="B142" s="32">
        <v>506.4</v>
      </c>
      <c r="C142" s="32">
        <v>509</v>
      </c>
      <c r="D142" s="32">
        <v>517</v>
      </c>
      <c r="E142" s="32">
        <v>497.05</v>
      </c>
      <c r="F142" s="32">
        <v>498.45</v>
      </c>
      <c r="G142" s="32">
        <v>500.25</v>
      </c>
      <c r="H142" s="32">
        <v>509.33</v>
      </c>
      <c r="I142" s="32">
        <v>77769</v>
      </c>
      <c r="J142" s="33">
        <v>39609774.350000001</v>
      </c>
      <c r="K142" s="39">
        <f>IF(ISERROR((Table212[[#This Row],[Close Price]]-G141)/G141),0,(Table212[[#This Row],[Close Price]]-G141)/G141)</f>
        <v>-1.2144549763033131E-2</v>
      </c>
      <c r="L142" s="39">
        <f>IF(OR(Table212[[#This Row],[Raw Return]]&lt;-20,Table212[[#This Row],[Raw Return]]&gt;20),"Outlier",Table212[[#This Row],[Raw Return]])</f>
        <v>-1.2144549763033131E-2</v>
      </c>
      <c r="M142" s="40">
        <f>(Table212[[#This Row],[Return]]-$Q$3)^2</f>
        <v>1.8043081600909152E-4</v>
      </c>
      <c r="N142" s="40">
        <f>(Table212[[#This Row],[Return]]-$Q$3)^3</f>
        <v>-2.4236286063170628E-6</v>
      </c>
    </row>
    <row r="143" spans="1:14" x14ac:dyDescent="0.3">
      <c r="A143" s="36">
        <v>40471</v>
      </c>
      <c r="B143" s="37">
        <v>500.25</v>
      </c>
      <c r="C143" s="37">
        <v>505.55</v>
      </c>
      <c r="D143" s="37">
        <v>507.4</v>
      </c>
      <c r="E143" s="37">
        <v>482</v>
      </c>
      <c r="F143" s="37">
        <v>488.3</v>
      </c>
      <c r="G143" s="37">
        <v>488.3</v>
      </c>
      <c r="H143" s="37">
        <v>494.99</v>
      </c>
      <c r="I143" s="37">
        <v>56635</v>
      </c>
      <c r="J143" s="38">
        <v>28033778.25</v>
      </c>
      <c r="K143" s="39">
        <f>IF(ISERROR((Table212[[#This Row],[Close Price]]-G142)/G142),0,(Table212[[#This Row],[Close Price]]-G142)/G142)</f>
        <v>-2.3888055972013971E-2</v>
      </c>
      <c r="L143" s="39">
        <f>IF(OR(Table212[[#This Row],[Raw Return]]&lt;-20,Table212[[#This Row],[Raw Return]]&gt;20),"Outlier",Table212[[#This Row],[Raw Return]])</f>
        <v>-2.3888055972013971E-2</v>
      </c>
      <c r="M143" s="40">
        <f>(Table212[[#This Row],[Return]]-$Q$3)^2</f>
        <v>6.3382896409804469E-4</v>
      </c>
      <c r="N143" s="40">
        <f>(Table212[[#This Row],[Return]]-$Q$3)^3</f>
        <v>-1.595725267437085E-5</v>
      </c>
    </row>
    <row r="144" spans="1:14" x14ac:dyDescent="0.3">
      <c r="A144" s="31">
        <v>40472</v>
      </c>
      <c r="B144" s="32">
        <v>488.3</v>
      </c>
      <c r="C144" s="32">
        <v>496</v>
      </c>
      <c r="D144" s="32">
        <v>496</v>
      </c>
      <c r="E144" s="32">
        <v>485</v>
      </c>
      <c r="F144" s="32">
        <v>492.95</v>
      </c>
      <c r="G144" s="32">
        <v>491</v>
      </c>
      <c r="H144" s="32">
        <v>490.43</v>
      </c>
      <c r="I144" s="32">
        <v>37721</v>
      </c>
      <c r="J144" s="33">
        <v>18499375.100000001</v>
      </c>
      <c r="K144" s="39">
        <f>IF(ISERROR((Table212[[#This Row],[Close Price]]-G143)/G143),0,(Table212[[#This Row],[Close Price]]-G143)/G143)</f>
        <v>5.5293876715133902E-3</v>
      </c>
      <c r="L144" s="39">
        <f>IF(OR(Table212[[#This Row],[Raw Return]]&lt;-20,Table212[[#This Row],[Raw Return]]&gt;20),"Outlier",Table212[[#This Row],[Raw Return]])</f>
        <v>5.5293876715133902E-3</v>
      </c>
      <c r="M144" s="40">
        <f>(Table212[[#This Row],[Return]]-$Q$3)^2</f>
        <v>1.799018313163676E-5</v>
      </c>
      <c r="N144" s="40">
        <f>(Table212[[#This Row],[Return]]-$Q$3)^3</f>
        <v>7.6305066719279595E-8</v>
      </c>
    </row>
    <row r="145" spans="1:14" x14ac:dyDescent="0.3">
      <c r="A145" s="36">
        <v>40473</v>
      </c>
      <c r="B145" s="37">
        <v>491</v>
      </c>
      <c r="C145" s="37">
        <v>491.8</v>
      </c>
      <c r="D145" s="37">
        <v>494.85</v>
      </c>
      <c r="E145" s="37">
        <v>480.15</v>
      </c>
      <c r="F145" s="37">
        <v>482</v>
      </c>
      <c r="G145" s="37">
        <v>483.2</v>
      </c>
      <c r="H145" s="37">
        <v>486.54</v>
      </c>
      <c r="I145" s="37">
        <v>31654</v>
      </c>
      <c r="J145" s="38">
        <v>15400991.949999999</v>
      </c>
      <c r="K145" s="39">
        <f>IF(ISERROR((Table212[[#This Row],[Close Price]]-G144)/G144),0,(Table212[[#This Row],[Close Price]]-G144)/G144)</f>
        <v>-1.58859470468432E-2</v>
      </c>
      <c r="L145" s="39">
        <f>IF(OR(Table212[[#This Row],[Raw Return]]&lt;-20,Table212[[#This Row],[Raw Return]]&gt;20),"Outlier",Table212[[#This Row],[Raw Return]])</f>
        <v>-1.58859470468432E-2</v>
      </c>
      <c r="M145" s="40">
        <f>(Table212[[#This Row],[Return]]-$Q$3)^2</f>
        <v>2.9494116222508087E-4</v>
      </c>
      <c r="N145" s="40">
        <f>(Table212[[#This Row],[Return]]-$Q$3)^3</f>
        <v>-5.0652756086393185E-6</v>
      </c>
    </row>
    <row r="146" spans="1:14" x14ac:dyDescent="0.3">
      <c r="A146" s="31">
        <v>40476</v>
      </c>
      <c r="B146" s="32">
        <v>483.2</v>
      </c>
      <c r="C146" s="32">
        <v>487.95</v>
      </c>
      <c r="D146" s="32">
        <v>488</v>
      </c>
      <c r="E146" s="32">
        <v>484</v>
      </c>
      <c r="F146" s="32">
        <v>486</v>
      </c>
      <c r="G146" s="32">
        <v>485.8</v>
      </c>
      <c r="H146" s="32">
        <v>486.45</v>
      </c>
      <c r="I146" s="32">
        <v>27996</v>
      </c>
      <c r="J146" s="33">
        <v>13618756.85</v>
      </c>
      <c r="K146" s="39">
        <f>IF(ISERROR((Table212[[#This Row],[Close Price]]-G145)/G145),0,(Table212[[#This Row],[Close Price]]-G145)/G145)</f>
        <v>5.3807947019868024E-3</v>
      </c>
      <c r="L146" s="39">
        <f>IF(OR(Table212[[#This Row],[Raw Return]]&lt;-20,Table212[[#This Row],[Raw Return]]&gt;20),"Outlier",Table212[[#This Row],[Raw Return]])</f>
        <v>5.3807947019868024E-3</v>
      </c>
      <c r="M146" s="40">
        <f>(Table212[[#This Row],[Return]]-$Q$3)^2</f>
        <v>1.6751753715494879E-5</v>
      </c>
      <c r="N146" s="40">
        <f>(Table212[[#This Row],[Return]]-$Q$3)^3</f>
        <v>6.8563095831217919E-8</v>
      </c>
    </row>
    <row r="147" spans="1:14" x14ac:dyDescent="0.3">
      <c r="A147" s="36">
        <v>40477</v>
      </c>
      <c r="B147" s="37">
        <v>485.8</v>
      </c>
      <c r="C147" s="37">
        <v>490</v>
      </c>
      <c r="D147" s="37">
        <v>490</v>
      </c>
      <c r="E147" s="37">
        <v>475.4</v>
      </c>
      <c r="F147" s="37">
        <v>476.8</v>
      </c>
      <c r="G147" s="37">
        <v>478.2</v>
      </c>
      <c r="H147" s="37">
        <v>483.81</v>
      </c>
      <c r="I147" s="37">
        <v>33973</v>
      </c>
      <c r="J147" s="38">
        <v>16436351.15</v>
      </c>
      <c r="K147" s="39">
        <f>IF(ISERROR((Table212[[#This Row],[Close Price]]-G146)/G146),0,(Table212[[#This Row],[Close Price]]-G146)/G146)</f>
        <v>-1.5644298065047392E-2</v>
      </c>
      <c r="L147" s="39">
        <f>IF(OR(Table212[[#This Row],[Raw Return]]&lt;-20,Table212[[#This Row],[Raw Return]]&gt;20),"Outlier",Table212[[#This Row],[Raw Return]])</f>
        <v>-1.5644298065047392E-2</v>
      </c>
      <c r="M147" s="40">
        <f>(Table212[[#This Row],[Return]]-$Q$3)^2</f>
        <v>2.8669946918310276E-4</v>
      </c>
      <c r="N147" s="40">
        <f>(Table212[[#This Row],[Return]]-$Q$3)^3</f>
        <v>-4.8544533645661904E-6</v>
      </c>
    </row>
    <row r="148" spans="1:14" x14ac:dyDescent="0.3">
      <c r="A148" s="31">
        <v>40478</v>
      </c>
      <c r="B148" s="32">
        <v>478.2</v>
      </c>
      <c r="C148" s="32">
        <v>480.2</v>
      </c>
      <c r="D148" s="32">
        <v>480.2</v>
      </c>
      <c r="E148" s="32">
        <v>470</v>
      </c>
      <c r="F148" s="32">
        <v>472.05</v>
      </c>
      <c r="G148" s="32">
        <v>473.75</v>
      </c>
      <c r="H148" s="32">
        <v>474.78</v>
      </c>
      <c r="I148" s="32">
        <v>28849</v>
      </c>
      <c r="J148" s="33">
        <v>13697065.15</v>
      </c>
      <c r="K148" s="39">
        <f>IF(ISERROR((Table212[[#This Row],[Close Price]]-G147)/G147),0,(Table212[[#This Row],[Close Price]]-G147)/G147)</f>
        <v>-9.3057298201589065E-3</v>
      </c>
      <c r="L148" s="39">
        <f>IF(OR(Table212[[#This Row],[Raw Return]]&lt;-20,Table212[[#This Row],[Raw Return]]&gt;20),"Outlier",Table212[[#This Row],[Raw Return]])</f>
        <v>-9.3057298201589065E-3</v>
      </c>
      <c r="M148" s="40">
        <f>(Table212[[#This Row],[Return]]-$Q$3)^2</f>
        <v>1.1222507902437453E-4</v>
      </c>
      <c r="N148" s="40">
        <f>(Table212[[#This Row],[Return]]-$Q$3)^3</f>
        <v>-1.1888714006142452E-6</v>
      </c>
    </row>
    <row r="149" spans="1:14" x14ac:dyDescent="0.3">
      <c r="A149" s="36">
        <v>40479</v>
      </c>
      <c r="B149" s="37">
        <v>473.75</v>
      </c>
      <c r="C149" s="37">
        <v>470.35</v>
      </c>
      <c r="D149" s="37">
        <v>475</v>
      </c>
      <c r="E149" s="37">
        <v>465.05</v>
      </c>
      <c r="F149" s="37">
        <v>466</v>
      </c>
      <c r="G149" s="37">
        <v>466.2</v>
      </c>
      <c r="H149" s="37">
        <v>470.35</v>
      </c>
      <c r="I149" s="37">
        <v>26278</v>
      </c>
      <c r="J149" s="38">
        <v>12359856.550000001</v>
      </c>
      <c r="K149" s="39">
        <f>IF(ISERROR((Table212[[#This Row],[Close Price]]-G148)/G148),0,(Table212[[#This Row],[Close Price]]-G148)/G148)</f>
        <v>-1.5936675461741448E-2</v>
      </c>
      <c r="L149" s="39">
        <f>IF(OR(Table212[[#This Row],[Raw Return]]&lt;-20,Table212[[#This Row],[Raw Return]]&gt;20),"Outlier",Table212[[#This Row],[Raw Return]])</f>
        <v>-1.5936675461741448E-2</v>
      </c>
      <c r="M149" s="40">
        <f>(Table212[[#This Row],[Return]]-$Q$3)^2</f>
        <v>2.9668614008699365E-4</v>
      </c>
      <c r="N149" s="40">
        <f>(Table212[[#This Row],[Return]]-$Q$3)^3</f>
        <v>-5.1102940162530014E-6</v>
      </c>
    </row>
    <row r="150" spans="1:14" x14ac:dyDescent="0.3">
      <c r="A150" s="31">
        <v>40480</v>
      </c>
      <c r="B150" s="32">
        <v>466.2</v>
      </c>
      <c r="C150" s="32">
        <v>465</v>
      </c>
      <c r="D150" s="32">
        <v>474.9</v>
      </c>
      <c r="E150" s="32">
        <v>454.95</v>
      </c>
      <c r="F150" s="32">
        <v>470</v>
      </c>
      <c r="G150" s="32">
        <v>470.2</v>
      </c>
      <c r="H150" s="32">
        <v>464.76</v>
      </c>
      <c r="I150" s="32">
        <v>32611</v>
      </c>
      <c r="J150" s="33">
        <v>15156337.6</v>
      </c>
      <c r="K150" s="39">
        <f>IF(ISERROR((Table212[[#This Row],[Close Price]]-G149)/G149),0,(Table212[[#This Row],[Close Price]]-G149)/G149)</f>
        <v>8.5800085800085794E-3</v>
      </c>
      <c r="L150" s="39">
        <f>IF(OR(Table212[[#This Row],[Raw Return]]&lt;-20,Table212[[#This Row],[Raw Return]]&gt;20),"Outlier",Table212[[#This Row],[Raw Return]])</f>
        <v>8.5800085800085794E-3</v>
      </c>
      <c r="M150" s="40">
        <f>(Table212[[#This Row],[Return]]-$Q$3)^2</f>
        <v>5.3174788167230513E-5</v>
      </c>
      <c r="N150" s="40">
        <f>(Table212[[#This Row],[Return]]-$Q$3)^3</f>
        <v>3.8775611254863431E-7</v>
      </c>
    </row>
    <row r="151" spans="1:14" x14ac:dyDescent="0.3">
      <c r="A151" s="36">
        <v>40483</v>
      </c>
      <c r="B151" s="37">
        <v>470.2</v>
      </c>
      <c r="C151" s="37">
        <v>473.1</v>
      </c>
      <c r="D151" s="37">
        <v>483.4</v>
      </c>
      <c r="E151" s="37">
        <v>455</v>
      </c>
      <c r="F151" s="37">
        <v>464</v>
      </c>
      <c r="G151" s="37">
        <v>467.25</v>
      </c>
      <c r="H151" s="37">
        <v>472.12</v>
      </c>
      <c r="I151" s="37">
        <v>43617</v>
      </c>
      <c r="J151" s="38">
        <v>20592320.199999999</v>
      </c>
      <c r="K151" s="39">
        <f>IF(ISERROR((Table212[[#This Row],[Close Price]]-G150)/G150),0,(Table212[[#This Row],[Close Price]]-G150)/G150)</f>
        <v>-6.2739259889408525E-3</v>
      </c>
      <c r="L151" s="39">
        <f>IF(OR(Table212[[#This Row],[Raw Return]]&lt;-20,Table212[[#This Row],[Raw Return]]&gt;20),"Outlier",Table212[[#This Row],[Raw Return]])</f>
        <v>-6.2739259889408525E-3</v>
      </c>
      <c r="M151" s="40">
        <f>(Table212[[#This Row],[Return]]-$Q$3)^2</f>
        <v>5.7181273858611475E-5</v>
      </c>
      <c r="N151" s="40">
        <f>(Table212[[#This Row],[Return]]-$Q$3)^3</f>
        <v>-4.323950755418058E-7</v>
      </c>
    </row>
    <row r="152" spans="1:14" x14ac:dyDescent="0.3">
      <c r="A152" s="31">
        <v>40484</v>
      </c>
      <c r="B152" s="32">
        <v>467.25</v>
      </c>
      <c r="C152" s="32">
        <v>478</v>
      </c>
      <c r="D152" s="32">
        <v>478.9</v>
      </c>
      <c r="E152" s="32">
        <v>460</v>
      </c>
      <c r="F152" s="32">
        <v>471.65</v>
      </c>
      <c r="G152" s="32">
        <v>472.1</v>
      </c>
      <c r="H152" s="32">
        <v>470.64</v>
      </c>
      <c r="I152" s="32">
        <v>21346</v>
      </c>
      <c r="J152" s="33">
        <v>10046184.550000001</v>
      </c>
      <c r="K152" s="39">
        <f>IF(ISERROR((Table212[[#This Row],[Close Price]]-G151)/G151),0,(Table212[[#This Row],[Close Price]]-G151)/G151)</f>
        <v>1.0379882289994698E-2</v>
      </c>
      <c r="L152" s="39">
        <f>IF(OR(Table212[[#This Row],[Raw Return]]&lt;-20,Table212[[#This Row],[Raw Return]]&gt;20),"Outlier",Table212[[#This Row],[Raw Return]])</f>
        <v>1.0379882289994698E-2</v>
      </c>
      <c r="M152" s="40">
        <f>(Table212[[#This Row],[Return]]-$Q$3)^2</f>
        <v>8.2664067930842842E-5</v>
      </c>
      <c r="N152" s="40">
        <f>(Table212[[#This Row],[Return]]-$Q$3)^3</f>
        <v>7.5157990510330486E-7</v>
      </c>
    </row>
    <row r="153" spans="1:14" x14ac:dyDescent="0.3">
      <c r="A153" s="36">
        <v>40485</v>
      </c>
      <c r="B153" s="37">
        <v>472.1</v>
      </c>
      <c r="C153" s="37">
        <v>473</v>
      </c>
      <c r="D153" s="37">
        <v>486.9</v>
      </c>
      <c r="E153" s="37">
        <v>470</v>
      </c>
      <c r="F153" s="37">
        <v>481</v>
      </c>
      <c r="G153" s="37">
        <v>480.15</v>
      </c>
      <c r="H153" s="37">
        <v>480.71</v>
      </c>
      <c r="I153" s="37">
        <v>39811</v>
      </c>
      <c r="J153" s="38">
        <v>19137528.75</v>
      </c>
      <c r="K153" s="39">
        <f>IF(ISERROR((Table212[[#This Row],[Close Price]]-G152)/G152),0,(Table212[[#This Row],[Close Price]]-G152)/G152)</f>
        <v>1.7051472145731741E-2</v>
      </c>
      <c r="L153" s="39">
        <f>IF(OR(Table212[[#This Row],[Raw Return]]&lt;-20,Table212[[#This Row],[Raw Return]]&gt;20),"Outlier",Table212[[#This Row],[Raw Return]])</f>
        <v>1.7051472145731741E-2</v>
      </c>
      <c r="M153" s="40">
        <f>(Table212[[#This Row],[Return]]-$Q$3)^2</f>
        <v>2.4849007844005933E-4</v>
      </c>
      <c r="N153" s="40">
        <f>(Table212[[#This Row],[Return]]-$Q$3)^3</f>
        <v>3.9170902673329505E-6</v>
      </c>
    </row>
    <row r="154" spans="1:14" x14ac:dyDescent="0.3">
      <c r="A154" s="31">
        <v>40486</v>
      </c>
      <c r="B154" s="32">
        <v>480.15</v>
      </c>
      <c r="C154" s="32">
        <v>482</v>
      </c>
      <c r="D154" s="32">
        <v>487.9</v>
      </c>
      <c r="E154" s="32">
        <v>475.1</v>
      </c>
      <c r="F154" s="32">
        <v>482.05</v>
      </c>
      <c r="G154" s="32">
        <v>481.95</v>
      </c>
      <c r="H154" s="32">
        <v>483.41</v>
      </c>
      <c r="I154" s="32">
        <v>16748</v>
      </c>
      <c r="J154" s="33">
        <v>8096218.5999999996</v>
      </c>
      <c r="K154" s="39">
        <f>IF(ISERROR((Table212[[#This Row],[Close Price]]-G153)/G153),0,(Table212[[#This Row],[Close Price]]-G153)/G153)</f>
        <v>3.7488284910965563E-3</v>
      </c>
      <c r="L154" s="39">
        <f>IF(OR(Table212[[#This Row],[Raw Return]]&lt;-20,Table212[[#This Row],[Raw Return]]&gt;20),"Outlier",Table212[[#This Row],[Raw Return]])</f>
        <v>3.7488284910965563E-3</v>
      </c>
      <c r="M154" s="40">
        <f>(Table212[[#This Row],[Return]]-$Q$3)^2</f>
        <v>6.0561490003905874E-6</v>
      </c>
      <c r="N154" s="40">
        <f>(Table212[[#This Row],[Return]]-$Q$3)^3</f>
        <v>1.4903724965528575E-8</v>
      </c>
    </row>
    <row r="155" spans="1:14" x14ac:dyDescent="0.3">
      <c r="A155" s="36">
        <v>40487</v>
      </c>
      <c r="B155" s="37">
        <v>481.95</v>
      </c>
      <c r="C155" s="37">
        <v>485.35</v>
      </c>
      <c r="D155" s="37">
        <v>492.55</v>
      </c>
      <c r="E155" s="37">
        <v>485</v>
      </c>
      <c r="F155" s="37">
        <v>490.05</v>
      </c>
      <c r="G155" s="37">
        <v>489.5</v>
      </c>
      <c r="H155" s="37">
        <v>489.25</v>
      </c>
      <c r="I155" s="37">
        <v>10345</v>
      </c>
      <c r="J155" s="38">
        <v>5061329.4000000004</v>
      </c>
      <c r="K155" s="39">
        <f>IF(ISERROR((Table212[[#This Row],[Close Price]]-G154)/G154),0,(Table212[[#This Row],[Close Price]]-G154)/G154)</f>
        <v>1.5665525469447061E-2</v>
      </c>
      <c r="L155" s="39">
        <f>IF(OR(Table212[[#This Row],[Raw Return]]&lt;-20,Table212[[#This Row],[Raw Return]]&gt;20),"Outlier",Table212[[#This Row],[Raw Return]])</f>
        <v>1.5665525469447061E-2</v>
      </c>
      <c r="M155" s="40">
        <f>(Table212[[#This Row],[Return]]-$Q$3)^2</f>
        <v>2.0671599707102438E-4</v>
      </c>
      <c r="N155" s="40">
        <f>(Table212[[#This Row],[Return]]-$Q$3)^3</f>
        <v>2.9720843428461271E-6</v>
      </c>
    </row>
    <row r="156" spans="1:14" x14ac:dyDescent="0.3">
      <c r="A156" s="31">
        <v>40490</v>
      </c>
      <c r="B156" s="32">
        <v>489.5</v>
      </c>
      <c r="C156" s="32">
        <v>493</v>
      </c>
      <c r="D156" s="32">
        <v>493</v>
      </c>
      <c r="E156" s="32">
        <v>475</v>
      </c>
      <c r="F156" s="32">
        <v>481.5</v>
      </c>
      <c r="G156" s="32">
        <v>481.8</v>
      </c>
      <c r="H156" s="32">
        <v>482.87</v>
      </c>
      <c r="I156" s="32">
        <v>19583</v>
      </c>
      <c r="J156" s="33">
        <v>9455984.8000000007</v>
      </c>
      <c r="K156" s="39">
        <f>IF(ISERROR((Table212[[#This Row],[Close Price]]-G155)/G155),0,(Table212[[#This Row],[Close Price]]-G155)/G155)</f>
        <v>-1.5730337078651662E-2</v>
      </c>
      <c r="L156" s="39">
        <f>IF(OR(Table212[[#This Row],[Raw Return]]&lt;-20,Table212[[#This Row],[Raw Return]]&gt;20),"Outlier",Table212[[#This Row],[Raw Return]])</f>
        <v>-1.5730337078651662E-2</v>
      </c>
      <c r="M156" s="40">
        <f>(Table212[[#This Row],[Return]]-$Q$3)^2</f>
        <v>2.8962053183486828E-4</v>
      </c>
      <c r="N156" s="40">
        <f>(Table212[[#This Row],[Return]]-$Q$3)^3</f>
        <v>-4.9288320527171743E-6</v>
      </c>
    </row>
    <row r="157" spans="1:14" x14ac:dyDescent="0.3">
      <c r="A157" s="36">
        <v>40491</v>
      </c>
      <c r="B157" s="37">
        <v>481.8</v>
      </c>
      <c r="C157" s="37">
        <v>485</v>
      </c>
      <c r="D157" s="37">
        <v>488.9</v>
      </c>
      <c r="E157" s="37">
        <v>474</v>
      </c>
      <c r="F157" s="37">
        <v>474</v>
      </c>
      <c r="G157" s="37">
        <v>475.3</v>
      </c>
      <c r="H157" s="37">
        <v>480.5</v>
      </c>
      <c r="I157" s="37">
        <v>29274</v>
      </c>
      <c r="J157" s="38">
        <v>14066244.199999999</v>
      </c>
      <c r="K157" s="39">
        <f>IF(ISERROR((Table212[[#This Row],[Close Price]]-G156)/G156),0,(Table212[[#This Row],[Close Price]]-G156)/G156)</f>
        <v>-1.3491075134910751E-2</v>
      </c>
      <c r="L157" s="39">
        <f>IF(OR(Table212[[#This Row],[Raw Return]]&lt;-20,Table212[[#This Row],[Raw Return]]&gt;20),"Outlier",Table212[[#This Row],[Raw Return]])</f>
        <v>-1.3491075134910751E-2</v>
      </c>
      <c r="M157" s="40">
        <f>(Table212[[#This Row],[Return]]-$Q$3)^2</f>
        <v>2.1841822637496991E-4</v>
      </c>
      <c r="N157" s="40">
        <f>(Table212[[#This Row],[Return]]-$Q$3)^3</f>
        <v>-3.2279984258336057E-6</v>
      </c>
    </row>
    <row r="158" spans="1:14" x14ac:dyDescent="0.3">
      <c r="A158" s="31">
        <v>40492</v>
      </c>
      <c r="B158" s="32">
        <v>475.3</v>
      </c>
      <c r="C158" s="32">
        <v>482</v>
      </c>
      <c r="D158" s="32">
        <v>488</v>
      </c>
      <c r="E158" s="32">
        <v>470.25</v>
      </c>
      <c r="F158" s="32">
        <v>471</v>
      </c>
      <c r="G158" s="32">
        <v>471.95</v>
      </c>
      <c r="H158" s="32">
        <v>479.76</v>
      </c>
      <c r="I158" s="32">
        <v>41603</v>
      </c>
      <c r="J158" s="33">
        <v>19959320.850000001</v>
      </c>
      <c r="K158" s="39">
        <f>IF(ISERROR((Table212[[#This Row],[Close Price]]-G157)/G157),0,(Table212[[#This Row],[Close Price]]-G157)/G157)</f>
        <v>-7.0481800967810279E-3</v>
      </c>
      <c r="L158" s="39">
        <f>IF(OR(Table212[[#This Row],[Raw Return]]&lt;-20,Table212[[#This Row],[Raw Return]]&gt;20),"Outlier",Table212[[#This Row],[Raw Return]])</f>
        <v>-7.0481800967810279E-3</v>
      </c>
      <c r="M158" s="40">
        <f>(Table212[[#This Row],[Return]]-$Q$3)^2</f>
        <v>6.949029925584218E-5</v>
      </c>
      <c r="N158" s="40">
        <f>(Table212[[#This Row],[Return]]-$Q$3)^3</f>
        <v>-5.7927698345563273E-7</v>
      </c>
    </row>
    <row r="159" spans="1:14" x14ac:dyDescent="0.3">
      <c r="A159" s="36">
        <v>40493</v>
      </c>
      <c r="B159" s="37">
        <v>471.95</v>
      </c>
      <c r="C159" s="37">
        <v>475</v>
      </c>
      <c r="D159" s="37">
        <v>478.4</v>
      </c>
      <c r="E159" s="37">
        <v>464</v>
      </c>
      <c r="F159" s="37">
        <v>466</v>
      </c>
      <c r="G159" s="37">
        <v>465.4</v>
      </c>
      <c r="H159" s="37">
        <v>470.87</v>
      </c>
      <c r="I159" s="37">
        <v>21335</v>
      </c>
      <c r="J159" s="38">
        <v>10046069.300000001</v>
      </c>
      <c r="K159" s="39">
        <f>IF(ISERROR((Table212[[#This Row],[Close Price]]-G158)/G158),0,(Table212[[#This Row],[Close Price]]-G158)/G158)</f>
        <v>-1.3878588833562902E-2</v>
      </c>
      <c r="L159" s="39">
        <f>IF(OR(Table212[[#This Row],[Raw Return]]&lt;-20,Table212[[#This Row],[Raw Return]]&gt;20),"Outlier",Table212[[#This Row],[Raw Return]])</f>
        <v>-1.3878588833562902E-2</v>
      </c>
      <c r="M159" s="40">
        <f>(Table212[[#This Row],[Return]]-$Q$3)^2</f>
        <v>2.3002250703054768E-4</v>
      </c>
      <c r="N159" s="40">
        <f>(Table212[[#This Row],[Return]]-$Q$3)^3</f>
        <v>-3.488634720817035E-6</v>
      </c>
    </row>
    <row r="160" spans="1:14" x14ac:dyDescent="0.3">
      <c r="A160" s="31">
        <v>40494</v>
      </c>
      <c r="B160" s="32">
        <v>465.4</v>
      </c>
      <c r="C160" s="32">
        <v>466</v>
      </c>
      <c r="D160" s="32">
        <v>468</v>
      </c>
      <c r="E160" s="32">
        <v>454</v>
      </c>
      <c r="F160" s="32">
        <v>455.4</v>
      </c>
      <c r="G160" s="32">
        <v>455.15</v>
      </c>
      <c r="H160" s="32">
        <v>459.95</v>
      </c>
      <c r="I160" s="32">
        <v>20169</v>
      </c>
      <c r="J160" s="33">
        <v>9276819.3000000007</v>
      </c>
      <c r="K160" s="39">
        <f>IF(ISERROR((Table212[[#This Row],[Close Price]]-G159)/G159),0,(Table212[[#This Row],[Close Price]]-G159)/G159)</f>
        <v>-2.2024065320154707E-2</v>
      </c>
      <c r="L160" s="39">
        <f>IF(OR(Table212[[#This Row],[Raw Return]]&lt;-20,Table212[[#This Row],[Raw Return]]&gt;20),"Outlier",Table212[[#This Row],[Raw Return]])</f>
        <v>-2.2024065320154707E-2</v>
      </c>
      <c r="M160" s="40">
        <f>(Table212[[#This Row],[Return]]-$Q$3)^2</f>
        <v>5.4344791690395713E-4</v>
      </c>
      <c r="N160" s="40">
        <f>(Table212[[#This Row],[Return]]-$Q$3)^3</f>
        <v>-1.2668841204666333E-5</v>
      </c>
    </row>
    <row r="161" spans="1:14" x14ac:dyDescent="0.3">
      <c r="A161" s="36">
        <v>40497</v>
      </c>
      <c r="B161" s="37">
        <v>455.15</v>
      </c>
      <c r="C161" s="37">
        <v>463.9</v>
      </c>
      <c r="D161" s="37">
        <v>495</v>
      </c>
      <c r="E161" s="37">
        <v>440</v>
      </c>
      <c r="F161" s="37">
        <v>464</v>
      </c>
      <c r="G161" s="37">
        <v>465.9</v>
      </c>
      <c r="H161" s="37">
        <v>466.82</v>
      </c>
      <c r="I161" s="37">
        <v>86762</v>
      </c>
      <c r="J161" s="38">
        <v>40502242.549999997</v>
      </c>
      <c r="K161" s="39">
        <f>IF(ISERROR((Table212[[#This Row],[Close Price]]-G160)/G160),0,(Table212[[#This Row],[Close Price]]-G160)/G160)</f>
        <v>2.3618587278919041E-2</v>
      </c>
      <c r="L161" s="39">
        <f>IF(OR(Table212[[#This Row],[Raw Return]]&lt;-20,Table212[[#This Row],[Raw Return]]&gt;20),"Outlier",Table212[[#This Row],[Raw Return]])</f>
        <v>2.3618587278919041E-2</v>
      </c>
      <c r="M161" s="40">
        <f>(Table212[[#This Row],[Return]]-$Q$3)^2</f>
        <v>4.9865941252302771E-4</v>
      </c>
      <c r="N161" s="40">
        <f>(Table212[[#This Row],[Return]]-$Q$3)^3</f>
        <v>1.1135405369593686E-5</v>
      </c>
    </row>
    <row r="162" spans="1:14" x14ac:dyDescent="0.3">
      <c r="A162" s="31">
        <v>40498</v>
      </c>
      <c r="B162" s="32">
        <v>465.9</v>
      </c>
      <c r="C162" s="32">
        <v>468</v>
      </c>
      <c r="D162" s="32">
        <v>472.9</v>
      </c>
      <c r="E162" s="32">
        <v>454.1</v>
      </c>
      <c r="F162" s="32">
        <v>465</v>
      </c>
      <c r="G162" s="32">
        <v>465.4</v>
      </c>
      <c r="H162" s="32">
        <v>463.37</v>
      </c>
      <c r="I162" s="32">
        <v>53670</v>
      </c>
      <c r="J162" s="33">
        <v>24869232.149999999</v>
      </c>
      <c r="K162" s="39">
        <f>IF(ISERROR((Table212[[#This Row],[Close Price]]-G161)/G161),0,(Table212[[#This Row],[Close Price]]-G161)/G161)</f>
        <v>-1.0731916720326251E-3</v>
      </c>
      <c r="L162" s="39">
        <f>IF(OR(Table212[[#This Row],[Raw Return]]&lt;-20,Table212[[#This Row],[Raw Return]]&gt;20),"Outlier",Table212[[#This Row],[Raw Return]])</f>
        <v>-1.0731916720326251E-3</v>
      </c>
      <c r="M162" s="40">
        <f>(Table212[[#This Row],[Return]]-$Q$3)^2</f>
        <v>5.5747731087617027E-6</v>
      </c>
      <c r="N162" s="40">
        <f>(Table212[[#This Row],[Return]]-$Q$3)^3</f>
        <v>-1.3162573056644559E-8</v>
      </c>
    </row>
    <row r="163" spans="1:14" x14ac:dyDescent="0.3">
      <c r="A163" s="36">
        <v>40500</v>
      </c>
      <c r="B163" s="37">
        <v>465.4</v>
      </c>
      <c r="C163" s="37">
        <v>461.05</v>
      </c>
      <c r="D163" s="37">
        <v>475</v>
      </c>
      <c r="E163" s="37">
        <v>451</v>
      </c>
      <c r="F163" s="37">
        <v>460.25</v>
      </c>
      <c r="G163" s="37">
        <v>462.6</v>
      </c>
      <c r="H163" s="37">
        <v>462.36</v>
      </c>
      <c r="I163" s="37">
        <v>43283</v>
      </c>
      <c r="J163" s="38">
        <v>20012468.899999999</v>
      </c>
      <c r="K163" s="39">
        <f>IF(ISERROR((Table212[[#This Row],[Close Price]]-G162)/G162),0,(Table212[[#This Row],[Close Price]]-G162)/G162)</f>
        <v>-6.0163300386763098E-3</v>
      </c>
      <c r="L163" s="39">
        <f>IF(OR(Table212[[#This Row],[Raw Return]]&lt;-20,Table212[[#This Row],[Raw Return]]&gt;20),"Outlier",Table212[[#This Row],[Raw Return]])</f>
        <v>-6.0163300386763098E-3</v>
      </c>
      <c r="M163" s="40">
        <f>(Table212[[#This Row],[Return]]-$Q$3)^2</f>
        <v>5.3351835932036738E-5</v>
      </c>
      <c r="N163" s="40">
        <f>(Table212[[#This Row],[Return]]-$Q$3)^3</f>
        <v>-3.8969429983987766E-7</v>
      </c>
    </row>
    <row r="164" spans="1:14" x14ac:dyDescent="0.3">
      <c r="A164" s="31">
        <v>40501</v>
      </c>
      <c r="B164" s="32">
        <v>462.6</v>
      </c>
      <c r="C164" s="32">
        <v>460.1</v>
      </c>
      <c r="D164" s="32">
        <v>464.9</v>
      </c>
      <c r="E164" s="32">
        <v>450</v>
      </c>
      <c r="F164" s="32">
        <v>462</v>
      </c>
      <c r="G164" s="32">
        <v>457</v>
      </c>
      <c r="H164" s="32">
        <v>454.91</v>
      </c>
      <c r="I164" s="32">
        <v>45174</v>
      </c>
      <c r="J164" s="33">
        <v>20550049.350000001</v>
      </c>
      <c r="K164" s="39">
        <f>IF(ISERROR((Table212[[#This Row],[Close Price]]-G163)/G163),0,(Table212[[#This Row],[Close Price]]-G163)/G163)</f>
        <v>-1.2105490704712544E-2</v>
      </c>
      <c r="L164" s="39">
        <f>IF(OR(Table212[[#This Row],[Raw Return]]&lt;-20,Table212[[#This Row],[Raw Return]]&gt;20),"Outlier",Table212[[#This Row],[Raw Return]])</f>
        <v>-1.2105490704712544E-2</v>
      </c>
      <c r="M164" s="40">
        <f>(Table212[[#This Row],[Return]]-$Q$3)^2</f>
        <v>1.7938302362372776E-4</v>
      </c>
      <c r="N164" s="40">
        <f>(Table212[[#This Row],[Return]]-$Q$3)^3</f>
        <v>-2.4025476514913494E-6</v>
      </c>
    </row>
    <row r="165" spans="1:14" x14ac:dyDescent="0.3">
      <c r="A165" s="36">
        <v>40504</v>
      </c>
      <c r="B165" s="37">
        <v>457</v>
      </c>
      <c r="C165" s="37">
        <v>462</v>
      </c>
      <c r="D165" s="37">
        <v>470</v>
      </c>
      <c r="E165" s="37">
        <v>451</v>
      </c>
      <c r="F165" s="37">
        <v>462.95</v>
      </c>
      <c r="G165" s="37">
        <v>462.7</v>
      </c>
      <c r="H165" s="37">
        <v>462.49</v>
      </c>
      <c r="I165" s="37">
        <v>34552</v>
      </c>
      <c r="J165" s="38">
        <v>15979986.949999999</v>
      </c>
      <c r="K165" s="39">
        <f>IF(ISERROR((Table212[[#This Row],[Close Price]]-G164)/G164),0,(Table212[[#This Row],[Close Price]]-G164)/G164)</f>
        <v>1.2472647702406978E-2</v>
      </c>
      <c r="L165" s="39">
        <f>IF(OR(Table212[[#This Row],[Raw Return]]&lt;-20,Table212[[#This Row],[Raw Return]]&gt;20),"Outlier",Table212[[#This Row],[Raw Return]])</f>
        <v>1.2472647702406978E-2</v>
      </c>
      <c r="M165" s="40">
        <f>(Table212[[#This Row],[Return]]-$Q$3)^2</f>
        <v>1.2509849009558594E-4</v>
      </c>
      <c r="N165" s="40">
        <f>(Table212[[#This Row],[Return]]-$Q$3)^3</f>
        <v>1.3991945403688769E-6</v>
      </c>
    </row>
    <row r="166" spans="1:14" x14ac:dyDescent="0.3">
      <c r="A166" s="31">
        <v>40505</v>
      </c>
      <c r="B166" s="32">
        <v>462.7</v>
      </c>
      <c r="C166" s="32">
        <v>454.6</v>
      </c>
      <c r="D166" s="32">
        <v>468.85</v>
      </c>
      <c r="E166" s="32">
        <v>444</v>
      </c>
      <c r="F166" s="32">
        <v>458</v>
      </c>
      <c r="G166" s="32">
        <v>460</v>
      </c>
      <c r="H166" s="32">
        <v>459.44</v>
      </c>
      <c r="I166" s="32">
        <v>72762</v>
      </c>
      <c r="J166" s="33">
        <v>33429978.399999999</v>
      </c>
      <c r="K166" s="39">
        <f>IF(ISERROR((Table212[[#This Row],[Close Price]]-G165)/G165),0,(Table212[[#This Row],[Close Price]]-G165)/G165)</f>
        <v>-5.8353144586124677E-3</v>
      </c>
      <c r="L166" s="39">
        <f>IF(OR(Table212[[#This Row],[Raw Return]]&lt;-20,Table212[[#This Row],[Raw Return]]&gt;20),"Outlier",Table212[[#This Row],[Raw Return]])</f>
        <v>-5.8353144586124677E-3</v>
      </c>
      <c r="M166" s="40">
        <f>(Table212[[#This Row],[Return]]-$Q$3)^2</f>
        <v>5.0740242223615994E-5</v>
      </c>
      <c r="N166" s="40">
        <f>(Table212[[#This Row],[Return]]-$Q$3)^3</f>
        <v>-3.6143383361497685E-7</v>
      </c>
    </row>
    <row r="167" spans="1:14" x14ac:dyDescent="0.3">
      <c r="A167" s="36">
        <v>40506</v>
      </c>
      <c r="B167" s="37">
        <v>460</v>
      </c>
      <c r="C167" s="37">
        <v>460</v>
      </c>
      <c r="D167" s="37">
        <v>464.9</v>
      </c>
      <c r="E167" s="37">
        <v>453</v>
      </c>
      <c r="F167" s="37">
        <v>461</v>
      </c>
      <c r="G167" s="37">
        <v>457.95</v>
      </c>
      <c r="H167" s="37">
        <v>455.76</v>
      </c>
      <c r="I167" s="37">
        <v>96767</v>
      </c>
      <c r="J167" s="38">
        <v>44102406.100000001</v>
      </c>
      <c r="K167" s="39">
        <f>IF(ISERROR((Table212[[#This Row],[Close Price]]-G166)/G166),0,(Table212[[#This Row],[Close Price]]-G166)/G166)</f>
        <v>-4.4565217391304597E-3</v>
      </c>
      <c r="L167" s="39">
        <f>IF(OR(Table212[[#This Row],[Raw Return]]&lt;-20,Table212[[#This Row],[Raw Return]]&gt;20),"Outlier",Table212[[#This Row],[Raw Return]])</f>
        <v>-4.4565217391304597E-3</v>
      </c>
      <c r="M167" s="40">
        <f>(Table212[[#This Row],[Return]]-$Q$3)^2</f>
        <v>3.2998427890513567E-5</v>
      </c>
      <c r="N167" s="40">
        <f>(Table212[[#This Row],[Return]]-$Q$3)^3</f>
        <v>-1.8955702087494737E-7</v>
      </c>
    </row>
    <row r="168" spans="1:14" x14ac:dyDescent="0.3">
      <c r="A168" s="31">
        <v>40507</v>
      </c>
      <c r="B168" s="32">
        <v>457.95</v>
      </c>
      <c r="C168" s="32">
        <v>460.95</v>
      </c>
      <c r="D168" s="32">
        <v>463</v>
      </c>
      <c r="E168" s="32">
        <v>447</v>
      </c>
      <c r="F168" s="32">
        <v>461.5</v>
      </c>
      <c r="G168" s="32">
        <v>460.05</v>
      </c>
      <c r="H168" s="32">
        <v>457.86</v>
      </c>
      <c r="I168" s="32">
        <v>49070</v>
      </c>
      <c r="J168" s="33">
        <v>22467196.350000001</v>
      </c>
      <c r="K168" s="39">
        <f>IF(ISERROR((Table212[[#This Row],[Close Price]]-G167)/G167),0,(Table212[[#This Row],[Close Price]]-G167)/G167)</f>
        <v>4.5856534556174755E-3</v>
      </c>
      <c r="L168" s="39">
        <f>IF(OR(Table212[[#This Row],[Raw Return]]&lt;-20,Table212[[#This Row],[Raw Return]]&gt;20),"Outlier",Table212[[#This Row],[Raw Return]])</f>
        <v>4.5856534556174755E-3</v>
      </c>
      <c r="M168" s="40">
        <f>(Table212[[#This Row],[Return]]-$Q$3)^2</f>
        <v>1.0875151002355332E-5</v>
      </c>
      <c r="N168" s="40">
        <f>(Table212[[#This Row],[Return]]-$Q$3)^3</f>
        <v>3.5863522523348137E-8</v>
      </c>
    </row>
    <row r="169" spans="1:14" x14ac:dyDescent="0.3">
      <c r="A169" s="36">
        <v>40508</v>
      </c>
      <c r="B169" s="37">
        <v>460.05</v>
      </c>
      <c r="C169" s="37">
        <v>457</v>
      </c>
      <c r="D169" s="37">
        <v>466.8</v>
      </c>
      <c r="E169" s="37">
        <v>450.15</v>
      </c>
      <c r="F169" s="37">
        <v>459.5</v>
      </c>
      <c r="G169" s="37">
        <v>461.65</v>
      </c>
      <c r="H169" s="37">
        <v>457.29</v>
      </c>
      <c r="I169" s="37">
        <v>50087</v>
      </c>
      <c r="J169" s="38">
        <v>22904302.699999999</v>
      </c>
      <c r="K169" s="39">
        <f>IF(ISERROR((Table212[[#This Row],[Close Price]]-G168)/G168),0,(Table212[[#This Row],[Close Price]]-G168)/G168)</f>
        <v>3.4778828388217931E-3</v>
      </c>
      <c r="L169" s="39">
        <f>IF(OR(Table212[[#This Row],[Raw Return]]&lt;-20,Table212[[#This Row],[Raw Return]]&gt;20),"Outlier",Table212[[#This Row],[Raw Return]])</f>
        <v>3.4778828388217931E-3</v>
      </c>
      <c r="M169" s="40">
        <f>(Table212[[#This Row],[Return]]-$Q$3)^2</f>
        <v>4.7960070025874463E-6</v>
      </c>
      <c r="N169" s="40">
        <f>(Table212[[#This Row],[Return]]-$Q$3)^3</f>
        <v>1.0503153504980677E-8</v>
      </c>
    </row>
    <row r="170" spans="1:14" x14ac:dyDescent="0.3">
      <c r="A170" s="31">
        <v>40511</v>
      </c>
      <c r="B170" s="32">
        <v>461.65</v>
      </c>
      <c r="C170" s="32">
        <v>460.6</v>
      </c>
      <c r="D170" s="32">
        <v>465</v>
      </c>
      <c r="E170" s="32">
        <v>440.1</v>
      </c>
      <c r="F170" s="32">
        <v>462.7</v>
      </c>
      <c r="G170" s="32">
        <v>460.45</v>
      </c>
      <c r="H170" s="32">
        <v>457.61</v>
      </c>
      <c r="I170" s="32">
        <v>23505</v>
      </c>
      <c r="J170" s="33">
        <v>10756058.4</v>
      </c>
      <c r="K170" s="39">
        <f>IF(ISERROR((Table212[[#This Row],[Close Price]]-G169)/G169),0,(Table212[[#This Row],[Close Price]]-G169)/G169)</f>
        <v>-2.5993718184771767E-3</v>
      </c>
      <c r="L170" s="39">
        <f>IF(OR(Table212[[#This Row],[Raw Return]]&lt;-20,Table212[[#This Row],[Raw Return]]&gt;20),"Outlier",Table212[[#This Row],[Raw Return]])</f>
        <v>-2.5993718184771767E-3</v>
      </c>
      <c r="M170" s="40">
        <f>(Table212[[#This Row],[Return]]-$Q$3)^2</f>
        <v>1.5110913842548596E-5</v>
      </c>
      <c r="N170" s="40">
        <f>(Table212[[#This Row],[Return]]-$Q$3)^3</f>
        <v>-5.8740291051289796E-8</v>
      </c>
    </row>
    <row r="171" spans="1:14" x14ac:dyDescent="0.3">
      <c r="A171" s="36">
        <v>40512</v>
      </c>
      <c r="B171" s="37">
        <v>460.45</v>
      </c>
      <c r="C171" s="37">
        <v>459.95</v>
      </c>
      <c r="D171" s="37">
        <v>480</v>
      </c>
      <c r="E171" s="37">
        <v>455.05</v>
      </c>
      <c r="F171" s="37">
        <v>480</v>
      </c>
      <c r="G171" s="37">
        <v>472.1</v>
      </c>
      <c r="H171" s="37">
        <v>467.95</v>
      </c>
      <c r="I171" s="37">
        <v>34710</v>
      </c>
      <c r="J171" s="38">
        <v>16242449.050000001</v>
      </c>
      <c r="K171" s="39">
        <f>IF(ISERROR((Table212[[#This Row],[Close Price]]-G170)/G170),0,(Table212[[#This Row],[Close Price]]-G170)/G170)</f>
        <v>2.5301335649907775E-2</v>
      </c>
      <c r="L171" s="39">
        <f>IF(OR(Table212[[#This Row],[Raw Return]]&lt;-20,Table212[[#This Row],[Raw Return]]&gt;20),"Outlier",Table212[[#This Row],[Raw Return]])</f>
        <v>2.5301335649907775E-2</v>
      </c>
      <c r="M171" s="40">
        <f>(Table212[[#This Row],[Return]]-$Q$3)^2</f>
        <v>5.7664489618476633E-4</v>
      </c>
      <c r="N171" s="40">
        <f>(Table212[[#This Row],[Return]]-$Q$3)^3</f>
        <v>1.3847222759737769E-5</v>
      </c>
    </row>
    <row r="172" spans="1:14" x14ac:dyDescent="0.3">
      <c r="A172" s="31">
        <v>40513</v>
      </c>
      <c r="B172" s="32">
        <v>472.1</v>
      </c>
      <c r="C172" s="32">
        <v>476</v>
      </c>
      <c r="D172" s="32">
        <v>490</v>
      </c>
      <c r="E172" s="32">
        <v>476</v>
      </c>
      <c r="F172" s="32">
        <v>485</v>
      </c>
      <c r="G172" s="32">
        <v>481.65</v>
      </c>
      <c r="H172" s="32">
        <v>484.19</v>
      </c>
      <c r="I172" s="32">
        <v>48104</v>
      </c>
      <c r="J172" s="33">
        <v>23291263.850000001</v>
      </c>
      <c r="K172" s="39">
        <f>IF(ISERROR((Table212[[#This Row],[Close Price]]-G171)/G171),0,(Table212[[#This Row],[Close Price]]-G171)/G171)</f>
        <v>2.0228765092141398E-2</v>
      </c>
      <c r="L172" s="39">
        <f>IF(OR(Table212[[#This Row],[Raw Return]]&lt;-20,Table212[[#This Row],[Raw Return]]&gt;20),"Outlier",Table212[[#This Row],[Raw Return]])</f>
        <v>2.0228765092141398E-2</v>
      </c>
      <c r="M172" s="40">
        <f>(Table212[[#This Row],[Return]]-$Q$3)^2</f>
        <v>3.5875621621421228E-4</v>
      </c>
      <c r="N172" s="40">
        <f>(Table212[[#This Row],[Return]]-$Q$3)^3</f>
        <v>6.7951516317083628E-6</v>
      </c>
    </row>
    <row r="173" spans="1:14" x14ac:dyDescent="0.3">
      <c r="A173" s="36">
        <v>40514</v>
      </c>
      <c r="B173" s="37">
        <v>481.65</v>
      </c>
      <c r="C173" s="37">
        <v>485</v>
      </c>
      <c r="D173" s="37">
        <v>495</v>
      </c>
      <c r="E173" s="37">
        <v>482</v>
      </c>
      <c r="F173" s="37">
        <v>483</v>
      </c>
      <c r="G173" s="37">
        <v>484.35</v>
      </c>
      <c r="H173" s="37">
        <v>487.5</v>
      </c>
      <c r="I173" s="37">
        <v>59835</v>
      </c>
      <c r="J173" s="38">
        <v>29169608.600000001</v>
      </c>
      <c r="K173" s="39">
        <f>IF(ISERROR((Table212[[#This Row],[Close Price]]-G172)/G172),0,(Table212[[#This Row],[Close Price]]-G172)/G172)</f>
        <v>5.6057303020866723E-3</v>
      </c>
      <c r="L173" s="39">
        <f>IF(OR(Table212[[#This Row],[Raw Return]]&lt;-20,Table212[[#This Row],[Raw Return]]&gt;20),"Outlier",Table212[[#This Row],[Raw Return]])</f>
        <v>5.6057303020866723E-3</v>
      </c>
      <c r="M173" s="40">
        <f>(Table212[[#This Row],[Return]]-$Q$3)^2</f>
        <v>1.8643623360040687E-5</v>
      </c>
      <c r="N173" s="40">
        <f>(Table212[[#This Row],[Return]]-$Q$3)^3</f>
        <v>8.0499925982555882E-8</v>
      </c>
    </row>
    <row r="174" spans="1:14" x14ac:dyDescent="0.3">
      <c r="A174" s="31">
        <v>40515</v>
      </c>
      <c r="B174" s="32">
        <v>484.35</v>
      </c>
      <c r="C174" s="32">
        <v>487.95</v>
      </c>
      <c r="D174" s="32">
        <v>491.9</v>
      </c>
      <c r="E174" s="32">
        <v>482.05</v>
      </c>
      <c r="F174" s="32">
        <v>488</v>
      </c>
      <c r="G174" s="32">
        <v>486.7</v>
      </c>
      <c r="H174" s="32">
        <v>487.54</v>
      </c>
      <c r="I174" s="32">
        <v>72717</v>
      </c>
      <c r="J174" s="33">
        <v>35452230.75</v>
      </c>
      <c r="K174" s="39">
        <f>IF(ISERROR((Table212[[#This Row],[Close Price]]-G173)/G173),0,(Table212[[#This Row],[Close Price]]-G173)/G173)</f>
        <v>4.8518633219778382E-3</v>
      </c>
      <c r="L174" s="39">
        <f>IF(OR(Table212[[#This Row],[Raw Return]]&lt;-20,Table212[[#This Row],[Raw Return]]&gt;20),"Outlier",Table212[[#This Row],[Raw Return]])</f>
        <v>4.8518633219778382E-3</v>
      </c>
      <c r="M174" s="40">
        <f>(Table212[[#This Row],[Return]]-$Q$3)^2</f>
        <v>1.2701805541128733E-5</v>
      </c>
      <c r="N174" s="40">
        <f>(Table212[[#This Row],[Return]]-$Q$3)^3</f>
        <v>4.5268717359751171E-8</v>
      </c>
    </row>
    <row r="175" spans="1:14" x14ac:dyDescent="0.3">
      <c r="A175" s="36">
        <v>40518</v>
      </c>
      <c r="B175" s="37">
        <v>486.7</v>
      </c>
      <c r="C175" s="37">
        <v>486.65</v>
      </c>
      <c r="D175" s="37">
        <v>493</v>
      </c>
      <c r="E175" s="37">
        <v>483.5</v>
      </c>
      <c r="F175" s="37">
        <v>486.95</v>
      </c>
      <c r="G175" s="37">
        <v>487.1</v>
      </c>
      <c r="H175" s="37">
        <v>488.23</v>
      </c>
      <c r="I175" s="37">
        <v>27970</v>
      </c>
      <c r="J175" s="38">
        <v>13655892.949999999</v>
      </c>
      <c r="K175" s="39">
        <f>IF(ISERROR((Table212[[#This Row],[Close Price]]-G174)/G174),0,(Table212[[#This Row],[Close Price]]-G174)/G174)</f>
        <v>8.2186151633456778E-4</v>
      </c>
      <c r="L175" s="39">
        <f>IF(OR(Table212[[#This Row],[Raw Return]]&lt;-20,Table212[[#This Row],[Raw Return]]&gt;20),"Outlier",Table212[[#This Row],[Raw Return]])</f>
        <v>8.2186151633456778E-4</v>
      </c>
      <c r="M175" s="40">
        <f>(Table212[[#This Row],[Return]]-$Q$3)^2</f>
        <v>2.1719566295546338E-7</v>
      </c>
      <c r="N175" s="40">
        <f>(Table212[[#This Row],[Return]]-$Q$3)^3</f>
        <v>-1.0122242167177728E-10</v>
      </c>
    </row>
    <row r="176" spans="1:14" x14ac:dyDescent="0.3">
      <c r="A176" s="31">
        <v>40519</v>
      </c>
      <c r="B176" s="32">
        <v>487.1</v>
      </c>
      <c r="C176" s="32">
        <v>484.9</v>
      </c>
      <c r="D176" s="32">
        <v>488</v>
      </c>
      <c r="E176" s="32">
        <v>480</v>
      </c>
      <c r="F176" s="32">
        <v>481</v>
      </c>
      <c r="G176" s="32">
        <v>482.05</v>
      </c>
      <c r="H176" s="32">
        <v>484.49</v>
      </c>
      <c r="I176" s="32">
        <v>21813</v>
      </c>
      <c r="J176" s="33">
        <v>10568155.9</v>
      </c>
      <c r="K176" s="39">
        <f>IF(ISERROR((Table212[[#This Row],[Close Price]]-G175)/G175),0,(Table212[[#This Row],[Close Price]]-G175)/G175)</f>
        <v>-1.0367481010059559E-2</v>
      </c>
      <c r="L176" s="39">
        <f>IF(OR(Table212[[#This Row],[Raw Return]]&lt;-20,Table212[[#This Row],[Raw Return]]&gt;20),"Outlier",Table212[[#This Row],[Raw Return]])</f>
        <v>-1.0367481010059559E-2</v>
      </c>
      <c r="M176" s="40">
        <f>(Table212[[#This Row],[Return]]-$Q$3)^2</f>
        <v>1.3584800139269707E-4</v>
      </c>
      <c r="N176" s="40">
        <f>(Table212[[#This Row],[Return]]-$Q$3)^3</f>
        <v>-1.5833607687528212E-6</v>
      </c>
    </row>
    <row r="177" spans="1:14" x14ac:dyDescent="0.3">
      <c r="A177" s="36">
        <v>40520</v>
      </c>
      <c r="B177" s="37">
        <v>482.05</v>
      </c>
      <c r="C177" s="37">
        <v>479</v>
      </c>
      <c r="D177" s="37">
        <v>487.9</v>
      </c>
      <c r="E177" s="37">
        <v>455</v>
      </c>
      <c r="F177" s="37">
        <v>463.55</v>
      </c>
      <c r="G177" s="37">
        <v>459.4</v>
      </c>
      <c r="H177" s="37">
        <v>475.45</v>
      </c>
      <c r="I177" s="37">
        <v>25933</v>
      </c>
      <c r="J177" s="38">
        <v>12329740.449999999</v>
      </c>
      <c r="K177" s="39">
        <f>IF(ISERROR((Table212[[#This Row],[Close Price]]-G176)/G176),0,(Table212[[#This Row],[Close Price]]-G176)/G176)</f>
        <v>-4.6986827092625319E-2</v>
      </c>
      <c r="L177" s="39">
        <f>IF(OR(Table212[[#This Row],[Raw Return]]&lt;-20,Table212[[#This Row],[Raw Return]]&gt;20),"Outlier",Table212[[#This Row],[Raw Return]])</f>
        <v>-4.6986827092625319E-2</v>
      </c>
      <c r="M177" s="40">
        <f>(Table212[[#This Row],[Return]]-$Q$3)^2</f>
        <v>2.3304496689406395E-3</v>
      </c>
      <c r="N177" s="40">
        <f>(Table212[[#This Row],[Return]]-$Q$3)^3</f>
        <v>-1.1250183125895999E-4</v>
      </c>
    </row>
    <row r="178" spans="1:14" x14ac:dyDescent="0.3">
      <c r="A178" s="31">
        <v>40521</v>
      </c>
      <c r="B178" s="32">
        <v>459.4</v>
      </c>
      <c r="C178" s="32">
        <v>469</v>
      </c>
      <c r="D178" s="32">
        <v>469.9</v>
      </c>
      <c r="E178" s="32">
        <v>447.3</v>
      </c>
      <c r="F178" s="32">
        <v>452.2</v>
      </c>
      <c r="G178" s="32">
        <v>459</v>
      </c>
      <c r="H178" s="32">
        <v>455.87</v>
      </c>
      <c r="I178" s="32">
        <v>51887</v>
      </c>
      <c r="J178" s="33">
        <v>23653675.449999999</v>
      </c>
      <c r="K178" s="39">
        <f>IF(ISERROR((Table212[[#This Row],[Close Price]]-G177)/G177),0,(Table212[[#This Row],[Close Price]]-G177)/G177)</f>
        <v>-8.7070091423591047E-4</v>
      </c>
      <c r="L178" s="39">
        <f>IF(OR(Table212[[#This Row],[Raw Return]]&lt;-20,Table212[[#This Row],[Raw Return]]&gt;20),"Outlier",Table212[[#This Row],[Raw Return]])</f>
        <v>-8.7070091423591047E-4</v>
      </c>
      <c r="M178" s="40">
        <f>(Table212[[#This Row],[Return]]-$Q$3)^2</f>
        <v>4.6595754831949179E-6</v>
      </c>
      <c r="N178" s="40">
        <f>(Table212[[#This Row],[Return]]-$Q$3)^3</f>
        <v>-1.0058182868089301E-8</v>
      </c>
    </row>
    <row r="179" spans="1:14" x14ac:dyDescent="0.3">
      <c r="A179" s="36">
        <v>40522</v>
      </c>
      <c r="B179" s="37">
        <v>459</v>
      </c>
      <c r="C179" s="37">
        <v>464.9</v>
      </c>
      <c r="D179" s="37">
        <v>464.9</v>
      </c>
      <c r="E179" s="37">
        <v>447.15</v>
      </c>
      <c r="F179" s="37">
        <v>457.7</v>
      </c>
      <c r="G179" s="37">
        <v>458.45</v>
      </c>
      <c r="H179" s="37">
        <v>456.41</v>
      </c>
      <c r="I179" s="37">
        <v>121753</v>
      </c>
      <c r="J179" s="38">
        <v>55569704</v>
      </c>
      <c r="K179" s="39">
        <f>IF(ISERROR((Table212[[#This Row],[Close Price]]-G178)/G178),0,(Table212[[#This Row],[Close Price]]-G178)/G178)</f>
        <v>-1.1982570806100465E-3</v>
      </c>
      <c r="L179" s="39">
        <f>IF(OR(Table212[[#This Row],[Raw Return]]&lt;-20,Table212[[#This Row],[Raw Return]]&gt;20),"Outlier",Table212[[#This Row],[Raw Return]])</f>
        <v>-1.1982570806100465E-3</v>
      </c>
      <c r="M179" s="40">
        <f>(Table212[[#This Row],[Return]]-$Q$3)^2</f>
        <v>6.1809972728226105E-6</v>
      </c>
      <c r="N179" s="40">
        <f>(Table212[[#This Row],[Return]]-$Q$3)^3</f>
        <v>-1.5366955299201491E-8</v>
      </c>
    </row>
    <row r="180" spans="1:14" x14ac:dyDescent="0.3">
      <c r="A180" s="31">
        <v>40525</v>
      </c>
      <c r="B180" s="32">
        <v>458.45</v>
      </c>
      <c r="C180" s="32">
        <v>462</v>
      </c>
      <c r="D180" s="32">
        <v>462</v>
      </c>
      <c r="E180" s="32">
        <v>453.55</v>
      </c>
      <c r="F180" s="32">
        <v>459.95</v>
      </c>
      <c r="G180" s="32">
        <v>459.2</v>
      </c>
      <c r="H180" s="32">
        <v>458.41</v>
      </c>
      <c r="I180" s="32">
        <v>105215</v>
      </c>
      <c r="J180" s="33">
        <v>48231729.5</v>
      </c>
      <c r="K180" s="39">
        <f>IF(ISERROR((Table212[[#This Row],[Close Price]]-G179)/G179),0,(Table212[[#This Row],[Close Price]]-G179)/G179)</f>
        <v>1.6359472134365798E-3</v>
      </c>
      <c r="L180" s="39">
        <f>IF(OR(Table212[[#This Row],[Raw Return]]&lt;-20,Table212[[#This Row],[Raw Return]]&gt;20),"Outlier",Table212[[#This Row],[Raw Return]])</f>
        <v>1.6359472134365798E-3</v>
      </c>
      <c r="M180" s="40">
        <f>(Table212[[#This Row],[Return]]-$Q$3)^2</f>
        <v>1.2113402885047097E-7</v>
      </c>
      <c r="N180" s="40">
        <f>(Table212[[#This Row],[Return]]-$Q$3)^3</f>
        <v>4.2159868031599515E-11</v>
      </c>
    </row>
    <row r="181" spans="1:14" x14ac:dyDescent="0.3">
      <c r="A181" s="36">
        <v>40526</v>
      </c>
      <c r="B181" s="37">
        <v>459.2</v>
      </c>
      <c r="C181" s="37">
        <v>459.95</v>
      </c>
      <c r="D181" s="37">
        <v>461</v>
      </c>
      <c r="E181" s="37">
        <v>456.15</v>
      </c>
      <c r="F181" s="37">
        <v>458.85</v>
      </c>
      <c r="G181" s="37">
        <v>457.8</v>
      </c>
      <c r="H181" s="37">
        <v>459.88</v>
      </c>
      <c r="I181" s="37">
        <v>636033</v>
      </c>
      <c r="J181" s="38">
        <v>292497247.55000001</v>
      </c>
      <c r="K181" s="39">
        <f>IF(ISERROR((Table212[[#This Row],[Close Price]]-G180)/G180),0,(Table212[[#This Row],[Close Price]]-G180)/G180)</f>
        <v>-3.0487804878048287E-3</v>
      </c>
      <c r="L181" s="39">
        <f>IF(OR(Table212[[#This Row],[Raw Return]]&lt;-20,Table212[[#This Row],[Raw Return]]&gt;20),"Outlier",Table212[[#This Row],[Raw Return]])</f>
        <v>-3.0487804878048287E-3</v>
      </c>
      <c r="M181" s="40">
        <f>(Table212[[#This Row],[Return]]-$Q$3)^2</f>
        <v>1.8806832964403621E-5</v>
      </c>
      <c r="N181" s="40">
        <f>(Table212[[#This Row],[Return]]-$Q$3)^3</f>
        <v>-8.1559302120713226E-8</v>
      </c>
    </row>
    <row r="182" spans="1:14" x14ac:dyDescent="0.3">
      <c r="A182" s="31">
        <v>40527</v>
      </c>
      <c r="B182" s="32">
        <v>457.8</v>
      </c>
      <c r="C182" s="32">
        <v>459.95</v>
      </c>
      <c r="D182" s="32">
        <v>464.35</v>
      </c>
      <c r="E182" s="32">
        <v>456</v>
      </c>
      <c r="F182" s="32">
        <v>457.1</v>
      </c>
      <c r="G182" s="32">
        <v>458.9</v>
      </c>
      <c r="H182" s="32">
        <v>459.56</v>
      </c>
      <c r="I182" s="32">
        <v>324918</v>
      </c>
      <c r="J182" s="33">
        <v>149318257.55000001</v>
      </c>
      <c r="K182" s="39">
        <f>IF(ISERROR((Table212[[#This Row],[Close Price]]-G181)/G181),0,(Table212[[#This Row],[Close Price]]-G181)/G181)</f>
        <v>2.4027959807775578E-3</v>
      </c>
      <c r="L182" s="39">
        <f>IF(OR(Table212[[#This Row],[Raw Return]]&lt;-20,Table212[[#This Row],[Raw Return]]&gt;20),"Outlier",Table212[[#This Row],[Raw Return]])</f>
        <v>2.4027959807775578E-3</v>
      </c>
      <c r="M182" s="40">
        <f>(Table212[[#This Row],[Return]]-$Q$3)^2</f>
        <v>1.2429839700176569E-6</v>
      </c>
      <c r="N182" s="40">
        <f>(Table212[[#This Row],[Return]]-$Q$3)^3</f>
        <v>1.3857927718939919E-9</v>
      </c>
    </row>
    <row r="183" spans="1:14" x14ac:dyDescent="0.3">
      <c r="A183" s="36">
        <v>40528</v>
      </c>
      <c r="B183" s="37">
        <v>458.9</v>
      </c>
      <c r="C183" s="37">
        <v>454</v>
      </c>
      <c r="D183" s="37">
        <v>461.05</v>
      </c>
      <c r="E183" s="37">
        <v>454</v>
      </c>
      <c r="F183" s="37">
        <v>460</v>
      </c>
      <c r="G183" s="37">
        <v>459.55</v>
      </c>
      <c r="H183" s="37">
        <v>459.05</v>
      </c>
      <c r="I183" s="37">
        <v>19737</v>
      </c>
      <c r="J183" s="38">
        <v>9060271.4499999993</v>
      </c>
      <c r="K183" s="39">
        <f>IF(ISERROR((Table212[[#This Row],[Close Price]]-G182)/G182),0,(Table212[[#This Row],[Close Price]]-G182)/G182)</f>
        <v>1.4164305949009243E-3</v>
      </c>
      <c r="L183" s="39">
        <f>IF(OR(Table212[[#This Row],[Raw Return]]&lt;-20,Table212[[#This Row],[Raw Return]]&gt;20),"Outlier",Table212[[#This Row],[Raw Return]])</f>
        <v>1.4164305949009243E-3</v>
      </c>
      <c r="M183" s="40">
        <f>(Table212[[#This Row],[Return]]-$Q$3)^2</f>
        <v>1.651906729189636E-8</v>
      </c>
      <c r="N183" s="40">
        <f>(Table212[[#This Row],[Return]]-$Q$3)^3</f>
        <v>2.1231382936324921E-12</v>
      </c>
    </row>
    <row r="184" spans="1:14" x14ac:dyDescent="0.3">
      <c r="A184" s="31">
        <v>40532</v>
      </c>
      <c r="B184" s="32">
        <v>459.55</v>
      </c>
      <c r="C184" s="32">
        <v>459.55</v>
      </c>
      <c r="D184" s="32">
        <v>460</v>
      </c>
      <c r="E184" s="32">
        <v>451.3</v>
      </c>
      <c r="F184" s="32">
        <v>453.5</v>
      </c>
      <c r="G184" s="32">
        <v>453.4</v>
      </c>
      <c r="H184" s="32">
        <v>455.9</v>
      </c>
      <c r="I184" s="32">
        <v>5794</v>
      </c>
      <c r="J184" s="33">
        <v>2641466.2000000002</v>
      </c>
      <c r="K184" s="39">
        <f>IF(ISERROR((Table212[[#This Row],[Close Price]]-G183)/G183),0,(Table212[[#This Row],[Close Price]]-G183)/G183)</f>
        <v>-1.3382656947013457E-2</v>
      </c>
      <c r="L184" s="39">
        <f>IF(OR(Table212[[#This Row],[Raw Return]]&lt;-20,Table212[[#This Row],[Raw Return]]&gt;20),"Outlier",Table212[[#This Row],[Raw Return]])</f>
        <v>-1.3382656947013457E-2</v>
      </c>
      <c r="M184" s="40">
        <f>(Table212[[#This Row],[Return]]-$Q$3)^2</f>
        <v>2.1522536058943791E-4</v>
      </c>
      <c r="N184" s="40">
        <f>(Table212[[#This Row],[Return]]-$Q$3)^3</f>
        <v>-3.1574767851966432E-6</v>
      </c>
    </row>
    <row r="185" spans="1:14" x14ac:dyDescent="0.3">
      <c r="A185" s="36">
        <v>40533</v>
      </c>
      <c r="B185" s="37">
        <v>453.4</v>
      </c>
      <c r="C185" s="37">
        <v>453.5</v>
      </c>
      <c r="D185" s="37">
        <v>459.85</v>
      </c>
      <c r="E185" s="37">
        <v>453.5</v>
      </c>
      <c r="F185" s="37">
        <v>455</v>
      </c>
      <c r="G185" s="37">
        <v>456.4</v>
      </c>
      <c r="H185" s="37">
        <v>456.72</v>
      </c>
      <c r="I185" s="37">
        <v>3981</v>
      </c>
      <c r="J185" s="38">
        <v>1818205.5</v>
      </c>
      <c r="K185" s="39">
        <f>IF(ISERROR((Table212[[#This Row],[Close Price]]-G184)/G184),0,(Table212[[#This Row],[Close Price]]-G184)/G184)</f>
        <v>6.6166740185266875E-3</v>
      </c>
      <c r="L185" s="39">
        <f>IF(OR(Table212[[#This Row],[Raw Return]]&lt;-20,Table212[[#This Row],[Raw Return]]&gt;20),"Outlier",Table212[[#This Row],[Raw Return]])</f>
        <v>6.6166740185266875E-3</v>
      </c>
      <c r="M185" s="40">
        <f>(Table212[[#This Row],[Return]]-$Q$3)^2</f>
        <v>2.8395789151418134E-5</v>
      </c>
      <c r="N185" s="40">
        <f>(Table212[[#This Row],[Return]]-$Q$3)^3</f>
        <v>1.5131462786039857E-7</v>
      </c>
    </row>
    <row r="186" spans="1:14" x14ac:dyDescent="0.3">
      <c r="A186" s="31">
        <v>40534</v>
      </c>
      <c r="B186" s="32">
        <v>456.4</v>
      </c>
      <c r="C186" s="32">
        <v>452</v>
      </c>
      <c r="D186" s="32">
        <v>457.95</v>
      </c>
      <c r="E186" s="32">
        <v>442.05</v>
      </c>
      <c r="F186" s="32">
        <v>443.85</v>
      </c>
      <c r="G186" s="32">
        <v>444.2</v>
      </c>
      <c r="H186" s="32">
        <v>448.43</v>
      </c>
      <c r="I186" s="32">
        <v>38714</v>
      </c>
      <c r="J186" s="33">
        <v>17360571.149999999</v>
      </c>
      <c r="K186" s="39">
        <f>IF(ISERROR((Table212[[#This Row],[Close Price]]-G185)/G185),0,(Table212[[#This Row],[Close Price]]-G185)/G185)</f>
        <v>-2.6730937773882534E-2</v>
      </c>
      <c r="L186" s="39">
        <f>IF(OR(Table212[[#This Row],[Raw Return]]&lt;-20,Table212[[#This Row],[Raw Return]]&gt;20),"Outlier",Table212[[#This Row],[Raw Return]])</f>
        <v>-2.6730937773882534E-2</v>
      </c>
      <c r="M186" s="40">
        <f>(Table212[[#This Row],[Return]]-$Q$3)^2</f>
        <v>7.8505549834034707E-4</v>
      </c>
      <c r="N186" s="40">
        <f>(Table212[[#This Row],[Return]]-$Q$3)^3</f>
        <v>-2.1996345847619031E-5</v>
      </c>
    </row>
    <row r="187" spans="1:14" x14ac:dyDescent="0.3">
      <c r="A187" s="36">
        <v>40535</v>
      </c>
      <c r="B187" s="37">
        <v>444.2</v>
      </c>
      <c r="C187" s="37">
        <v>451.8</v>
      </c>
      <c r="D187" s="37">
        <v>454.75</v>
      </c>
      <c r="E187" s="37">
        <v>440.05</v>
      </c>
      <c r="F187" s="37">
        <v>449.55</v>
      </c>
      <c r="G187" s="37">
        <v>450</v>
      </c>
      <c r="H187" s="37">
        <v>449.01</v>
      </c>
      <c r="I187" s="37">
        <v>82644</v>
      </c>
      <c r="J187" s="38">
        <v>37108021.25</v>
      </c>
      <c r="K187" s="39">
        <f>IF(ISERROR((Table212[[#This Row],[Close Price]]-G186)/G186),0,(Table212[[#This Row],[Close Price]]-G186)/G186)</f>
        <v>1.3057181449797414E-2</v>
      </c>
      <c r="L187" s="39">
        <f>IF(OR(Table212[[#This Row],[Raw Return]]&lt;-20,Table212[[#This Row],[Raw Return]]&gt;20),"Outlier",Table212[[#This Row],[Raw Return]])</f>
        <v>1.3057181449797414E-2</v>
      </c>
      <c r="M187" s="40">
        <f>(Table212[[#This Row],[Return]]-$Q$3)^2</f>
        <v>1.3851589001411319E-4</v>
      </c>
      <c r="N187" s="40">
        <f>(Table212[[#This Row],[Return]]-$Q$3)^3</f>
        <v>1.6302319309179091E-6</v>
      </c>
    </row>
    <row r="188" spans="1:14" x14ac:dyDescent="0.3">
      <c r="A188" s="31">
        <v>40536</v>
      </c>
      <c r="B188" s="32">
        <v>450</v>
      </c>
      <c r="C188" s="32">
        <v>449</v>
      </c>
      <c r="D188" s="32">
        <v>454</v>
      </c>
      <c r="E188" s="32">
        <v>444.4</v>
      </c>
      <c r="F188" s="32">
        <v>451</v>
      </c>
      <c r="G188" s="32">
        <v>451.3</v>
      </c>
      <c r="H188" s="32">
        <v>449.17</v>
      </c>
      <c r="I188" s="32">
        <v>15544</v>
      </c>
      <c r="J188" s="33">
        <v>6981929.6500000004</v>
      </c>
      <c r="K188" s="39">
        <f>IF(ISERROR((Table212[[#This Row],[Close Price]]-G187)/G187),0,(Table212[[#This Row],[Close Price]]-G187)/G187)</f>
        <v>2.8888888888889143E-3</v>
      </c>
      <c r="L188" s="39">
        <f>IF(OR(Table212[[#This Row],[Raw Return]]&lt;-20,Table212[[#This Row],[Raw Return]]&gt;20),"Outlier",Table212[[#This Row],[Raw Return]])</f>
        <v>2.8888888888889143E-3</v>
      </c>
      <c r="M188" s="40">
        <f>(Table212[[#This Row],[Return]]-$Q$3)^2</f>
        <v>2.5631523864361772E-6</v>
      </c>
      <c r="N188" s="40">
        <f>(Table212[[#This Row],[Return]]-$Q$3)^3</f>
        <v>4.1035680560800285E-9</v>
      </c>
    </row>
    <row r="189" spans="1:14" x14ac:dyDescent="0.3">
      <c r="A189" s="36">
        <v>40539</v>
      </c>
      <c r="B189" s="37">
        <v>451.3</v>
      </c>
      <c r="C189" s="37">
        <v>454.85</v>
      </c>
      <c r="D189" s="37">
        <v>459</v>
      </c>
      <c r="E189" s="37">
        <v>450</v>
      </c>
      <c r="F189" s="37">
        <v>453.15</v>
      </c>
      <c r="G189" s="37">
        <v>454.75</v>
      </c>
      <c r="H189" s="37">
        <v>454.79</v>
      </c>
      <c r="I189" s="37">
        <v>11258</v>
      </c>
      <c r="J189" s="38">
        <v>5120023.45</v>
      </c>
      <c r="K189" s="39">
        <f>IF(ISERROR((Table212[[#This Row],[Close Price]]-G188)/G188),0,(Table212[[#This Row],[Close Price]]-G188)/G188)</f>
        <v>7.6445823177487002E-3</v>
      </c>
      <c r="L189" s="39">
        <f>IF(OR(Table212[[#This Row],[Raw Return]]&lt;-20,Table212[[#This Row],[Raw Return]]&gt;20),"Outlier",Table212[[#This Row],[Raw Return]])</f>
        <v>7.6445823177487002E-3</v>
      </c>
      <c r="M189" s="40">
        <f>(Table212[[#This Row],[Return]]-$Q$3)^2</f>
        <v>4.0407358330009546E-5</v>
      </c>
      <c r="N189" s="40">
        <f>(Table212[[#This Row],[Return]]-$Q$3)^3</f>
        <v>2.5685657569643811E-7</v>
      </c>
    </row>
    <row r="190" spans="1:14" x14ac:dyDescent="0.3">
      <c r="A190" s="31">
        <v>40540</v>
      </c>
      <c r="B190" s="32">
        <v>454.75</v>
      </c>
      <c r="C190" s="32">
        <v>456.1</v>
      </c>
      <c r="D190" s="32">
        <v>501.7</v>
      </c>
      <c r="E190" s="32">
        <v>455.75</v>
      </c>
      <c r="F190" s="32">
        <v>473.6</v>
      </c>
      <c r="G190" s="32">
        <v>472.9</v>
      </c>
      <c r="H190" s="32">
        <v>478.9</v>
      </c>
      <c r="I190" s="32">
        <v>211669</v>
      </c>
      <c r="J190" s="33">
        <v>101369048.84999999</v>
      </c>
      <c r="K190" s="39">
        <f>IF(ISERROR((Table212[[#This Row],[Close Price]]-G189)/G189),0,(Table212[[#This Row],[Close Price]]-G189)/G189)</f>
        <v>3.9912039582187968E-2</v>
      </c>
      <c r="L190" s="39">
        <f>IF(OR(Table212[[#This Row],[Raw Return]]&lt;-20,Table212[[#This Row],[Raw Return]]&gt;20),"Outlier",Table212[[#This Row],[Raw Return]])</f>
        <v>3.9912039582187968E-2</v>
      </c>
      <c r="M190" s="40">
        <f>(Table212[[#This Row],[Return]]-$Q$3)^2</f>
        <v>1.4918238439703361E-3</v>
      </c>
      <c r="N190" s="40">
        <f>(Table212[[#This Row],[Return]]-$Q$3)^3</f>
        <v>5.7620406308017281E-5</v>
      </c>
    </row>
    <row r="191" spans="1:14" x14ac:dyDescent="0.3">
      <c r="A191" s="36">
        <v>40541</v>
      </c>
      <c r="B191" s="37">
        <v>472.9</v>
      </c>
      <c r="C191" s="37">
        <v>471.1</v>
      </c>
      <c r="D191" s="37">
        <v>486</v>
      </c>
      <c r="E191" s="37">
        <v>470.1</v>
      </c>
      <c r="F191" s="37">
        <v>471.9</v>
      </c>
      <c r="G191" s="37">
        <v>470.75</v>
      </c>
      <c r="H191" s="37">
        <v>477.03</v>
      </c>
      <c r="I191" s="37">
        <v>69815</v>
      </c>
      <c r="J191" s="38">
        <v>33304091.399999999</v>
      </c>
      <c r="K191" s="39">
        <f>IF(ISERROR((Table212[[#This Row],[Close Price]]-G190)/G190),0,(Table212[[#This Row],[Close Price]]-G190)/G190)</f>
        <v>-4.5464157327129995E-3</v>
      </c>
      <c r="L191" s="39">
        <f>IF(OR(Table212[[#This Row],[Raw Return]]&lt;-20,Table212[[#This Row],[Raw Return]]&gt;20),"Outlier",Table212[[#This Row],[Raw Return]])</f>
        <v>-4.5464157327129995E-3</v>
      </c>
      <c r="M191" s="40">
        <f>(Table212[[#This Row],[Return]]-$Q$3)^2</f>
        <v>3.4039287574456155E-5</v>
      </c>
      <c r="N191" s="40">
        <f>(Table212[[#This Row],[Return]]-$Q$3)^3</f>
        <v>-1.985960896071031E-7</v>
      </c>
    </row>
    <row r="192" spans="1:14" x14ac:dyDescent="0.3">
      <c r="A192" s="31">
        <v>40542</v>
      </c>
      <c r="B192" s="32">
        <v>470.75</v>
      </c>
      <c r="C192" s="32">
        <v>471</v>
      </c>
      <c r="D192" s="32">
        <v>474.9</v>
      </c>
      <c r="E192" s="32">
        <v>465</v>
      </c>
      <c r="F192" s="32">
        <v>465</v>
      </c>
      <c r="G192" s="32">
        <v>465.75</v>
      </c>
      <c r="H192" s="32">
        <v>468.16</v>
      </c>
      <c r="I192" s="32">
        <v>14124</v>
      </c>
      <c r="J192" s="33">
        <v>6612232.3499999996</v>
      </c>
      <c r="K192" s="39">
        <f>IF(ISERROR((Table212[[#This Row],[Close Price]]-G191)/G191),0,(Table212[[#This Row],[Close Price]]-G191)/G191)</f>
        <v>-1.0621348911311737E-2</v>
      </c>
      <c r="L192" s="39">
        <f>IF(OR(Table212[[#This Row],[Raw Return]]&lt;-20,Table212[[#This Row],[Raw Return]]&gt;20),"Outlier",Table212[[#This Row],[Raw Return]])</f>
        <v>-1.0621348911311737E-2</v>
      </c>
      <c r="M192" s="40">
        <f>(Table212[[#This Row],[Return]]-$Q$3)^2</f>
        <v>1.4183030660171932E-4</v>
      </c>
      <c r="N192" s="40">
        <f>(Table212[[#This Row],[Return]]-$Q$3)^3</f>
        <v>-1.6890930019085959E-6</v>
      </c>
    </row>
    <row r="193" spans="1:14" x14ac:dyDescent="0.3">
      <c r="A193" s="36">
        <v>40543</v>
      </c>
      <c r="B193" s="37">
        <v>465.75</v>
      </c>
      <c r="C193" s="37">
        <v>468.6</v>
      </c>
      <c r="D193" s="37">
        <v>470</v>
      </c>
      <c r="E193" s="37">
        <v>461.2</v>
      </c>
      <c r="F193" s="37">
        <v>463</v>
      </c>
      <c r="G193" s="37">
        <v>462.85</v>
      </c>
      <c r="H193" s="37">
        <v>465.03</v>
      </c>
      <c r="I193" s="37">
        <v>18757</v>
      </c>
      <c r="J193" s="38">
        <v>8722547.9000000004</v>
      </c>
      <c r="K193" s="39">
        <f>IF(ISERROR((Table212[[#This Row],[Close Price]]-G192)/G192),0,(Table212[[#This Row],[Close Price]]-G192)/G192)</f>
        <v>-6.2265163714438588E-3</v>
      </c>
      <c r="L193" s="39">
        <f>IF(OR(Table212[[#This Row],[Raw Return]]&lt;-20,Table212[[#This Row],[Raw Return]]&gt;20),"Outlier",Table212[[#This Row],[Raw Return]])</f>
        <v>-6.2265163714438588E-3</v>
      </c>
      <c r="M193" s="40">
        <f>(Table212[[#This Row],[Return]]-$Q$3)^2</f>
        <v>5.6466514588984594E-5</v>
      </c>
      <c r="N193" s="40">
        <f>(Table212[[#This Row],[Return]]-$Q$3)^3</f>
        <v>-4.2431313155291716E-7</v>
      </c>
    </row>
    <row r="194" spans="1:14" x14ac:dyDescent="0.3">
      <c r="A194" s="31">
        <v>40546</v>
      </c>
      <c r="B194" s="32">
        <v>462.85</v>
      </c>
      <c r="C194" s="32">
        <v>463.1</v>
      </c>
      <c r="D194" s="32">
        <v>471.85</v>
      </c>
      <c r="E194" s="32">
        <v>462.9</v>
      </c>
      <c r="F194" s="32">
        <v>470</v>
      </c>
      <c r="G194" s="32">
        <v>470.4</v>
      </c>
      <c r="H194" s="32">
        <v>468.74</v>
      </c>
      <c r="I194" s="32">
        <v>11865</v>
      </c>
      <c r="J194" s="33">
        <v>5561605.1500000004</v>
      </c>
      <c r="K194" s="39">
        <f>IF(ISERROR((Table212[[#This Row],[Close Price]]-G193)/G193),0,(Table212[[#This Row],[Close Price]]-G193)/G193)</f>
        <v>1.6311980123149949E-2</v>
      </c>
      <c r="L194" s="39">
        <f>IF(OR(Table212[[#This Row],[Raw Return]]&lt;-20,Table212[[#This Row],[Raw Return]]&gt;20),"Outlier",Table212[[#This Row],[Raw Return]])</f>
        <v>1.6311980123149949E-2</v>
      </c>
      <c r="M194" s="40">
        <f>(Table212[[#This Row],[Return]]-$Q$3)^2</f>
        <v>2.2572286121445476E-4</v>
      </c>
      <c r="N194" s="40">
        <f>(Table212[[#This Row],[Return]]-$Q$3)^3</f>
        <v>3.3912774335472987E-6</v>
      </c>
    </row>
    <row r="195" spans="1:14" x14ac:dyDescent="0.3">
      <c r="A195" s="36">
        <v>40547</v>
      </c>
      <c r="B195" s="37">
        <v>470.4</v>
      </c>
      <c r="C195" s="37">
        <v>475</v>
      </c>
      <c r="D195" s="37">
        <v>477.9</v>
      </c>
      <c r="E195" s="37">
        <v>464.25</v>
      </c>
      <c r="F195" s="37">
        <v>467.95</v>
      </c>
      <c r="G195" s="37">
        <v>468.2</v>
      </c>
      <c r="H195" s="37">
        <v>470.28</v>
      </c>
      <c r="I195" s="37">
        <v>12347</v>
      </c>
      <c r="J195" s="38">
        <v>5806559.25</v>
      </c>
      <c r="K195" s="39">
        <f>IF(ISERROR((Table212[[#This Row],[Close Price]]-G194)/G194),0,(Table212[[#This Row],[Close Price]]-G194)/G194)</f>
        <v>-4.6768707482992954E-3</v>
      </c>
      <c r="L195" s="39">
        <f>IF(OR(Table212[[#This Row],[Raw Return]]&lt;-20,Table212[[#This Row],[Raw Return]]&gt;20),"Outlier",Table212[[#This Row],[Raw Return]])</f>
        <v>-4.6768707482992954E-3</v>
      </c>
      <c r="M195" s="40">
        <f>(Table212[[#This Row],[Return]]-$Q$3)^2</f>
        <v>3.5578538647460373E-5</v>
      </c>
      <c r="N195" s="40">
        <f>(Table212[[#This Row],[Return]]-$Q$3)^3</f>
        <v>-2.1221797143933447E-7</v>
      </c>
    </row>
    <row r="196" spans="1:14" x14ac:dyDescent="0.3">
      <c r="A196" s="31">
        <v>40548</v>
      </c>
      <c r="B196" s="32">
        <v>468.2</v>
      </c>
      <c r="C196" s="32">
        <v>473.4</v>
      </c>
      <c r="D196" s="32">
        <v>473.4</v>
      </c>
      <c r="E196" s="32">
        <v>461.1</v>
      </c>
      <c r="F196" s="32">
        <v>464.5</v>
      </c>
      <c r="G196" s="32">
        <v>464.75</v>
      </c>
      <c r="H196" s="32">
        <v>466.16</v>
      </c>
      <c r="I196" s="32">
        <v>5021</v>
      </c>
      <c r="J196" s="33">
        <v>2340578.4</v>
      </c>
      <c r="K196" s="39">
        <f>IF(ISERROR((Table212[[#This Row],[Close Price]]-G195)/G195),0,(Table212[[#This Row],[Close Price]]-G195)/G195)</f>
        <v>-7.3686458778299633E-3</v>
      </c>
      <c r="L196" s="39">
        <f>IF(OR(Table212[[#This Row],[Raw Return]]&lt;-20,Table212[[#This Row],[Raw Return]]&gt;20),"Outlier",Table212[[#This Row],[Raw Return]])</f>
        <v>-7.3686458778299633E-3</v>
      </c>
      <c r="M196" s="40">
        <f>(Table212[[#This Row],[Return]]-$Q$3)^2</f>
        <v>7.493585702023573E-5</v>
      </c>
      <c r="N196" s="40">
        <f>(Table212[[#This Row],[Return]]-$Q$3)^3</f>
        <v>-6.4868598926983921E-7</v>
      </c>
    </row>
    <row r="197" spans="1:14" x14ac:dyDescent="0.3">
      <c r="A197" s="36">
        <v>40549</v>
      </c>
      <c r="B197" s="37">
        <v>464.75</v>
      </c>
      <c r="C197" s="37">
        <v>460.1</v>
      </c>
      <c r="D197" s="37">
        <v>473</v>
      </c>
      <c r="E197" s="37">
        <v>453.5</v>
      </c>
      <c r="F197" s="37">
        <v>454.5</v>
      </c>
      <c r="G197" s="37">
        <v>454.5</v>
      </c>
      <c r="H197" s="37">
        <v>459.7</v>
      </c>
      <c r="I197" s="37">
        <v>6734</v>
      </c>
      <c r="J197" s="38">
        <v>3095625.45</v>
      </c>
      <c r="K197" s="39">
        <f>IF(ISERROR((Table212[[#This Row],[Close Price]]-G196)/G196),0,(Table212[[#This Row],[Close Price]]-G196)/G196)</f>
        <v>-2.2054868208714364E-2</v>
      </c>
      <c r="L197" s="39">
        <f>IF(OR(Table212[[#This Row],[Raw Return]]&lt;-20,Table212[[#This Row],[Raw Return]]&gt;20),"Outlier",Table212[[#This Row],[Raw Return]])</f>
        <v>-2.2054868208714364E-2</v>
      </c>
      <c r="M197" s="40">
        <f>(Table212[[#This Row],[Return]]-$Q$3)^2</f>
        <v>5.4488501771243747E-4</v>
      </c>
      <c r="N197" s="40">
        <f>(Table212[[#This Row],[Return]]-$Q$3)^3</f>
        <v>-1.2719126887204357E-5</v>
      </c>
    </row>
    <row r="198" spans="1:14" x14ac:dyDescent="0.3">
      <c r="A198" s="31">
        <v>40550</v>
      </c>
      <c r="B198" s="32">
        <v>454.5</v>
      </c>
      <c r="C198" s="32">
        <v>458.6</v>
      </c>
      <c r="D198" s="32">
        <v>458.6</v>
      </c>
      <c r="E198" s="32">
        <v>444.05</v>
      </c>
      <c r="F198" s="32">
        <v>445.1</v>
      </c>
      <c r="G198" s="32">
        <v>445.85</v>
      </c>
      <c r="H198" s="32">
        <v>447.01</v>
      </c>
      <c r="I198" s="32">
        <v>15511</v>
      </c>
      <c r="J198" s="33">
        <v>6933534.25</v>
      </c>
      <c r="K198" s="39">
        <f>IF(ISERROR((Table212[[#This Row],[Close Price]]-G197)/G197),0,(Table212[[#This Row],[Close Price]]-G197)/G197)</f>
        <v>-1.9031903190318982E-2</v>
      </c>
      <c r="L198" s="39">
        <f>IF(OR(Table212[[#This Row],[Raw Return]]&lt;-20,Table212[[#This Row],[Raw Return]]&gt;20),"Outlier",Table212[[#This Row],[Raw Return]])</f>
        <v>-1.9031903190318982E-2</v>
      </c>
      <c r="M198" s="40">
        <f>(Table212[[#This Row],[Return]]-$Q$3)^2</f>
        <v>4.1289456714571399E-4</v>
      </c>
      <c r="N198" s="40">
        <f>(Table212[[#This Row],[Return]]-$Q$3)^3</f>
        <v>-8.3899380237336291E-6</v>
      </c>
    </row>
    <row r="199" spans="1:14" x14ac:dyDescent="0.3">
      <c r="A199" s="36">
        <v>40553</v>
      </c>
      <c r="B199" s="37">
        <v>445.85</v>
      </c>
      <c r="C199" s="37">
        <v>445.1</v>
      </c>
      <c r="D199" s="37">
        <v>449.75</v>
      </c>
      <c r="E199" s="37">
        <v>431</v>
      </c>
      <c r="F199" s="37">
        <v>432.6</v>
      </c>
      <c r="G199" s="37">
        <v>438.25</v>
      </c>
      <c r="H199" s="37">
        <v>438.27</v>
      </c>
      <c r="I199" s="37">
        <v>13627</v>
      </c>
      <c r="J199" s="38">
        <v>5972331</v>
      </c>
      <c r="K199" s="39">
        <f>IF(ISERROR((Table212[[#This Row],[Close Price]]-G198)/G198),0,(Table212[[#This Row],[Close Price]]-G198)/G198)</f>
        <v>-1.7046091734888465E-2</v>
      </c>
      <c r="L199" s="39">
        <f>IF(OR(Table212[[#This Row],[Raw Return]]&lt;-20,Table212[[#This Row],[Raw Return]]&gt;20),"Outlier",Table212[[#This Row],[Raw Return]])</f>
        <v>-1.7046091734888465E-2</v>
      </c>
      <c r="M199" s="40">
        <f>(Table212[[#This Row],[Return]]-$Q$3)^2</f>
        <v>3.3613540221806142E-4</v>
      </c>
      <c r="N199" s="40">
        <f>(Table212[[#This Row],[Return]]-$Q$3)^3</f>
        <v>-6.162705054547391E-6</v>
      </c>
    </row>
    <row r="200" spans="1:14" x14ac:dyDescent="0.3">
      <c r="A200" s="31">
        <v>40554</v>
      </c>
      <c r="B200" s="32">
        <v>438.25</v>
      </c>
      <c r="C200" s="32">
        <v>444</v>
      </c>
      <c r="D200" s="32">
        <v>447.3</v>
      </c>
      <c r="E200" s="32">
        <v>430</v>
      </c>
      <c r="F200" s="32">
        <v>434.5</v>
      </c>
      <c r="G200" s="32">
        <v>432.4</v>
      </c>
      <c r="H200" s="32">
        <v>438.56</v>
      </c>
      <c r="I200" s="32">
        <v>11619</v>
      </c>
      <c r="J200" s="33">
        <v>5095679.3</v>
      </c>
      <c r="K200" s="39">
        <f>IF(ISERROR((Table212[[#This Row],[Close Price]]-G199)/G199),0,(Table212[[#This Row],[Close Price]]-G199)/G199)</f>
        <v>-1.3348545350827206E-2</v>
      </c>
      <c r="L200" s="39">
        <f>IF(OR(Table212[[#This Row],[Raw Return]]&lt;-20,Table212[[#This Row],[Raw Return]]&gt;20),"Outlier",Table212[[#This Row],[Raw Return]])</f>
        <v>-1.3348545350827206E-2</v>
      </c>
      <c r="M200" s="40">
        <f>(Table212[[#This Row],[Return]]-$Q$3)^2</f>
        <v>2.1422565168387344E-4</v>
      </c>
      <c r="N200" s="40">
        <f>(Table212[[#This Row],[Return]]-$Q$3)^3</f>
        <v>-3.1355029157741207E-6</v>
      </c>
    </row>
    <row r="201" spans="1:14" x14ac:dyDescent="0.3">
      <c r="A201" s="36">
        <v>40555</v>
      </c>
      <c r="B201" s="37">
        <v>432.4</v>
      </c>
      <c r="C201" s="37">
        <v>438.5</v>
      </c>
      <c r="D201" s="37">
        <v>441.8</v>
      </c>
      <c r="E201" s="37">
        <v>429</v>
      </c>
      <c r="F201" s="37">
        <v>436.7</v>
      </c>
      <c r="G201" s="37">
        <v>432.75</v>
      </c>
      <c r="H201" s="37">
        <v>433.37</v>
      </c>
      <c r="I201" s="37">
        <v>15505</v>
      </c>
      <c r="J201" s="38">
        <v>6719393.5499999998</v>
      </c>
      <c r="K201" s="39">
        <f>IF(ISERROR((Table212[[#This Row],[Close Price]]-G200)/G200),0,(Table212[[#This Row],[Close Price]]-G200)/G200)</f>
        <v>8.094357076781285E-4</v>
      </c>
      <c r="L201" s="39">
        <f>IF(OR(Table212[[#This Row],[Raw Return]]&lt;-20,Table212[[#This Row],[Raw Return]]&gt;20),"Outlier",Table212[[#This Row],[Raw Return]])</f>
        <v>8.094357076781285E-4</v>
      </c>
      <c r="M201" s="40">
        <f>(Table212[[#This Row],[Return]]-$Q$3)^2</f>
        <v>2.2893197490152741E-7</v>
      </c>
      <c r="N201" s="40">
        <f>(Table212[[#This Row],[Return]]-$Q$3)^3</f>
        <v>-1.0953670739141126E-10</v>
      </c>
    </row>
    <row r="202" spans="1:14" x14ac:dyDescent="0.3">
      <c r="A202" s="31">
        <v>40556</v>
      </c>
      <c r="B202" s="32">
        <v>432.75</v>
      </c>
      <c r="C202" s="32">
        <v>428.05</v>
      </c>
      <c r="D202" s="32">
        <v>438</v>
      </c>
      <c r="E202" s="32">
        <v>428.05</v>
      </c>
      <c r="F202" s="32">
        <v>431.15</v>
      </c>
      <c r="G202" s="32">
        <v>432.75</v>
      </c>
      <c r="H202" s="32">
        <v>434.66</v>
      </c>
      <c r="I202" s="32">
        <v>8235</v>
      </c>
      <c r="J202" s="33">
        <v>3579432.45</v>
      </c>
      <c r="K202" s="39">
        <f>IF(ISERROR((Table212[[#This Row],[Close Price]]-G201)/G201),0,(Table212[[#This Row],[Close Price]]-G201)/G201)</f>
        <v>0</v>
      </c>
      <c r="L202" s="39">
        <f>IF(OR(Table212[[#This Row],[Raw Return]]&lt;-20,Table212[[#This Row],[Raw Return]]&gt;20),"Outlier",Table212[[#This Row],[Raw Return]])</f>
        <v>0</v>
      </c>
      <c r="M202" s="40">
        <f>(Table212[[#This Row],[Return]]-$Q$3)^2</f>
        <v>1.65869689664107E-6</v>
      </c>
      <c r="N202" s="40">
        <f>(Table212[[#This Row],[Return]]-$Q$3)^3</f>
        <v>-2.1362424860885712E-9</v>
      </c>
    </row>
    <row r="203" spans="1:14" x14ac:dyDescent="0.3">
      <c r="A203" s="36">
        <v>40557</v>
      </c>
      <c r="B203" s="37">
        <v>432.75</v>
      </c>
      <c r="C203" s="37">
        <v>430</v>
      </c>
      <c r="D203" s="37">
        <v>437.45</v>
      </c>
      <c r="E203" s="37">
        <v>421.3</v>
      </c>
      <c r="F203" s="37">
        <v>425</v>
      </c>
      <c r="G203" s="37">
        <v>423.9</v>
      </c>
      <c r="H203" s="37">
        <v>429.05</v>
      </c>
      <c r="I203" s="37">
        <v>6381</v>
      </c>
      <c r="J203" s="38">
        <v>2737773.85</v>
      </c>
      <c r="K203" s="39">
        <f>IF(ISERROR((Table212[[#This Row],[Close Price]]-G202)/G202),0,(Table212[[#This Row],[Close Price]]-G202)/G202)</f>
        <v>-2.0450606585788615E-2</v>
      </c>
      <c r="L203" s="39">
        <f>IF(OR(Table212[[#This Row],[Raw Return]]&lt;-20,Table212[[#This Row],[Raw Return]]&gt;20),"Outlier",Table212[[#This Row],[Raw Return]])</f>
        <v>-2.0450606585788615E-2</v>
      </c>
      <c r="M203" s="40">
        <f>(Table212[[#This Row],[Return]]-$Q$3)^2</f>
        <v>4.7256284558447234E-4</v>
      </c>
      <c r="N203" s="40">
        <f>(Table212[[#This Row],[Return]]-$Q$3)^3</f>
        <v>-1.0272812454839969E-5</v>
      </c>
    </row>
    <row r="204" spans="1:14" x14ac:dyDescent="0.3">
      <c r="A204" s="31">
        <v>40560</v>
      </c>
      <c r="B204" s="32">
        <v>423.9</v>
      </c>
      <c r="C204" s="32">
        <v>420.1</v>
      </c>
      <c r="D204" s="32">
        <v>429.95</v>
      </c>
      <c r="E204" s="32">
        <v>410.15</v>
      </c>
      <c r="F204" s="32">
        <v>410.15</v>
      </c>
      <c r="G204" s="32">
        <v>413.45</v>
      </c>
      <c r="H204" s="32">
        <v>415.97</v>
      </c>
      <c r="I204" s="32">
        <v>9412</v>
      </c>
      <c r="J204" s="33">
        <v>3915149.8</v>
      </c>
      <c r="K204" s="39">
        <f>IF(ISERROR((Table212[[#This Row],[Close Price]]-G203)/G203),0,(Table212[[#This Row],[Close Price]]-G203)/G203)</f>
        <v>-2.465204057560743E-2</v>
      </c>
      <c r="L204" s="39">
        <f>IF(OR(Table212[[#This Row],[Raw Return]]&lt;-20,Table212[[#This Row],[Raw Return]]&gt;20),"Outlier",Table212[[#This Row],[Raw Return]])</f>
        <v>-2.465204057560743E-2</v>
      </c>
      <c r="M204" s="40">
        <f>(Table212[[#This Row],[Return]]-$Q$3)^2</f>
        <v>6.7288072827998801E-4</v>
      </c>
      <c r="N204" s="40">
        <f>(Table212[[#This Row],[Return]]-$Q$3)^3</f>
        <v>-1.7454488845493554E-5</v>
      </c>
    </row>
    <row r="205" spans="1:14" x14ac:dyDescent="0.3">
      <c r="A205" s="36">
        <v>40561</v>
      </c>
      <c r="B205" s="37">
        <v>413.45</v>
      </c>
      <c r="C205" s="37">
        <v>415</v>
      </c>
      <c r="D205" s="37">
        <v>447</v>
      </c>
      <c r="E205" s="37">
        <v>415</v>
      </c>
      <c r="F205" s="37">
        <v>441</v>
      </c>
      <c r="G205" s="37">
        <v>433.8</v>
      </c>
      <c r="H205" s="37">
        <v>434.87</v>
      </c>
      <c r="I205" s="37">
        <v>357481</v>
      </c>
      <c r="J205" s="38">
        <v>155457672.94999999</v>
      </c>
      <c r="K205" s="39">
        <f>IF(ISERROR((Table212[[#This Row],[Close Price]]-G204)/G204),0,(Table212[[#This Row],[Close Price]]-G204)/G204)</f>
        <v>4.9219978231950713E-2</v>
      </c>
      <c r="L205" s="39">
        <f>IF(OR(Table212[[#This Row],[Raw Return]]&lt;-20,Table212[[#This Row],[Raw Return]]&gt;20),"Outlier",Table212[[#This Row],[Raw Return]])</f>
        <v>4.9219978231950713E-2</v>
      </c>
      <c r="M205" s="40">
        <f>(Table212[[#This Row],[Return]]-$Q$3)^2</f>
        <v>2.2974837333506813E-3</v>
      </c>
      <c r="N205" s="40">
        <f>(Table212[[#This Row],[Return]]-$Q$3)^3</f>
        <v>1.1012316069005871E-4</v>
      </c>
    </row>
    <row r="206" spans="1:14" x14ac:dyDescent="0.3">
      <c r="A206" s="31">
        <v>40562</v>
      </c>
      <c r="B206" s="32">
        <v>433.8</v>
      </c>
      <c r="C206" s="32">
        <v>444.4</v>
      </c>
      <c r="D206" s="32">
        <v>463.95</v>
      </c>
      <c r="E206" s="32">
        <v>430.15</v>
      </c>
      <c r="F206" s="32">
        <v>433</v>
      </c>
      <c r="G206" s="32">
        <v>435.45</v>
      </c>
      <c r="H206" s="32">
        <v>448.6</v>
      </c>
      <c r="I206" s="32">
        <v>368455</v>
      </c>
      <c r="J206" s="33">
        <v>165288252.09999999</v>
      </c>
      <c r="K206" s="39">
        <f>IF(ISERROR((Table212[[#This Row],[Close Price]]-G205)/G205),0,(Table212[[#This Row],[Close Price]]-G205)/G205)</f>
        <v>3.803596127247527E-3</v>
      </c>
      <c r="L206" s="39">
        <f>IF(OR(Table212[[#This Row],[Raw Return]]&lt;-20,Table212[[#This Row],[Raw Return]]&gt;20),"Outlier",Table212[[#This Row],[Raw Return]])</f>
        <v>3.803596127247527E-3</v>
      </c>
      <c r="M206" s="40">
        <f>(Table212[[#This Row],[Return]]-$Q$3)^2</f>
        <v>6.328706520806848E-6</v>
      </c>
      <c r="N206" s="40">
        <f>(Table212[[#This Row],[Return]]-$Q$3)^3</f>
        <v>1.5921076719382318E-8</v>
      </c>
    </row>
    <row r="207" spans="1:14" x14ac:dyDescent="0.3">
      <c r="A207" s="36">
        <v>40563</v>
      </c>
      <c r="B207" s="37">
        <v>435.45</v>
      </c>
      <c r="C207" s="37">
        <v>430.15</v>
      </c>
      <c r="D207" s="37">
        <v>441.65</v>
      </c>
      <c r="E207" s="37">
        <v>425</v>
      </c>
      <c r="F207" s="37">
        <v>428.2</v>
      </c>
      <c r="G207" s="37">
        <v>429.6</v>
      </c>
      <c r="H207" s="37">
        <v>432.63</v>
      </c>
      <c r="I207" s="37">
        <v>43392</v>
      </c>
      <c r="J207" s="38">
        <v>18772781.850000001</v>
      </c>
      <c r="K207" s="39">
        <f>IF(ISERROR((Table212[[#This Row],[Close Price]]-G206)/G206),0,(Table212[[#This Row],[Close Price]]-G206)/G206)</f>
        <v>-1.3434378229417766E-2</v>
      </c>
      <c r="L207" s="39">
        <f>IF(OR(Table212[[#This Row],[Raw Return]]&lt;-20,Table212[[#This Row],[Raw Return]]&gt;20),"Outlier",Table212[[#This Row],[Raw Return]])</f>
        <v>-1.3434378229417766E-2</v>
      </c>
      <c r="M207" s="40">
        <f>(Table212[[#This Row],[Return]]-$Q$3)^2</f>
        <v>2.167455961393979E-4</v>
      </c>
      <c r="N207" s="40">
        <f>(Table212[[#This Row],[Return]]-$Q$3)^3</f>
        <v>-3.1909898537822209E-6</v>
      </c>
    </row>
    <row r="208" spans="1:14" x14ac:dyDescent="0.3">
      <c r="A208" s="31">
        <v>40564</v>
      </c>
      <c r="B208" s="32">
        <v>429.6</v>
      </c>
      <c r="C208" s="32">
        <v>421.05</v>
      </c>
      <c r="D208" s="32">
        <v>434</v>
      </c>
      <c r="E208" s="32">
        <v>394.1</v>
      </c>
      <c r="F208" s="32">
        <v>427</v>
      </c>
      <c r="G208" s="32">
        <v>424.7</v>
      </c>
      <c r="H208" s="32">
        <v>425.64</v>
      </c>
      <c r="I208" s="32">
        <v>17403</v>
      </c>
      <c r="J208" s="33">
        <v>7407492.9500000002</v>
      </c>
      <c r="K208" s="39">
        <f>IF(ISERROR((Table212[[#This Row],[Close Price]]-G207)/G207),0,(Table212[[#This Row],[Close Price]]-G207)/G207)</f>
        <v>-1.1405959031657434E-2</v>
      </c>
      <c r="L208" s="39">
        <f>IF(OR(Table212[[#This Row],[Raw Return]]&lt;-20,Table212[[#This Row],[Raw Return]]&gt;20),"Outlier",Table212[[#This Row],[Raw Return]])</f>
        <v>-1.1405959031657434E-2</v>
      </c>
      <c r="M208" s="40">
        <f>(Table212[[#This Row],[Return]]-$Q$3)^2</f>
        <v>1.6113416047435674E-4</v>
      </c>
      <c r="N208" s="40">
        <f>(Table212[[#This Row],[Return]]-$Q$3)^3</f>
        <v>-2.045414974257068E-6</v>
      </c>
    </row>
    <row r="209" spans="1:14" x14ac:dyDescent="0.3">
      <c r="A209" s="36">
        <v>40567</v>
      </c>
      <c r="B209" s="37">
        <v>424.7</v>
      </c>
      <c r="C209" s="37">
        <v>425.05</v>
      </c>
      <c r="D209" s="37">
        <v>429.3</v>
      </c>
      <c r="E209" s="37">
        <v>420</v>
      </c>
      <c r="F209" s="37">
        <v>420.2</v>
      </c>
      <c r="G209" s="37">
        <v>422.7</v>
      </c>
      <c r="H209" s="37">
        <v>424.65</v>
      </c>
      <c r="I209" s="37">
        <v>10343</v>
      </c>
      <c r="J209" s="38">
        <v>4392108.7</v>
      </c>
      <c r="K209" s="39">
        <f>IF(ISERROR((Table212[[#This Row],[Close Price]]-G208)/G208),0,(Table212[[#This Row],[Close Price]]-G208)/G208)</f>
        <v>-4.7092064987049684E-3</v>
      </c>
      <c r="L209" s="39">
        <f>IF(OR(Table212[[#This Row],[Raw Return]]&lt;-20,Table212[[#This Row],[Raw Return]]&gt;20),"Outlier",Table212[[#This Row],[Raw Return]])</f>
        <v>-4.7092064987049684E-3</v>
      </c>
      <c r="M209" s="40">
        <f>(Table212[[#This Row],[Return]]-$Q$3)^2</f>
        <v>3.5965335187794111E-5</v>
      </c>
      <c r="N209" s="40">
        <f>(Table212[[#This Row],[Return]]-$Q$3)^3</f>
        <v>-2.156880918052796E-7</v>
      </c>
    </row>
    <row r="210" spans="1:14" x14ac:dyDescent="0.3">
      <c r="A210" s="31">
        <v>40568</v>
      </c>
      <c r="B210" s="32">
        <v>422.7</v>
      </c>
      <c r="C210" s="32">
        <v>426.95</v>
      </c>
      <c r="D210" s="32">
        <v>426.95</v>
      </c>
      <c r="E210" s="32">
        <v>422.25</v>
      </c>
      <c r="F210" s="32">
        <v>423</v>
      </c>
      <c r="G210" s="32">
        <v>423.9</v>
      </c>
      <c r="H210" s="32">
        <v>424.41</v>
      </c>
      <c r="I210" s="32">
        <v>19179</v>
      </c>
      <c r="J210" s="33">
        <v>8139694.1500000004</v>
      </c>
      <c r="K210" s="39">
        <f>IF(ISERROR((Table212[[#This Row],[Close Price]]-G209)/G209),0,(Table212[[#This Row],[Close Price]]-G209)/G209)</f>
        <v>2.8388928317955729E-3</v>
      </c>
      <c r="L210" s="39">
        <f>IF(OR(Table212[[#This Row],[Raw Return]]&lt;-20,Table212[[#This Row],[Raw Return]]&gt;20),"Outlier",Table212[[#This Row],[Raw Return]])</f>
        <v>2.8388928317955729E-3</v>
      </c>
      <c r="M210" s="40">
        <f>(Table212[[#This Row],[Return]]-$Q$3)^2</f>
        <v>2.4055661354606313E-6</v>
      </c>
      <c r="N210" s="40">
        <f>(Table212[[#This Row],[Return]]-$Q$3)^3</f>
        <v>3.731006038943051E-9</v>
      </c>
    </row>
    <row r="211" spans="1:14" x14ac:dyDescent="0.3">
      <c r="A211" s="36">
        <v>40570</v>
      </c>
      <c r="B211" s="37">
        <v>423.9</v>
      </c>
      <c r="C211" s="37">
        <v>422.2</v>
      </c>
      <c r="D211" s="37">
        <v>423</v>
      </c>
      <c r="E211" s="37">
        <v>413.2</v>
      </c>
      <c r="F211" s="37">
        <v>414.4</v>
      </c>
      <c r="G211" s="37">
        <v>416.15</v>
      </c>
      <c r="H211" s="37">
        <v>418.7</v>
      </c>
      <c r="I211" s="37">
        <v>7609</v>
      </c>
      <c r="J211" s="38">
        <v>3185884.8</v>
      </c>
      <c r="K211" s="39">
        <f>IF(ISERROR((Table212[[#This Row],[Close Price]]-G210)/G210),0,(Table212[[#This Row],[Close Price]]-G210)/G210)</f>
        <v>-1.8282613824015099E-2</v>
      </c>
      <c r="L211" s="39">
        <f>IF(OR(Table212[[#This Row],[Raw Return]]&lt;-20,Table212[[#This Row],[Raw Return]]&gt;20),"Outlier",Table212[[#This Row],[Raw Return]])</f>
        <v>-1.8282613824015099E-2</v>
      </c>
      <c r="M211" s="40">
        <f>(Table212[[#This Row],[Return]]-$Q$3)^2</f>
        <v>3.8300517068735283E-4</v>
      </c>
      <c r="N211" s="40">
        <f>(Table212[[#This Row],[Return]]-$Q$3)^3</f>
        <v>-7.4956095469008462E-6</v>
      </c>
    </row>
    <row r="212" spans="1:14" x14ac:dyDescent="0.3">
      <c r="A212" s="31">
        <v>40571</v>
      </c>
      <c r="B212" s="32">
        <v>416.15</v>
      </c>
      <c r="C212" s="32">
        <v>410.7</v>
      </c>
      <c r="D212" s="32">
        <v>419.85</v>
      </c>
      <c r="E212" s="32">
        <v>410</v>
      </c>
      <c r="F212" s="32">
        <v>415.05</v>
      </c>
      <c r="G212" s="32">
        <v>415.25</v>
      </c>
      <c r="H212" s="32">
        <v>413.57</v>
      </c>
      <c r="I212" s="32">
        <v>27424</v>
      </c>
      <c r="J212" s="33">
        <v>11341836.85</v>
      </c>
      <c r="K212" s="39">
        <f>IF(ISERROR((Table212[[#This Row],[Close Price]]-G211)/G211),0,(Table212[[#This Row],[Close Price]]-G211)/G211)</f>
        <v>-2.1626817253393663E-3</v>
      </c>
      <c r="L212" s="39">
        <f>IF(OR(Table212[[#This Row],[Raw Return]]&lt;-20,Table212[[#This Row],[Raw Return]]&gt;20),"Outlier",Table212[[#This Row],[Raw Return]])</f>
        <v>-2.1626817253393663E-3</v>
      </c>
      <c r="M212" s="40">
        <f>(Table212[[#This Row],[Return]]-$Q$3)^2</f>
        <v>1.1906542339352986E-5</v>
      </c>
      <c r="N212" s="40">
        <f>(Table212[[#This Row],[Return]]-$Q$3)^3</f>
        <v>-4.1084545882193296E-8</v>
      </c>
    </row>
    <row r="213" spans="1:14" x14ac:dyDescent="0.3">
      <c r="A213" s="36">
        <v>40574</v>
      </c>
      <c r="B213" s="37">
        <v>415.25</v>
      </c>
      <c r="C213" s="37">
        <v>410</v>
      </c>
      <c r="D213" s="37">
        <v>411.95</v>
      </c>
      <c r="E213" s="37">
        <v>396</v>
      </c>
      <c r="F213" s="37">
        <v>409.65</v>
      </c>
      <c r="G213" s="37">
        <v>408.8</v>
      </c>
      <c r="H213" s="37">
        <v>406.92</v>
      </c>
      <c r="I213" s="37">
        <v>24924</v>
      </c>
      <c r="J213" s="38">
        <v>10142037.949999999</v>
      </c>
      <c r="K213" s="39">
        <f>IF(ISERROR((Table212[[#This Row],[Close Price]]-G212)/G212),0,(Table212[[#This Row],[Close Price]]-G212)/G212)</f>
        <v>-1.5532811559301599E-2</v>
      </c>
      <c r="L213" s="39">
        <f>IF(OR(Table212[[#This Row],[Raw Return]]&lt;-20,Table212[[#This Row],[Raw Return]]&gt;20),"Outlier",Table212[[#This Row],[Raw Return]])</f>
        <v>-1.5532811559301599E-2</v>
      </c>
      <c r="M213" s="40">
        <f>(Table212[[#This Row],[Return]]-$Q$3)^2</f>
        <v>2.8293647432256041E-4</v>
      </c>
      <c r="N213" s="40">
        <f>(Table212[[#This Row],[Return]]-$Q$3)^3</f>
        <v>-4.7591939760795307E-6</v>
      </c>
    </row>
    <row r="214" spans="1:14" x14ac:dyDescent="0.3">
      <c r="A214" s="31">
        <v>40575</v>
      </c>
      <c r="B214" s="32">
        <v>408.8</v>
      </c>
      <c r="C214" s="32">
        <v>419</v>
      </c>
      <c r="D214" s="32">
        <v>419</v>
      </c>
      <c r="E214" s="32">
        <v>401.6</v>
      </c>
      <c r="F214" s="32">
        <v>416</v>
      </c>
      <c r="G214" s="32">
        <v>414</v>
      </c>
      <c r="H214" s="32">
        <v>409.24</v>
      </c>
      <c r="I214" s="32">
        <v>11228</v>
      </c>
      <c r="J214" s="33">
        <v>4594930.55</v>
      </c>
      <c r="K214" s="39">
        <f>IF(ISERROR((Table212[[#This Row],[Close Price]]-G213)/G213),0,(Table212[[#This Row],[Close Price]]-G213)/G213)</f>
        <v>1.2720156555772966E-2</v>
      </c>
      <c r="L214" s="39">
        <f>IF(OR(Table212[[#This Row],[Raw Return]]&lt;-20,Table212[[#This Row],[Raw Return]]&gt;20),"Outlier",Table212[[#This Row],[Raw Return]])</f>
        <v>1.2720156555772966E-2</v>
      </c>
      <c r="M214" s="40">
        <f>(Table212[[#This Row],[Return]]-$Q$3)^2</f>
        <v>1.3069639687078032E-4</v>
      </c>
      <c r="N214" s="40">
        <f>(Table212[[#This Row],[Return]]-$Q$3)^3</f>
        <v>1.4941542078493155E-6</v>
      </c>
    </row>
    <row r="215" spans="1:14" x14ac:dyDescent="0.3">
      <c r="A215" s="36">
        <v>40576</v>
      </c>
      <c r="B215" s="37">
        <v>414</v>
      </c>
      <c r="C215" s="37">
        <v>410.2</v>
      </c>
      <c r="D215" s="37">
        <v>419.2</v>
      </c>
      <c r="E215" s="37">
        <v>397.4</v>
      </c>
      <c r="F215" s="37">
        <v>406</v>
      </c>
      <c r="G215" s="37">
        <v>405.05</v>
      </c>
      <c r="H215" s="37">
        <v>403.97</v>
      </c>
      <c r="I215" s="37">
        <v>47520</v>
      </c>
      <c r="J215" s="38">
        <v>19196666.100000001</v>
      </c>
      <c r="K215" s="39">
        <f>IF(ISERROR((Table212[[#This Row],[Close Price]]-G214)/G214),0,(Table212[[#This Row],[Close Price]]-G214)/G214)</f>
        <v>-2.1618357487922679E-2</v>
      </c>
      <c r="L215" s="39">
        <f>IF(OR(Table212[[#This Row],[Raw Return]]&lt;-20,Table212[[#This Row],[Raw Return]]&gt;20),"Outlier",Table212[[#This Row],[Raw Return]])</f>
        <v>-2.1618357487922679E-2</v>
      </c>
      <c r="M215" s="40">
        <f>(Table212[[#This Row],[Return]]-$Q$3)^2</f>
        <v>5.2469681861543104E-4</v>
      </c>
      <c r="N215" s="40">
        <f>(Table212[[#This Row],[Return]]-$Q$3)^3</f>
        <v>-1.2018842566450221E-5</v>
      </c>
    </row>
    <row r="216" spans="1:14" x14ac:dyDescent="0.3">
      <c r="A216" s="31">
        <v>40577</v>
      </c>
      <c r="B216" s="32">
        <v>405.05</v>
      </c>
      <c r="C216" s="32">
        <v>406</v>
      </c>
      <c r="D216" s="32">
        <v>411.7</v>
      </c>
      <c r="E216" s="32">
        <v>401</v>
      </c>
      <c r="F216" s="32">
        <v>408.9</v>
      </c>
      <c r="G216" s="32">
        <v>408.55</v>
      </c>
      <c r="H216" s="32">
        <v>407.78</v>
      </c>
      <c r="I216" s="32">
        <v>31528</v>
      </c>
      <c r="J216" s="33">
        <v>12856351</v>
      </c>
      <c r="K216" s="39">
        <f>IF(ISERROR((Table212[[#This Row],[Close Price]]-G215)/G215),0,(Table212[[#This Row],[Close Price]]-G215)/G215)</f>
        <v>8.6409085298111334E-3</v>
      </c>
      <c r="L216" s="39">
        <f>IF(OR(Table212[[#This Row],[Raw Return]]&lt;-20,Table212[[#This Row],[Raw Return]]&gt;20),"Outlier",Table212[[#This Row],[Raw Return]])</f>
        <v>8.6409085298111334E-3</v>
      </c>
      <c r="M216" s="40">
        <f>(Table212[[#This Row],[Return]]-$Q$3)^2</f>
        <v>5.4066674568198006E-5</v>
      </c>
      <c r="N216" s="40">
        <f>(Table212[[#This Row],[Return]]-$Q$3)^3</f>
        <v>3.9755249916165917E-7</v>
      </c>
    </row>
    <row r="217" spans="1:14" x14ac:dyDescent="0.3">
      <c r="A217" s="36">
        <v>40578</v>
      </c>
      <c r="B217" s="37">
        <v>408.55</v>
      </c>
      <c r="C217" s="37">
        <v>409</v>
      </c>
      <c r="D217" s="37">
        <v>423</v>
      </c>
      <c r="E217" s="37">
        <v>405.1</v>
      </c>
      <c r="F217" s="37">
        <v>408</v>
      </c>
      <c r="G217" s="37">
        <v>410.3</v>
      </c>
      <c r="H217" s="37">
        <v>415.97</v>
      </c>
      <c r="I217" s="37">
        <v>24058</v>
      </c>
      <c r="J217" s="38">
        <v>10007404.65</v>
      </c>
      <c r="K217" s="39">
        <f>IF(ISERROR((Table212[[#This Row],[Close Price]]-G216)/G216),0,(Table212[[#This Row],[Close Price]]-G216)/G216)</f>
        <v>4.2834414392363233E-3</v>
      </c>
      <c r="L217" s="39">
        <f>IF(OR(Table212[[#This Row],[Raw Return]]&lt;-20,Table212[[#This Row],[Raw Return]]&gt;20),"Outlier",Table212[[#This Row],[Raw Return]])</f>
        <v>4.2834414392363233E-3</v>
      </c>
      <c r="M217" s="40">
        <f>(Table212[[#This Row],[Return]]-$Q$3)^2</f>
        <v>8.9732441232379383E-6</v>
      </c>
      <c r="N217" s="40">
        <f>(Table212[[#This Row],[Return]]-$Q$3)^3</f>
        <v>2.6879688083575655E-8</v>
      </c>
    </row>
    <row r="218" spans="1:14" x14ac:dyDescent="0.3">
      <c r="A218" s="31">
        <v>40581</v>
      </c>
      <c r="B218" s="32">
        <v>410.3</v>
      </c>
      <c r="C218" s="32">
        <v>410.05</v>
      </c>
      <c r="D218" s="32">
        <v>424</v>
      </c>
      <c r="E218" s="32">
        <v>406.2</v>
      </c>
      <c r="F218" s="32">
        <v>415</v>
      </c>
      <c r="G218" s="32">
        <v>415.05</v>
      </c>
      <c r="H218" s="32">
        <v>414.64</v>
      </c>
      <c r="I218" s="32">
        <v>13089</v>
      </c>
      <c r="J218" s="33">
        <v>5427198.4000000004</v>
      </c>
      <c r="K218" s="39">
        <f>IF(ISERROR((Table212[[#This Row],[Close Price]]-G217)/G217),0,(Table212[[#This Row],[Close Price]]-G217)/G217)</f>
        <v>1.157689495491104E-2</v>
      </c>
      <c r="L218" s="39">
        <f>IF(OR(Table212[[#This Row],[Raw Return]]&lt;-20,Table212[[#This Row],[Raw Return]]&gt;20),"Outlier",Table212[[#This Row],[Raw Return]])</f>
        <v>1.157689495491104E-2</v>
      </c>
      <c r="M218" s="40">
        <f>(Table212[[#This Row],[Return]]-$Q$3)^2</f>
        <v>1.0586333340486891E-4</v>
      </c>
      <c r="N218" s="40">
        <f>(Table212[[#This Row],[Return]]-$Q$3)^3</f>
        <v>1.089226872320827E-6</v>
      </c>
    </row>
    <row r="219" spans="1:14" x14ac:dyDescent="0.3">
      <c r="A219" s="36">
        <v>40582</v>
      </c>
      <c r="B219" s="37">
        <v>415.05</v>
      </c>
      <c r="C219" s="37">
        <v>415.95</v>
      </c>
      <c r="D219" s="37">
        <v>418.8</v>
      </c>
      <c r="E219" s="37">
        <v>410</v>
      </c>
      <c r="F219" s="37">
        <v>414.6</v>
      </c>
      <c r="G219" s="37">
        <v>415.3</v>
      </c>
      <c r="H219" s="37">
        <v>414.23</v>
      </c>
      <c r="I219" s="37">
        <v>17424</v>
      </c>
      <c r="J219" s="38">
        <v>7217513.2000000002</v>
      </c>
      <c r="K219" s="39">
        <f>IF(ISERROR((Table212[[#This Row],[Close Price]]-G218)/G218),0,(Table212[[#This Row],[Close Price]]-G218)/G218)</f>
        <v>6.0233706782315377E-4</v>
      </c>
      <c r="L219" s="39">
        <f>IF(OR(Table212[[#This Row],[Raw Return]]&lt;-20,Table212[[#This Row],[Raw Return]]&gt;20),"Outlier",Table212[[#This Row],[Raw Return]])</f>
        <v>6.0233706782315377E-4</v>
      </c>
      <c r="M219" s="40">
        <f>(Table212[[#This Row],[Return]]-$Q$3)^2</f>
        <v>4.7000211613376609E-7</v>
      </c>
      <c r="N219" s="40">
        <f>(Table212[[#This Row],[Return]]-$Q$3)^3</f>
        <v>-3.2221794234362682E-10</v>
      </c>
    </row>
    <row r="220" spans="1:14" x14ac:dyDescent="0.3">
      <c r="A220" s="31">
        <v>40583</v>
      </c>
      <c r="B220" s="32">
        <v>415.3</v>
      </c>
      <c r="C220" s="32">
        <v>403</v>
      </c>
      <c r="D220" s="32">
        <v>414.9</v>
      </c>
      <c r="E220" s="32">
        <v>403</v>
      </c>
      <c r="F220" s="32">
        <v>414.9</v>
      </c>
      <c r="G220" s="32">
        <v>409.8</v>
      </c>
      <c r="H220" s="32">
        <v>409.12</v>
      </c>
      <c r="I220" s="32">
        <v>20161</v>
      </c>
      <c r="J220" s="33">
        <v>8248271.9500000002</v>
      </c>
      <c r="K220" s="39">
        <f>IF(ISERROR((Table212[[#This Row],[Close Price]]-G219)/G219),0,(Table212[[#This Row],[Close Price]]-G219)/G219)</f>
        <v>-1.3243438478208523E-2</v>
      </c>
      <c r="L220" s="39">
        <f>IF(OR(Table212[[#This Row],[Raw Return]]&lt;-20,Table212[[#This Row],[Raw Return]]&gt;20),"Outlier",Table212[[#This Row],[Raw Return]])</f>
        <v>-1.3243438478208523E-2</v>
      </c>
      <c r="M220" s="40">
        <f>(Table212[[#This Row],[Return]]-$Q$3)^2</f>
        <v>2.1115991628856126E-4</v>
      </c>
      <c r="N220" s="40">
        <f>(Table212[[#This Row],[Return]]-$Q$3)^3</f>
        <v>-3.0684370762957695E-6</v>
      </c>
    </row>
    <row r="221" spans="1:14" x14ac:dyDescent="0.3">
      <c r="A221" s="36">
        <v>40584</v>
      </c>
      <c r="B221" s="37">
        <v>409.8</v>
      </c>
      <c r="C221" s="37">
        <v>406</v>
      </c>
      <c r="D221" s="37">
        <v>411.6</v>
      </c>
      <c r="E221" s="37">
        <v>402.6</v>
      </c>
      <c r="F221" s="37">
        <v>410.5</v>
      </c>
      <c r="G221" s="37">
        <v>408.85</v>
      </c>
      <c r="H221" s="37">
        <v>406.88</v>
      </c>
      <c r="I221" s="37">
        <v>22418</v>
      </c>
      <c r="J221" s="38">
        <v>9121485.8499999996</v>
      </c>
      <c r="K221" s="39">
        <f>IF(ISERROR((Table212[[#This Row],[Close Price]]-G220)/G220),0,(Table212[[#This Row],[Close Price]]-G220)/G220)</f>
        <v>-2.3182040019521441E-3</v>
      </c>
      <c r="L221" s="39">
        <f>IF(OR(Table212[[#This Row],[Raw Return]]&lt;-20,Table212[[#This Row],[Raw Return]]&gt;20),"Outlier",Table212[[#This Row],[Raw Return]])</f>
        <v>-2.3182040019521441E-3</v>
      </c>
      <c r="M221" s="40">
        <f>(Table212[[#This Row],[Return]]-$Q$3)^2</f>
        <v>1.3004015435330168E-5</v>
      </c>
      <c r="N221" s="40">
        <f>(Table212[[#This Row],[Return]]-$Q$3)^3</f>
        <v>-4.6893885044878224E-8</v>
      </c>
    </row>
    <row r="222" spans="1:14" x14ac:dyDescent="0.3">
      <c r="A222" s="31">
        <v>40585</v>
      </c>
      <c r="B222" s="32">
        <v>408.85</v>
      </c>
      <c r="C222" s="32">
        <v>405.05</v>
      </c>
      <c r="D222" s="32">
        <v>419.85</v>
      </c>
      <c r="E222" s="32">
        <v>404</v>
      </c>
      <c r="F222" s="32">
        <v>419.75</v>
      </c>
      <c r="G222" s="32">
        <v>417.15</v>
      </c>
      <c r="H222" s="32">
        <v>414.28</v>
      </c>
      <c r="I222" s="32">
        <v>15054</v>
      </c>
      <c r="J222" s="33">
        <v>6236631.75</v>
      </c>
      <c r="K222" s="39">
        <f>IF(ISERROR((Table212[[#This Row],[Close Price]]-G221)/G221),0,(Table212[[#This Row],[Close Price]]-G221)/G221)</f>
        <v>2.0300843830255481E-2</v>
      </c>
      <c r="L222" s="39">
        <f>IF(OR(Table212[[#This Row],[Raw Return]]&lt;-20,Table212[[#This Row],[Raw Return]]&gt;20),"Outlier",Table212[[#This Row],[Raw Return]])</f>
        <v>2.0300843830255481E-2</v>
      </c>
      <c r="M222" s="40">
        <f>(Table212[[#This Row],[Return]]-$Q$3)^2</f>
        <v>3.6149187828106623E-4</v>
      </c>
      <c r="N222" s="40">
        <f>(Table212[[#This Row],[Return]]-$Q$3)^3</f>
        <v>6.8730233051418647E-6</v>
      </c>
    </row>
    <row r="223" spans="1:14" x14ac:dyDescent="0.3">
      <c r="A223" s="36">
        <v>40588</v>
      </c>
      <c r="B223" s="37">
        <v>417.15</v>
      </c>
      <c r="C223" s="37">
        <v>428.95</v>
      </c>
      <c r="D223" s="37">
        <v>430</v>
      </c>
      <c r="E223" s="37">
        <v>423.9</v>
      </c>
      <c r="F223" s="37">
        <v>426.9</v>
      </c>
      <c r="G223" s="37">
        <v>427.4</v>
      </c>
      <c r="H223" s="37">
        <v>427.2</v>
      </c>
      <c r="I223" s="37">
        <v>19998</v>
      </c>
      <c r="J223" s="38">
        <v>8543110.3499999996</v>
      </c>
      <c r="K223" s="39">
        <f>IF(ISERROR((Table212[[#This Row],[Close Price]]-G222)/G222),0,(Table212[[#This Row],[Close Price]]-G222)/G222)</f>
        <v>2.4571497063406451E-2</v>
      </c>
      <c r="L223" s="39">
        <f>IF(OR(Table212[[#This Row],[Raw Return]]&lt;-20,Table212[[#This Row],[Raw Return]]&gt;20),"Outlier",Table212[[#This Row],[Raw Return]])</f>
        <v>2.4571497063406451E-2</v>
      </c>
      <c r="M223" s="40">
        <f>(Table212[[#This Row],[Return]]-$Q$3)^2</f>
        <v>5.4212570262622756E-4</v>
      </c>
      <c r="N223" s="40">
        <f>(Table212[[#This Row],[Return]]-$Q$3)^3</f>
        <v>1.2622634210557235E-5</v>
      </c>
    </row>
    <row r="224" spans="1:14" x14ac:dyDescent="0.3">
      <c r="A224" s="31">
        <v>40589</v>
      </c>
      <c r="B224" s="32">
        <v>427.4</v>
      </c>
      <c r="C224" s="32">
        <v>427.45</v>
      </c>
      <c r="D224" s="32">
        <v>429.95</v>
      </c>
      <c r="E224" s="32">
        <v>413</v>
      </c>
      <c r="F224" s="32">
        <v>413.2</v>
      </c>
      <c r="G224" s="32">
        <v>415.85</v>
      </c>
      <c r="H224" s="32">
        <v>418.6</v>
      </c>
      <c r="I224" s="32">
        <v>15558</v>
      </c>
      <c r="J224" s="33">
        <v>6512549.0499999998</v>
      </c>
      <c r="K224" s="39">
        <f>IF(ISERROR((Table212[[#This Row],[Close Price]]-G223)/G223),0,(Table212[[#This Row],[Close Price]]-G223)/G223)</f>
        <v>-2.7023865231633026E-2</v>
      </c>
      <c r="L224" s="39">
        <f>IF(OR(Table212[[#This Row],[Raw Return]]&lt;-20,Table212[[#This Row],[Raw Return]]&gt;20),"Outlier",Table212[[#This Row],[Raw Return]])</f>
        <v>-2.7023865231633026E-2</v>
      </c>
      <c r="M224" s="40">
        <f>(Table212[[#This Row],[Return]]-$Q$3)^2</f>
        <v>8.0155628105744374E-4</v>
      </c>
      <c r="N224" s="40">
        <f>(Table212[[#This Row],[Return]]-$Q$3)^3</f>
        <v>-2.2693476512543705E-5</v>
      </c>
    </row>
    <row r="225" spans="1:14" x14ac:dyDescent="0.3">
      <c r="A225" s="36">
        <v>40590</v>
      </c>
      <c r="B225" s="37">
        <v>415.85</v>
      </c>
      <c r="C225" s="37">
        <v>415.85</v>
      </c>
      <c r="D225" s="37">
        <v>432.4</v>
      </c>
      <c r="E225" s="37">
        <v>415</v>
      </c>
      <c r="F225" s="37">
        <v>431.9</v>
      </c>
      <c r="G225" s="37">
        <v>428.95</v>
      </c>
      <c r="H225" s="37">
        <v>426.17</v>
      </c>
      <c r="I225" s="37">
        <v>15815</v>
      </c>
      <c r="J225" s="38">
        <v>6739883.6500000004</v>
      </c>
      <c r="K225" s="39">
        <f>IF(ISERROR((Table212[[#This Row],[Close Price]]-G224)/G224),0,(Table212[[#This Row],[Close Price]]-G224)/G224)</f>
        <v>3.1501743417097425E-2</v>
      </c>
      <c r="L225" s="39">
        <f>IF(OR(Table212[[#This Row],[Raw Return]]&lt;-20,Table212[[#This Row],[Raw Return]]&gt;20),"Outlier",Table212[[#This Row],[Raw Return]])</f>
        <v>3.1501743417097425E-2</v>
      </c>
      <c r="M225" s="40">
        <f>(Table212[[#This Row],[Return]]-$Q$3)^2</f>
        <v>9.1287608801905338E-4</v>
      </c>
      <c r="N225" s="40">
        <f>(Table212[[#This Row],[Return]]-$Q$3)^3</f>
        <v>2.7581491466109236E-5</v>
      </c>
    </row>
    <row r="226" spans="1:14" x14ac:dyDescent="0.3">
      <c r="A226" s="31">
        <v>40591</v>
      </c>
      <c r="B226" s="32">
        <v>428.95</v>
      </c>
      <c r="C226" s="32">
        <v>425</v>
      </c>
      <c r="D226" s="32">
        <v>436</v>
      </c>
      <c r="E226" s="32">
        <v>425</v>
      </c>
      <c r="F226" s="32">
        <v>430.55</v>
      </c>
      <c r="G226" s="32">
        <v>431</v>
      </c>
      <c r="H226" s="32">
        <v>430.57</v>
      </c>
      <c r="I226" s="32">
        <v>7147</v>
      </c>
      <c r="J226" s="33">
        <v>3077285.95</v>
      </c>
      <c r="K226" s="39">
        <f>IF(ISERROR((Table212[[#This Row],[Close Price]]-G225)/G225),0,(Table212[[#This Row],[Close Price]]-G225)/G225)</f>
        <v>4.779111784590305E-3</v>
      </c>
      <c r="L226" s="39">
        <f>IF(OR(Table212[[#This Row],[Raw Return]]&lt;-20,Table212[[#This Row],[Raw Return]]&gt;20),"Outlier",Table212[[#This Row],[Raw Return]])</f>
        <v>4.779111784590305E-3</v>
      </c>
      <c r="M226" s="40">
        <f>(Table212[[#This Row],[Return]]-$Q$3)^2</f>
        <v>1.218853129796132E-5</v>
      </c>
      <c r="N226" s="40">
        <f>(Table212[[#This Row],[Return]]-$Q$3)^3</f>
        <v>4.2552694482211409E-8</v>
      </c>
    </row>
    <row r="227" spans="1:14" x14ac:dyDescent="0.3">
      <c r="A227" s="36">
        <v>40592</v>
      </c>
      <c r="B227" s="37">
        <v>431</v>
      </c>
      <c r="C227" s="37">
        <v>434</v>
      </c>
      <c r="D227" s="37">
        <v>440</v>
      </c>
      <c r="E227" s="37">
        <v>428</v>
      </c>
      <c r="F227" s="37">
        <v>428.35</v>
      </c>
      <c r="G227" s="37">
        <v>430.5</v>
      </c>
      <c r="H227" s="37">
        <v>431.19</v>
      </c>
      <c r="I227" s="37">
        <v>9612</v>
      </c>
      <c r="J227" s="38">
        <v>4144569.25</v>
      </c>
      <c r="K227" s="39">
        <f>IF(ISERROR((Table212[[#This Row],[Close Price]]-G226)/G226),0,(Table212[[#This Row],[Close Price]]-G226)/G226)</f>
        <v>-1.1600928074245939E-3</v>
      </c>
      <c r="L227" s="39">
        <f>IF(OR(Table212[[#This Row],[Raw Return]]&lt;-20,Table212[[#This Row],[Raw Return]]&gt;20),"Outlier",Table212[[#This Row],[Raw Return]])</f>
        <v>-1.1600928074245939E-3</v>
      </c>
      <c r="M227" s="40">
        <f>(Table212[[#This Row],[Return]]-$Q$3)^2</f>
        <v>5.992688717808093E-6</v>
      </c>
      <c r="N227" s="40">
        <f>(Table212[[#This Row],[Return]]-$Q$3)^3</f>
        <v>-1.4670083275827094E-8</v>
      </c>
    </row>
    <row r="228" spans="1:14" x14ac:dyDescent="0.3">
      <c r="A228" s="31">
        <v>40595</v>
      </c>
      <c r="B228" s="32">
        <v>430.5</v>
      </c>
      <c r="C228" s="32">
        <v>426</v>
      </c>
      <c r="D228" s="32">
        <v>431.95</v>
      </c>
      <c r="E228" s="32">
        <v>423</v>
      </c>
      <c r="F228" s="32">
        <v>425</v>
      </c>
      <c r="G228" s="32">
        <v>426.05</v>
      </c>
      <c r="H228" s="32">
        <v>427.09</v>
      </c>
      <c r="I228" s="32">
        <v>4035</v>
      </c>
      <c r="J228" s="33">
        <v>1723303.2</v>
      </c>
      <c r="K228" s="39">
        <f>IF(ISERROR((Table212[[#This Row],[Close Price]]-G227)/G227),0,(Table212[[#This Row],[Close Price]]-G227)/G227)</f>
        <v>-1.0336817653890799E-2</v>
      </c>
      <c r="L228" s="39">
        <f>IF(OR(Table212[[#This Row],[Raw Return]]&lt;-20,Table212[[#This Row],[Raw Return]]&gt;20),"Outlier",Table212[[#This Row],[Raw Return]])</f>
        <v>-1.0336817653890799E-2</v>
      </c>
      <c r="M228" s="40">
        <f>(Table212[[#This Row],[Return]]-$Q$3)^2</f>
        <v>1.3513415518604652E-4</v>
      </c>
      <c r="N228" s="40">
        <f>(Table212[[#This Row],[Return]]-$Q$3)^3</f>
        <v>-1.5708969495944709E-6</v>
      </c>
    </row>
    <row r="229" spans="1:14" x14ac:dyDescent="0.3">
      <c r="A229" s="36">
        <v>40596</v>
      </c>
      <c r="B229" s="37">
        <v>426.05</v>
      </c>
      <c r="C229" s="37">
        <v>427</v>
      </c>
      <c r="D229" s="37">
        <v>429.45</v>
      </c>
      <c r="E229" s="37">
        <v>422.5</v>
      </c>
      <c r="F229" s="37">
        <v>426</v>
      </c>
      <c r="G229" s="37">
        <v>425.4</v>
      </c>
      <c r="H229" s="37">
        <v>426.99</v>
      </c>
      <c r="I229" s="37">
        <v>6348</v>
      </c>
      <c r="J229" s="38">
        <v>2710522.7</v>
      </c>
      <c r="K229" s="39">
        <f>IF(ISERROR((Table212[[#This Row],[Close Price]]-G228)/G228),0,(Table212[[#This Row],[Close Price]]-G228)/G228)</f>
        <v>-1.5256425302195378E-3</v>
      </c>
      <c r="L229" s="39">
        <f>IF(OR(Table212[[#This Row],[Raw Return]]&lt;-20,Table212[[#This Row],[Raw Return]]&gt;20),"Outlier",Table212[[#This Row],[Raw Return]])</f>
        <v>-1.5256425302195378E-3</v>
      </c>
      <c r="M229" s="40">
        <f>(Table212[[#This Row],[Return]]-$Q$3)^2</f>
        <v>7.9160444784195844E-6</v>
      </c>
      <c r="N229" s="40">
        <f>(Table212[[#This Row],[Return]]-$Q$3)^3</f>
        <v>-2.227216003902794E-8</v>
      </c>
    </row>
    <row r="230" spans="1:14" x14ac:dyDescent="0.3">
      <c r="A230" s="31">
        <v>40597</v>
      </c>
      <c r="B230" s="32">
        <v>425.4</v>
      </c>
      <c r="C230" s="32">
        <v>427</v>
      </c>
      <c r="D230" s="32">
        <v>487</v>
      </c>
      <c r="E230" s="32">
        <v>424.2</v>
      </c>
      <c r="F230" s="32">
        <v>452.8</v>
      </c>
      <c r="G230" s="32">
        <v>448.15</v>
      </c>
      <c r="H230" s="32">
        <v>460.41</v>
      </c>
      <c r="I230" s="32">
        <v>306402</v>
      </c>
      <c r="J230" s="33">
        <v>141072017.75</v>
      </c>
      <c r="K230" s="39">
        <f>IF(ISERROR((Table212[[#This Row],[Close Price]]-G229)/G229),0,(Table212[[#This Row],[Close Price]]-G229)/G229)</f>
        <v>5.3479078514339445E-2</v>
      </c>
      <c r="L230" s="39">
        <f>IF(OR(Table212[[#This Row],[Raw Return]]&lt;-20,Table212[[#This Row],[Raw Return]]&gt;20),"Outlier",Table212[[#This Row],[Raw Return]])</f>
        <v>5.3479078514339445E-2</v>
      </c>
      <c r="M230" s="40">
        <f>(Table212[[#This Row],[Return]]-$Q$3)^2</f>
        <v>2.7239186897530963E-3</v>
      </c>
      <c r="N230" s="40">
        <f>(Table212[[#This Row],[Return]]-$Q$3)^3</f>
        <v>1.4216451550580256E-4</v>
      </c>
    </row>
    <row r="231" spans="1:14" x14ac:dyDescent="0.3">
      <c r="A231" s="36">
        <v>40598</v>
      </c>
      <c r="B231" s="37">
        <v>448.15</v>
      </c>
      <c r="C231" s="37">
        <v>455</v>
      </c>
      <c r="D231" s="37">
        <v>455</v>
      </c>
      <c r="E231" s="37">
        <v>428.1</v>
      </c>
      <c r="F231" s="37">
        <v>428.6</v>
      </c>
      <c r="G231" s="37">
        <v>429.6</v>
      </c>
      <c r="H231" s="37">
        <v>437.13</v>
      </c>
      <c r="I231" s="37">
        <v>26293</v>
      </c>
      <c r="J231" s="38">
        <v>11493439.4</v>
      </c>
      <c r="K231" s="39">
        <f>IF(ISERROR((Table212[[#This Row],[Close Price]]-G230)/G230),0,(Table212[[#This Row],[Close Price]]-G230)/G230)</f>
        <v>-4.1392390940533201E-2</v>
      </c>
      <c r="L231" s="39">
        <f>IF(OR(Table212[[#This Row],[Raw Return]]&lt;-20,Table212[[#This Row],[Raw Return]]&gt;20),"Outlier",Table212[[#This Row],[Raw Return]])</f>
        <v>-4.1392390940533201E-2</v>
      </c>
      <c r="M231" s="40">
        <f>(Table212[[#This Row],[Return]]-$Q$3)^2</f>
        <v>1.8216075822894905E-3</v>
      </c>
      <c r="N231" s="40">
        <f>(Table212[[#This Row],[Return]]-$Q$3)^3</f>
        <v>-7.7746749007744998E-5</v>
      </c>
    </row>
    <row r="232" spans="1:14" x14ac:dyDescent="0.3">
      <c r="A232" s="31">
        <v>40599</v>
      </c>
      <c r="B232" s="32">
        <v>429.6</v>
      </c>
      <c r="C232" s="32">
        <v>425</v>
      </c>
      <c r="D232" s="32">
        <v>439</v>
      </c>
      <c r="E232" s="32">
        <v>418</v>
      </c>
      <c r="F232" s="32">
        <v>425.6</v>
      </c>
      <c r="G232" s="32">
        <v>426.45</v>
      </c>
      <c r="H232" s="32">
        <v>427.66</v>
      </c>
      <c r="I232" s="32">
        <v>16336</v>
      </c>
      <c r="J232" s="33">
        <v>6986335.1500000004</v>
      </c>
      <c r="K232" s="39">
        <f>IF(ISERROR((Table212[[#This Row],[Close Price]]-G231)/G231),0,(Table212[[#This Row],[Close Price]]-G231)/G231)</f>
        <v>-7.3324022346369505E-3</v>
      </c>
      <c r="L232" s="39">
        <f>IF(OR(Table212[[#This Row],[Raw Return]]&lt;-20,Table212[[#This Row],[Raw Return]]&gt;20),"Outlier",Table212[[#This Row],[Raw Return]])</f>
        <v>-7.3324022346369505E-3</v>
      </c>
      <c r="M232" s="40">
        <f>(Table212[[#This Row],[Return]]-$Q$3)^2</f>
        <v>7.4309680806636594E-5</v>
      </c>
      <c r="N232" s="40">
        <f>(Table212[[#This Row],[Return]]-$Q$3)^3</f>
        <v>-6.4057221004297479E-7</v>
      </c>
    </row>
    <row r="233" spans="1:14" x14ac:dyDescent="0.3">
      <c r="A233" s="36">
        <v>40602</v>
      </c>
      <c r="B233" s="37">
        <v>426.45</v>
      </c>
      <c r="C233" s="37">
        <v>435.05</v>
      </c>
      <c r="D233" s="37">
        <v>464.9</v>
      </c>
      <c r="E233" s="37">
        <v>428.35</v>
      </c>
      <c r="F233" s="37">
        <v>430</v>
      </c>
      <c r="G233" s="37">
        <v>432.8</v>
      </c>
      <c r="H233" s="37">
        <v>440.87</v>
      </c>
      <c r="I233" s="37">
        <v>67548</v>
      </c>
      <c r="J233" s="38">
        <v>29779620.25</v>
      </c>
      <c r="K233" s="39">
        <f>IF(ISERROR((Table212[[#This Row],[Close Price]]-G232)/G232),0,(Table212[[#This Row],[Close Price]]-G232)/G232)</f>
        <v>1.4890374018056098E-2</v>
      </c>
      <c r="L233" s="39">
        <f>IF(OR(Table212[[#This Row],[Raw Return]]&lt;-20,Table212[[#This Row],[Raw Return]]&gt;20),"Outlier",Table212[[#This Row],[Raw Return]])</f>
        <v>1.4890374018056098E-2</v>
      </c>
      <c r="M233" s="40">
        <f>(Table212[[#This Row],[Return]]-$Q$3)^2</f>
        <v>1.8502718865483252E-4</v>
      </c>
      <c r="N233" s="40">
        <f>(Table212[[#This Row],[Return]]-$Q$3)^3</f>
        <v>2.5168267730266551E-6</v>
      </c>
    </row>
    <row r="234" spans="1:14" x14ac:dyDescent="0.3">
      <c r="A234" s="31">
        <v>40603</v>
      </c>
      <c r="B234" s="32">
        <v>432.8</v>
      </c>
      <c r="C234" s="32">
        <v>434.9</v>
      </c>
      <c r="D234" s="32">
        <v>444.95</v>
      </c>
      <c r="E234" s="32">
        <v>429</v>
      </c>
      <c r="F234" s="32">
        <v>440.5</v>
      </c>
      <c r="G234" s="32">
        <v>441.85</v>
      </c>
      <c r="H234" s="32">
        <v>440</v>
      </c>
      <c r="I234" s="32">
        <v>51953</v>
      </c>
      <c r="J234" s="33">
        <v>22859406.399999999</v>
      </c>
      <c r="K234" s="39">
        <f>IF(ISERROR((Table212[[#This Row],[Close Price]]-G233)/G233),0,(Table212[[#This Row],[Close Price]]-G233)/G233)</f>
        <v>2.0910351201478768E-2</v>
      </c>
      <c r="L234" s="39">
        <f>IF(OR(Table212[[#This Row],[Raw Return]]&lt;-20,Table212[[#This Row],[Raw Return]]&gt;20),"Outlier",Table212[[#This Row],[Raw Return]])</f>
        <v>2.0910351201478768E-2</v>
      </c>
      <c r="M234" s="40">
        <f>(Table212[[#This Row],[Return]]-$Q$3)^2</f>
        <v>3.8504043138016598E-4</v>
      </c>
      <c r="N234" s="40">
        <f>(Table212[[#This Row],[Return]]-$Q$3)^3</f>
        <v>7.5554355077729208E-6</v>
      </c>
    </row>
    <row r="235" spans="1:14" x14ac:dyDescent="0.3">
      <c r="A235" s="36">
        <v>40605</v>
      </c>
      <c r="B235" s="37">
        <v>441.85</v>
      </c>
      <c r="C235" s="37">
        <v>451.2</v>
      </c>
      <c r="D235" s="37">
        <v>530.25</v>
      </c>
      <c r="E235" s="37">
        <v>451.2</v>
      </c>
      <c r="F235" s="37">
        <v>530.25</v>
      </c>
      <c r="G235" s="37">
        <v>530.25</v>
      </c>
      <c r="H235" s="37">
        <v>513.9</v>
      </c>
      <c r="I235" s="37">
        <v>2241122</v>
      </c>
      <c r="J235" s="38">
        <v>1151706653.25</v>
      </c>
      <c r="K235" s="39">
        <f>IF(ISERROR((Table212[[#This Row],[Close Price]]-G234)/G234),0,(Table212[[#This Row],[Close Price]]-G234)/G234)</f>
        <v>0.20006789634491337</v>
      </c>
      <c r="L235" s="39">
        <f>IF(OR(Table212[[#This Row],[Raw Return]]&lt;-20,Table212[[#This Row],[Raw Return]]&gt;20),"Outlier",Table212[[#This Row],[Raw Return]])</f>
        <v>0.20006789634491337</v>
      </c>
      <c r="M235" s="40">
        <f>(Table212[[#This Row],[Return]]-$Q$3)^2</f>
        <v>3.9513485328333299E-2</v>
      </c>
      <c r="N235" s="40">
        <f>(Table212[[#This Row],[Return]]-$Q$3)^3</f>
        <v>7.8544903082731574E-3</v>
      </c>
    </row>
    <row r="236" spans="1:14" x14ac:dyDescent="0.3">
      <c r="A236" s="31">
        <v>40606</v>
      </c>
      <c r="B236" s="32">
        <v>530.25</v>
      </c>
      <c r="C236" s="32">
        <v>531</v>
      </c>
      <c r="D236" s="32">
        <v>607</v>
      </c>
      <c r="E236" s="32">
        <v>531</v>
      </c>
      <c r="F236" s="32">
        <v>545.15</v>
      </c>
      <c r="G236" s="32">
        <v>547.04999999999995</v>
      </c>
      <c r="H236" s="32">
        <v>566.84</v>
      </c>
      <c r="I236" s="32">
        <v>6271671</v>
      </c>
      <c r="J236" s="33">
        <v>3555054162.75</v>
      </c>
      <c r="K236" s="39">
        <f>IF(ISERROR((Table212[[#This Row],[Close Price]]-G235)/G235),0,(Table212[[#This Row],[Close Price]]-G235)/G235)</f>
        <v>3.16831683168316E-2</v>
      </c>
      <c r="L236" s="39">
        <f>IF(OR(Table212[[#This Row],[Raw Return]]&lt;-20,Table212[[#This Row],[Raw Return]]&gt;20),"Outlier",Table212[[#This Row],[Raw Return]])</f>
        <v>3.16831683168316E-2</v>
      </c>
      <c r="M236" s="40">
        <f>(Table212[[#This Row],[Return]]-$Q$3)^2</f>
        <v>9.2387208856112095E-4</v>
      </c>
      <c r="N236" s="40">
        <f>(Table212[[#This Row],[Return]]-$Q$3)^3</f>
        <v>2.8081336260968954E-5</v>
      </c>
    </row>
    <row r="237" spans="1:14" x14ac:dyDescent="0.3">
      <c r="A237" s="36">
        <v>40609</v>
      </c>
      <c r="B237" s="37">
        <v>547.04999999999995</v>
      </c>
      <c r="C237" s="37">
        <v>501</v>
      </c>
      <c r="D237" s="37">
        <v>544.70000000000005</v>
      </c>
      <c r="E237" s="37">
        <v>500.65</v>
      </c>
      <c r="F237" s="37">
        <v>515</v>
      </c>
      <c r="G237" s="37">
        <v>515.20000000000005</v>
      </c>
      <c r="H237" s="37">
        <v>522.66</v>
      </c>
      <c r="I237" s="37">
        <v>1383220</v>
      </c>
      <c r="J237" s="38">
        <v>722956519.20000005</v>
      </c>
      <c r="K237" s="39">
        <f>IF(ISERROR((Table212[[#This Row],[Close Price]]-G236)/G236),0,(Table212[[#This Row],[Close Price]]-G236)/G236)</f>
        <v>-5.8221369161868042E-2</v>
      </c>
      <c r="L237" s="39">
        <f>IF(OR(Table212[[#This Row],[Raw Return]]&lt;-20,Table212[[#This Row],[Raw Return]]&gt;20),"Outlier",Table212[[#This Row],[Raw Return]])</f>
        <v>-5.8221369161868042E-2</v>
      </c>
      <c r="M237" s="40">
        <f>(Table212[[#This Row],[Return]]-$Q$3)^2</f>
        <v>3.5413536007292208E-3</v>
      </c>
      <c r="N237" s="40">
        <f>(Table212[[#This Row],[Return]]-$Q$3)^3</f>
        <v>-2.1074337904074239E-4</v>
      </c>
    </row>
    <row r="238" spans="1:14" x14ac:dyDescent="0.3">
      <c r="A238" s="31">
        <v>40610</v>
      </c>
      <c r="B238" s="32">
        <v>515.20000000000005</v>
      </c>
      <c r="C238" s="32">
        <v>518.5</v>
      </c>
      <c r="D238" s="32">
        <v>547.5</v>
      </c>
      <c r="E238" s="32">
        <v>505.8</v>
      </c>
      <c r="F238" s="32">
        <v>544.25</v>
      </c>
      <c r="G238" s="32">
        <v>541</v>
      </c>
      <c r="H238" s="32">
        <v>526.91</v>
      </c>
      <c r="I238" s="32">
        <v>2224085</v>
      </c>
      <c r="J238" s="33">
        <v>1171882184</v>
      </c>
      <c r="K238" s="39">
        <f>IF(ISERROR((Table212[[#This Row],[Close Price]]-G237)/G237),0,(Table212[[#This Row],[Close Price]]-G237)/G237)</f>
        <v>5.0077639751552702E-2</v>
      </c>
      <c r="L238" s="39">
        <f>IF(OR(Table212[[#This Row],[Raw Return]]&lt;-20,Table212[[#This Row],[Raw Return]]&gt;20),"Outlier",Table212[[#This Row],[Raw Return]])</f>
        <v>5.0077639751552702E-2</v>
      </c>
      <c r="M238" s="40">
        <f>(Table212[[#This Row],[Return]]-$Q$3)^2</f>
        <v>2.3804383077576383E-3</v>
      </c>
      <c r="N238" s="40">
        <f>(Table212[[#This Row],[Return]]-$Q$3)^3</f>
        <v>1.161409558388558E-4</v>
      </c>
    </row>
    <row r="239" spans="1:14" x14ac:dyDescent="0.3">
      <c r="A239" s="36">
        <v>40611</v>
      </c>
      <c r="B239" s="37">
        <v>541</v>
      </c>
      <c r="C239" s="37">
        <v>546.5</v>
      </c>
      <c r="D239" s="37">
        <v>593.4</v>
      </c>
      <c r="E239" s="37">
        <v>540.1</v>
      </c>
      <c r="F239" s="37">
        <v>581.54999999999995</v>
      </c>
      <c r="G239" s="37">
        <v>578.54999999999995</v>
      </c>
      <c r="H239" s="37">
        <v>576.02</v>
      </c>
      <c r="I239" s="37">
        <v>3693942</v>
      </c>
      <c r="J239" s="38">
        <v>2127767600.5</v>
      </c>
      <c r="K239" s="39">
        <f>IF(ISERROR((Table212[[#This Row],[Close Price]]-G238)/G238),0,(Table212[[#This Row],[Close Price]]-G238)/G238)</f>
        <v>6.9408502772643169E-2</v>
      </c>
      <c r="L239" s="39">
        <f>IF(OR(Table212[[#This Row],[Raw Return]]&lt;-20,Table212[[#This Row],[Raw Return]]&gt;20),"Outlier",Table212[[#This Row],[Raw Return]])</f>
        <v>6.9408502772643169E-2</v>
      </c>
      <c r="M239" s="40">
        <f>(Table212[[#This Row],[Return]]-$Q$3)^2</f>
        <v>4.6404159674416036E-3</v>
      </c>
      <c r="N239" s="40">
        <f>(Table212[[#This Row],[Return]]-$Q$3)^3</f>
        <v>3.1610791392580899E-4</v>
      </c>
    </row>
    <row r="240" spans="1:14" x14ac:dyDescent="0.3">
      <c r="A240" s="31">
        <v>40612</v>
      </c>
      <c r="B240" s="32">
        <v>578.54999999999995</v>
      </c>
      <c r="C240" s="32">
        <v>578.5</v>
      </c>
      <c r="D240" s="32">
        <v>590</v>
      </c>
      <c r="E240" s="32">
        <v>560.25</v>
      </c>
      <c r="F240" s="32">
        <v>562.15</v>
      </c>
      <c r="G240" s="32">
        <v>564.04999999999995</v>
      </c>
      <c r="H240" s="32">
        <v>574.83000000000004</v>
      </c>
      <c r="I240" s="32">
        <v>1011668</v>
      </c>
      <c r="J240" s="33">
        <v>581537072.04999995</v>
      </c>
      <c r="K240" s="39">
        <f>IF(ISERROR((Table212[[#This Row],[Close Price]]-G239)/G239),0,(Table212[[#This Row],[Close Price]]-G239)/G239)</f>
        <v>-2.5062656641604012E-2</v>
      </c>
      <c r="L240" s="39">
        <f>IF(OR(Table212[[#This Row],[Raw Return]]&lt;-20,Table212[[#This Row],[Raw Return]]&gt;20),"Outlier",Table212[[#This Row],[Raw Return]])</f>
        <v>-2.5062656641604012E-2</v>
      </c>
      <c r="M240" s="40">
        <f>(Table212[[#This Row],[Return]]-$Q$3)^2</f>
        <v>6.9435204987973367E-4</v>
      </c>
      <c r="N240" s="40">
        <f>(Table212[[#This Row],[Return]]-$Q$3)^3</f>
        <v>-1.8296565846423264E-5</v>
      </c>
    </row>
    <row r="241" spans="1:14" x14ac:dyDescent="0.3">
      <c r="A241" s="36">
        <v>40613</v>
      </c>
      <c r="B241" s="37">
        <v>564.04999999999995</v>
      </c>
      <c r="C241" s="37">
        <v>559</v>
      </c>
      <c r="D241" s="37">
        <v>578.95000000000005</v>
      </c>
      <c r="E241" s="37">
        <v>544</v>
      </c>
      <c r="F241" s="37">
        <v>547.5</v>
      </c>
      <c r="G241" s="37">
        <v>550.15</v>
      </c>
      <c r="H241" s="37">
        <v>562.41</v>
      </c>
      <c r="I241" s="37">
        <v>809453</v>
      </c>
      <c r="J241" s="38">
        <v>455241266.85000002</v>
      </c>
      <c r="K241" s="39">
        <f>IF(ISERROR((Table212[[#This Row],[Close Price]]-G240)/G240),0,(Table212[[#This Row],[Close Price]]-G240)/G240)</f>
        <v>-2.4643205389593081E-2</v>
      </c>
      <c r="L241" s="39">
        <f>IF(OR(Table212[[#This Row],[Raw Return]]&lt;-20,Table212[[#This Row],[Raw Return]]&gt;20),"Outlier",Table212[[#This Row],[Raw Return]])</f>
        <v>-2.4643205389593081E-2</v>
      </c>
      <c r="M241" s="40">
        <f>(Table212[[#This Row],[Return]]-$Q$3)^2</f>
        <v>6.724224378681868E-4</v>
      </c>
      <c r="N241" s="40">
        <f>(Table212[[#This Row],[Return]]-$Q$3)^3</f>
        <v>-1.7436659840260475E-5</v>
      </c>
    </row>
    <row r="242" spans="1:14" x14ac:dyDescent="0.3">
      <c r="A242" s="31">
        <v>40616</v>
      </c>
      <c r="B242" s="32">
        <v>550.15</v>
      </c>
      <c r="C242" s="32">
        <v>550</v>
      </c>
      <c r="D242" s="32">
        <v>574.70000000000005</v>
      </c>
      <c r="E242" s="32">
        <v>549.95000000000005</v>
      </c>
      <c r="F242" s="32">
        <v>557</v>
      </c>
      <c r="G242" s="32">
        <v>558.65</v>
      </c>
      <c r="H242" s="32">
        <v>564.34</v>
      </c>
      <c r="I242" s="32">
        <v>577357</v>
      </c>
      <c r="J242" s="33">
        <v>325824553.25</v>
      </c>
      <c r="K242" s="39">
        <f>IF(ISERROR((Table212[[#This Row],[Close Price]]-G241)/G241),0,(Table212[[#This Row],[Close Price]]-G241)/G241)</f>
        <v>1.5450331727710626E-2</v>
      </c>
      <c r="L242" s="39">
        <f>IF(OR(Table212[[#This Row],[Raw Return]]&lt;-20,Table212[[#This Row],[Raw Return]]&gt;20),"Outlier",Table212[[#This Row],[Raw Return]])</f>
        <v>1.5450331727710626E-2</v>
      </c>
      <c r="M242" s="40">
        <f>(Table212[[#This Row],[Return]]-$Q$3)^2</f>
        <v>2.0057435712559428E-4</v>
      </c>
      <c r="N242" s="40">
        <f>(Table212[[#This Row],[Return]]-$Q$3)^3</f>
        <v>2.8406198225402114E-6</v>
      </c>
    </row>
    <row r="243" spans="1:14" x14ac:dyDescent="0.3">
      <c r="A243" s="36">
        <v>40617</v>
      </c>
      <c r="B243" s="37">
        <v>558.65</v>
      </c>
      <c r="C243" s="37">
        <v>528</v>
      </c>
      <c r="D243" s="37">
        <v>552.75</v>
      </c>
      <c r="E243" s="37">
        <v>516.04999999999995</v>
      </c>
      <c r="F243" s="37">
        <v>518.6</v>
      </c>
      <c r="G243" s="37">
        <v>522.04999999999995</v>
      </c>
      <c r="H243" s="37">
        <v>537.79999999999995</v>
      </c>
      <c r="I243" s="37">
        <v>451541</v>
      </c>
      <c r="J243" s="38">
        <v>242838519.80000001</v>
      </c>
      <c r="K243" s="39">
        <f>IF(ISERROR((Table212[[#This Row],[Close Price]]-G242)/G242),0,(Table212[[#This Row],[Close Price]]-G242)/G242)</f>
        <v>-6.5515080998836531E-2</v>
      </c>
      <c r="L243" s="39">
        <f>IF(OR(Table212[[#This Row],[Raw Return]]&lt;-20,Table212[[#This Row],[Raw Return]]&gt;20),"Outlier",Table212[[#This Row],[Raw Return]])</f>
        <v>-6.5515080998836531E-2</v>
      </c>
      <c r="M243" s="40">
        <f>(Table212[[#This Row],[Return]]-$Q$3)^2</f>
        <v>4.4626388142689532E-3</v>
      </c>
      <c r="N243" s="40">
        <f>(Table212[[#This Row],[Return]]-$Q$3)^3</f>
        <v>-2.9811759408262216E-4</v>
      </c>
    </row>
    <row r="244" spans="1:14" x14ac:dyDescent="0.3">
      <c r="A244" s="31">
        <v>40618</v>
      </c>
      <c r="B244" s="32">
        <v>522.04999999999995</v>
      </c>
      <c r="C244" s="32">
        <v>525</v>
      </c>
      <c r="D244" s="32">
        <v>557.79999999999995</v>
      </c>
      <c r="E244" s="32">
        <v>525</v>
      </c>
      <c r="F244" s="32">
        <v>541</v>
      </c>
      <c r="G244" s="32">
        <v>540.4</v>
      </c>
      <c r="H244" s="32">
        <v>547.29999999999995</v>
      </c>
      <c r="I244" s="32">
        <v>891695</v>
      </c>
      <c r="J244" s="33">
        <v>488021061.5</v>
      </c>
      <c r="K244" s="39">
        <f>IF(ISERROR((Table212[[#This Row],[Close Price]]-G243)/G243),0,(Table212[[#This Row],[Close Price]]-G243)/G243)</f>
        <v>3.5149889857293407E-2</v>
      </c>
      <c r="L244" s="39">
        <f>IF(OR(Table212[[#This Row],[Raw Return]]&lt;-20,Table212[[#This Row],[Raw Return]]&gt;20),"Outlier",Table212[[#This Row],[Raw Return]])</f>
        <v>3.5149889857293407E-2</v>
      </c>
      <c r="M244" s="40">
        <f>(Table212[[#This Row],[Return]]-$Q$3)^2</f>
        <v>1.146634081376868E-3</v>
      </c>
      <c r="N244" s="40">
        <f>(Table212[[#This Row],[Return]]-$Q$3)^3</f>
        <v>3.8827306965421519E-5</v>
      </c>
    </row>
    <row r="245" spans="1:14" x14ac:dyDescent="0.3">
      <c r="A245" s="36">
        <v>40619</v>
      </c>
      <c r="B245" s="37">
        <v>540.4</v>
      </c>
      <c r="C245" s="37">
        <v>525</v>
      </c>
      <c r="D245" s="37">
        <v>554.9</v>
      </c>
      <c r="E245" s="37">
        <v>525</v>
      </c>
      <c r="F245" s="37">
        <v>528.25</v>
      </c>
      <c r="G245" s="37">
        <v>527.9</v>
      </c>
      <c r="H245" s="37">
        <v>539.09</v>
      </c>
      <c r="I245" s="37">
        <v>496973</v>
      </c>
      <c r="J245" s="38">
        <v>267913869.80000001</v>
      </c>
      <c r="K245" s="39">
        <f>IF(ISERROR((Table212[[#This Row],[Close Price]]-G244)/G244),0,(Table212[[#This Row],[Close Price]]-G244)/G244)</f>
        <v>-2.3131014063656551E-2</v>
      </c>
      <c r="L245" s="39">
        <f>IF(OR(Table212[[#This Row],[Raw Return]]&lt;-20,Table212[[#This Row],[Raw Return]]&gt;20),"Outlier",Table212[[#This Row],[Raw Return]])</f>
        <v>-2.3131014063656551E-2</v>
      </c>
      <c r="M245" s="40">
        <f>(Table212[[#This Row],[Return]]-$Q$3)^2</f>
        <v>5.9628356287734822E-4</v>
      </c>
      <c r="N245" s="40">
        <f>(Table212[[#This Row],[Return]]-$Q$3)^3</f>
        <v>-1.4560599507068928E-5</v>
      </c>
    </row>
    <row r="246" spans="1:14" x14ac:dyDescent="0.3">
      <c r="A246" s="31">
        <v>40620</v>
      </c>
      <c r="B246" s="32">
        <v>527.9</v>
      </c>
      <c r="C246" s="32">
        <v>531.9</v>
      </c>
      <c r="D246" s="32">
        <v>541</v>
      </c>
      <c r="E246" s="32">
        <v>508.6</v>
      </c>
      <c r="F246" s="32">
        <v>513.95000000000005</v>
      </c>
      <c r="G246" s="32">
        <v>513.70000000000005</v>
      </c>
      <c r="H246" s="32">
        <v>521.20000000000005</v>
      </c>
      <c r="I246" s="32">
        <v>591512</v>
      </c>
      <c r="J246" s="33">
        <v>308296879.69999999</v>
      </c>
      <c r="K246" s="39">
        <f>IF(ISERROR((Table212[[#This Row],[Close Price]]-G245)/G245),0,(Table212[[#This Row],[Close Price]]-G245)/G245)</f>
        <v>-2.6899033907936982E-2</v>
      </c>
      <c r="L246" s="39">
        <f>IF(OR(Table212[[#This Row],[Raw Return]]&lt;-20,Table212[[#This Row],[Raw Return]]&gt;20),"Outlier",Table212[[#This Row],[Raw Return]])</f>
        <v>-2.6899033907936982E-2</v>
      </c>
      <c r="M246" s="40">
        <f>(Table212[[#This Row],[Return]]-$Q$3)^2</f>
        <v>7.9450347264031741E-4</v>
      </c>
      <c r="N246" s="40">
        <f>(Table212[[#This Row],[Return]]-$Q$3)^3</f>
        <v>-2.2394620107530076E-5</v>
      </c>
    </row>
    <row r="247" spans="1:14" x14ac:dyDescent="0.3">
      <c r="A247" s="36">
        <v>40623</v>
      </c>
      <c r="B247" s="37">
        <v>513.70000000000005</v>
      </c>
      <c r="C247" s="37">
        <v>522.79999999999995</v>
      </c>
      <c r="D247" s="37">
        <v>524.35</v>
      </c>
      <c r="E247" s="37">
        <v>501.6</v>
      </c>
      <c r="F247" s="37">
        <v>507.5</v>
      </c>
      <c r="G247" s="37">
        <v>504.3</v>
      </c>
      <c r="H247" s="37">
        <v>510.49</v>
      </c>
      <c r="I247" s="37">
        <v>333806</v>
      </c>
      <c r="J247" s="38">
        <v>170403584.84999999</v>
      </c>
      <c r="K247" s="39">
        <f>IF(ISERROR((Table212[[#This Row],[Close Price]]-G246)/G246),0,(Table212[[#This Row],[Close Price]]-G246)/G246)</f>
        <v>-1.8298617870352411E-2</v>
      </c>
      <c r="L247" s="39">
        <f>IF(OR(Table212[[#This Row],[Raw Return]]&lt;-20,Table212[[#This Row],[Raw Return]]&gt;20),"Outlier",Table212[[#This Row],[Raw Return]])</f>
        <v>-1.8298617870352411E-2</v>
      </c>
      <c r="M247" s="40">
        <f>(Table212[[#This Row],[Return]]-$Q$3)^2</f>
        <v>3.8363184176733276E-4</v>
      </c>
      <c r="N247" s="40">
        <f>(Table212[[#This Row],[Return]]-$Q$3)^3</f>
        <v>-7.5140134862581269E-6</v>
      </c>
    </row>
    <row r="248" spans="1:14" x14ac:dyDescent="0.3">
      <c r="A248" s="31">
        <v>40624</v>
      </c>
      <c r="B248" s="32">
        <v>504.3</v>
      </c>
      <c r="C248" s="32">
        <v>508</v>
      </c>
      <c r="D248" s="32">
        <v>543.4</v>
      </c>
      <c r="E248" s="32">
        <v>508</v>
      </c>
      <c r="F248" s="32">
        <v>528.15</v>
      </c>
      <c r="G248" s="32">
        <v>528.95000000000005</v>
      </c>
      <c r="H248" s="32">
        <v>532.35</v>
      </c>
      <c r="I248" s="32">
        <v>1759953</v>
      </c>
      <c r="J248" s="33">
        <v>936908572.10000002</v>
      </c>
      <c r="K248" s="39">
        <f>IF(ISERROR((Table212[[#This Row],[Close Price]]-G247)/G247),0,(Table212[[#This Row],[Close Price]]-G247)/G247)</f>
        <v>4.8879635137814861E-2</v>
      </c>
      <c r="L248" s="39">
        <f>IF(OR(Table212[[#This Row],[Raw Return]]&lt;-20,Table212[[#This Row],[Raw Return]]&gt;20),"Outlier",Table212[[#This Row],[Raw Return]])</f>
        <v>4.8879635137814861E-2</v>
      </c>
      <c r="M248" s="40">
        <f>(Table212[[#This Row],[Return]]-$Q$3)^2</f>
        <v>2.2649728659159766E-3</v>
      </c>
      <c r="N248" s="40">
        <f>(Table212[[#This Row],[Return]]-$Q$3)^3</f>
        <v>1.0779397950782887E-4</v>
      </c>
    </row>
    <row r="249" spans="1:14" x14ac:dyDescent="0.3">
      <c r="A249" s="36">
        <v>40625</v>
      </c>
      <c r="B249" s="37">
        <v>528.95000000000005</v>
      </c>
      <c r="C249" s="37">
        <v>536</v>
      </c>
      <c r="D249" s="37">
        <v>542.4</v>
      </c>
      <c r="E249" s="37">
        <v>527.5</v>
      </c>
      <c r="F249" s="37">
        <v>533</v>
      </c>
      <c r="G249" s="37">
        <v>532.15</v>
      </c>
      <c r="H249" s="37">
        <v>535.38</v>
      </c>
      <c r="I249" s="37">
        <v>690868</v>
      </c>
      <c r="J249" s="38">
        <v>369875591.85000002</v>
      </c>
      <c r="K249" s="39">
        <f>IF(ISERROR((Table212[[#This Row],[Close Price]]-G248)/G248),0,(Table212[[#This Row],[Close Price]]-G248)/G248)</f>
        <v>6.0497211456658128E-3</v>
      </c>
      <c r="L249" s="39">
        <f>IF(OR(Table212[[#This Row],[Raw Return]]&lt;-20,Table212[[#This Row],[Raw Return]]&gt;20),"Outlier",Table212[[#This Row],[Raw Return]])</f>
        <v>6.0497211456658128E-3</v>
      </c>
      <c r="M249" s="40">
        <f>(Table212[[#This Row],[Return]]-$Q$3)^2</f>
        <v>2.267490185057234E-5</v>
      </c>
      <c r="N249" s="40">
        <f>(Table212[[#This Row],[Return]]-$Q$3)^3</f>
        <v>1.0797373479364942E-7</v>
      </c>
    </row>
    <row r="250" spans="1:14" x14ac:dyDescent="0.3">
      <c r="A250" s="31">
        <v>40626</v>
      </c>
      <c r="B250" s="32">
        <v>532.15</v>
      </c>
      <c r="C250" s="32">
        <v>532</v>
      </c>
      <c r="D250" s="32">
        <v>538.6</v>
      </c>
      <c r="E250" s="32">
        <v>445.45</v>
      </c>
      <c r="F250" s="32">
        <v>520</v>
      </c>
      <c r="G250" s="32">
        <v>518.65</v>
      </c>
      <c r="H250" s="32">
        <v>523.83000000000004</v>
      </c>
      <c r="I250" s="32">
        <v>352651</v>
      </c>
      <c r="J250" s="33">
        <v>184730308.44999999</v>
      </c>
      <c r="K250" s="39">
        <f>IF(ISERROR((Table212[[#This Row],[Close Price]]-G249)/G249),0,(Table212[[#This Row],[Close Price]]-G249)/G249)</f>
        <v>-2.5368786996147703E-2</v>
      </c>
      <c r="L250" s="39">
        <f>IF(OR(Table212[[#This Row],[Raw Return]]&lt;-20,Table212[[#This Row],[Raw Return]]&gt;20),"Outlier",Table212[[#This Row],[Raw Return]])</f>
        <v>-2.5368786996147703E-2</v>
      </c>
      <c r="M250" s="40">
        <f>(Table212[[#This Row],[Return]]-$Q$3)^2</f>
        <v>7.1057917866058473E-4</v>
      </c>
      <c r="N250" s="40">
        <f>(Table212[[#This Row],[Return]]-$Q$3)^3</f>
        <v>-1.8941689644452474E-5</v>
      </c>
    </row>
    <row r="251" spans="1:14" x14ac:dyDescent="0.3">
      <c r="A251" s="36">
        <v>40627</v>
      </c>
      <c r="B251" s="37">
        <v>518.65</v>
      </c>
      <c r="C251" s="37">
        <v>523.20000000000005</v>
      </c>
      <c r="D251" s="37">
        <v>528</v>
      </c>
      <c r="E251" s="37">
        <v>515.20000000000005</v>
      </c>
      <c r="F251" s="37">
        <v>516.6</v>
      </c>
      <c r="G251" s="37">
        <v>517.9</v>
      </c>
      <c r="H251" s="37">
        <v>521.23</v>
      </c>
      <c r="I251" s="37">
        <v>283699</v>
      </c>
      <c r="J251" s="38">
        <v>147872460.84999999</v>
      </c>
      <c r="K251" s="39">
        <f>IF(ISERROR((Table212[[#This Row],[Close Price]]-G250)/G250),0,(Table212[[#This Row],[Close Price]]-G250)/G250)</f>
        <v>-1.4460618914489542E-3</v>
      </c>
      <c r="L251" s="39">
        <f>IF(OR(Table212[[#This Row],[Raw Return]]&lt;-20,Table212[[#This Row],[Raw Return]]&gt;20),"Outlier",Table212[[#This Row],[Raw Return]])</f>
        <v>-1.4460618914489542E-3</v>
      </c>
      <c r="M251" s="40">
        <f>(Table212[[#This Row],[Return]]-$Q$3)^2</f>
        <v>7.4745698849814757E-6</v>
      </c>
      <c r="N251" s="40">
        <f>(Table212[[#This Row],[Return]]-$Q$3)^3</f>
        <v>-2.0435219651060166E-8</v>
      </c>
    </row>
    <row r="252" spans="1:14" x14ac:dyDescent="0.3">
      <c r="A252" s="31">
        <v>40630</v>
      </c>
      <c r="B252" s="32">
        <v>517.9</v>
      </c>
      <c r="C252" s="32">
        <v>520</v>
      </c>
      <c r="D252" s="32">
        <v>528.95000000000005</v>
      </c>
      <c r="E252" s="32">
        <v>509.65</v>
      </c>
      <c r="F252" s="32">
        <v>516.25</v>
      </c>
      <c r="G252" s="32">
        <v>516.6</v>
      </c>
      <c r="H252" s="32">
        <v>519.24</v>
      </c>
      <c r="I252" s="32">
        <v>365944</v>
      </c>
      <c r="J252" s="33">
        <v>190012538.30000001</v>
      </c>
      <c r="K252" s="39">
        <f>IF(ISERROR((Table212[[#This Row],[Close Price]]-G251)/G251),0,(Table212[[#This Row],[Close Price]]-G251)/G251)</f>
        <v>-2.5101370921026349E-3</v>
      </c>
      <c r="L252" s="39">
        <f>IF(OR(Table212[[#This Row],[Raw Return]]&lt;-20,Table212[[#This Row],[Raw Return]]&gt;20),"Outlier",Table212[[#This Row],[Raw Return]])</f>
        <v>-2.5101370921026349E-3</v>
      </c>
      <c r="M252" s="40">
        <f>(Table212[[#This Row],[Return]]-$Q$3)^2</f>
        <v>1.4425116678222434E-5</v>
      </c>
      <c r="N252" s="40">
        <f>(Table212[[#This Row],[Return]]-$Q$3)^3</f>
        <v>-5.4787186929486376E-8</v>
      </c>
    </row>
    <row r="253" spans="1:14" x14ac:dyDescent="0.3">
      <c r="A253" s="36">
        <v>40631</v>
      </c>
      <c r="B253" s="37">
        <v>516.6</v>
      </c>
      <c r="C253" s="37">
        <v>520</v>
      </c>
      <c r="D253" s="37">
        <v>528</v>
      </c>
      <c r="E253" s="37">
        <v>513.1</v>
      </c>
      <c r="F253" s="37">
        <v>513.20000000000005</v>
      </c>
      <c r="G253" s="37">
        <v>515.75</v>
      </c>
      <c r="H253" s="37">
        <v>520.89</v>
      </c>
      <c r="I253" s="37">
        <v>338158</v>
      </c>
      <c r="J253" s="38">
        <v>176143195.15000001</v>
      </c>
      <c r="K253" s="39">
        <f>IF(ISERROR((Table212[[#This Row],[Close Price]]-G252)/G252),0,(Table212[[#This Row],[Close Price]]-G252)/G252)</f>
        <v>-1.6453735965931528E-3</v>
      </c>
      <c r="L253" s="39">
        <f>IF(OR(Table212[[#This Row],[Raw Return]]&lt;-20,Table212[[#This Row],[Raw Return]]&gt;20),"Outlier",Table212[[#This Row],[Raw Return]])</f>
        <v>-1.6453735965931528E-3</v>
      </c>
      <c r="M253" s="40">
        <f>(Table212[[#This Row],[Return]]-$Q$3)^2</f>
        <v>8.6041178764367518E-6</v>
      </c>
      <c r="N253" s="40">
        <f>(Table212[[#This Row],[Return]]-$Q$3)^3</f>
        <v>-2.5238266818103747E-8</v>
      </c>
    </row>
    <row r="254" spans="1:14" x14ac:dyDescent="0.3">
      <c r="A254" s="31">
        <v>40632</v>
      </c>
      <c r="B254" s="32">
        <v>515.75</v>
      </c>
      <c r="C254" s="32">
        <v>518.45000000000005</v>
      </c>
      <c r="D254" s="32">
        <v>524.9</v>
      </c>
      <c r="E254" s="32">
        <v>514</v>
      </c>
      <c r="F254" s="32">
        <v>514.25</v>
      </c>
      <c r="G254" s="32">
        <v>516.25</v>
      </c>
      <c r="H254" s="32">
        <v>518.78</v>
      </c>
      <c r="I254" s="32">
        <v>162822</v>
      </c>
      <c r="J254" s="33">
        <v>84468464.200000003</v>
      </c>
      <c r="K254" s="39">
        <f>IF(ISERROR((Table212[[#This Row],[Close Price]]-G253)/G253),0,(Table212[[#This Row],[Close Price]]-G253)/G253)</f>
        <v>9.6946194861851677E-4</v>
      </c>
      <c r="L254" s="39">
        <f>IF(OR(Table212[[#This Row],[Raw Return]]&lt;-20,Table212[[#This Row],[Raw Return]]&gt;20),"Outlier",Table212[[#This Row],[Raw Return]])</f>
        <v>9.6946194861851677E-4</v>
      </c>
      <c r="M254" s="40">
        <f>(Table212[[#This Row],[Return]]-$Q$3)^2</f>
        <v>1.0140538544100868E-7</v>
      </c>
      <c r="N254" s="40">
        <f>(Table212[[#This Row],[Return]]-$Q$3)^3</f>
        <v>-3.2291746182112264E-11</v>
      </c>
    </row>
    <row r="255" spans="1:14" x14ac:dyDescent="0.3">
      <c r="A255" s="36">
        <v>40633</v>
      </c>
      <c r="B255" s="37">
        <v>516.25</v>
      </c>
      <c r="C255" s="37">
        <v>516.54999999999995</v>
      </c>
      <c r="D255" s="37">
        <v>544.79999999999995</v>
      </c>
      <c r="E255" s="37">
        <v>514.65</v>
      </c>
      <c r="F255" s="37">
        <v>523.79999999999995</v>
      </c>
      <c r="G255" s="37">
        <v>524.29999999999995</v>
      </c>
      <c r="H255" s="37">
        <v>532.15</v>
      </c>
      <c r="I255" s="37">
        <v>1015971</v>
      </c>
      <c r="J255" s="38">
        <v>540650237.95000005</v>
      </c>
      <c r="K255" s="39">
        <f>IF(ISERROR((Table212[[#This Row],[Close Price]]-G254)/G254),0,(Table212[[#This Row],[Close Price]]-G254)/G254)</f>
        <v>1.5593220338982963E-2</v>
      </c>
      <c r="L255" s="39">
        <f>IF(OR(Table212[[#This Row],[Raw Return]]&lt;-20,Table212[[#This Row],[Raw Return]]&gt;20),"Outlier",Table212[[#This Row],[Raw Return]])</f>
        <v>1.5593220338982963E-2</v>
      </c>
      <c r="M255" s="40">
        <f>(Table212[[#This Row],[Return]]-$Q$3)^2</f>
        <v>2.0464207352099005E-4</v>
      </c>
      <c r="N255" s="40">
        <f>(Table212[[#This Row],[Return]]-$Q$3)^3</f>
        <v>2.9274695834104686E-6</v>
      </c>
    </row>
    <row r="256" spans="1:14" x14ac:dyDescent="0.3">
      <c r="A256" s="31">
        <v>40634</v>
      </c>
      <c r="B256" s="32">
        <v>524.29999999999995</v>
      </c>
      <c r="C256" s="32">
        <v>527.25</v>
      </c>
      <c r="D256" s="32">
        <v>534.6</v>
      </c>
      <c r="E256" s="32">
        <v>520.54999999999995</v>
      </c>
      <c r="F256" s="32">
        <v>523.15</v>
      </c>
      <c r="G256" s="32">
        <v>523.70000000000005</v>
      </c>
      <c r="H256" s="32">
        <v>526.38</v>
      </c>
      <c r="I256" s="32">
        <v>224772</v>
      </c>
      <c r="J256" s="33">
        <v>118315848.09999999</v>
      </c>
      <c r="K256" s="39">
        <f>IF(ISERROR((Table212[[#This Row],[Close Price]]-G255)/G255),0,(Table212[[#This Row],[Close Price]]-G255)/G255)</f>
        <v>-1.1443829868394222E-3</v>
      </c>
      <c r="L256" s="39">
        <f>IF(OR(Table212[[#This Row],[Raw Return]]&lt;-20,Table212[[#This Row],[Raw Return]]&gt;20),"Outlier",Table212[[#This Row],[Raw Return]])</f>
        <v>-1.1443829868394222E-3</v>
      </c>
      <c r="M256" s="40">
        <f>(Table212[[#This Row],[Return]]-$Q$3)^2</f>
        <v>5.916020332758071E-6</v>
      </c>
      <c r="N256" s="40">
        <f>(Table212[[#This Row],[Return]]-$Q$3)^3</f>
        <v>-1.4389459690528775E-8</v>
      </c>
    </row>
    <row r="257" spans="1:14" x14ac:dyDescent="0.3">
      <c r="A257" s="36">
        <v>40637</v>
      </c>
      <c r="B257" s="37">
        <v>523.70000000000005</v>
      </c>
      <c r="C257" s="37">
        <v>525.15</v>
      </c>
      <c r="D257" s="37">
        <v>533.70000000000005</v>
      </c>
      <c r="E257" s="37">
        <v>524</v>
      </c>
      <c r="F257" s="37">
        <v>528.1</v>
      </c>
      <c r="G257" s="37">
        <v>527.20000000000005</v>
      </c>
      <c r="H257" s="37">
        <v>527.76</v>
      </c>
      <c r="I257" s="37">
        <v>196556</v>
      </c>
      <c r="J257" s="38">
        <v>103735206.45</v>
      </c>
      <c r="K257" s="39">
        <f>IF(ISERROR((Table212[[#This Row],[Close Price]]-G256)/G256),0,(Table212[[#This Row],[Close Price]]-G256)/G256)</f>
        <v>6.683215581439755E-3</v>
      </c>
      <c r="L257" s="39">
        <f>IF(OR(Table212[[#This Row],[Raw Return]]&lt;-20,Table212[[#This Row],[Raw Return]]&gt;20),"Outlier",Table212[[#This Row],[Raw Return]])</f>
        <v>6.683215581439755E-3</v>
      </c>
      <c r="M257" s="40">
        <f>(Table212[[#This Row],[Return]]-$Q$3)^2</f>
        <v>2.9109386292410239E-5</v>
      </c>
      <c r="N257" s="40">
        <f>(Table212[[#This Row],[Return]]-$Q$3)^3</f>
        <v>1.5705420691914513E-7</v>
      </c>
    </row>
    <row r="258" spans="1:14" x14ac:dyDescent="0.3">
      <c r="A258" s="31">
        <v>40638</v>
      </c>
      <c r="B258" s="32">
        <v>527.20000000000005</v>
      </c>
      <c r="C258" s="32">
        <v>529.9</v>
      </c>
      <c r="D258" s="32">
        <v>534.9</v>
      </c>
      <c r="E258" s="32">
        <v>523</v>
      </c>
      <c r="F258" s="32">
        <v>523.54999999999995</v>
      </c>
      <c r="G258" s="32">
        <v>524.75</v>
      </c>
      <c r="H258" s="32">
        <v>528.36</v>
      </c>
      <c r="I258" s="32">
        <v>247710</v>
      </c>
      <c r="J258" s="33">
        <v>130879255.2</v>
      </c>
      <c r="K258" s="39">
        <f>IF(ISERROR((Table212[[#This Row],[Close Price]]-G257)/G257),0,(Table212[[#This Row],[Close Price]]-G257)/G257)</f>
        <v>-4.6471927162368082E-3</v>
      </c>
      <c r="L258" s="39">
        <f>IF(OR(Table212[[#This Row],[Raw Return]]&lt;-20,Table212[[#This Row],[Raw Return]]&gt;20),"Outlier",Table212[[#This Row],[Raw Return]])</f>
        <v>-4.6471927162368082E-3</v>
      </c>
      <c r="M258" s="40">
        <f>(Table212[[#This Row],[Return]]-$Q$3)^2</f>
        <v>3.5225373876369618E-5</v>
      </c>
      <c r="N258" s="40">
        <f>(Table212[[#This Row],[Return]]-$Q$3)^3</f>
        <v>-2.0906600333027835E-7</v>
      </c>
    </row>
    <row r="259" spans="1:14" x14ac:dyDescent="0.3">
      <c r="A259" s="36">
        <v>40639</v>
      </c>
      <c r="B259" s="37">
        <v>524.75</v>
      </c>
      <c r="C259" s="37">
        <v>528.65</v>
      </c>
      <c r="D259" s="37">
        <v>531.79999999999995</v>
      </c>
      <c r="E259" s="37">
        <v>520.1</v>
      </c>
      <c r="F259" s="37">
        <v>521.5</v>
      </c>
      <c r="G259" s="37">
        <v>522.04999999999995</v>
      </c>
      <c r="H259" s="37">
        <v>525.12</v>
      </c>
      <c r="I259" s="37">
        <v>180675</v>
      </c>
      <c r="J259" s="38">
        <v>94875296.599999994</v>
      </c>
      <c r="K259" s="39">
        <f>IF(ISERROR((Table212[[#This Row],[Close Price]]-G258)/G258),0,(Table212[[#This Row],[Close Price]]-G258)/G258)</f>
        <v>-5.1453072891854126E-3</v>
      </c>
      <c r="L259" s="39">
        <f>IF(OR(Table212[[#This Row],[Raw Return]]&lt;-20,Table212[[#This Row],[Raw Return]]&gt;20),"Outlier",Table212[[#This Row],[Raw Return]])</f>
        <v>-5.1453072891854126E-3</v>
      </c>
      <c r="M259" s="40">
        <f>(Table212[[#This Row],[Return]]-$Q$3)^2</f>
        <v>4.1386208407529481E-5</v>
      </c>
      <c r="N259" s="40">
        <f>(Table212[[#This Row],[Return]]-$Q$3)^3</f>
        <v>-2.6624622609103938E-7</v>
      </c>
    </row>
    <row r="260" spans="1:14" x14ac:dyDescent="0.3">
      <c r="A260" s="31">
        <v>40640</v>
      </c>
      <c r="B260" s="32">
        <v>522.04999999999995</v>
      </c>
      <c r="C260" s="32">
        <v>523.45000000000005</v>
      </c>
      <c r="D260" s="32">
        <v>539.9</v>
      </c>
      <c r="E260" s="32">
        <v>522.20000000000005</v>
      </c>
      <c r="F260" s="32">
        <v>528.9</v>
      </c>
      <c r="G260" s="32">
        <v>528.79999999999995</v>
      </c>
      <c r="H260" s="32">
        <v>531.54</v>
      </c>
      <c r="I260" s="32">
        <v>359131</v>
      </c>
      <c r="J260" s="33">
        <v>190891322.65000001</v>
      </c>
      <c r="K260" s="39">
        <f>IF(ISERROR((Table212[[#This Row],[Close Price]]-G259)/G259),0,(Table212[[#This Row],[Close Price]]-G259)/G259)</f>
        <v>1.2929795996552055E-2</v>
      </c>
      <c r="L260" s="39">
        <f>IF(OR(Table212[[#This Row],[Raw Return]]&lt;-20,Table212[[#This Row],[Raw Return]]&gt;20),"Outlier",Table212[[#This Row],[Raw Return]])</f>
        <v>1.2929795996552055E-2</v>
      </c>
      <c r="M260" s="40">
        <f>(Table212[[#This Row],[Return]]-$Q$3)^2</f>
        <v>1.3553364760132848E-4</v>
      </c>
      <c r="N260" s="40">
        <f>(Table212[[#This Row],[Return]]-$Q$3)^3</f>
        <v>1.5778680776219683E-6</v>
      </c>
    </row>
    <row r="261" spans="1:14" x14ac:dyDescent="0.3">
      <c r="A261" s="36">
        <v>40641</v>
      </c>
      <c r="B261" s="37">
        <v>528.79999999999995</v>
      </c>
      <c r="C261" s="37">
        <v>531.35</v>
      </c>
      <c r="D261" s="37">
        <v>537.70000000000005</v>
      </c>
      <c r="E261" s="37">
        <v>526.79999999999995</v>
      </c>
      <c r="F261" s="37">
        <v>531.70000000000005</v>
      </c>
      <c r="G261" s="37">
        <v>530.9</v>
      </c>
      <c r="H261" s="37">
        <v>531.47</v>
      </c>
      <c r="I261" s="37">
        <v>356347</v>
      </c>
      <c r="J261" s="38">
        <v>189387122.19999999</v>
      </c>
      <c r="K261" s="39">
        <f>IF(ISERROR((Table212[[#This Row],[Close Price]]-G260)/G260),0,(Table212[[#This Row],[Close Price]]-G260)/G260)</f>
        <v>3.9712556732224335E-3</v>
      </c>
      <c r="L261" s="39">
        <f>IF(OR(Table212[[#This Row],[Raw Return]]&lt;-20,Table212[[#This Row],[Raw Return]]&gt;20),"Outlier",Table212[[#This Row],[Raw Return]])</f>
        <v>3.9712556732224335E-3</v>
      </c>
      <c r="M261" s="40">
        <f>(Table212[[#This Row],[Return]]-$Q$3)^2</f>
        <v>7.2003758200189901E-6</v>
      </c>
      <c r="N261" s="40">
        <f>(Table212[[#This Row],[Return]]-$Q$3)^3</f>
        <v>1.9321139991734579E-8</v>
      </c>
    </row>
    <row r="262" spans="1:14" x14ac:dyDescent="0.3">
      <c r="A262" s="31">
        <v>40644</v>
      </c>
      <c r="B262" s="32">
        <v>530.9</v>
      </c>
      <c r="C262" s="32">
        <v>530</v>
      </c>
      <c r="D262" s="32">
        <v>542</v>
      </c>
      <c r="E262" s="32">
        <v>527.4</v>
      </c>
      <c r="F262" s="32">
        <v>528.6</v>
      </c>
      <c r="G262" s="32">
        <v>530.04999999999995</v>
      </c>
      <c r="H262" s="32">
        <v>533.97</v>
      </c>
      <c r="I262" s="32">
        <v>340675</v>
      </c>
      <c r="J262" s="33">
        <v>181911814.90000001</v>
      </c>
      <c r="K262" s="39">
        <f>IF(ISERROR((Table212[[#This Row],[Close Price]]-G261)/G261),0,(Table212[[#This Row],[Close Price]]-G261)/G261)</f>
        <v>-1.6010548125824501E-3</v>
      </c>
      <c r="L262" s="39">
        <f>IF(OR(Table212[[#This Row],[Raw Return]]&lt;-20,Table212[[#This Row],[Raw Return]]&gt;20),"Outlier",Table212[[#This Row],[Raw Return]])</f>
        <v>-1.6010548125824501E-3</v>
      </c>
      <c r="M262" s="40">
        <f>(Table212[[#This Row],[Return]]-$Q$3)^2</f>
        <v>8.3460834322473045E-6</v>
      </c>
      <c r="N262" s="40">
        <f>(Table212[[#This Row],[Return]]-$Q$3)^3</f>
        <v>-2.411149187646959E-8</v>
      </c>
    </row>
    <row r="263" spans="1:14" x14ac:dyDescent="0.3">
      <c r="A263" s="36">
        <v>40646</v>
      </c>
      <c r="B263" s="37">
        <v>530.04999999999995</v>
      </c>
      <c r="C263" s="37">
        <v>526</v>
      </c>
      <c r="D263" s="37">
        <v>532.95000000000005</v>
      </c>
      <c r="E263" s="37">
        <v>524.1</v>
      </c>
      <c r="F263" s="37">
        <v>524.6</v>
      </c>
      <c r="G263" s="37">
        <v>525.45000000000005</v>
      </c>
      <c r="H263" s="37">
        <v>527.12</v>
      </c>
      <c r="I263" s="37">
        <v>124041</v>
      </c>
      <c r="J263" s="38">
        <v>65384797.200000003</v>
      </c>
      <c r="K263" s="39">
        <f>IF(ISERROR((Table212[[#This Row],[Close Price]]-G262)/G262),0,(Table212[[#This Row],[Close Price]]-G262)/G262)</f>
        <v>-8.6784265635315716E-3</v>
      </c>
      <c r="L263" s="39">
        <f>IF(OR(Table212[[#This Row],[Raw Return]]&lt;-20,Table212[[#This Row],[Raw Return]]&gt;20),"Outlier",Table212[[#This Row],[Raw Return]])</f>
        <v>-8.6784265635315716E-3</v>
      </c>
      <c r="M263" s="40">
        <f>(Table212[[#This Row],[Return]]-$Q$3)^2</f>
        <v>9.9327746321002089E-5</v>
      </c>
      <c r="N263" s="40">
        <f>(Table212[[#This Row],[Return]]-$Q$3)^3</f>
        <v>-9.8993316103891095E-7</v>
      </c>
    </row>
    <row r="264" spans="1:14" x14ac:dyDescent="0.3">
      <c r="A264" s="31">
        <v>40648</v>
      </c>
      <c r="B264" s="32">
        <v>525.45000000000005</v>
      </c>
      <c r="C264" s="32">
        <v>525.5</v>
      </c>
      <c r="D264" s="32">
        <v>530.70000000000005</v>
      </c>
      <c r="E264" s="32">
        <v>507.7</v>
      </c>
      <c r="F264" s="32">
        <v>516.5</v>
      </c>
      <c r="G264" s="32">
        <v>516.54999999999995</v>
      </c>
      <c r="H264" s="32">
        <v>520.32000000000005</v>
      </c>
      <c r="I264" s="32">
        <v>143378</v>
      </c>
      <c r="J264" s="33">
        <v>74602468.75</v>
      </c>
      <c r="K264" s="39">
        <f>IF(ISERROR((Table212[[#This Row],[Close Price]]-G263)/G263),0,(Table212[[#This Row],[Close Price]]-G263)/G263)</f>
        <v>-1.6937862784280312E-2</v>
      </c>
      <c r="L264" s="39">
        <f>IF(OR(Table212[[#This Row],[Raw Return]]&lt;-20,Table212[[#This Row],[Raw Return]]&gt;20),"Outlier",Table212[[#This Row],[Raw Return]])</f>
        <v>-1.6937862784280312E-2</v>
      </c>
      <c r="M264" s="40">
        <f>(Table212[[#This Row],[Return]]-$Q$3)^2</f>
        <v>3.3217857747071434E-4</v>
      </c>
      <c r="N264" s="40">
        <f>(Table212[[#This Row],[Return]]-$Q$3)^3</f>
        <v>-6.0542093073698955E-6</v>
      </c>
    </row>
    <row r="265" spans="1:14" x14ac:dyDescent="0.3">
      <c r="A265" s="36">
        <v>40651</v>
      </c>
      <c r="B265" s="37">
        <v>516.54999999999995</v>
      </c>
      <c r="C265" s="37">
        <v>519.79999999999995</v>
      </c>
      <c r="D265" s="37">
        <v>531.9</v>
      </c>
      <c r="E265" s="37">
        <v>514.9</v>
      </c>
      <c r="F265" s="37">
        <v>516.79999999999995</v>
      </c>
      <c r="G265" s="37">
        <v>516.4</v>
      </c>
      <c r="H265" s="37">
        <v>523.69000000000005</v>
      </c>
      <c r="I265" s="37">
        <v>221438</v>
      </c>
      <c r="J265" s="38">
        <v>115965753.65000001</v>
      </c>
      <c r="K265" s="39">
        <f>IF(ISERROR((Table212[[#This Row],[Close Price]]-G264)/G264),0,(Table212[[#This Row],[Close Price]]-G264)/G264)</f>
        <v>-2.9038815216334772E-4</v>
      </c>
      <c r="L265" s="39">
        <f>IF(OR(Table212[[#This Row],[Raw Return]]&lt;-20,Table212[[#This Row],[Raw Return]]&gt;20),"Outlier",Table212[[#This Row],[Raw Return]])</f>
        <v>-2.9038815216334772E-4</v>
      </c>
      <c r="M265" s="40">
        <f>(Table212[[#This Row],[Return]]-$Q$3)^2</f>
        <v>2.4910063423629637E-6</v>
      </c>
      <c r="N265" s="40">
        <f>(Table212[[#This Row],[Return]]-$Q$3)^3</f>
        <v>-3.9315359385268719E-9</v>
      </c>
    </row>
    <row r="266" spans="1:14" x14ac:dyDescent="0.3">
      <c r="A266" s="31">
        <v>40652</v>
      </c>
      <c r="B266" s="32">
        <v>516.4</v>
      </c>
      <c r="C266" s="32">
        <v>516</v>
      </c>
      <c r="D266" s="32">
        <v>537.29999999999995</v>
      </c>
      <c r="E266" s="32">
        <v>515.1</v>
      </c>
      <c r="F266" s="32">
        <v>536.5</v>
      </c>
      <c r="G266" s="32">
        <v>533.45000000000005</v>
      </c>
      <c r="H266" s="32">
        <v>528.67999999999995</v>
      </c>
      <c r="I266" s="32">
        <v>490950</v>
      </c>
      <c r="J266" s="33">
        <v>259554712.84999999</v>
      </c>
      <c r="K266" s="39">
        <f>IF(ISERROR((Table212[[#This Row],[Close Price]]-G265)/G265),0,(Table212[[#This Row],[Close Price]]-G265)/G265)</f>
        <v>3.3017041053447077E-2</v>
      </c>
      <c r="L266" s="39">
        <f>IF(OR(Table212[[#This Row],[Raw Return]]&lt;-20,Table212[[#This Row],[Raw Return]]&gt;20),"Outlier",Table212[[#This Row],[Raw Return]])</f>
        <v>3.3017041053447077E-2</v>
      </c>
      <c r="M266" s="40">
        <f>(Table212[[#This Row],[Return]]-$Q$3)^2</f>
        <v>1.0067381336375208E-3</v>
      </c>
      <c r="N266" s="40">
        <f>(Table212[[#This Row],[Return]]-$Q$3)^3</f>
        <v>3.1942932147425898E-5</v>
      </c>
    </row>
    <row r="267" spans="1:14" x14ac:dyDescent="0.3">
      <c r="A267" s="36">
        <v>40653</v>
      </c>
      <c r="B267" s="37">
        <v>533.45000000000005</v>
      </c>
      <c r="C267" s="37">
        <v>500</v>
      </c>
      <c r="D267" s="37">
        <v>555.5</v>
      </c>
      <c r="E267" s="37">
        <v>500</v>
      </c>
      <c r="F267" s="37">
        <v>545</v>
      </c>
      <c r="G267" s="37">
        <v>546</v>
      </c>
      <c r="H267" s="37">
        <v>547.33000000000004</v>
      </c>
      <c r="I267" s="37">
        <v>970068</v>
      </c>
      <c r="J267" s="38">
        <v>530950930.64999998</v>
      </c>
      <c r="K267" s="39">
        <f>IF(ISERROR((Table212[[#This Row],[Close Price]]-G266)/G266),0,(Table212[[#This Row],[Close Price]]-G266)/G266)</f>
        <v>2.3526103664823234E-2</v>
      </c>
      <c r="L267" s="39">
        <f>IF(OR(Table212[[#This Row],[Raw Return]]&lt;-20,Table212[[#This Row],[Raw Return]]&gt;20),"Outlier",Table212[[#This Row],[Raw Return]])</f>
        <v>2.3526103664823234E-2</v>
      </c>
      <c r="M267" s="40">
        <f>(Table212[[#This Row],[Return]]-$Q$3)^2</f>
        <v>4.9453752116534913E-4</v>
      </c>
      <c r="N267" s="40">
        <f>(Table212[[#This Row],[Return]]-$Q$3)^3</f>
        <v>1.0997624102205422E-5</v>
      </c>
    </row>
    <row r="268" spans="1:14" x14ac:dyDescent="0.3">
      <c r="A268" s="31">
        <v>40654</v>
      </c>
      <c r="B268" s="32">
        <v>546</v>
      </c>
      <c r="C268" s="32">
        <v>521.45000000000005</v>
      </c>
      <c r="D268" s="32">
        <v>550.79999999999995</v>
      </c>
      <c r="E268" s="32">
        <v>521.45000000000005</v>
      </c>
      <c r="F268" s="32">
        <v>538</v>
      </c>
      <c r="G268" s="32">
        <v>537.95000000000005</v>
      </c>
      <c r="H268" s="32">
        <v>539.55999999999995</v>
      </c>
      <c r="I268" s="32">
        <v>274965</v>
      </c>
      <c r="J268" s="33">
        <v>148360256.59999999</v>
      </c>
      <c r="K268" s="39">
        <f>IF(ISERROR((Table212[[#This Row],[Close Price]]-G267)/G267),0,(Table212[[#This Row],[Close Price]]-G267)/G267)</f>
        <v>-1.474358974358966E-2</v>
      </c>
      <c r="L268" s="39">
        <f>IF(OR(Table212[[#This Row],[Raw Return]]&lt;-20,Table212[[#This Row],[Raw Return]]&gt;20),"Outlier",Table212[[#This Row],[Raw Return]])</f>
        <v>-1.474358974358966E-2</v>
      </c>
      <c r="M268" s="40">
        <f>(Table212[[#This Row],[Return]]-$Q$3)^2</f>
        <v>2.5700879393398185E-4</v>
      </c>
      <c r="N268" s="40">
        <f>(Table212[[#This Row],[Return]]-$Q$3)^3</f>
        <v>-4.1202348903019275E-6</v>
      </c>
    </row>
    <row r="269" spans="1:14" x14ac:dyDescent="0.3">
      <c r="A269" s="36">
        <v>40658</v>
      </c>
      <c r="B269" s="37">
        <v>537.95000000000005</v>
      </c>
      <c r="C269" s="37">
        <v>540</v>
      </c>
      <c r="D269" s="37">
        <v>553.95000000000005</v>
      </c>
      <c r="E269" s="37">
        <v>533.5</v>
      </c>
      <c r="F269" s="37">
        <v>541.5</v>
      </c>
      <c r="G269" s="37">
        <v>540.45000000000005</v>
      </c>
      <c r="H269" s="37">
        <v>544.86</v>
      </c>
      <c r="I269" s="37">
        <v>321798</v>
      </c>
      <c r="J269" s="38">
        <v>175334097.65000001</v>
      </c>
      <c r="K269" s="39">
        <f>IF(ISERROR((Table212[[#This Row],[Close Price]]-G268)/G268),0,(Table212[[#This Row],[Close Price]]-G268)/G268)</f>
        <v>4.6472720513058832E-3</v>
      </c>
      <c r="L269" s="39">
        <f>IF(OR(Table212[[#This Row],[Raw Return]]&lt;-20,Table212[[#This Row],[Raw Return]]&gt;20),"Outlier",Table212[[#This Row],[Raw Return]])</f>
        <v>4.6472720513058832E-3</v>
      </c>
      <c r="M269" s="40">
        <f>(Table212[[#This Row],[Return]]-$Q$3)^2</f>
        <v>1.1285353225688858E-5</v>
      </c>
      <c r="N269" s="40">
        <f>(Table212[[#This Row],[Return]]-$Q$3)^3</f>
        <v>3.7911654270443152E-8</v>
      </c>
    </row>
    <row r="270" spans="1:14" x14ac:dyDescent="0.3">
      <c r="A270" s="31">
        <v>40659</v>
      </c>
      <c r="B270" s="32">
        <v>540.45000000000005</v>
      </c>
      <c r="C270" s="32">
        <v>522.5</v>
      </c>
      <c r="D270" s="32">
        <v>547.5</v>
      </c>
      <c r="E270" s="32">
        <v>522.5</v>
      </c>
      <c r="F270" s="32">
        <v>537.25</v>
      </c>
      <c r="G270" s="32">
        <v>536.95000000000005</v>
      </c>
      <c r="H270" s="32">
        <v>539.32000000000005</v>
      </c>
      <c r="I270" s="32">
        <v>255369</v>
      </c>
      <c r="J270" s="33">
        <v>137724505.59999999</v>
      </c>
      <c r="K270" s="39">
        <f>IF(ISERROR((Table212[[#This Row],[Close Price]]-G269)/G269),0,(Table212[[#This Row],[Close Price]]-G269)/G269)</f>
        <v>-6.4760847441946521E-3</v>
      </c>
      <c r="L270" s="39">
        <f>IF(OR(Table212[[#This Row],[Raw Return]]&lt;-20,Table212[[#This Row],[Raw Return]]&gt;20),"Outlier",Table212[[#This Row],[Raw Return]])</f>
        <v>-6.4760847441946521E-3</v>
      </c>
      <c r="M270" s="40">
        <f>(Table212[[#This Row],[Return]]-$Q$3)^2</f>
        <v>6.0279522325739244E-5</v>
      </c>
      <c r="N270" s="40">
        <f>(Table212[[#This Row],[Return]]-$Q$3)^3</f>
        <v>-4.6800953713501608E-7</v>
      </c>
    </row>
    <row r="271" spans="1:14" x14ac:dyDescent="0.3">
      <c r="A271" s="36">
        <v>40660</v>
      </c>
      <c r="B271" s="37">
        <v>536.95000000000005</v>
      </c>
      <c r="C271" s="37">
        <v>540</v>
      </c>
      <c r="D271" s="37">
        <v>546</v>
      </c>
      <c r="E271" s="37">
        <v>530</v>
      </c>
      <c r="F271" s="37">
        <v>542.25</v>
      </c>
      <c r="G271" s="37">
        <v>540</v>
      </c>
      <c r="H271" s="37">
        <v>540.85</v>
      </c>
      <c r="I271" s="37">
        <v>191709</v>
      </c>
      <c r="J271" s="38">
        <v>103685300.25</v>
      </c>
      <c r="K271" s="39">
        <f>IF(ISERROR((Table212[[#This Row],[Close Price]]-G270)/G270),0,(Table212[[#This Row],[Close Price]]-G270)/G270)</f>
        <v>5.6802309339788705E-3</v>
      </c>
      <c r="L271" s="39">
        <f>IF(OR(Table212[[#This Row],[Raw Return]]&lt;-20,Table212[[#This Row],[Raw Return]]&gt;20),"Outlier",Table212[[#This Row],[Raw Return]])</f>
        <v>5.6802309339788705E-3</v>
      </c>
      <c r="M271" s="40">
        <f>(Table212[[#This Row],[Return]]-$Q$3)^2</f>
        <v>1.9292535269394964E-5</v>
      </c>
      <c r="N271" s="40">
        <f>(Table212[[#This Row],[Return]]-$Q$3)^3</f>
        <v>8.4739120914666054E-8</v>
      </c>
    </row>
    <row r="272" spans="1:14" x14ac:dyDescent="0.3">
      <c r="A272" s="31">
        <v>40661</v>
      </c>
      <c r="B272" s="32">
        <v>540</v>
      </c>
      <c r="C272" s="32">
        <v>543.95000000000005</v>
      </c>
      <c r="D272" s="32">
        <v>551.5</v>
      </c>
      <c r="E272" s="32">
        <v>536.20000000000005</v>
      </c>
      <c r="F272" s="32">
        <v>549.5</v>
      </c>
      <c r="G272" s="32">
        <v>548.25</v>
      </c>
      <c r="H272" s="32">
        <v>545.08000000000004</v>
      </c>
      <c r="I272" s="32">
        <v>277769</v>
      </c>
      <c r="J272" s="33">
        <v>151405097.05000001</v>
      </c>
      <c r="K272" s="39">
        <f>IF(ISERROR((Table212[[#This Row],[Close Price]]-G271)/G271),0,(Table212[[#This Row],[Close Price]]-G271)/G271)</f>
        <v>1.5277777777777777E-2</v>
      </c>
      <c r="L272" s="39">
        <f>IF(OR(Table212[[#This Row],[Raw Return]]&lt;-20,Table212[[#This Row],[Raw Return]]&gt;20),"Outlier",Table212[[#This Row],[Raw Return]])</f>
        <v>1.5277777777777777E-2</v>
      </c>
      <c r="M272" s="40">
        <f>(Table212[[#This Row],[Return]]-$Q$3)^2</f>
        <v>1.9571656632569713E-4</v>
      </c>
      <c r="N272" s="40">
        <f>(Table212[[#This Row],[Return]]-$Q$3)^3</f>
        <v>2.7380500451794639E-6</v>
      </c>
    </row>
    <row r="273" spans="1:14" x14ac:dyDescent="0.3">
      <c r="A273" s="36">
        <v>40662</v>
      </c>
      <c r="B273" s="37">
        <v>548.25</v>
      </c>
      <c r="C273" s="37">
        <v>545</v>
      </c>
      <c r="D273" s="37">
        <v>551.45000000000005</v>
      </c>
      <c r="E273" s="37">
        <v>525</v>
      </c>
      <c r="F273" s="37">
        <v>529</v>
      </c>
      <c r="G273" s="37">
        <v>528.5</v>
      </c>
      <c r="H273" s="37">
        <v>537.66999999999996</v>
      </c>
      <c r="I273" s="37">
        <v>152408</v>
      </c>
      <c r="J273" s="38">
        <v>81944852.900000006</v>
      </c>
      <c r="K273" s="39">
        <f>IF(ISERROR((Table212[[#This Row],[Close Price]]-G272)/G272),0,(Table212[[#This Row],[Close Price]]-G272)/G272)</f>
        <v>-3.6023711810305517E-2</v>
      </c>
      <c r="L273" s="39">
        <f>IF(OR(Table212[[#This Row],[Raw Return]]&lt;-20,Table212[[#This Row],[Raw Return]]&gt;20),"Outlier",Table212[[#This Row],[Raw Return]])</f>
        <v>-3.6023711810305517E-2</v>
      </c>
      <c r="M273" s="40">
        <f>(Table212[[#This Row],[Return]]-$Q$3)^2</f>
        <v>1.3921566796898123E-3</v>
      </c>
      <c r="N273" s="40">
        <f>(Table212[[#This Row],[Return]]-$Q$3)^3</f>
        <v>-5.1943615279473272E-5</v>
      </c>
    </row>
    <row r="274" spans="1:14" x14ac:dyDescent="0.3">
      <c r="A274" s="31">
        <v>40665</v>
      </c>
      <c r="B274" s="32">
        <v>528.5</v>
      </c>
      <c r="C274" s="32">
        <v>533</v>
      </c>
      <c r="D274" s="32">
        <v>533.54999999999995</v>
      </c>
      <c r="E274" s="32">
        <v>517.54999999999995</v>
      </c>
      <c r="F274" s="32">
        <v>521</v>
      </c>
      <c r="G274" s="32">
        <v>521.6</v>
      </c>
      <c r="H274" s="32">
        <v>523.33000000000004</v>
      </c>
      <c r="I274" s="32">
        <v>69571</v>
      </c>
      <c r="J274" s="33">
        <v>36408936.549999997</v>
      </c>
      <c r="K274" s="39">
        <f>IF(ISERROR((Table212[[#This Row],[Close Price]]-G273)/G273),0,(Table212[[#This Row],[Close Price]]-G273)/G273)</f>
        <v>-1.3055818353831556E-2</v>
      </c>
      <c r="L274" s="39">
        <f>IF(OR(Table212[[#This Row],[Raw Return]]&lt;-20,Table212[[#This Row],[Raw Return]]&gt;20),"Outlier",Table212[[#This Row],[Raw Return]])</f>
        <v>-1.3055818353831556E-2</v>
      </c>
      <c r="M274" s="40">
        <f>(Table212[[#This Row],[Return]]-$Q$3)^2</f>
        <v>2.0574237300665982E-4</v>
      </c>
      <c r="N274" s="40">
        <f>(Table212[[#This Row],[Return]]-$Q$3)^3</f>
        <v>-2.9511114894770329E-6</v>
      </c>
    </row>
    <row r="275" spans="1:14" x14ac:dyDescent="0.3">
      <c r="A275" s="36">
        <v>40666</v>
      </c>
      <c r="B275" s="37">
        <v>521.6</v>
      </c>
      <c r="C275" s="37">
        <v>520.04999999999995</v>
      </c>
      <c r="D275" s="37">
        <v>525.1</v>
      </c>
      <c r="E275" s="37">
        <v>502</v>
      </c>
      <c r="F275" s="37">
        <v>506.5</v>
      </c>
      <c r="G275" s="37">
        <v>506.3</v>
      </c>
      <c r="H275" s="37">
        <v>513.54</v>
      </c>
      <c r="I275" s="37">
        <v>73434</v>
      </c>
      <c r="J275" s="38">
        <v>37710929.25</v>
      </c>
      <c r="K275" s="39">
        <f>IF(ISERROR((Table212[[#This Row],[Close Price]]-G274)/G274),0,(Table212[[#This Row],[Close Price]]-G274)/G274)</f>
        <v>-2.9332822085889592E-2</v>
      </c>
      <c r="L275" s="39">
        <f>IF(OR(Table212[[#This Row],[Raw Return]]&lt;-20,Table212[[#This Row],[Raw Return]]&gt;20),"Outlier",Table212[[#This Row],[Raw Return]])</f>
        <v>-2.9332822085889592E-2</v>
      </c>
      <c r="M275" s="40">
        <f>(Table212[[#This Row],[Return]]-$Q$3)^2</f>
        <v>9.3762887038812543E-4</v>
      </c>
      <c r="N275" s="40">
        <f>(Table212[[#This Row],[Return]]-$Q$3)^3</f>
        <v>-2.871087687714606E-5</v>
      </c>
    </row>
    <row r="276" spans="1:14" x14ac:dyDescent="0.3">
      <c r="A276" s="31">
        <v>40667</v>
      </c>
      <c r="B276" s="32">
        <v>506.3</v>
      </c>
      <c r="C276" s="32">
        <v>505.8</v>
      </c>
      <c r="D276" s="32">
        <v>514.9</v>
      </c>
      <c r="E276" s="32">
        <v>492</v>
      </c>
      <c r="F276" s="32">
        <v>497</v>
      </c>
      <c r="G276" s="32">
        <v>495.85</v>
      </c>
      <c r="H276" s="32">
        <v>499.9</v>
      </c>
      <c r="I276" s="32">
        <v>92655</v>
      </c>
      <c r="J276" s="33">
        <v>46317961.100000001</v>
      </c>
      <c r="K276" s="39">
        <f>IF(ISERROR((Table212[[#This Row],[Close Price]]-G275)/G275),0,(Table212[[#This Row],[Close Price]]-G275)/G275)</f>
        <v>-2.063993679636577E-2</v>
      </c>
      <c r="L276" s="39">
        <f>IF(OR(Table212[[#This Row],[Raw Return]]&lt;-20,Table212[[#This Row],[Raw Return]]&gt;20),"Outlier",Table212[[#This Row],[Raw Return]])</f>
        <v>-2.063993679636577E-2</v>
      </c>
      <c r="M276" s="40">
        <f>(Table212[[#This Row],[Return]]-$Q$3)^2</f>
        <v>4.8083020511375635E-4</v>
      </c>
      <c r="N276" s="40">
        <f>(Table212[[#This Row],[Return]]-$Q$3)^3</f>
        <v>-1.0543568222058597E-5</v>
      </c>
    </row>
    <row r="277" spans="1:14" x14ac:dyDescent="0.3">
      <c r="A277" s="36">
        <v>40668</v>
      </c>
      <c r="B277" s="37">
        <v>495.85</v>
      </c>
      <c r="C277" s="37">
        <v>500</v>
      </c>
      <c r="D277" s="37">
        <v>507</v>
      </c>
      <c r="E277" s="37">
        <v>480.2</v>
      </c>
      <c r="F277" s="37">
        <v>481.05</v>
      </c>
      <c r="G277" s="37">
        <v>483.55</v>
      </c>
      <c r="H277" s="37">
        <v>494.79</v>
      </c>
      <c r="I277" s="37">
        <v>68317</v>
      </c>
      <c r="J277" s="38">
        <v>33802673.549999997</v>
      </c>
      <c r="K277" s="39">
        <f>IF(ISERROR((Table212[[#This Row],[Close Price]]-G276)/G276),0,(Table212[[#This Row],[Close Price]]-G276)/G276)</f>
        <v>-2.4805888877684805E-2</v>
      </c>
      <c r="L277" s="39">
        <f>IF(OR(Table212[[#This Row],[Raw Return]]&lt;-20,Table212[[#This Row],[Raw Return]]&gt;20),"Outlier",Table212[[#This Row],[Raw Return]])</f>
        <v>-2.4805888877684805E-2</v>
      </c>
      <c r="M277" s="40">
        <f>(Table212[[#This Row],[Return]]-$Q$3)^2</f>
        <v>6.8088603045982825E-4</v>
      </c>
      <c r="N277" s="40">
        <f>(Table212[[#This Row],[Return]]-$Q$3)^3</f>
        <v>-1.7766899100614109E-5</v>
      </c>
    </row>
    <row r="278" spans="1:14" x14ac:dyDescent="0.3">
      <c r="A278" s="31">
        <v>40669</v>
      </c>
      <c r="B278" s="32">
        <v>483.55</v>
      </c>
      <c r="C278" s="32">
        <v>485.05</v>
      </c>
      <c r="D278" s="32">
        <v>493.5</v>
      </c>
      <c r="E278" s="32">
        <v>478.15</v>
      </c>
      <c r="F278" s="32">
        <v>485.9</v>
      </c>
      <c r="G278" s="32">
        <v>485.7</v>
      </c>
      <c r="H278" s="32">
        <v>485</v>
      </c>
      <c r="I278" s="32">
        <v>61335</v>
      </c>
      <c r="J278" s="33">
        <v>29747505.100000001</v>
      </c>
      <c r="K278" s="39">
        <f>IF(ISERROR((Table212[[#This Row],[Close Price]]-G277)/G277),0,(Table212[[#This Row],[Close Price]]-G277)/G277)</f>
        <v>4.4462827008581885E-3</v>
      </c>
      <c r="L278" s="39">
        <f>IF(OR(Table212[[#This Row],[Raw Return]]&lt;-20,Table212[[#This Row],[Raw Return]]&gt;20),"Outlier",Table212[[#This Row],[Raw Return]])</f>
        <v>4.4462827008581885E-3</v>
      </c>
      <c r="M278" s="40">
        <f>(Table212[[#This Row],[Return]]-$Q$3)^2</f>
        <v>9.9753555682140105E-6</v>
      </c>
      <c r="N278" s="40">
        <f>(Table212[[#This Row],[Return]]-$Q$3)^3</f>
        <v>3.1505949849782308E-8</v>
      </c>
    </row>
    <row r="279" spans="1:14" x14ac:dyDescent="0.3">
      <c r="A279" s="36">
        <v>40672</v>
      </c>
      <c r="B279" s="37">
        <v>485.7</v>
      </c>
      <c r="C279" s="37">
        <v>487.6</v>
      </c>
      <c r="D279" s="37">
        <v>497</v>
      </c>
      <c r="E279" s="37">
        <v>485.15</v>
      </c>
      <c r="F279" s="37">
        <v>491.5</v>
      </c>
      <c r="G279" s="37">
        <v>488.45</v>
      </c>
      <c r="H279" s="37">
        <v>490.69</v>
      </c>
      <c r="I279" s="37">
        <v>62450</v>
      </c>
      <c r="J279" s="38">
        <v>30643345.949999999</v>
      </c>
      <c r="K279" s="39">
        <f>IF(ISERROR((Table212[[#This Row],[Close Price]]-G278)/G278),0,(Table212[[#This Row],[Close Price]]-G278)/G278)</f>
        <v>5.6619312332715672E-3</v>
      </c>
      <c r="L279" s="39">
        <f>IF(OR(Table212[[#This Row],[Raw Return]]&lt;-20,Table212[[#This Row],[Raw Return]]&gt;20),"Outlier",Table212[[#This Row],[Raw Return]])</f>
        <v>5.6619312332715672E-3</v>
      </c>
      <c r="M279" s="40">
        <f>(Table212[[#This Row],[Return]]-$Q$3)^2</f>
        <v>1.9132113614446334E-5</v>
      </c>
      <c r="N279" s="40">
        <f>(Table212[[#This Row],[Return]]-$Q$3)^3</f>
        <v>8.3684384617222983E-8</v>
      </c>
    </row>
    <row r="280" spans="1:14" x14ac:dyDescent="0.3">
      <c r="A280" s="31">
        <v>40673</v>
      </c>
      <c r="B280" s="32">
        <v>488.45</v>
      </c>
      <c r="C280" s="32">
        <v>496.25</v>
      </c>
      <c r="D280" s="32">
        <v>497.6</v>
      </c>
      <c r="E280" s="32">
        <v>484</v>
      </c>
      <c r="F280" s="32">
        <v>487</v>
      </c>
      <c r="G280" s="32">
        <v>487.8</v>
      </c>
      <c r="H280" s="32">
        <v>491.28</v>
      </c>
      <c r="I280" s="32">
        <v>51553</v>
      </c>
      <c r="J280" s="33">
        <v>25327076.75</v>
      </c>
      <c r="K280" s="39">
        <f>IF(ISERROR((Table212[[#This Row],[Close Price]]-G279)/G279),0,(Table212[[#This Row],[Close Price]]-G279)/G279)</f>
        <v>-1.3307400962226988E-3</v>
      </c>
      <c r="L280" s="39">
        <f>IF(OR(Table212[[#This Row],[Raw Return]]&lt;-20,Table212[[#This Row],[Raw Return]]&gt;20),"Outlier",Table212[[#This Row],[Raw Return]])</f>
        <v>-1.3307400962226988E-3</v>
      </c>
      <c r="M280" s="40">
        <f>(Table212[[#This Row],[Return]]-$Q$3)^2</f>
        <v>6.8572972756329072E-6</v>
      </c>
      <c r="N280" s="40">
        <f>(Table212[[#This Row],[Return]]-$Q$3)^3</f>
        <v>-1.7956821515192979E-8</v>
      </c>
    </row>
    <row r="281" spans="1:14" x14ac:dyDescent="0.3">
      <c r="A281" s="36">
        <v>40674</v>
      </c>
      <c r="B281" s="37">
        <v>487.8</v>
      </c>
      <c r="C281" s="37">
        <v>490</v>
      </c>
      <c r="D281" s="37">
        <v>494.9</v>
      </c>
      <c r="E281" s="37">
        <v>486</v>
      </c>
      <c r="F281" s="37">
        <v>490</v>
      </c>
      <c r="G281" s="37">
        <v>488.7</v>
      </c>
      <c r="H281" s="37">
        <v>489.93</v>
      </c>
      <c r="I281" s="37">
        <v>44306</v>
      </c>
      <c r="J281" s="38">
        <v>21706898.399999999</v>
      </c>
      <c r="K281" s="39">
        <f>IF(ISERROR((Table212[[#This Row],[Close Price]]-G280)/G280),0,(Table212[[#This Row],[Close Price]]-G280)/G280)</f>
        <v>1.8450184501844552E-3</v>
      </c>
      <c r="L281" s="39">
        <f>IF(OR(Table212[[#This Row],[Raw Return]]&lt;-20,Table212[[#This Row],[Raw Return]]&gt;20),"Outlier",Table212[[#This Row],[Raw Return]])</f>
        <v>1.8450184501844552E-3</v>
      </c>
      <c r="M281" s="40">
        <f>(Table212[[#This Row],[Return]]-$Q$3)^2</f>
        <v>3.1037643125932403E-7</v>
      </c>
      <c r="N281" s="40">
        <f>(Table212[[#This Row],[Return]]-$Q$3)^3</f>
        <v>1.7291517274913182E-10</v>
      </c>
    </row>
    <row r="282" spans="1:14" x14ac:dyDescent="0.3">
      <c r="A282" s="31">
        <v>40675</v>
      </c>
      <c r="B282" s="32">
        <v>488.7</v>
      </c>
      <c r="C282" s="32">
        <v>486.15</v>
      </c>
      <c r="D282" s="32">
        <v>492</v>
      </c>
      <c r="E282" s="32">
        <v>482</v>
      </c>
      <c r="F282" s="32">
        <v>483</v>
      </c>
      <c r="G282" s="32">
        <v>484.3</v>
      </c>
      <c r="H282" s="32">
        <v>486.4</v>
      </c>
      <c r="I282" s="32">
        <v>35363</v>
      </c>
      <c r="J282" s="33">
        <v>17200517.350000001</v>
      </c>
      <c r="K282" s="39">
        <f>IF(ISERROR((Table212[[#This Row],[Close Price]]-G281)/G281),0,(Table212[[#This Row],[Close Price]]-G281)/G281)</f>
        <v>-9.0034786167382391E-3</v>
      </c>
      <c r="L282" s="39">
        <f>IF(OR(Table212[[#This Row],[Raw Return]]&lt;-20,Table212[[#This Row],[Raw Return]]&gt;20),"Outlier",Table212[[#This Row],[Raw Return]])</f>
        <v>-9.0034786167382391E-3</v>
      </c>
      <c r="M282" s="40">
        <f>(Table212[[#This Row],[Return]]-$Q$3)^2</f>
        <v>1.0591255762981492E-4</v>
      </c>
      <c r="N282" s="40">
        <f>(Table212[[#This Row],[Return]]-$Q$3)^3</f>
        <v>-1.0899866620278704E-6</v>
      </c>
    </row>
    <row r="283" spans="1:14" x14ac:dyDescent="0.3">
      <c r="A283" s="36">
        <v>40676</v>
      </c>
      <c r="B283" s="37">
        <v>484.3</v>
      </c>
      <c r="C283" s="37">
        <v>476.1</v>
      </c>
      <c r="D283" s="37">
        <v>488</v>
      </c>
      <c r="E283" s="37">
        <v>476.1</v>
      </c>
      <c r="F283" s="37">
        <v>483</v>
      </c>
      <c r="G283" s="37">
        <v>482</v>
      </c>
      <c r="H283" s="37">
        <v>483.22</v>
      </c>
      <c r="I283" s="37">
        <v>39722</v>
      </c>
      <c r="J283" s="38">
        <v>19194464.75</v>
      </c>
      <c r="K283" s="39">
        <f>IF(ISERROR((Table212[[#This Row],[Close Price]]-G282)/G282),0,(Table212[[#This Row],[Close Price]]-G282)/G282)</f>
        <v>-4.7491224447656641E-3</v>
      </c>
      <c r="L283" s="39">
        <f>IF(OR(Table212[[#This Row],[Raw Return]]&lt;-20,Table212[[#This Row],[Raw Return]]&gt;20),"Outlier",Table212[[#This Row],[Raw Return]])</f>
        <v>-4.7491224447656641E-3</v>
      </c>
      <c r="M283" s="40">
        <f>(Table212[[#This Row],[Return]]-$Q$3)^2</f>
        <v>3.6445689154601604E-5</v>
      </c>
      <c r="N283" s="40">
        <f>(Table212[[#This Row],[Return]]-$Q$3)^3</f>
        <v>-2.2002359181936174E-7</v>
      </c>
    </row>
    <row r="284" spans="1:14" x14ac:dyDescent="0.3">
      <c r="A284" s="31">
        <v>40679</v>
      </c>
      <c r="B284" s="32">
        <v>482</v>
      </c>
      <c r="C284" s="32">
        <v>482.9</v>
      </c>
      <c r="D284" s="32">
        <v>504.65</v>
      </c>
      <c r="E284" s="32">
        <v>479</v>
      </c>
      <c r="F284" s="32">
        <v>497</v>
      </c>
      <c r="G284" s="32">
        <v>495.95</v>
      </c>
      <c r="H284" s="32">
        <v>493.8</v>
      </c>
      <c r="I284" s="32">
        <v>113396</v>
      </c>
      <c r="J284" s="33">
        <v>55994696.100000001</v>
      </c>
      <c r="K284" s="39">
        <f>IF(ISERROR((Table212[[#This Row],[Close Price]]-G283)/G283),0,(Table212[[#This Row],[Close Price]]-G283)/G283)</f>
        <v>2.8941908713692923E-2</v>
      </c>
      <c r="L284" s="39">
        <f>IF(OR(Table212[[#This Row],[Raw Return]]&lt;-20,Table212[[#This Row],[Raw Return]]&gt;20),"Outlier",Table212[[#This Row],[Raw Return]])</f>
        <v>2.8941908713692923E-2</v>
      </c>
      <c r="M284" s="40">
        <f>(Table212[[#This Row],[Return]]-$Q$3)^2</f>
        <v>7.6474397276642895E-4</v>
      </c>
      <c r="N284" s="40">
        <f>(Table212[[#This Row],[Return]]-$Q$3)^3</f>
        <v>2.1148233373193134E-5</v>
      </c>
    </row>
    <row r="285" spans="1:14" x14ac:dyDescent="0.3">
      <c r="A285" s="36">
        <v>40680</v>
      </c>
      <c r="B285" s="37">
        <v>495.95</v>
      </c>
      <c r="C285" s="37">
        <v>500</v>
      </c>
      <c r="D285" s="37">
        <v>514.95000000000005</v>
      </c>
      <c r="E285" s="37">
        <v>485</v>
      </c>
      <c r="F285" s="37">
        <v>495.1</v>
      </c>
      <c r="G285" s="37">
        <v>496.8</v>
      </c>
      <c r="H285" s="37">
        <v>501.4</v>
      </c>
      <c r="I285" s="37">
        <v>453095</v>
      </c>
      <c r="J285" s="38">
        <v>227181775.44999999</v>
      </c>
      <c r="K285" s="39">
        <f>IF(ISERROR((Table212[[#This Row],[Close Price]]-G284)/G284),0,(Table212[[#This Row],[Close Price]]-G284)/G284)</f>
        <v>1.7138824478274478E-3</v>
      </c>
      <c r="L285" s="39">
        <f>IF(OR(Table212[[#This Row],[Raw Return]]&lt;-20,Table212[[#This Row],[Raw Return]]&gt;20),"Outlier",Table212[[#This Row],[Raw Return]])</f>
        <v>1.7138824478274478E-3</v>
      </c>
      <c r="M285" s="40">
        <f>(Table212[[#This Row],[Return]]-$Q$3)^2</f>
        <v>1.8145757734504833E-7</v>
      </c>
      <c r="N285" s="40">
        <f>(Table212[[#This Row],[Return]]-$Q$3)^3</f>
        <v>7.7297004222253449E-11</v>
      </c>
    </row>
    <row r="286" spans="1:14" x14ac:dyDescent="0.3">
      <c r="A286" s="31">
        <v>40681</v>
      </c>
      <c r="B286" s="32">
        <v>496.8</v>
      </c>
      <c r="C286" s="32">
        <v>504</v>
      </c>
      <c r="D286" s="32">
        <v>535.04999999999995</v>
      </c>
      <c r="E286" s="32">
        <v>503.95</v>
      </c>
      <c r="F286" s="32">
        <v>520.85</v>
      </c>
      <c r="G286" s="32">
        <v>521.54999999999995</v>
      </c>
      <c r="H286" s="32">
        <v>522.30999999999995</v>
      </c>
      <c r="I286" s="32">
        <v>918467</v>
      </c>
      <c r="J286" s="33">
        <v>479727723.14999998</v>
      </c>
      <c r="K286" s="39">
        <f>IF(ISERROR((Table212[[#This Row],[Close Price]]-G285)/G285),0,(Table212[[#This Row],[Close Price]]-G285)/G285)</f>
        <v>4.9818840579710026E-2</v>
      </c>
      <c r="L286" s="39">
        <f>IF(OR(Table212[[#This Row],[Raw Return]]&lt;-20,Table212[[#This Row],[Raw Return]]&gt;20),"Outlier",Table212[[#This Row],[Raw Return]])</f>
        <v>4.9818840579710026E-2</v>
      </c>
      <c r="M286" s="40">
        <f>(Table212[[#This Row],[Return]]-$Q$3)^2</f>
        <v>2.3552517983919936E-3</v>
      </c>
      <c r="N286" s="40">
        <f>(Table212[[#This Row],[Return]]-$Q$3)^3</f>
        <v>1.1430257548929072E-4</v>
      </c>
    </row>
    <row r="287" spans="1:14" x14ac:dyDescent="0.3">
      <c r="A287" s="36">
        <v>40682</v>
      </c>
      <c r="B287" s="37">
        <v>521.54999999999995</v>
      </c>
      <c r="C287" s="37">
        <v>525</v>
      </c>
      <c r="D287" s="37">
        <v>528.9</v>
      </c>
      <c r="E287" s="37">
        <v>503.65</v>
      </c>
      <c r="F287" s="37">
        <v>506</v>
      </c>
      <c r="G287" s="37">
        <v>506.35</v>
      </c>
      <c r="H287" s="37">
        <v>514.48</v>
      </c>
      <c r="I287" s="37">
        <v>171650</v>
      </c>
      <c r="J287" s="38">
        <v>88309743.900000006</v>
      </c>
      <c r="K287" s="39">
        <f>IF(ISERROR((Table212[[#This Row],[Close Price]]-G286)/G286),0,(Table212[[#This Row],[Close Price]]-G286)/G286)</f>
        <v>-2.9143897996356884E-2</v>
      </c>
      <c r="L287" s="39">
        <f>IF(OR(Table212[[#This Row],[Raw Return]]&lt;-20,Table212[[#This Row],[Raw Return]]&gt;20),"Outlier",Table212[[#This Row],[Raw Return]])</f>
        <v>-2.9143897996356884E-2</v>
      </c>
      <c r="M287" s="40">
        <f>(Table212[[#This Row],[Return]]-$Q$3)^2</f>
        <v>9.2609457707961004E-4</v>
      </c>
      <c r="N287" s="40">
        <f>(Table212[[#This Row],[Return]]-$Q$3)^3</f>
        <v>-2.8182726865534395E-5</v>
      </c>
    </row>
    <row r="288" spans="1:14" x14ac:dyDescent="0.3">
      <c r="A288" s="31">
        <v>40683</v>
      </c>
      <c r="B288" s="32">
        <v>506.35</v>
      </c>
      <c r="C288" s="32">
        <v>510.05</v>
      </c>
      <c r="D288" s="32">
        <v>510.05</v>
      </c>
      <c r="E288" s="32">
        <v>493.6</v>
      </c>
      <c r="F288" s="32">
        <v>496</v>
      </c>
      <c r="G288" s="32">
        <v>495.8</v>
      </c>
      <c r="H288" s="32">
        <v>499.89</v>
      </c>
      <c r="I288" s="32">
        <v>82003</v>
      </c>
      <c r="J288" s="33">
        <v>40992115.549999997</v>
      </c>
      <c r="K288" s="39">
        <f>IF(ISERROR((Table212[[#This Row],[Close Price]]-G287)/G287),0,(Table212[[#This Row],[Close Price]]-G287)/G287)</f>
        <v>-2.083539054014024E-2</v>
      </c>
      <c r="L288" s="39">
        <f>IF(OR(Table212[[#This Row],[Raw Return]]&lt;-20,Table212[[#This Row],[Raw Return]]&gt;20),"Outlier",Table212[[#This Row],[Raw Return]])</f>
        <v>-2.083539054014024E-2</v>
      </c>
      <c r="M288" s="40">
        <f>(Table212[[#This Row],[Return]]-$Q$3)^2</f>
        <v>4.8944016446062909E-4</v>
      </c>
      <c r="N288" s="40">
        <f>(Table212[[#This Row],[Return]]-$Q$3)^3</f>
        <v>-1.0828028952990549E-5</v>
      </c>
    </row>
    <row r="289" spans="1:14" x14ac:dyDescent="0.3">
      <c r="A289" s="36">
        <v>40686</v>
      </c>
      <c r="B289" s="37">
        <v>495.8</v>
      </c>
      <c r="C289" s="37">
        <v>497.95</v>
      </c>
      <c r="D289" s="37">
        <v>497.95</v>
      </c>
      <c r="E289" s="37">
        <v>482.5</v>
      </c>
      <c r="F289" s="37">
        <v>482.5</v>
      </c>
      <c r="G289" s="37">
        <v>484.05</v>
      </c>
      <c r="H289" s="37">
        <v>486.88</v>
      </c>
      <c r="I289" s="37">
        <v>49622</v>
      </c>
      <c r="J289" s="38">
        <v>24160138.600000001</v>
      </c>
      <c r="K289" s="39">
        <f>IF(ISERROR((Table212[[#This Row],[Close Price]]-G288)/G288),0,(Table212[[#This Row],[Close Price]]-G288)/G288)</f>
        <v>-2.3699072206534891E-2</v>
      </c>
      <c r="L289" s="39">
        <f>IF(OR(Table212[[#This Row],[Raw Return]]&lt;-20,Table212[[#This Row],[Raw Return]]&gt;20),"Outlier",Table212[[#This Row],[Raw Return]])</f>
        <v>-2.3699072206534891E-2</v>
      </c>
      <c r="M289" s="40">
        <f>(Table212[[#This Row],[Return]]-$Q$3)^2</f>
        <v>6.2434898350462046E-4</v>
      </c>
      <c r="N289" s="40">
        <f>(Table212[[#This Row],[Return]]-$Q$3)^3</f>
        <v>-1.560059323986452E-5</v>
      </c>
    </row>
    <row r="290" spans="1:14" x14ac:dyDescent="0.3">
      <c r="A290" s="31">
        <v>40687</v>
      </c>
      <c r="B290" s="32">
        <v>484.05</v>
      </c>
      <c r="C290" s="32">
        <v>486.05</v>
      </c>
      <c r="D290" s="32">
        <v>502.4</v>
      </c>
      <c r="E290" s="32">
        <v>482</v>
      </c>
      <c r="F290" s="32">
        <v>490</v>
      </c>
      <c r="G290" s="32">
        <v>490.5</v>
      </c>
      <c r="H290" s="32">
        <v>492.92</v>
      </c>
      <c r="I290" s="32">
        <v>111618</v>
      </c>
      <c r="J290" s="33">
        <v>55018658.399999999</v>
      </c>
      <c r="K290" s="39">
        <f>IF(ISERROR((Table212[[#This Row],[Close Price]]-G289)/G289),0,(Table212[[#This Row],[Close Price]]-G289)/G289)</f>
        <v>1.3325069724202021E-2</v>
      </c>
      <c r="L290" s="39">
        <f>IF(OR(Table212[[#This Row],[Raw Return]]&lt;-20,Table212[[#This Row],[Raw Return]]&gt;20),"Outlier",Table212[[#This Row],[Raw Return]])</f>
        <v>1.3325069724202021E-2</v>
      </c>
      <c r="M290" s="40">
        <f>(Table212[[#This Row],[Return]]-$Q$3)^2</f>
        <v>1.4489335695755422E-4</v>
      </c>
      <c r="N290" s="40">
        <f>(Table212[[#This Row],[Return]]-$Q$3)^3</f>
        <v>1.7441053397160844E-6</v>
      </c>
    </row>
    <row r="291" spans="1:14" x14ac:dyDescent="0.3">
      <c r="A291" s="36">
        <v>40688</v>
      </c>
      <c r="B291" s="37">
        <v>490.5</v>
      </c>
      <c r="C291" s="37">
        <v>485</v>
      </c>
      <c r="D291" s="37">
        <v>498.5</v>
      </c>
      <c r="E291" s="37">
        <v>485</v>
      </c>
      <c r="F291" s="37">
        <v>489</v>
      </c>
      <c r="G291" s="37">
        <v>485.95</v>
      </c>
      <c r="H291" s="37">
        <v>491.58</v>
      </c>
      <c r="I291" s="37">
        <v>68329</v>
      </c>
      <c r="J291" s="38">
        <v>33588954.700000003</v>
      </c>
      <c r="K291" s="39">
        <f>IF(ISERROR((Table212[[#This Row],[Close Price]]-G290)/G290),0,(Table212[[#This Row],[Close Price]]-G290)/G290)</f>
        <v>-9.2762487257900331E-3</v>
      </c>
      <c r="L291" s="39">
        <f>IF(OR(Table212[[#This Row],[Raw Return]]&lt;-20,Table212[[#This Row],[Raw Return]]&gt;20),"Outlier",Table212[[#This Row],[Raw Return]])</f>
        <v>-9.2762487257900331E-3</v>
      </c>
      <c r="M291" s="40">
        <f>(Table212[[#This Row],[Return]]-$Q$3)^2</f>
        <v>1.1160132431837819E-4</v>
      </c>
      <c r="N291" s="40">
        <f>(Table212[[#This Row],[Return]]-$Q$3)^3</f>
        <v>-1.1789734424469798E-6</v>
      </c>
    </row>
    <row r="292" spans="1:14" x14ac:dyDescent="0.3">
      <c r="A292" s="31">
        <v>40689</v>
      </c>
      <c r="B292" s="32">
        <v>485.95</v>
      </c>
      <c r="C292" s="32">
        <v>489.9</v>
      </c>
      <c r="D292" s="32">
        <v>491.4</v>
      </c>
      <c r="E292" s="32">
        <v>482.2</v>
      </c>
      <c r="F292" s="32">
        <v>485.4</v>
      </c>
      <c r="G292" s="32">
        <v>484.7</v>
      </c>
      <c r="H292" s="32">
        <v>486.95</v>
      </c>
      <c r="I292" s="32">
        <v>27605</v>
      </c>
      <c r="J292" s="33">
        <v>13442346.800000001</v>
      </c>
      <c r="K292" s="39">
        <f>IF(ISERROR((Table212[[#This Row],[Close Price]]-G291)/G291),0,(Table212[[#This Row],[Close Price]]-G291)/G291)</f>
        <v>-2.5722810988784853E-3</v>
      </c>
      <c r="L292" s="39">
        <f>IF(OR(Table212[[#This Row],[Raw Return]]&lt;-20,Table212[[#This Row],[Raw Return]]&gt;20),"Outlier",Table212[[#This Row],[Raw Return]])</f>
        <v>-2.5722810988784853E-3</v>
      </c>
      <c r="M292" s="40">
        <f>(Table212[[#This Row],[Return]]-$Q$3)^2</f>
        <v>1.4901029547376395E-5</v>
      </c>
      <c r="N292" s="40">
        <f>(Table212[[#This Row],[Return]]-$Q$3)^3</f>
        <v>-5.7520733277842973E-8</v>
      </c>
    </row>
    <row r="293" spans="1:14" x14ac:dyDescent="0.3">
      <c r="A293" s="36">
        <v>40690</v>
      </c>
      <c r="B293" s="37">
        <v>484.7</v>
      </c>
      <c r="C293" s="37">
        <v>485.65</v>
      </c>
      <c r="D293" s="37">
        <v>492</v>
      </c>
      <c r="E293" s="37">
        <v>484.05</v>
      </c>
      <c r="F293" s="37">
        <v>486.3</v>
      </c>
      <c r="G293" s="37">
        <v>486.9</v>
      </c>
      <c r="H293" s="37">
        <v>487.88</v>
      </c>
      <c r="I293" s="37">
        <v>35212</v>
      </c>
      <c r="J293" s="38">
        <v>17179187.550000001</v>
      </c>
      <c r="K293" s="39">
        <f>IF(ISERROR((Table212[[#This Row],[Close Price]]-G292)/G292),0,(Table212[[#This Row],[Close Price]]-G292)/G292)</f>
        <v>4.5388900350732181E-3</v>
      </c>
      <c r="L293" s="39">
        <f>IF(OR(Table212[[#This Row],[Raw Return]]&lt;-20,Table212[[#This Row],[Raw Return]]&gt;20),"Outlier",Table212[[#This Row],[Raw Return]])</f>
        <v>4.5388900350732181E-3</v>
      </c>
      <c r="M293" s="40">
        <f>(Table212[[#This Row],[Return]]-$Q$3)^2</f>
        <v>1.0568909737231171E-5</v>
      </c>
      <c r="N293" s="40">
        <f>(Table212[[#This Row],[Return]]-$Q$3)^3</f>
        <v>3.4359377209068538E-8</v>
      </c>
    </row>
    <row r="294" spans="1:14" x14ac:dyDescent="0.3">
      <c r="A294" s="31">
        <v>40693</v>
      </c>
      <c r="B294" s="32">
        <v>486.9</v>
      </c>
      <c r="C294" s="32">
        <v>491.85</v>
      </c>
      <c r="D294" s="32">
        <v>498</v>
      </c>
      <c r="E294" s="32">
        <v>490.3</v>
      </c>
      <c r="F294" s="32">
        <v>493.1</v>
      </c>
      <c r="G294" s="32">
        <v>493.7</v>
      </c>
      <c r="H294" s="32">
        <v>493.78</v>
      </c>
      <c r="I294" s="32">
        <v>43441</v>
      </c>
      <c r="J294" s="33">
        <v>21450383.25</v>
      </c>
      <c r="K294" s="39">
        <f>IF(ISERROR((Table212[[#This Row],[Close Price]]-G293)/G293),0,(Table212[[#This Row],[Close Price]]-G293)/G293)</f>
        <v>1.3965906757034323E-2</v>
      </c>
      <c r="L294" s="39">
        <f>IF(OR(Table212[[#This Row],[Raw Return]]&lt;-20,Table212[[#This Row],[Raw Return]]&gt;20),"Outlier",Table212[[#This Row],[Raw Return]])</f>
        <v>1.3965906757034323E-2</v>
      </c>
      <c r="M294" s="40">
        <f>(Table212[[#This Row],[Return]]-$Q$3)^2</f>
        <v>1.6073175210175124E-4</v>
      </c>
      <c r="N294" s="40">
        <f>(Table212[[#This Row],[Return]]-$Q$3)^3</f>
        <v>2.0377575848431405E-6</v>
      </c>
    </row>
    <row r="295" spans="1:14" x14ac:dyDescent="0.3">
      <c r="A295" s="36">
        <v>40694</v>
      </c>
      <c r="B295" s="37">
        <v>493.7</v>
      </c>
      <c r="C295" s="37">
        <v>495.05</v>
      </c>
      <c r="D295" s="37">
        <v>521.5</v>
      </c>
      <c r="E295" s="37">
        <v>494</v>
      </c>
      <c r="F295" s="37">
        <v>517.25</v>
      </c>
      <c r="G295" s="37">
        <v>518.4</v>
      </c>
      <c r="H295" s="37">
        <v>513.66999999999996</v>
      </c>
      <c r="I295" s="37">
        <v>327035</v>
      </c>
      <c r="J295" s="38">
        <v>167988664.59999999</v>
      </c>
      <c r="K295" s="39">
        <f>IF(ISERROR((Table212[[#This Row],[Close Price]]-G294)/G294),0,(Table212[[#This Row],[Close Price]]-G294)/G294)</f>
        <v>5.0030382823577052E-2</v>
      </c>
      <c r="L295" s="39">
        <f>IF(OR(Table212[[#This Row],[Raw Return]]&lt;-20,Table212[[#This Row],[Raw Return]]&gt;20),"Outlier",Table212[[#This Row],[Raw Return]])</f>
        <v>5.0030382823577052E-2</v>
      </c>
      <c r="M295" s="40">
        <f>(Table212[[#This Row],[Return]]-$Q$3)^2</f>
        <v>2.3758292349248863E-3</v>
      </c>
      <c r="N295" s="40">
        <f>(Table212[[#This Row],[Return]]-$Q$3)^3</f>
        <v>1.158038060025771E-4</v>
      </c>
    </row>
    <row r="296" spans="1:14" x14ac:dyDescent="0.3">
      <c r="A296" s="31">
        <v>40695</v>
      </c>
      <c r="B296" s="32">
        <v>518.4</v>
      </c>
      <c r="C296" s="32">
        <v>521.79999999999995</v>
      </c>
      <c r="D296" s="32">
        <v>528.95000000000005</v>
      </c>
      <c r="E296" s="32">
        <v>517.1</v>
      </c>
      <c r="F296" s="32">
        <v>521.1</v>
      </c>
      <c r="G296" s="32">
        <v>521.04999999999995</v>
      </c>
      <c r="H296" s="32">
        <v>522.80999999999995</v>
      </c>
      <c r="I296" s="32">
        <v>113360</v>
      </c>
      <c r="J296" s="33">
        <v>59266094.649999999</v>
      </c>
      <c r="K296" s="39">
        <f>IF(ISERROR((Table212[[#This Row],[Close Price]]-G295)/G295),0,(Table212[[#This Row],[Close Price]]-G295)/G295)</f>
        <v>5.1118827160493395E-3</v>
      </c>
      <c r="L296" s="39">
        <f>IF(OR(Table212[[#This Row],[Raw Return]]&lt;-20,Table212[[#This Row],[Raw Return]]&gt;20),"Outlier",Table212[[#This Row],[Raw Return]])</f>
        <v>5.1118827160493395E-3</v>
      </c>
      <c r="M296" s="40">
        <f>(Table212[[#This Row],[Return]]-$Q$3)^2</f>
        <v>1.4622812676182034E-5</v>
      </c>
      <c r="N296" s="40">
        <f>(Table212[[#This Row],[Return]]-$Q$3)^3</f>
        <v>5.5917323401196001E-8</v>
      </c>
    </row>
    <row r="297" spans="1:14" x14ac:dyDescent="0.3">
      <c r="A297" s="36">
        <v>40696</v>
      </c>
      <c r="B297" s="37">
        <v>521.04999999999995</v>
      </c>
      <c r="C297" s="37">
        <v>518.79999999999995</v>
      </c>
      <c r="D297" s="37">
        <v>519.85</v>
      </c>
      <c r="E297" s="37">
        <v>504</v>
      </c>
      <c r="F297" s="37">
        <v>514.95000000000005</v>
      </c>
      <c r="G297" s="37">
        <v>512.45000000000005</v>
      </c>
      <c r="H297" s="37">
        <v>513.71</v>
      </c>
      <c r="I297" s="37">
        <v>62967</v>
      </c>
      <c r="J297" s="38">
        <v>32346499.449999999</v>
      </c>
      <c r="K297" s="39">
        <f>IF(ISERROR((Table212[[#This Row],[Close Price]]-G296)/G296),0,(Table212[[#This Row],[Close Price]]-G296)/G296)</f>
        <v>-1.6505133864312273E-2</v>
      </c>
      <c r="L297" s="39">
        <f>IF(OR(Table212[[#This Row],[Raw Return]]&lt;-20,Table212[[#This Row],[Raw Return]]&gt;20),"Outlier",Table212[[#This Row],[Raw Return]])</f>
        <v>-1.6505133864312273E-2</v>
      </c>
      <c r="M297" s="40">
        <f>(Table212[[#This Row],[Return]]-$Q$3)^2</f>
        <v>3.1659219897495926E-4</v>
      </c>
      <c r="N297" s="40">
        <f>(Table212[[#This Row],[Return]]-$Q$3)^3</f>
        <v>-5.6331370064520845E-6</v>
      </c>
    </row>
    <row r="298" spans="1:14" x14ac:dyDescent="0.3">
      <c r="A298" s="31">
        <v>40697</v>
      </c>
      <c r="B298" s="32">
        <v>512.45000000000005</v>
      </c>
      <c r="C298" s="32">
        <v>512.5</v>
      </c>
      <c r="D298" s="32">
        <v>520</v>
      </c>
      <c r="E298" s="32">
        <v>506</v>
      </c>
      <c r="F298" s="32">
        <v>507.1</v>
      </c>
      <c r="G298" s="32">
        <v>508.4</v>
      </c>
      <c r="H298" s="32">
        <v>513.11</v>
      </c>
      <c r="I298" s="32">
        <v>36445</v>
      </c>
      <c r="J298" s="33">
        <v>18700402.25</v>
      </c>
      <c r="K298" s="39">
        <f>IF(ISERROR((Table212[[#This Row],[Close Price]]-G297)/G297),0,(Table212[[#This Row],[Close Price]]-G297)/G297)</f>
        <v>-7.9032100692751836E-3</v>
      </c>
      <c r="L298" s="39">
        <f>IF(OR(Table212[[#This Row],[Raw Return]]&lt;-20,Table212[[#This Row],[Raw Return]]&gt;20),"Outlier",Table212[[#This Row],[Raw Return]])</f>
        <v>-7.9032100692751836E-3</v>
      </c>
      <c r="M298" s="40">
        <f>(Table212[[#This Row],[Return]]-$Q$3)^2</f>
        <v>8.4476579143439378E-5</v>
      </c>
      <c r="N298" s="40">
        <f>(Table212[[#This Row],[Return]]-$Q$3)^3</f>
        <v>-7.7643388110513963E-7</v>
      </c>
    </row>
    <row r="299" spans="1:14" x14ac:dyDescent="0.3">
      <c r="A299" s="36">
        <v>40700</v>
      </c>
      <c r="B299" s="37">
        <v>508.4</v>
      </c>
      <c r="C299" s="37">
        <v>508</v>
      </c>
      <c r="D299" s="37">
        <v>508</v>
      </c>
      <c r="E299" s="37">
        <v>496</v>
      </c>
      <c r="F299" s="37">
        <v>502.25</v>
      </c>
      <c r="G299" s="37">
        <v>502.25</v>
      </c>
      <c r="H299" s="37">
        <v>501.92</v>
      </c>
      <c r="I299" s="37">
        <v>33537</v>
      </c>
      <c r="J299" s="38">
        <v>16832812.649999999</v>
      </c>
      <c r="K299" s="39">
        <f>IF(ISERROR((Table212[[#This Row],[Close Price]]-G298)/G298),0,(Table212[[#This Row],[Close Price]]-G298)/G298)</f>
        <v>-1.2096774193548343E-2</v>
      </c>
      <c r="L299" s="39">
        <f>IF(OR(Table212[[#This Row],[Raw Return]]&lt;-20,Table212[[#This Row],[Raw Return]]&gt;20),"Outlier",Table212[[#This Row],[Raw Return]])</f>
        <v>-1.2096774193548343E-2</v>
      </c>
      <c r="M299" s="40">
        <f>(Table212[[#This Row],[Return]]-$Q$3)^2</f>
        <v>1.7914961225111287E-4</v>
      </c>
      <c r="N299" s="40">
        <f>(Table212[[#This Row],[Return]]-$Q$3)^3</f>
        <v>-2.397859921237479E-6</v>
      </c>
    </row>
    <row r="300" spans="1:14" x14ac:dyDescent="0.3">
      <c r="A300" s="31">
        <v>40701</v>
      </c>
      <c r="B300" s="32">
        <v>502.25</v>
      </c>
      <c r="C300" s="32">
        <v>503</v>
      </c>
      <c r="D300" s="32">
        <v>552</v>
      </c>
      <c r="E300" s="32">
        <v>503</v>
      </c>
      <c r="F300" s="32">
        <v>546.5</v>
      </c>
      <c r="G300" s="32">
        <v>545.5</v>
      </c>
      <c r="H300" s="32">
        <v>536.79</v>
      </c>
      <c r="I300" s="32">
        <v>1237385</v>
      </c>
      <c r="J300" s="33">
        <v>664211239.64999998</v>
      </c>
      <c r="K300" s="39">
        <f>IF(ISERROR((Table212[[#This Row],[Close Price]]-G299)/G299),0,(Table212[[#This Row],[Close Price]]-G299)/G299)</f>
        <v>8.6112493777999011E-2</v>
      </c>
      <c r="L300" s="39">
        <f>IF(OR(Table212[[#This Row],[Raw Return]]&lt;-20,Table212[[#This Row],[Raw Return]]&gt;20),"Outlier",Table212[[#This Row],[Raw Return]])</f>
        <v>8.6112493777999011E-2</v>
      </c>
      <c r="M300" s="40">
        <f>(Table212[[#This Row],[Return]]-$Q$3)^2</f>
        <v>7.1952110189249779E-3</v>
      </c>
      <c r="N300" s="40">
        <f>(Table212[[#This Row],[Return]]-$Q$3)^3</f>
        <v>6.1033082253407359E-4</v>
      </c>
    </row>
    <row r="301" spans="1:14" x14ac:dyDescent="0.3">
      <c r="A301" s="36">
        <v>40702</v>
      </c>
      <c r="B301" s="37">
        <v>545.5</v>
      </c>
      <c r="C301" s="37">
        <v>541</v>
      </c>
      <c r="D301" s="37">
        <v>564.54999999999995</v>
      </c>
      <c r="E301" s="37">
        <v>533.70000000000005</v>
      </c>
      <c r="F301" s="37">
        <v>557.29999999999995</v>
      </c>
      <c r="G301" s="37">
        <v>560.75</v>
      </c>
      <c r="H301" s="37">
        <v>551.83000000000004</v>
      </c>
      <c r="I301" s="37">
        <v>1165795</v>
      </c>
      <c r="J301" s="38">
        <v>643323418.04999995</v>
      </c>
      <c r="K301" s="39">
        <f>IF(ISERROR((Table212[[#This Row],[Close Price]]-G300)/G300),0,(Table212[[#This Row],[Close Price]]-G300)/G300)</f>
        <v>2.7956003666361137E-2</v>
      </c>
      <c r="L301" s="39">
        <f>IF(OR(Table212[[#This Row],[Raw Return]]&lt;-20,Table212[[#This Row],[Raw Return]]&gt;20),"Outlier",Table212[[#This Row],[Raw Return]])</f>
        <v>2.7956003666361137E-2</v>
      </c>
      <c r="M301" s="40">
        <f>(Table212[[#This Row],[Return]]-$Q$3)^2</f>
        <v>7.1118753601686344E-4</v>
      </c>
      <c r="N301" s="40">
        <f>(Table212[[#This Row],[Return]]-$Q$3)^3</f>
        <v>1.896602004132736E-5</v>
      </c>
    </row>
    <row r="302" spans="1:14" x14ac:dyDescent="0.3">
      <c r="A302" s="31">
        <v>40703</v>
      </c>
      <c r="B302" s="32">
        <v>560.75</v>
      </c>
      <c r="C302" s="32">
        <v>559.75</v>
      </c>
      <c r="D302" s="32">
        <v>574.4</v>
      </c>
      <c r="E302" s="32">
        <v>545.20000000000005</v>
      </c>
      <c r="F302" s="32">
        <v>563</v>
      </c>
      <c r="G302" s="32">
        <v>564.20000000000005</v>
      </c>
      <c r="H302" s="32">
        <v>564.84</v>
      </c>
      <c r="I302" s="32">
        <v>1072031</v>
      </c>
      <c r="J302" s="33">
        <v>605524517.14999998</v>
      </c>
      <c r="K302" s="39">
        <f>IF(ISERROR((Table212[[#This Row],[Close Price]]-G301)/G301),0,(Table212[[#This Row],[Close Price]]-G301)/G301)</f>
        <v>6.1524743646902283E-3</v>
      </c>
      <c r="L302" s="39">
        <f>IF(OR(Table212[[#This Row],[Raw Return]]&lt;-20,Table212[[#This Row],[Raw Return]]&gt;20),"Outlier",Table212[[#This Row],[Raw Return]])</f>
        <v>6.1524743646902283E-3</v>
      </c>
      <c r="M302" s="40">
        <f>(Table212[[#This Row],[Return]]-$Q$3)^2</f>
        <v>2.3664044140203597E-5</v>
      </c>
      <c r="N302" s="40">
        <f>(Table212[[#This Row],[Return]]-$Q$3)^3</f>
        <v>1.1511540614802295E-7</v>
      </c>
    </row>
    <row r="303" spans="1:14" x14ac:dyDescent="0.3">
      <c r="A303" s="36">
        <v>40704</v>
      </c>
      <c r="B303" s="37">
        <v>564.20000000000005</v>
      </c>
      <c r="C303" s="37">
        <v>567.1</v>
      </c>
      <c r="D303" s="37">
        <v>573.45000000000005</v>
      </c>
      <c r="E303" s="37">
        <v>555.6</v>
      </c>
      <c r="F303" s="37">
        <v>557.79999999999995</v>
      </c>
      <c r="G303" s="37">
        <v>560.9</v>
      </c>
      <c r="H303" s="37">
        <v>565.45000000000005</v>
      </c>
      <c r="I303" s="37">
        <v>540701</v>
      </c>
      <c r="J303" s="38">
        <v>305739355.19999999</v>
      </c>
      <c r="K303" s="39">
        <f>IF(ISERROR((Table212[[#This Row],[Close Price]]-G302)/G302),0,(Table212[[#This Row],[Close Price]]-G302)/G302)</f>
        <v>-5.848989719957582E-3</v>
      </c>
      <c r="L303" s="39">
        <f>IF(OR(Table212[[#This Row],[Raw Return]]&lt;-20,Table212[[#This Row],[Raw Return]]&gt;20),"Outlier",Table212[[#This Row],[Raw Return]])</f>
        <v>-5.848989719957582E-3</v>
      </c>
      <c r="M303" s="40">
        <f>(Table212[[#This Row],[Return]]-$Q$3)^2</f>
        <v>5.0935252986416226E-5</v>
      </c>
      <c r="N303" s="40">
        <f>(Table212[[#This Row],[Return]]-$Q$3)^3</f>
        <v>-3.6351949079033914E-7</v>
      </c>
    </row>
    <row r="304" spans="1:14" x14ac:dyDescent="0.3">
      <c r="A304" s="31">
        <v>40707</v>
      </c>
      <c r="B304" s="32">
        <v>560.9</v>
      </c>
      <c r="C304" s="32">
        <v>564.04999999999995</v>
      </c>
      <c r="D304" s="32">
        <v>565.6</v>
      </c>
      <c r="E304" s="32">
        <v>546.04999999999995</v>
      </c>
      <c r="F304" s="32">
        <v>550.5</v>
      </c>
      <c r="G304" s="32">
        <v>550.65</v>
      </c>
      <c r="H304" s="32">
        <v>555.53</v>
      </c>
      <c r="I304" s="32">
        <v>165282</v>
      </c>
      <c r="J304" s="33">
        <v>91819295.700000003</v>
      </c>
      <c r="K304" s="39">
        <f>IF(ISERROR((Table212[[#This Row],[Close Price]]-G303)/G303),0,(Table212[[#This Row],[Close Price]]-G303)/G303)</f>
        <v>-1.8274202175075773E-2</v>
      </c>
      <c r="L304" s="39">
        <f>IF(OR(Table212[[#This Row],[Raw Return]]&lt;-20,Table212[[#This Row],[Raw Return]]&gt;20),"Outlier",Table212[[#This Row],[Raw Return]])</f>
        <v>-1.8274202175075773E-2</v>
      </c>
      <c r="M304" s="40">
        <f>(Table212[[#This Row],[Return]]-$Q$3)^2</f>
        <v>3.8267600079099984E-4</v>
      </c>
      <c r="N304" s="40">
        <f>(Table212[[#This Row],[Return]]-$Q$3)^3</f>
        <v>-7.4859485853775414E-6</v>
      </c>
    </row>
    <row r="305" spans="1:14" x14ac:dyDescent="0.3">
      <c r="A305" s="36">
        <v>40708</v>
      </c>
      <c r="B305" s="37">
        <v>550.65</v>
      </c>
      <c r="C305" s="37">
        <v>552.45000000000005</v>
      </c>
      <c r="D305" s="37">
        <v>568.9</v>
      </c>
      <c r="E305" s="37">
        <v>551</v>
      </c>
      <c r="F305" s="37">
        <v>552</v>
      </c>
      <c r="G305" s="37">
        <v>552.5</v>
      </c>
      <c r="H305" s="37">
        <v>560.41</v>
      </c>
      <c r="I305" s="37">
        <v>205216</v>
      </c>
      <c r="J305" s="38">
        <v>115004199.40000001</v>
      </c>
      <c r="K305" s="39">
        <f>IF(ISERROR((Table212[[#This Row],[Close Price]]-G304)/G304),0,(Table212[[#This Row],[Close Price]]-G304)/G304)</f>
        <v>3.3596658494506907E-3</v>
      </c>
      <c r="L305" s="39">
        <f>IF(OR(Table212[[#This Row],[Raw Return]]&lt;-20,Table212[[#This Row],[Raw Return]]&gt;20),"Outlier",Table212[[#This Row],[Raw Return]])</f>
        <v>3.3596658494506907E-3</v>
      </c>
      <c r="M305" s="40">
        <f>(Table212[[#This Row],[Return]]-$Q$3)^2</f>
        <v>4.2921968657761703E-6</v>
      </c>
      <c r="N305" s="40">
        <f>(Table212[[#This Row],[Return]]-$Q$3)^3</f>
        <v>8.892409411196597E-9</v>
      </c>
    </row>
    <row r="306" spans="1:14" x14ac:dyDescent="0.3">
      <c r="A306" s="31">
        <v>40709</v>
      </c>
      <c r="B306" s="32">
        <v>552.5</v>
      </c>
      <c r="C306" s="32">
        <v>556</v>
      </c>
      <c r="D306" s="32">
        <v>565.70000000000005</v>
      </c>
      <c r="E306" s="32">
        <v>546</v>
      </c>
      <c r="F306" s="32">
        <v>548.04999999999995</v>
      </c>
      <c r="G306" s="32">
        <v>548.15</v>
      </c>
      <c r="H306" s="32">
        <v>557.41</v>
      </c>
      <c r="I306" s="32">
        <v>140596</v>
      </c>
      <c r="J306" s="33">
        <v>78370264.799999997</v>
      </c>
      <c r="K306" s="39">
        <f>IF(ISERROR((Table212[[#This Row],[Close Price]]-G305)/G305),0,(Table212[[#This Row],[Close Price]]-G305)/G305)</f>
        <v>-7.8733031674208549E-3</v>
      </c>
      <c r="L306" s="39">
        <f>IF(OR(Table212[[#This Row],[Raw Return]]&lt;-20,Table212[[#This Row],[Raw Return]]&gt;20),"Outlier",Table212[[#This Row],[Raw Return]])</f>
        <v>-7.8733031674208549E-3</v>
      </c>
      <c r="M306" s="40">
        <f>(Table212[[#This Row],[Return]]-$Q$3)^2</f>
        <v>8.3927718069155011E-5</v>
      </c>
      <c r="N306" s="40">
        <f>(Table212[[#This Row],[Return]]-$Q$3)^3</f>
        <v>-7.6887921829697034E-7</v>
      </c>
    </row>
    <row r="307" spans="1:14" x14ac:dyDescent="0.3">
      <c r="A307" s="36">
        <v>40710</v>
      </c>
      <c r="B307" s="37">
        <v>548.15</v>
      </c>
      <c r="C307" s="37">
        <v>548</v>
      </c>
      <c r="D307" s="37">
        <v>550</v>
      </c>
      <c r="E307" s="37">
        <v>531.15</v>
      </c>
      <c r="F307" s="37">
        <v>539.5</v>
      </c>
      <c r="G307" s="37">
        <v>537.79999999999995</v>
      </c>
      <c r="H307" s="37">
        <v>542.89</v>
      </c>
      <c r="I307" s="37">
        <v>63988</v>
      </c>
      <c r="J307" s="38">
        <v>34738343.799999997</v>
      </c>
      <c r="K307" s="39">
        <f>IF(ISERROR((Table212[[#This Row],[Close Price]]-G306)/G306),0,(Table212[[#This Row],[Close Price]]-G306)/G306)</f>
        <v>-1.8881692967253533E-2</v>
      </c>
      <c r="L307" s="39">
        <f>IF(OR(Table212[[#This Row],[Raw Return]]&lt;-20,Table212[[#This Row],[Raw Return]]&gt;20),"Outlier",Table212[[#This Row],[Raw Return]])</f>
        <v>-1.8881692967253533E-2</v>
      </c>
      <c r="M307" s="40">
        <f>(Table212[[#This Row],[Return]]-$Q$3)^2</f>
        <v>4.0681264469402472E-4</v>
      </c>
      <c r="N307" s="40">
        <f>(Table212[[#This Row],[Return]]-$Q$3)^3</f>
        <v>-8.2052471136303991E-6</v>
      </c>
    </row>
    <row r="308" spans="1:14" x14ac:dyDescent="0.3">
      <c r="A308" s="31">
        <v>40711</v>
      </c>
      <c r="B308" s="32">
        <v>537.79999999999995</v>
      </c>
      <c r="C308" s="32">
        <v>541.20000000000005</v>
      </c>
      <c r="D308" s="32">
        <v>547.79999999999995</v>
      </c>
      <c r="E308" s="32">
        <v>530.20000000000005</v>
      </c>
      <c r="F308" s="32">
        <v>538.4</v>
      </c>
      <c r="G308" s="32">
        <v>534.29999999999995</v>
      </c>
      <c r="H308" s="32">
        <v>538.38</v>
      </c>
      <c r="I308" s="32">
        <v>71705</v>
      </c>
      <c r="J308" s="33">
        <v>38604544.399999999</v>
      </c>
      <c r="K308" s="39">
        <f>IF(ISERROR((Table212[[#This Row],[Close Price]]-G307)/G307),0,(Table212[[#This Row],[Close Price]]-G307)/G307)</f>
        <v>-6.5079955373744895E-3</v>
      </c>
      <c r="L308" s="39">
        <f>IF(OR(Table212[[#This Row],[Raw Return]]&lt;-20,Table212[[#This Row],[Raw Return]]&gt;20),"Outlier",Table212[[#This Row],[Raw Return]])</f>
        <v>-6.5079955373744895E-3</v>
      </c>
      <c r="M308" s="40">
        <f>(Table212[[#This Row],[Return]]-$Q$3)^2</f>
        <v>6.077605070713855E-5</v>
      </c>
      <c r="N308" s="40">
        <f>(Table212[[#This Row],[Return]]-$Q$3)^3</f>
        <v>-4.7380398991913439E-7</v>
      </c>
    </row>
    <row r="309" spans="1:14" x14ac:dyDescent="0.3">
      <c r="A309" s="36">
        <v>40714</v>
      </c>
      <c r="B309" s="37">
        <v>534.29999999999995</v>
      </c>
      <c r="C309" s="37">
        <v>539.79999999999995</v>
      </c>
      <c r="D309" s="37">
        <v>539.79999999999995</v>
      </c>
      <c r="E309" s="37">
        <v>500</v>
      </c>
      <c r="F309" s="37">
        <v>515</v>
      </c>
      <c r="G309" s="37">
        <v>513.4</v>
      </c>
      <c r="H309" s="37">
        <v>518.69000000000005</v>
      </c>
      <c r="I309" s="37">
        <v>89233</v>
      </c>
      <c r="J309" s="38">
        <v>46284414.799999997</v>
      </c>
      <c r="K309" s="39">
        <f>IF(ISERROR((Table212[[#This Row],[Close Price]]-G308)/G308),0,(Table212[[#This Row],[Close Price]]-G308)/G308)</f>
        <v>-3.9116601160396738E-2</v>
      </c>
      <c r="L309" s="39">
        <f>IF(OR(Table212[[#This Row],[Raw Return]]&lt;-20,Table212[[#This Row],[Raw Return]]&gt;20),"Outlier",Table212[[#This Row],[Raw Return]])</f>
        <v>-3.9116601160396738E-2</v>
      </c>
      <c r="M309" s="40">
        <f>(Table212[[#This Row],[Return]]-$Q$3)^2</f>
        <v>1.6325240430109921E-3</v>
      </c>
      <c r="N309" s="40">
        <f>(Table212[[#This Row],[Return]]-$Q$3)^3</f>
        <v>-6.5961326236562546E-5</v>
      </c>
    </row>
    <row r="310" spans="1:14" x14ac:dyDescent="0.3">
      <c r="A310" s="31">
        <v>40715</v>
      </c>
      <c r="B310" s="32">
        <v>513.4</v>
      </c>
      <c r="C310" s="32">
        <v>523</v>
      </c>
      <c r="D310" s="32">
        <v>523</v>
      </c>
      <c r="E310" s="32">
        <v>492.1</v>
      </c>
      <c r="F310" s="32">
        <v>504.3</v>
      </c>
      <c r="G310" s="32">
        <v>497.95</v>
      </c>
      <c r="H310" s="32">
        <v>508.92</v>
      </c>
      <c r="I310" s="32">
        <v>87525</v>
      </c>
      <c r="J310" s="33">
        <v>44543309.299999997</v>
      </c>
      <c r="K310" s="39">
        <f>IF(ISERROR((Table212[[#This Row],[Close Price]]-G309)/G309),0,(Table212[[#This Row],[Close Price]]-G309)/G309)</f>
        <v>-3.0093494351382918E-2</v>
      </c>
      <c r="L310" s="39">
        <f>IF(OR(Table212[[#This Row],[Raw Return]]&lt;-20,Table212[[#This Row],[Raw Return]]&gt;20),"Outlier",Table212[[#This Row],[Raw Return]])</f>
        <v>-3.0093494351382918E-2</v>
      </c>
      <c r="M310" s="40">
        <f>(Table212[[#This Row],[Return]]-$Q$3)^2</f>
        <v>9.847921669575608E-4</v>
      </c>
      <c r="N310" s="40">
        <f>(Table212[[#This Row],[Return]]-$Q$3)^3</f>
        <v>-3.0904155354744545E-5</v>
      </c>
    </row>
    <row r="311" spans="1:14" x14ac:dyDescent="0.3">
      <c r="A311" s="36">
        <v>40716</v>
      </c>
      <c r="B311" s="37">
        <v>497.95</v>
      </c>
      <c r="C311" s="37">
        <v>503.95</v>
      </c>
      <c r="D311" s="37">
        <v>515</v>
      </c>
      <c r="E311" s="37">
        <v>485</v>
      </c>
      <c r="F311" s="37">
        <v>487.3</v>
      </c>
      <c r="G311" s="37">
        <v>487.05</v>
      </c>
      <c r="H311" s="37">
        <v>495.11</v>
      </c>
      <c r="I311" s="37">
        <v>135957</v>
      </c>
      <c r="J311" s="38">
        <v>67313005.849999994</v>
      </c>
      <c r="K311" s="39">
        <f>IF(ISERROR((Table212[[#This Row],[Close Price]]-G310)/G310),0,(Table212[[#This Row],[Close Price]]-G310)/G310)</f>
        <v>-2.1889747966663275E-2</v>
      </c>
      <c r="L311" s="39">
        <f>IF(OR(Table212[[#This Row],[Raw Return]]&lt;-20,Table212[[#This Row],[Raw Return]]&gt;20),"Outlier",Table212[[#This Row],[Raw Return]])</f>
        <v>-2.1889747966663275E-2</v>
      </c>
      <c r="M311" s="40">
        <f>(Table212[[#This Row],[Return]]-$Q$3)^2</f>
        <v>5.3720355398876316E-4</v>
      </c>
      <c r="N311" s="40">
        <f>(Table212[[#This Row],[Return]]-$Q$3)^3</f>
        <v>-1.2451117047860792E-5</v>
      </c>
    </row>
    <row r="312" spans="1:14" x14ac:dyDescent="0.3">
      <c r="A312" s="31">
        <v>40717</v>
      </c>
      <c r="B312" s="32">
        <v>487.05</v>
      </c>
      <c r="C312" s="32">
        <v>491.7</v>
      </c>
      <c r="D312" s="32">
        <v>491.7</v>
      </c>
      <c r="E312" s="32">
        <v>479</v>
      </c>
      <c r="F312" s="32">
        <v>489</v>
      </c>
      <c r="G312" s="32">
        <v>484.55</v>
      </c>
      <c r="H312" s="32">
        <v>483.51</v>
      </c>
      <c r="I312" s="32">
        <v>106070</v>
      </c>
      <c r="J312" s="33">
        <v>51285449.5</v>
      </c>
      <c r="K312" s="39">
        <f>IF(ISERROR((Table212[[#This Row],[Close Price]]-G311)/G311),0,(Table212[[#This Row],[Close Price]]-G311)/G311)</f>
        <v>-5.1329432296478798E-3</v>
      </c>
      <c r="L312" s="39">
        <f>IF(OR(Table212[[#This Row],[Raw Return]]&lt;-20,Table212[[#This Row],[Raw Return]]&gt;20),"Outlier",Table212[[#This Row],[Raw Return]])</f>
        <v>-5.1329432296478798E-3</v>
      </c>
      <c r="M312" s="40">
        <f>(Table212[[#This Row],[Return]]-$Q$3)^2</f>
        <v>4.1227280060942777E-5</v>
      </c>
      <c r="N312" s="40">
        <f>(Table212[[#This Row],[Return]]-$Q$3)^3</f>
        <v>-2.6471406990104473E-7</v>
      </c>
    </row>
    <row r="313" spans="1:14" x14ac:dyDescent="0.3">
      <c r="A313" s="36">
        <v>40718</v>
      </c>
      <c r="B313" s="37">
        <v>484.55</v>
      </c>
      <c r="C313" s="37">
        <v>483.2</v>
      </c>
      <c r="D313" s="37">
        <v>509</v>
      </c>
      <c r="E313" s="37">
        <v>483.2</v>
      </c>
      <c r="F313" s="37">
        <v>506</v>
      </c>
      <c r="G313" s="37">
        <v>506.3</v>
      </c>
      <c r="H313" s="37">
        <v>498.86</v>
      </c>
      <c r="I313" s="37">
        <v>140544</v>
      </c>
      <c r="J313" s="38">
        <v>70112075.099999994</v>
      </c>
      <c r="K313" s="39">
        <f>IF(ISERROR((Table212[[#This Row],[Close Price]]-G312)/G312),0,(Table212[[#This Row],[Close Price]]-G312)/G312)</f>
        <v>4.4887008564647612E-2</v>
      </c>
      <c r="L313" s="39">
        <f>IF(OR(Table212[[#This Row],[Raw Return]]&lt;-20,Table212[[#This Row],[Raw Return]]&gt;20),"Outlier",Table212[[#This Row],[Raw Return]])</f>
        <v>4.4887008564647612E-2</v>
      </c>
      <c r="M313" s="40">
        <f>(Table212[[#This Row],[Return]]-$Q$3)^2</f>
        <v>1.9008819126296317E-3</v>
      </c>
      <c r="N313" s="40">
        <f>(Table212[[#This Row],[Return]]-$Q$3)^3</f>
        <v>8.2876749138423547E-5</v>
      </c>
    </row>
    <row r="314" spans="1:14" x14ac:dyDescent="0.3">
      <c r="A314" s="31">
        <v>40721</v>
      </c>
      <c r="B314" s="32">
        <v>506.3</v>
      </c>
      <c r="C314" s="32">
        <v>499.8</v>
      </c>
      <c r="D314" s="32">
        <v>540</v>
      </c>
      <c r="E314" s="32">
        <v>499.6</v>
      </c>
      <c r="F314" s="32">
        <v>524</v>
      </c>
      <c r="G314" s="32">
        <v>522.25</v>
      </c>
      <c r="H314" s="32">
        <v>521.74</v>
      </c>
      <c r="I314" s="32">
        <v>516489</v>
      </c>
      <c r="J314" s="33">
        <v>269474145.5</v>
      </c>
      <c r="K314" s="39">
        <f>IF(ISERROR((Table212[[#This Row],[Close Price]]-G313)/G313),0,(Table212[[#This Row],[Close Price]]-G313)/G313)</f>
        <v>3.1503061426031972E-2</v>
      </c>
      <c r="L314" s="39">
        <f>IF(OR(Table212[[#This Row],[Raw Return]]&lt;-20,Table212[[#This Row],[Raw Return]]&gt;20),"Outlier",Table212[[#This Row],[Raw Return]])</f>
        <v>3.1503061426031972E-2</v>
      </c>
      <c r="M314" s="40">
        <f>(Table212[[#This Row],[Return]]-$Q$3)^2</f>
        <v>9.1295573397661063E-4</v>
      </c>
      <c r="N314" s="40">
        <f>(Table212[[#This Row],[Return]]-$Q$3)^3</f>
        <v>2.7585101160089648E-5</v>
      </c>
    </row>
    <row r="315" spans="1:14" x14ac:dyDescent="0.3">
      <c r="A315" s="36">
        <v>40722</v>
      </c>
      <c r="B315" s="37">
        <v>522.25</v>
      </c>
      <c r="C315" s="37">
        <v>526.9</v>
      </c>
      <c r="D315" s="37">
        <v>529.95000000000005</v>
      </c>
      <c r="E315" s="37">
        <v>516</v>
      </c>
      <c r="F315" s="37">
        <v>517.65</v>
      </c>
      <c r="G315" s="37">
        <v>518.35</v>
      </c>
      <c r="H315" s="37">
        <v>522.65</v>
      </c>
      <c r="I315" s="37">
        <v>131920</v>
      </c>
      <c r="J315" s="38">
        <v>68948518.700000003</v>
      </c>
      <c r="K315" s="39">
        <f>IF(ISERROR((Table212[[#This Row],[Close Price]]-G314)/G314),0,(Table212[[#This Row],[Close Price]]-G314)/G314)</f>
        <v>-7.4676878889420343E-3</v>
      </c>
      <c r="L315" s="39">
        <f>IF(OR(Table212[[#This Row],[Raw Return]]&lt;-20,Table212[[#This Row],[Raw Return]]&gt;20),"Outlier",Table212[[#This Row],[Raw Return]])</f>
        <v>-7.4676878889420343E-3</v>
      </c>
      <c r="M315" s="40">
        <f>(Table212[[#This Row],[Return]]-$Q$3)^2</f>
        <v>7.6660390572691039E-5</v>
      </c>
      <c r="N315" s="40">
        <f>(Table212[[#This Row],[Return]]-$Q$3)^3</f>
        <v>-6.7120709936042136E-7</v>
      </c>
    </row>
    <row r="316" spans="1:14" x14ac:dyDescent="0.3">
      <c r="A316" s="31">
        <v>40723</v>
      </c>
      <c r="B316" s="32">
        <v>518.35</v>
      </c>
      <c r="C316" s="32">
        <v>522.65</v>
      </c>
      <c r="D316" s="32">
        <v>525.5</v>
      </c>
      <c r="E316" s="32">
        <v>515</v>
      </c>
      <c r="F316" s="32">
        <v>515.35</v>
      </c>
      <c r="G316" s="32">
        <v>518.04999999999995</v>
      </c>
      <c r="H316" s="32">
        <v>518.88</v>
      </c>
      <c r="I316" s="32">
        <v>64271</v>
      </c>
      <c r="J316" s="33">
        <v>33349110.449999999</v>
      </c>
      <c r="K316" s="39">
        <f>IF(ISERROR((Table212[[#This Row],[Close Price]]-G315)/G315),0,(Table212[[#This Row],[Close Price]]-G315)/G315)</f>
        <v>-5.7875952541732074E-4</v>
      </c>
      <c r="L316" s="39">
        <f>IF(OR(Table212[[#This Row],[Raw Return]]&lt;-20,Table212[[#This Row],[Raw Return]]&gt;20),"Outlier",Table212[[#This Row],[Raw Return]])</f>
        <v>-5.7875952541732074E-4</v>
      </c>
      <c r="M316" s="40">
        <f>(Table212[[#This Row],[Return]]-$Q$3)^2</f>
        <v>3.4844329829762203E-6</v>
      </c>
      <c r="N316" s="40">
        <f>(Table212[[#This Row],[Return]]-$Q$3)^3</f>
        <v>-6.5042642042116593E-9</v>
      </c>
    </row>
    <row r="317" spans="1:14" x14ac:dyDescent="0.3">
      <c r="A317" s="36">
        <v>40724</v>
      </c>
      <c r="B317" s="37">
        <v>518.04999999999995</v>
      </c>
      <c r="C317" s="37">
        <v>520.29999999999995</v>
      </c>
      <c r="D317" s="37">
        <v>520.95000000000005</v>
      </c>
      <c r="E317" s="37">
        <v>508</v>
      </c>
      <c r="F317" s="37">
        <v>517</v>
      </c>
      <c r="G317" s="37">
        <v>514.25</v>
      </c>
      <c r="H317" s="37">
        <v>515.03</v>
      </c>
      <c r="I317" s="37">
        <v>135255</v>
      </c>
      <c r="J317" s="38">
        <v>69660794.299999997</v>
      </c>
      <c r="K317" s="39">
        <f>IF(ISERROR((Table212[[#This Row],[Close Price]]-G316)/G316),0,(Table212[[#This Row],[Close Price]]-G316)/G316)</f>
        <v>-7.3351993050862945E-3</v>
      </c>
      <c r="L317" s="39">
        <f>IF(OR(Table212[[#This Row],[Raw Return]]&lt;-20,Table212[[#This Row],[Raw Return]]&gt;20),"Outlier",Table212[[#This Row],[Raw Return]])</f>
        <v>-7.3351993050862945E-3</v>
      </c>
      <c r="M317" s="40">
        <f>(Table212[[#This Row],[Return]]-$Q$3)^2</f>
        <v>7.4357911838304454E-5</v>
      </c>
      <c r="N317" s="40">
        <f>(Table212[[#This Row],[Return]]-$Q$3)^3</f>
        <v>-6.4119596062727666E-7</v>
      </c>
    </row>
    <row r="318" spans="1:14" x14ac:dyDescent="0.3">
      <c r="A318" s="31">
        <v>40725</v>
      </c>
      <c r="B318" s="32">
        <v>514.25</v>
      </c>
      <c r="C318" s="32">
        <v>518.95000000000005</v>
      </c>
      <c r="D318" s="32">
        <v>525</v>
      </c>
      <c r="E318" s="32">
        <v>512</v>
      </c>
      <c r="F318" s="32">
        <v>516.04999999999995</v>
      </c>
      <c r="G318" s="32">
        <v>515.25</v>
      </c>
      <c r="H318" s="32">
        <v>519.19000000000005</v>
      </c>
      <c r="I318" s="32">
        <v>206177</v>
      </c>
      <c r="J318" s="33">
        <v>107045141.09999999</v>
      </c>
      <c r="K318" s="39">
        <f>IF(ISERROR((Table212[[#This Row],[Close Price]]-G317)/G317),0,(Table212[[#This Row],[Close Price]]-G317)/G317)</f>
        <v>1.9445794846864365E-3</v>
      </c>
      <c r="L318" s="39">
        <f>IF(OR(Table212[[#This Row],[Raw Return]]&lt;-20,Table212[[#This Row],[Raw Return]]&gt;20),"Outlier",Table212[[#This Row],[Raw Return]])</f>
        <v>1.9445794846864365E-3</v>
      </c>
      <c r="M318" s="40">
        <f>(Table212[[#This Row],[Return]]-$Q$3)^2</f>
        <v>4.312225986635426E-7</v>
      </c>
      <c r="N318" s="40">
        <f>(Table212[[#This Row],[Return]]-$Q$3)^3</f>
        <v>2.8317327827746772E-10</v>
      </c>
    </row>
    <row r="319" spans="1:14" x14ac:dyDescent="0.3">
      <c r="A319" s="36">
        <v>40728</v>
      </c>
      <c r="B319" s="37">
        <v>515.25</v>
      </c>
      <c r="C319" s="37">
        <v>516</v>
      </c>
      <c r="D319" s="37">
        <v>524.9</v>
      </c>
      <c r="E319" s="37">
        <v>511.1</v>
      </c>
      <c r="F319" s="37">
        <v>516.6</v>
      </c>
      <c r="G319" s="37">
        <v>517.25</v>
      </c>
      <c r="H319" s="37">
        <v>518.83000000000004</v>
      </c>
      <c r="I319" s="37">
        <v>101731</v>
      </c>
      <c r="J319" s="38">
        <v>52780711.649999999</v>
      </c>
      <c r="K319" s="39">
        <f>IF(ISERROR((Table212[[#This Row],[Close Price]]-G318)/G318),0,(Table212[[#This Row],[Close Price]]-G318)/G318)</f>
        <v>3.8816108685104317E-3</v>
      </c>
      <c r="L319" s="39">
        <f>IF(OR(Table212[[#This Row],[Raw Return]]&lt;-20,Table212[[#This Row],[Raw Return]]&gt;20),"Outlier",Table212[[#This Row],[Raw Return]])</f>
        <v>3.8816108685104317E-3</v>
      </c>
      <c r="M319" s="40">
        <f>(Table212[[#This Row],[Return]]-$Q$3)^2</f>
        <v>6.7273149503588838E-6</v>
      </c>
      <c r="N319" s="40">
        <f>(Table212[[#This Row],[Return]]-$Q$3)^3</f>
        <v>1.7448682514322013E-8</v>
      </c>
    </row>
    <row r="320" spans="1:14" x14ac:dyDescent="0.3">
      <c r="A320" s="31">
        <v>40729</v>
      </c>
      <c r="B320" s="32">
        <v>517.25</v>
      </c>
      <c r="C320" s="32">
        <v>514</v>
      </c>
      <c r="D320" s="32">
        <v>527.45000000000005</v>
      </c>
      <c r="E320" s="32">
        <v>512.70000000000005</v>
      </c>
      <c r="F320" s="32">
        <v>521</v>
      </c>
      <c r="G320" s="32">
        <v>519.95000000000005</v>
      </c>
      <c r="H320" s="32">
        <v>521.66999999999996</v>
      </c>
      <c r="I320" s="32">
        <v>168111</v>
      </c>
      <c r="J320" s="33">
        <v>87698652.099999994</v>
      </c>
      <c r="K320" s="39">
        <f>IF(ISERROR((Table212[[#This Row],[Close Price]]-G319)/G319),0,(Table212[[#This Row],[Close Price]]-G319)/G319)</f>
        <v>5.2199130014500637E-3</v>
      </c>
      <c r="L320" s="39">
        <f>IF(OR(Table212[[#This Row],[Raw Return]]&lt;-20,Table212[[#This Row],[Raw Return]]&gt;20),"Outlier",Table212[[#This Row],[Raw Return]])</f>
        <v>5.2199130014500637E-3</v>
      </c>
      <c r="M320" s="40">
        <f>(Table212[[#This Row],[Return]]-$Q$3)^2</f>
        <v>1.5460694227482187E-5</v>
      </c>
      <c r="N320" s="40">
        <f>(Table212[[#This Row],[Return]]-$Q$3)^3</f>
        <v>6.0791587770160303E-8</v>
      </c>
    </row>
    <row r="321" spans="1:14" x14ac:dyDescent="0.3">
      <c r="A321" s="36">
        <v>40730</v>
      </c>
      <c r="B321" s="37">
        <v>519.95000000000005</v>
      </c>
      <c r="C321" s="37">
        <v>522.85</v>
      </c>
      <c r="D321" s="37">
        <v>524.75</v>
      </c>
      <c r="E321" s="37">
        <v>515.1</v>
      </c>
      <c r="F321" s="37">
        <v>519.95000000000005</v>
      </c>
      <c r="G321" s="37">
        <v>518.85</v>
      </c>
      <c r="H321" s="37">
        <v>521.08000000000004</v>
      </c>
      <c r="I321" s="37">
        <v>88762</v>
      </c>
      <c r="J321" s="38">
        <v>46252069.350000001</v>
      </c>
      <c r="K321" s="39">
        <f>IF(ISERROR((Table212[[#This Row],[Close Price]]-G320)/G320),0,(Table212[[#This Row],[Close Price]]-G320)/G320)</f>
        <v>-2.1155880373113236E-3</v>
      </c>
      <c r="L321" s="39">
        <f>IF(OR(Table212[[#This Row],[Raw Return]]&lt;-20,Table212[[#This Row],[Raw Return]]&gt;20),"Outlier",Table212[[#This Row],[Raw Return]])</f>
        <v>-2.1155880373113236E-3</v>
      </c>
      <c r="M321" s="40">
        <f>(Table212[[#This Row],[Return]]-$Q$3)^2</f>
        <v>1.1583758532771622E-5</v>
      </c>
      <c r="N321" s="40">
        <f>(Table212[[#This Row],[Return]]-$Q$3)^3</f>
        <v>-3.9425230753312753E-8</v>
      </c>
    </row>
    <row r="322" spans="1:14" x14ac:dyDescent="0.3">
      <c r="A322" s="31">
        <v>40731</v>
      </c>
      <c r="B322" s="32">
        <v>518.85</v>
      </c>
      <c r="C322" s="32">
        <v>516</v>
      </c>
      <c r="D322" s="32">
        <v>530.5</v>
      </c>
      <c r="E322" s="32">
        <v>516</v>
      </c>
      <c r="F322" s="32">
        <v>525.79999999999995</v>
      </c>
      <c r="G322" s="32">
        <v>526.04999999999995</v>
      </c>
      <c r="H322" s="32">
        <v>524.80999999999995</v>
      </c>
      <c r="I322" s="32">
        <v>117661</v>
      </c>
      <c r="J322" s="33">
        <v>61749909.600000001</v>
      </c>
      <c r="K322" s="39">
        <f>IF(ISERROR((Table212[[#This Row],[Close Price]]-G321)/G321),0,(Table212[[#This Row],[Close Price]]-G321)/G321)</f>
        <v>1.3876843018213224E-2</v>
      </c>
      <c r="L322" s="39">
        <f>IF(OR(Table212[[#This Row],[Raw Return]]&lt;-20,Table212[[#This Row],[Raw Return]]&gt;20),"Outlier",Table212[[#This Row],[Raw Return]])</f>
        <v>1.3876843018213224E-2</v>
      </c>
      <c r="M322" s="40">
        <f>(Table212[[#This Row],[Return]]-$Q$3)^2</f>
        <v>1.5848138381135729E-4</v>
      </c>
      <c r="N322" s="40">
        <f>(Table212[[#This Row],[Return]]-$Q$3)^3</f>
        <v>1.9951124650376527E-6</v>
      </c>
    </row>
    <row r="323" spans="1:14" x14ac:dyDescent="0.3">
      <c r="A323" s="36">
        <v>40732</v>
      </c>
      <c r="B323" s="37">
        <v>526.04999999999995</v>
      </c>
      <c r="C323" s="37">
        <v>529.9</v>
      </c>
      <c r="D323" s="37">
        <v>529.9</v>
      </c>
      <c r="E323" s="37">
        <v>515.1</v>
      </c>
      <c r="F323" s="37">
        <v>515.9</v>
      </c>
      <c r="G323" s="37">
        <v>517.20000000000005</v>
      </c>
      <c r="H323" s="37">
        <v>521.16999999999996</v>
      </c>
      <c r="I323" s="37">
        <v>55673</v>
      </c>
      <c r="J323" s="38">
        <v>29015015.75</v>
      </c>
      <c r="K323" s="39">
        <f>IF(ISERROR((Table212[[#This Row],[Close Price]]-G322)/G322),0,(Table212[[#This Row],[Close Price]]-G322)/G322)</f>
        <v>-1.6823495865411861E-2</v>
      </c>
      <c r="L323" s="39">
        <f>IF(OR(Table212[[#This Row],[Raw Return]]&lt;-20,Table212[[#This Row],[Raw Return]]&gt;20),"Outlier",Table212[[#This Row],[Raw Return]])</f>
        <v>-1.6823495865411861E-2</v>
      </c>
      <c r="M323" s="40">
        <f>(Table212[[#This Row],[Return]]-$Q$3)^2</f>
        <v>3.2802280766429132E-4</v>
      </c>
      <c r="N323" s="40">
        <f>(Table212[[#This Row],[Return]]-$Q$3)^3</f>
        <v>-5.9409522579417968E-6</v>
      </c>
    </row>
    <row r="324" spans="1:14" x14ac:dyDescent="0.3">
      <c r="A324" s="31">
        <v>40735</v>
      </c>
      <c r="B324" s="32">
        <v>517.20000000000005</v>
      </c>
      <c r="C324" s="32">
        <v>519.85</v>
      </c>
      <c r="D324" s="32">
        <v>523.70000000000005</v>
      </c>
      <c r="E324" s="32">
        <v>512</v>
      </c>
      <c r="F324" s="32">
        <v>516</v>
      </c>
      <c r="G324" s="32">
        <v>514.20000000000005</v>
      </c>
      <c r="H324" s="32">
        <v>516.73</v>
      </c>
      <c r="I324" s="32">
        <v>44833</v>
      </c>
      <c r="J324" s="33">
        <v>23166497.600000001</v>
      </c>
      <c r="K324" s="39">
        <f>IF(ISERROR((Table212[[#This Row],[Close Price]]-G323)/G323),0,(Table212[[#This Row],[Close Price]]-G323)/G323)</f>
        <v>-5.8004640371229696E-3</v>
      </c>
      <c r="L324" s="39">
        <f>IF(OR(Table212[[#This Row],[Raw Return]]&lt;-20,Table212[[#This Row],[Raw Return]]&gt;20),"Outlier",Table212[[#This Row],[Raw Return]])</f>
        <v>-5.8004640371229696E-3</v>
      </c>
      <c r="M324" s="40">
        <f>(Table212[[#This Row],[Return]]-$Q$3)^2</f>
        <v>5.0244962439241695E-5</v>
      </c>
      <c r="N324" s="40">
        <f>(Table212[[#This Row],[Return]]-$Q$3)^3</f>
        <v>-3.5615478935874342E-7</v>
      </c>
    </row>
    <row r="325" spans="1:14" x14ac:dyDescent="0.3">
      <c r="A325" s="36">
        <v>40736</v>
      </c>
      <c r="B325" s="37">
        <v>514.20000000000005</v>
      </c>
      <c r="C325" s="37">
        <v>514.9</v>
      </c>
      <c r="D325" s="37">
        <v>519.95000000000005</v>
      </c>
      <c r="E325" s="37">
        <v>508</v>
      </c>
      <c r="F325" s="37">
        <v>517</v>
      </c>
      <c r="G325" s="37">
        <v>516.70000000000005</v>
      </c>
      <c r="H325" s="37">
        <v>515.38</v>
      </c>
      <c r="I325" s="37">
        <v>63435</v>
      </c>
      <c r="J325" s="38">
        <v>32693428.899999999</v>
      </c>
      <c r="K325" s="39">
        <f>IF(ISERROR((Table212[[#This Row],[Close Price]]-G324)/G324),0,(Table212[[#This Row],[Close Price]]-G324)/G324)</f>
        <v>4.8619214313496686E-3</v>
      </c>
      <c r="L325" s="39">
        <f>IF(OR(Table212[[#This Row],[Raw Return]]&lt;-20,Table212[[#This Row],[Raw Return]]&gt;20),"Outlier",Table212[[#This Row],[Raw Return]])</f>
        <v>4.8619214313496686E-3</v>
      </c>
      <c r="M325" s="40">
        <f>(Table212[[#This Row],[Return]]-$Q$3)^2</f>
        <v>1.2773600090574794E-5</v>
      </c>
      <c r="N325" s="40">
        <f>(Table212[[#This Row],[Return]]-$Q$3)^3</f>
        <v>4.5653068475187145E-8</v>
      </c>
    </row>
    <row r="326" spans="1:14" x14ac:dyDescent="0.3">
      <c r="A326" s="31">
        <v>40737</v>
      </c>
      <c r="B326" s="32">
        <v>516.70000000000005</v>
      </c>
      <c r="C326" s="32">
        <v>521.79999999999995</v>
      </c>
      <c r="D326" s="32">
        <v>544.9</v>
      </c>
      <c r="E326" s="32">
        <v>518.15</v>
      </c>
      <c r="F326" s="32">
        <v>541</v>
      </c>
      <c r="G326" s="32">
        <v>539.65</v>
      </c>
      <c r="H326" s="32">
        <v>535.04999999999995</v>
      </c>
      <c r="I326" s="32">
        <v>744159</v>
      </c>
      <c r="J326" s="33">
        <v>398161528.44999999</v>
      </c>
      <c r="K326" s="39">
        <f>IF(ISERROR((Table212[[#This Row],[Close Price]]-G325)/G325),0,(Table212[[#This Row],[Close Price]]-G325)/G325)</f>
        <v>4.4416489258757366E-2</v>
      </c>
      <c r="L326" s="39">
        <f>IF(OR(Table212[[#This Row],[Raw Return]]&lt;-20,Table212[[#This Row],[Raw Return]]&gt;20),"Outlier",Table212[[#This Row],[Raw Return]])</f>
        <v>4.4416489258757366E-2</v>
      </c>
      <c r="M326" s="40">
        <f>(Table212[[#This Row],[Return]]-$Q$3)^2</f>
        <v>1.8600748602794707E-3</v>
      </c>
      <c r="N326" s="40">
        <f>(Table212[[#This Row],[Return]]-$Q$3)^3</f>
        <v>8.0222397066777128E-5</v>
      </c>
    </row>
    <row r="327" spans="1:14" x14ac:dyDescent="0.3">
      <c r="A327" s="36">
        <v>40738</v>
      </c>
      <c r="B327" s="37">
        <v>539.65</v>
      </c>
      <c r="C327" s="37">
        <v>546.4</v>
      </c>
      <c r="D327" s="37">
        <v>569.70000000000005</v>
      </c>
      <c r="E327" s="37">
        <v>543.29999999999995</v>
      </c>
      <c r="F327" s="37">
        <v>557.1</v>
      </c>
      <c r="G327" s="37">
        <v>556.04999999999995</v>
      </c>
      <c r="H327" s="37">
        <v>560.12</v>
      </c>
      <c r="I327" s="37">
        <v>1117717</v>
      </c>
      <c r="J327" s="38">
        <v>626056359</v>
      </c>
      <c r="K327" s="39">
        <f>IF(ISERROR((Table212[[#This Row],[Close Price]]-G326)/G326),0,(Table212[[#This Row],[Close Price]]-G326)/G326)</f>
        <v>3.0390067636430981E-2</v>
      </c>
      <c r="L327" s="39">
        <f>IF(OR(Table212[[#This Row],[Raw Return]]&lt;-20,Table212[[#This Row],[Raw Return]]&gt;20),"Outlier",Table212[[#This Row],[Raw Return]])</f>
        <v>3.0390067636430981E-2</v>
      </c>
      <c r="M327" s="40">
        <f>(Table212[[#This Row],[Return]]-$Q$3)^2</f>
        <v>8.4693592417683537E-4</v>
      </c>
      <c r="N327" s="40">
        <f>(Table212[[#This Row],[Return]]-$Q$3)^3</f>
        <v>2.4647667794655273E-5</v>
      </c>
    </row>
    <row r="328" spans="1:14" x14ac:dyDescent="0.3">
      <c r="A328" s="31">
        <v>40739</v>
      </c>
      <c r="B328" s="32">
        <v>556.04999999999995</v>
      </c>
      <c r="C328" s="32">
        <v>561.6</v>
      </c>
      <c r="D328" s="32">
        <v>561.6</v>
      </c>
      <c r="E328" s="32">
        <v>545.1</v>
      </c>
      <c r="F328" s="32">
        <v>547.75</v>
      </c>
      <c r="G328" s="32">
        <v>547.29999999999995</v>
      </c>
      <c r="H328" s="32">
        <v>551.62</v>
      </c>
      <c r="I328" s="32">
        <v>118969</v>
      </c>
      <c r="J328" s="33">
        <v>65625757.649999999</v>
      </c>
      <c r="K328" s="39">
        <f>IF(ISERROR((Table212[[#This Row],[Close Price]]-G327)/G327),0,(Table212[[#This Row],[Close Price]]-G327)/G327)</f>
        <v>-1.5735994964481612E-2</v>
      </c>
      <c r="L328" s="39">
        <f>IF(OR(Table212[[#This Row],[Raw Return]]&lt;-20,Table212[[#This Row],[Raw Return]]&gt;20),"Outlier",Table212[[#This Row],[Raw Return]])</f>
        <v>-1.5735994964481612E-2</v>
      </c>
      <c r="M328" s="40">
        <f>(Table212[[#This Row],[Return]]-$Q$3)^2</f>
        <v>2.8981313837744528E-4</v>
      </c>
      <c r="N328" s="40">
        <f>(Table212[[#This Row],[Return]]-$Q$3)^3</f>
        <v>-4.9337496069547506E-6</v>
      </c>
    </row>
    <row r="329" spans="1:14" x14ac:dyDescent="0.3">
      <c r="A329" s="36">
        <v>40742</v>
      </c>
      <c r="B329" s="37">
        <v>547.29999999999995</v>
      </c>
      <c r="C329" s="37">
        <v>540</v>
      </c>
      <c r="D329" s="37">
        <v>551</v>
      </c>
      <c r="E329" s="37">
        <v>535.15</v>
      </c>
      <c r="F329" s="37">
        <v>536.04999999999995</v>
      </c>
      <c r="G329" s="37">
        <v>539.54999999999995</v>
      </c>
      <c r="H329" s="37">
        <v>541</v>
      </c>
      <c r="I329" s="37">
        <v>56159</v>
      </c>
      <c r="J329" s="38">
        <v>30382130.600000001</v>
      </c>
      <c r="K329" s="39">
        <f>IF(ISERROR((Table212[[#This Row],[Close Price]]-G328)/G328),0,(Table212[[#This Row],[Close Price]]-G328)/G328)</f>
        <v>-1.4160423899141241E-2</v>
      </c>
      <c r="L329" s="39">
        <f>IF(OR(Table212[[#This Row],[Raw Return]]&lt;-20,Table212[[#This Row],[Raw Return]]&gt;20),"Outlier",Table212[[#This Row],[Raw Return]])</f>
        <v>-1.4160423899141241E-2</v>
      </c>
      <c r="M329" s="40">
        <f>(Table212[[#This Row],[Return]]-$Q$3)^2</f>
        <v>2.386508370795578E-4</v>
      </c>
      <c r="N329" s="40">
        <f>(Table212[[#This Row],[Return]]-$Q$3)^3</f>
        <v>-3.6867564016040342E-6</v>
      </c>
    </row>
    <row r="330" spans="1:14" x14ac:dyDescent="0.3">
      <c r="A330" s="31">
        <v>40743</v>
      </c>
      <c r="B330" s="32">
        <v>539.54999999999995</v>
      </c>
      <c r="C330" s="32">
        <v>535</v>
      </c>
      <c r="D330" s="32">
        <v>561.9</v>
      </c>
      <c r="E330" s="32">
        <v>535</v>
      </c>
      <c r="F330" s="32">
        <v>551.95000000000005</v>
      </c>
      <c r="G330" s="32">
        <v>551.29999999999995</v>
      </c>
      <c r="H330" s="32">
        <v>553.87</v>
      </c>
      <c r="I330" s="32">
        <v>253294</v>
      </c>
      <c r="J330" s="33">
        <v>140292317.80000001</v>
      </c>
      <c r="K330" s="39">
        <f>IF(ISERROR((Table212[[#This Row],[Close Price]]-G329)/G329),0,(Table212[[#This Row],[Close Price]]-G329)/G329)</f>
        <v>2.1777407098508016E-2</v>
      </c>
      <c r="L330" s="39">
        <f>IF(OR(Table212[[#This Row],[Raw Return]]&lt;-20,Table212[[#This Row],[Raw Return]]&gt;20),"Outlier",Table212[[#This Row],[Raw Return]])</f>
        <v>2.1777407098508016E-2</v>
      </c>
      <c r="M330" s="40">
        <f>(Table212[[#This Row],[Return]]-$Q$3)^2</f>
        <v>4.1981973430562633E-4</v>
      </c>
      <c r="N330" s="40">
        <f>(Table212[[#This Row],[Return]]-$Q$3)^3</f>
        <v>8.6018977169742907E-6</v>
      </c>
    </row>
    <row r="331" spans="1:14" x14ac:dyDescent="0.3">
      <c r="A331" s="36">
        <v>40744</v>
      </c>
      <c r="B331" s="37">
        <v>551.29999999999995</v>
      </c>
      <c r="C331" s="37">
        <v>555.9</v>
      </c>
      <c r="D331" s="37">
        <v>555.9</v>
      </c>
      <c r="E331" s="37">
        <v>542.79999999999995</v>
      </c>
      <c r="F331" s="37">
        <v>546.6</v>
      </c>
      <c r="G331" s="37">
        <v>545.1</v>
      </c>
      <c r="H331" s="37">
        <v>546.22</v>
      </c>
      <c r="I331" s="37">
        <v>50645</v>
      </c>
      <c r="J331" s="38">
        <v>27663340.25</v>
      </c>
      <c r="K331" s="39">
        <f>IF(ISERROR((Table212[[#This Row],[Close Price]]-G330)/G330),0,(Table212[[#This Row],[Close Price]]-G330)/G330)</f>
        <v>-1.1246145474333271E-2</v>
      </c>
      <c r="L331" s="39">
        <f>IF(OR(Table212[[#This Row],[Raw Return]]&lt;-20,Table212[[#This Row],[Raw Return]]&gt;20),"Outlier",Table212[[#This Row],[Raw Return]])</f>
        <v>-1.1246145474333271E-2</v>
      </c>
      <c r="M331" s="40">
        <f>(Table212[[#This Row],[Return]]-$Q$3)^2</f>
        <v>1.5710239801015077E-4</v>
      </c>
      <c r="N331" s="40">
        <f>(Table212[[#This Row],[Return]]-$Q$3)^3</f>
        <v>-1.9691292403829966E-6</v>
      </c>
    </row>
    <row r="332" spans="1:14" x14ac:dyDescent="0.3">
      <c r="A332" s="31">
        <v>40745</v>
      </c>
      <c r="B332" s="32">
        <v>545.1</v>
      </c>
      <c r="C332" s="32">
        <v>545.1</v>
      </c>
      <c r="D332" s="32">
        <v>552</v>
      </c>
      <c r="E332" s="32">
        <v>525</v>
      </c>
      <c r="F332" s="32">
        <v>537</v>
      </c>
      <c r="G332" s="32">
        <v>535.1</v>
      </c>
      <c r="H332" s="32">
        <v>540.98</v>
      </c>
      <c r="I332" s="32">
        <v>47299</v>
      </c>
      <c r="J332" s="33">
        <v>25587606.699999999</v>
      </c>
      <c r="K332" s="39">
        <f>IF(ISERROR((Table212[[#This Row],[Close Price]]-G331)/G331),0,(Table212[[#This Row],[Close Price]]-G331)/G331)</f>
        <v>-1.83452577508714E-2</v>
      </c>
      <c r="L332" s="39">
        <f>IF(OR(Table212[[#This Row],[Raw Return]]&lt;-20,Table212[[#This Row],[Raw Return]]&gt;20),"Outlier",Table212[[#This Row],[Raw Return]])</f>
        <v>-1.83452577508714E-2</v>
      </c>
      <c r="M332" s="40">
        <f>(Table212[[#This Row],[Return]]-$Q$3)^2</f>
        <v>3.854610431320617E-4</v>
      </c>
      <c r="N332" s="40">
        <f>(Table212[[#This Row],[Return]]-$Q$3)^3</f>
        <v>-7.5678190359203313E-6</v>
      </c>
    </row>
    <row r="333" spans="1:14" x14ac:dyDescent="0.3">
      <c r="A333" s="36">
        <v>40746</v>
      </c>
      <c r="B333" s="37">
        <v>535.1</v>
      </c>
      <c r="C333" s="37">
        <v>539.9</v>
      </c>
      <c r="D333" s="37">
        <v>544.6</v>
      </c>
      <c r="E333" s="37">
        <v>537.20000000000005</v>
      </c>
      <c r="F333" s="37">
        <v>541.95000000000005</v>
      </c>
      <c r="G333" s="37">
        <v>539.54999999999995</v>
      </c>
      <c r="H333" s="37">
        <v>540.95000000000005</v>
      </c>
      <c r="I333" s="37">
        <v>38195</v>
      </c>
      <c r="J333" s="38">
        <v>20661549.149999999</v>
      </c>
      <c r="K333" s="39">
        <f>IF(ISERROR((Table212[[#This Row],[Close Price]]-G332)/G332),0,(Table212[[#This Row],[Close Price]]-G332)/G332)</f>
        <v>8.3162025789570767E-3</v>
      </c>
      <c r="L333" s="39">
        <f>IF(OR(Table212[[#This Row],[Raw Return]]&lt;-20,Table212[[#This Row],[Raw Return]]&gt;20),"Outlier",Table212[[#This Row],[Raw Return]])</f>
        <v>8.3162025789570767E-3</v>
      </c>
      <c r="M333" s="40">
        <f>(Table212[[#This Row],[Return]]-$Q$3)^2</f>
        <v>4.9396979913990093E-5</v>
      </c>
      <c r="N333" s="40">
        <f>(Table212[[#This Row],[Return]]-$Q$3)^3</f>
        <v>3.4717672021667482E-7</v>
      </c>
    </row>
    <row r="334" spans="1:14" x14ac:dyDescent="0.3">
      <c r="A334" s="31">
        <v>40749</v>
      </c>
      <c r="B334" s="32">
        <v>539.54999999999995</v>
      </c>
      <c r="C334" s="32">
        <v>539.54999999999995</v>
      </c>
      <c r="D334" s="32">
        <v>545.85</v>
      </c>
      <c r="E334" s="32">
        <v>538</v>
      </c>
      <c r="F334" s="32">
        <v>540</v>
      </c>
      <c r="G334" s="32">
        <v>540.79999999999995</v>
      </c>
      <c r="H334" s="32">
        <v>541.66999999999996</v>
      </c>
      <c r="I334" s="32">
        <v>25545</v>
      </c>
      <c r="J334" s="33">
        <v>13836925.35</v>
      </c>
      <c r="K334" s="39">
        <f>IF(ISERROR((Table212[[#This Row],[Close Price]]-G333)/G333),0,(Table212[[#This Row],[Close Price]]-G333)/G333)</f>
        <v>2.3167454360114911E-3</v>
      </c>
      <c r="L334" s="39">
        <f>IF(OR(Table212[[#This Row],[Raw Return]]&lt;-20,Table212[[#This Row],[Raw Return]]&gt;20),"Outlier",Table212[[#This Row],[Raw Return]])</f>
        <v>2.3167454360114911E-3</v>
      </c>
      <c r="M334" s="40">
        <f>(Table212[[#This Row],[Return]]-$Q$3)^2</f>
        <v>1.058514553925175E-6</v>
      </c>
      <c r="N334" s="40">
        <f>(Table212[[#This Row],[Return]]-$Q$3)^3</f>
        <v>1.0890435583218881E-9</v>
      </c>
    </row>
    <row r="335" spans="1:14" x14ac:dyDescent="0.3">
      <c r="A335" s="36">
        <v>40750</v>
      </c>
      <c r="B335" s="37">
        <v>540.79999999999995</v>
      </c>
      <c r="C335" s="37">
        <v>539.1</v>
      </c>
      <c r="D335" s="37">
        <v>554.70000000000005</v>
      </c>
      <c r="E335" s="37">
        <v>532.25</v>
      </c>
      <c r="F335" s="37">
        <v>537.45000000000005</v>
      </c>
      <c r="G335" s="37">
        <v>535.6</v>
      </c>
      <c r="H335" s="37">
        <v>544.54</v>
      </c>
      <c r="I335" s="37">
        <v>73755</v>
      </c>
      <c r="J335" s="38">
        <v>40162207.75</v>
      </c>
      <c r="K335" s="39">
        <f>IF(ISERROR((Table212[[#This Row],[Close Price]]-G334)/G334),0,(Table212[[#This Row],[Close Price]]-G334)/G334)</f>
        <v>-9.6153846153844893E-3</v>
      </c>
      <c r="L335" s="39">
        <f>IF(OR(Table212[[#This Row],[Raw Return]]&lt;-20,Table212[[#This Row],[Raw Return]]&gt;20),"Outlier",Table212[[#This Row],[Raw Return]])</f>
        <v>-9.6153846153844893E-3</v>
      </c>
      <c r="M335" s="40">
        <f>(Table212[[#This Row],[Return]]-$Q$3)^2</f>
        <v>1.1888170418323442E-4</v>
      </c>
      <c r="N335" s="40">
        <f>(Table212[[#This Row],[Return]]-$Q$3)^3</f>
        <v>-1.2962015402642146E-6</v>
      </c>
    </row>
    <row r="336" spans="1:14" x14ac:dyDescent="0.3">
      <c r="A336" s="31">
        <v>40751</v>
      </c>
      <c r="B336" s="32">
        <v>535.6</v>
      </c>
      <c r="C336" s="32">
        <v>537</v>
      </c>
      <c r="D336" s="32">
        <v>551.35</v>
      </c>
      <c r="E336" s="32">
        <v>535.04999999999995</v>
      </c>
      <c r="F336" s="32">
        <v>546.95000000000005</v>
      </c>
      <c r="G336" s="32">
        <v>544.25</v>
      </c>
      <c r="H336" s="32">
        <v>544.44000000000005</v>
      </c>
      <c r="I336" s="32">
        <v>75724</v>
      </c>
      <c r="J336" s="33">
        <v>41227424.950000003</v>
      </c>
      <c r="K336" s="39">
        <f>IF(ISERROR((Table212[[#This Row],[Close Price]]-G335)/G335),0,(Table212[[#This Row],[Close Price]]-G335)/G335)</f>
        <v>1.6150112023898388E-2</v>
      </c>
      <c r="L336" s="39">
        <f>IF(OR(Table212[[#This Row],[Raw Return]]&lt;-20,Table212[[#This Row],[Raw Return]]&gt;20),"Outlier",Table212[[#This Row],[Raw Return]])</f>
        <v>1.6150112023898388E-2</v>
      </c>
      <c r="M336" s="40">
        <f>(Table212[[#This Row],[Return]]-$Q$3)^2</f>
        <v>2.2088522522893347E-4</v>
      </c>
      <c r="N336" s="40">
        <f>(Table212[[#This Row],[Return]]-$Q$3)^3</f>
        <v>3.2828421510286685E-6</v>
      </c>
    </row>
    <row r="337" spans="1:14" x14ac:dyDescent="0.3">
      <c r="A337" s="36">
        <v>40752</v>
      </c>
      <c r="B337" s="37">
        <v>544.25</v>
      </c>
      <c r="C337" s="37">
        <v>540</v>
      </c>
      <c r="D337" s="37">
        <v>546.79999999999995</v>
      </c>
      <c r="E337" s="37">
        <v>537</v>
      </c>
      <c r="F337" s="37">
        <v>539</v>
      </c>
      <c r="G337" s="37">
        <v>537.5</v>
      </c>
      <c r="H337" s="37">
        <v>539.85</v>
      </c>
      <c r="I337" s="37">
        <v>25887</v>
      </c>
      <c r="J337" s="38">
        <v>13975161.75</v>
      </c>
      <c r="K337" s="39">
        <f>IF(ISERROR((Table212[[#This Row],[Close Price]]-G336)/G336),0,(Table212[[#This Row],[Close Price]]-G336)/G336)</f>
        <v>-1.240238860817639E-2</v>
      </c>
      <c r="L337" s="39">
        <f>IF(OR(Table212[[#This Row],[Raw Return]]&lt;-20,Table212[[#This Row],[Raw Return]]&gt;20),"Outlier",Table212[[#This Row],[Raw Return]])</f>
        <v>-1.240238860817639E-2</v>
      </c>
      <c r="M337" s="40">
        <f>(Table212[[#This Row],[Return]]-$Q$3)^2</f>
        <v>1.8742411364727947E-4</v>
      </c>
      <c r="N337" s="40">
        <f>(Table212[[#This Row],[Return]]-$Q$3)^3</f>
        <v>-2.5658909710059621E-6</v>
      </c>
    </row>
    <row r="338" spans="1:14" x14ac:dyDescent="0.3">
      <c r="A338" s="31">
        <v>40753</v>
      </c>
      <c r="B338" s="32">
        <v>537.5</v>
      </c>
      <c r="C338" s="32">
        <v>532</v>
      </c>
      <c r="D338" s="32">
        <v>551</v>
      </c>
      <c r="E338" s="32">
        <v>532</v>
      </c>
      <c r="F338" s="32">
        <v>533.9</v>
      </c>
      <c r="G338" s="32">
        <v>535.70000000000005</v>
      </c>
      <c r="H338" s="32">
        <v>542.95000000000005</v>
      </c>
      <c r="I338" s="32">
        <v>61647</v>
      </c>
      <c r="J338" s="33">
        <v>33471041.550000001</v>
      </c>
      <c r="K338" s="39">
        <f>IF(ISERROR((Table212[[#This Row],[Close Price]]-G337)/G337),0,(Table212[[#This Row],[Close Price]]-G337)/G337)</f>
        <v>-3.3488372093022408E-3</v>
      </c>
      <c r="L338" s="39">
        <f>IF(OR(Table212[[#This Row],[Raw Return]]&lt;-20,Table212[[#This Row],[Raw Return]]&gt;20),"Outlier",Table212[[#This Row],[Raw Return]])</f>
        <v>-3.3488372093022408E-3</v>
      </c>
      <c r="M338" s="40">
        <f>(Table212[[#This Row],[Return]]-$Q$3)^2</f>
        <v>2.1499369702412688E-5</v>
      </c>
      <c r="N338" s="40">
        <f>(Table212[[#This Row],[Return]]-$Q$3)^3</f>
        <v>-9.9687015004185904E-8</v>
      </c>
    </row>
    <row r="339" spans="1:14" x14ac:dyDescent="0.3">
      <c r="A339" s="36">
        <v>40756</v>
      </c>
      <c r="B339" s="37">
        <v>535.70000000000005</v>
      </c>
      <c r="C339" s="37">
        <v>539</v>
      </c>
      <c r="D339" s="37">
        <v>543</v>
      </c>
      <c r="E339" s="37">
        <v>525.15</v>
      </c>
      <c r="F339" s="37">
        <v>525.6</v>
      </c>
      <c r="G339" s="37">
        <v>526.04999999999995</v>
      </c>
      <c r="H339" s="37">
        <v>531.51</v>
      </c>
      <c r="I339" s="37">
        <v>38820</v>
      </c>
      <c r="J339" s="38">
        <v>20633149.550000001</v>
      </c>
      <c r="K339" s="39">
        <f>IF(ISERROR((Table212[[#This Row],[Close Price]]-G338)/G338),0,(Table212[[#This Row],[Close Price]]-G338)/G338)</f>
        <v>-1.801381370169888E-2</v>
      </c>
      <c r="L339" s="39">
        <f>IF(OR(Table212[[#This Row],[Raw Return]]&lt;-20,Table212[[#This Row],[Raw Return]]&gt;20),"Outlier",Table212[[#This Row],[Raw Return]])</f>
        <v>-1.801381370169888E-2</v>
      </c>
      <c r="M339" s="40">
        <f>(Table212[[#This Row],[Return]]-$Q$3)^2</f>
        <v>3.7255630898505316E-4</v>
      </c>
      <c r="N339" s="40">
        <f>(Table212[[#This Row],[Return]]-$Q$3)^3</f>
        <v>-7.19097673054639E-6</v>
      </c>
    </row>
    <row r="340" spans="1:14" x14ac:dyDescent="0.3">
      <c r="A340" s="31">
        <v>40757</v>
      </c>
      <c r="B340" s="32">
        <v>526.04999999999995</v>
      </c>
      <c r="C340" s="32">
        <v>529.70000000000005</v>
      </c>
      <c r="D340" s="32">
        <v>529.70000000000005</v>
      </c>
      <c r="E340" s="32">
        <v>516.1</v>
      </c>
      <c r="F340" s="32">
        <v>526</v>
      </c>
      <c r="G340" s="32">
        <v>523.15</v>
      </c>
      <c r="H340" s="32">
        <v>520.78</v>
      </c>
      <c r="I340" s="32">
        <v>21941</v>
      </c>
      <c r="J340" s="33">
        <v>11426522.550000001</v>
      </c>
      <c r="K340" s="39">
        <f>IF(ISERROR((Table212[[#This Row],[Close Price]]-G339)/G339),0,(Table212[[#This Row],[Close Price]]-G339)/G339)</f>
        <v>-5.5127839558976859E-3</v>
      </c>
      <c r="L340" s="39">
        <f>IF(OR(Table212[[#This Row],[Raw Return]]&lt;-20,Table212[[#This Row],[Raw Return]]&gt;20),"Outlier",Table212[[#This Row],[Raw Return]])</f>
        <v>-5.5127839558976859E-3</v>
      </c>
      <c r="M340" s="40">
        <f>(Table212[[#This Row],[Return]]-$Q$3)^2</f>
        <v>4.624935764205521E-5</v>
      </c>
      <c r="N340" s="40">
        <f>(Table212[[#This Row],[Return]]-$Q$3)^3</f>
        <v>-3.1452745277777812E-7</v>
      </c>
    </row>
    <row r="341" spans="1:14" x14ac:dyDescent="0.3">
      <c r="A341" s="36">
        <v>40758</v>
      </c>
      <c r="B341" s="37">
        <v>523.15</v>
      </c>
      <c r="C341" s="37">
        <v>520</v>
      </c>
      <c r="D341" s="37">
        <v>520</v>
      </c>
      <c r="E341" s="37">
        <v>510.6</v>
      </c>
      <c r="F341" s="37">
        <v>512.29999999999995</v>
      </c>
      <c r="G341" s="37">
        <v>513.79999999999995</v>
      </c>
      <c r="H341" s="37">
        <v>513.61</v>
      </c>
      <c r="I341" s="37">
        <v>31417</v>
      </c>
      <c r="J341" s="38">
        <v>16136126.75</v>
      </c>
      <c r="K341" s="39">
        <f>IF(ISERROR((Table212[[#This Row],[Close Price]]-G340)/G340),0,(Table212[[#This Row],[Close Price]]-G340)/G340)</f>
        <v>-1.787250310618374E-2</v>
      </c>
      <c r="L341" s="39">
        <f>IF(OR(Table212[[#This Row],[Raw Return]]&lt;-20,Table212[[#This Row],[Raw Return]]&gt;20),"Outlier",Table212[[#This Row],[Raw Return]])</f>
        <v>-1.787250310618374E-2</v>
      </c>
      <c r="M341" s="40">
        <f>(Table212[[#This Row],[Return]]-$Q$3)^2</f>
        <v>3.6712120320354799E-4</v>
      </c>
      <c r="N341" s="40">
        <f>(Table212[[#This Row],[Return]]-$Q$3)^3</f>
        <v>-7.0341917368349399E-6</v>
      </c>
    </row>
    <row r="342" spans="1:14" x14ac:dyDescent="0.3">
      <c r="A342" s="31">
        <v>40759</v>
      </c>
      <c r="B342" s="32">
        <v>513.79999999999995</v>
      </c>
      <c r="C342" s="32">
        <v>515</v>
      </c>
      <c r="D342" s="32">
        <v>524.5</v>
      </c>
      <c r="E342" s="32">
        <v>508.5</v>
      </c>
      <c r="F342" s="32">
        <v>510.3</v>
      </c>
      <c r="G342" s="32">
        <v>510.4</v>
      </c>
      <c r="H342" s="32">
        <v>517.4</v>
      </c>
      <c r="I342" s="32">
        <v>30192</v>
      </c>
      <c r="J342" s="33">
        <v>15621467.699999999</v>
      </c>
      <c r="K342" s="39">
        <f>IF(ISERROR((Table212[[#This Row],[Close Price]]-G341)/G341),0,(Table212[[#This Row],[Close Price]]-G341)/G341)</f>
        <v>-6.6173608407940395E-3</v>
      </c>
      <c r="L342" s="39">
        <f>IF(OR(Table212[[#This Row],[Raw Return]]&lt;-20,Table212[[#This Row],[Raw Return]]&gt;20),"Outlier",Table212[[#This Row],[Raw Return]])</f>
        <v>-6.6173608407940395E-3</v>
      </c>
      <c r="M342" s="40">
        <f>(Table212[[#This Row],[Return]]-$Q$3)^2</f>
        <v>6.2493213328973138E-5</v>
      </c>
      <c r="N342" s="40">
        <f>(Table212[[#This Row],[Return]]-$Q$3)^3</f>
        <v>-4.9402540656795761E-7</v>
      </c>
    </row>
    <row r="343" spans="1:14" x14ac:dyDescent="0.3">
      <c r="A343" s="36">
        <v>40760</v>
      </c>
      <c r="B343" s="37">
        <v>510.4</v>
      </c>
      <c r="C343" s="37">
        <v>500</v>
      </c>
      <c r="D343" s="37">
        <v>503.5</v>
      </c>
      <c r="E343" s="37">
        <v>482.1</v>
      </c>
      <c r="F343" s="37">
        <v>499.7</v>
      </c>
      <c r="G343" s="37">
        <v>500.55</v>
      </c>
      <c r="H343" s="37">
        <v>493.32</v>
      </c>
      <c r="I343" s="37">
        <v>47707</v>
      </c>
      <c r="J343" s="38">
        <v>23534640.399999999</v>
      </c>
      <c r="K343" s="39">
        <f>IF(ISERROR((Table212[[#This Row],[Close Price]]-G342)/G342),0,(Table212[[#This Row],[Close Price]]-G342)/G342)</f>
        <v>-1.9298589341692724E-2</v>
      </c>
      <c r="L343" s="39">
        <f>IF(OR(Table212[[#This Row],[Raw Return]]&lt;-20,Table212[[#This Row],[Raw Return]]&gt;20),"Outlier",Table212[[#This Row],[Raw Return]])</f>
        <v>-1.9298589341692724E-2</v>
      </c>
      <c r="M343" s="40">
        <f>(Table212[[#This Row],[Return]]-$Q$3)^2</f>
        <v>4.2380371103951562E-4</v>
      </c>
      <c r="N343" s="40">
        <f>(Table212[[#This Row],[Return]]-$Q$3)^3</f>
        <v>-8.7246323056790105E-6</v>
      </c>
    </row>
    <row r="344" spans="1:14" x14ac:dyDescent="0.3">
      <c r="A344" s="31">
        <v>40763</v>
      </c>
      <c r="B344" s="32">
        <v>500.55</v>
      </c>
      <c r="C344" s="32">
        <v>490</v>
      </c>
      <c r="D344" s="32">
        <v>503</v>
      </c>
      <c r="E344" s="32">
        <v>476.1</v>
      </c>
      <c r="F344" s="32">
        <v>498</v>
      </c>
      <c r="G344" s="32">
        <v>498.1</v>
      </c>
      <c r="H344" s="32">
        <v>491.96</v>
      </c>
      <c r="I344" s="32">
        <v>74132</v>
      </c>
      <c r="J344" s="33">
        <v>36470175.450000003</v>
      </c>
      <c r="K344" s="39">
        <f>IF(ISERROR((Table212[[#This Row],[Close Price]]-G343)/G343),0,(Table212[[#This Row],[Close Price]]-G343)/G343)</f>
        <v>-4.8946159224852433E-3</v>
      </c>
      <c r="L344" s="39">
        <f>IF(OR(Table212[[#This Row],[Raw Return]]&lt;-20,Table212[[#This Row],[Raw Return]]&gt;20),"Outlier",Table212[[#This Row],[Raw Return]])</f>
        <v>-4.8946159224852433E-3</v>
      </c>
      <c r="M344" s="40">
        <f>(Table212[[#This Row],[Return]]-$Q$3)^2</f>
        <v>3.8223553472449969E-5</v>
      </c>
      <c r="N344" s="40">
        <f>(Table212[[#This Row],[Return]]-$Q$3)^3</f>
        <v>-2.3631788357352758E-7</v>
      </c>
    </row>
    <row r="345" spans="1:14" x14ac:dyDescent="0.3">
      <c r="A345" s="36">
        <v>40764</v>
      </c>
      <c r="B345" s="37">
        <v>498.1</v>
      </c>
      <c r="C345" s="37">
        <v>485</v>
      </c>
      <c r="D345" s="37">
        <v>506.2</v>
      </c>
      <c r="E345" s="37">
        <v>471.25</v>
      </c>
      <c r="F345" s="37">
        <v>498.9</v>
      </c>
      <c r="G345" s="37">
        <v>498.45</v>
      </c>
      <c r="H345" s="37">
        <v>497.95</v>
      </c>
      <c r="I345" s="37">
        <v>44355</v>
      </c>
      <c r="J345" s="38">
        <v>22086736.25</v>
      </c>
      <c r="K345" s="39">
        <f>IF(ISERROR((Table212[[#This Row],[Close Price]]-G344)/G344),0,(Table212[[#This Row],[Close Price]]-G344)/G344)</f>
        <v>7.0267014655684779E-4</v>
      </c>
      <c r="L345" s="39">
        <f>IF(OR(Table212[[#This Row],[Raw Return]]&lt;-20,Table212[[#This Row],[Raw Return]]&gt;20),"Outlier",Table212[[#This Row],[Raw Return]])</f>
        <v>7.0267014655684779E-4</v>
      </c>
      <c r="M345" s="40">
        <f>(Table212[[#This Row],[Return]]-$Q$3)^2</f>
        <v>3.4249874656573908E-7</v>
      </c>
      <c r="N345" s="40">
        <f>(Table212[[#This Row],[Return]]-$Q$3)^3</f>
        <v>-2.0044188564168914E-10</v>
      </c>
    </row>
    <row r="346" spans="1:14" x14ac:dyDescent="0.3">
      <c r="A346" s="31">
        <v>40765</v>
      </c>
      <c r="B346" s="32">
        <v>498.45</v>
      </c>
      <c r="C346" s="32">
        <v>506</v>
      </c>
      <c r="D346" s="32">
        <v>517.79999999999995</v>
      </c>
      <c r="E346" s="32">
        <v>501.05</v>
      </c>
      <c r="F346" s="32">
        <v>511.1</v>
      </c>
      <c r="G346" s="32">
        <v>512.1</v>
      </c>
      <c r="H346" s="32">
        <v>512.15</v>
      </c>
      <c r="I346" s="32">
        <v>40665</v>
      </c>
      <c r="J346" s="33">
        <v>20826518.25</v>
      </c>
      <c r="K346" s="39">
        <f>IF(ISERROR((Table212[[#This Row],[Close Price]]-G345)/G345),0,(Table212[[#This Row],[Close Price]]-G345)/G345)</f>
        <v>2.7384893168823421E-2</v>
      </c>
      <c r="L346" s="39">
        <f>IF(OR(Table212[[#This Row],[Raw Return]]&lt;-20,Table212[[#This Row],[Raw Return]]&gt;20),"Outlier",Table212[[#This Row],[Raw Return]])</f>
        <v>2.7384893168823421E-2</v>
      </c>
      <c r="M346" s="40">
        <f>(Table212[[#This Row],[Return]]-$Q$3)^2</f>
        <v>6.8105283996091779E-4</v>
      </c>
      <c r="N346" s="40">
        <f>(Table212[[#This Row],[Return]]-$Q$3)^3</f>
        <v>1.777342853935826E-5</v>
      </c>
    </row>
    <row r="347" spans="1:14" x14ac:dyDescent="0.3">
      <c r="A347" s="36">
        <v>40766</v>
      </c>
      <c r="B347" s="37">
        <v>512.1</v>
      </c>
      <c r="C347" s="37">
        <v>505</v>
      </c>
      <c r="D347" s="37">
        <v>519.75</v>
      </c>
      <c r="E347" s="37">
        <v>505</v>
      </c>
      <c r="F347" s="37">
        <v>511.05</v>
      </c>
      <c r="G347" s="37">
        <v>514.70000000000005</v>
      </c>
      <c r="H347" s="37">
        <v>513.94000000000005</v>
      </c>
      <c r="I347" s="37">
        <v>29703</v>
      </c>
      <c r="J347" s="38">
        <v>15265536.199999999</v>
      </c>
      <c r="K347" s="39">
        <f>IF(ISERROR((Table212[[#This Row],[Close Price]]-G346)/G346),0,(Table212[[#This Row],[Close Price]]-G346)/G346)</f>
        <v>5.0771333723882497E-3</v>
      </c>
      <c r="L347" s="39">
        <f>IF(OR(Table212[[#This Row],[Raw Return]]&lt;-20,Table212[[#This Row],[Raw Return]]&gt;20),"Outlier",Table212[[#This Row],[Raw Return]])</f>
        <v>5.0771333723882497E-3</v>
      </c>
      <c r="M347" s="40">
        <f>(Table212[[#This Row],[Return]]-$Q$3)^2</f>
        <v>1.4358258696902577E-5</v>
      </c>
      <c r="N347" s="40">
        <f>(Table212[[#This Row],[Return]]-$Q$3)^3</f>
        <v>5.4406734568190773E-8</v>
      </c>
    </row>
    <row r="348" spans="1:14" x14ac:dyDescent="0.3">
      <c r="A348" s="31">
        <v>40767</v>
      </c>
      <c r="B348" s="32">
        <v>514.70000000000005</v>
      </c>
      <c r="C348" s="32">
        <v>517.1</v>
      </c>
      <c r="D348" s="32">
        <v>529.79999999999995</v>
      </c>
      <c r="E348" s="32">
        <v>495</v>
      </c>
      <c r="F348" s="32">
        <v>500</v>
      </c>
      <c r="G348" s="32">
        <v>500.4</v>
      </c>
      <c r="H348" s="32">
        <v>510.34</v>
      </c>
      <c r="I348" s="32">
        <v>25453</v>
      </c>
      <c r="J348" s="33">
        <v>12989717.1</v>
      </c>
      <c r="K348" s="39">
        <f>IF(ISERROR((Table212[[#This Row],[Close Price]]-G347)/G347),0,(Table212[[#This Row],[Close Price]]-G347)/G347)</f>
        <v>-2.7783174664853444E-2</v>
      </c>
      <c r="L348" s="39">
        <f>IF(OR(Table212[[#This Row],[Raw Return]]&lt;-20,Table212[[#This Row],[Raw Return]]&gt;20),"Outlier",Table212[[#This Row],[Raw Return]])</f>
        <v>-2.7783174664853444E-2</v>
      </c>
      <c r="M348" s="40">
        <f>(Table212[[#This Row],[Return]]-$Q$3)^2</f>
        <v>8.4512761887844024E-4</v>
      </c>
      <c r="N348" s="40">
        <f>(Table212[[#This Row],[Return]]-$Q$3)^3</f>
        <v>-2.4568771550437539E-5</v>
      </c>
    </row>
    <row r="349" spans="1:14" x14ac:dyDescent="0.3">
      <c r="A349" s="36">
        <v>40771</v>
      </c>
      <c r="B349" s="37">
        <v>500.4</v>
      </c>
      <c r="C349" s="37">
        <v>508.9</v>
      </c>
      <c r="D349" s="37">
        <v>508.9</v>
      </c>
      <c r="E349" s="37">
        <v>492</v>
      </c>
      <c r="F349" s="37">
        <v>495.5</v>
      </c>
      <c r="G349" s="37">
        <v>497.75</v>
      </c>
      <c r="H349" s="37">
        <v>500.36</v>
      </c>
      <c r="I349" s="37">
        <v>30154</v>
      </c>
      <c r="J349" s="38">
        <v>15087905.550000001</v>
      </c>
      <c r="K349" s="39">
        <f>IF(ISERROR((Table212[[#This Row],[Close Price]]-G348)/G348),0,(Table212[[#This Row],[Close Price]]-G348)/G348)</f>
        <v>-5.2957633892885244E-3</v>
      </c>
      <c r="L349" s="39">
        <f>IF(OR(Table212[[#This Row],[Raw Return]]&lt;-20,Table212[[#This Row],[Raw Return]]&gt;20),"Outlier",Table212[[#This Row],[Raw Return]])</f>
        <v>-5.2957633892885244E-3</v>
      </c>
      <c r="M349" s="40">
        <f>(Table212[[#This Row],[Return]]-$Q$3)^2</f>
        <v>4.3344677230436183E-5</v>
      </c>
      <c r="N349" s="40">
        <f>(Table212[[#This Row],[Return]]-$Q$3)^3</f>
        <v>-2.8536694106786395E-7</v>
      </c>
    </row>
    <row r="350" spans="1:14" x14ac:dyDescent="0.3">
      <c r="A350" s="31">
        <v>40772</v>
      </c>
      <c r="B350" s="32">
        <v>497.75</v>
      </c>
      <c r="C350" s="32">
        <v>504.5</v>
      </c>
      <c r="D350" s="32">
        <v>504.5</v>
      </c>
      <c r="E350" s="32">
        <v>491</v>
      </c>
      <c r="F350" s="32">
        <v>498</v>
      </c>
      <c r="G350" s="32">
        <v>497.15</v>
      </c>
      <c r="H350" s="32">
        <v>497.7</v>
      </c>
      <c r="I350" s="32">
        <v>18911</v>
      </c>
      <c r="J350" s="33">
        <v>9411981.6500000004</v>
      </c>
      <c r="K350" s="39">
        <f>IF(ISERROR((Table212[[#This Row],[Close Price]]-G349)/G349),0,(Table212[[#This Row],[Close Price]]-G349)/G349)</f>
        <v>-1.205424409844345E-3</v>
      </c>
      <c r="L350" s="39">
        <f>IF(OR(Table212[[#This Row],[Raw Return]]&lt;-20,Table212[[#This Row],[Raw Return]]&gt;20),"Outlier",Table212[[#This Row],[Raw Return]])</f>
        <v>-1.205424409844345E-3</v>
      </c>
      <c r="M350" s="40">
        <f>(Table212[[#This Row],[Return]]-$Q$3)^2</f>
        <v>6.2166869144402063E-6</v>
      </c>
      <c r="N350" s="40">
        <f>(Table212[[#This Row],[Return]]-$Q$3)^3</f>
        <v>-1.550024254157591E-8</v>
      </c>
    </row>
    <row r="351" spans="1:14" x14ac:dyDescent="0.3">
      <c r="A351" s="36">
        <v>40773</v>
      </c>
      <c r="B351" s="37">
        <v>497.15</v>
      </c>
      <c r="C351" s="37">
        <v>498.1</v>
      </c>
      <c r="D351" s="37">
        <v>505.45</v>
      </c>
      <c r="E351" s="37">
        <v>491</v>
      </c>
      <c r="F351" s="37">
        <v>500.95</v>
      </c>
      <c r="G351" s="37">
        <v>501.65</v>
      </c>
      <c r="H351" s="37">
        <v>499.39</v>
      </c>
      <c r="I351" s="37">
        <v>26317</v>
      </c>
      <c r="J351" s="38">
        <v>13142469.5</v>
      </c>
      <c r="K351" s="39">
        <f>IF(ISERROR((Table212[[#This Row],[Close Price]]-G350)/G350),0,(Table212[[#This Row],[Close Price]]-G350)/G350)</f>
        <v>9.0515940862918639E-3</v>
      </c>
      <c r="L351" s="39">
        <f>IF(OR(Table212[[#This Row],[Raw Return]]&lt;-20,Table212[[#This Row],[Raw Return]]&gt;20),"Outlier",Table212[[#This Row],[Raw Return]])</f>
        <v>9.0515940862918639E-3</v>
      </c>
      <c r="M351" s="40">
        <f>(Table212[[#This Row],[Return]]-$Q$3)^2</f>
        <v>6.0274882650271122E-5</v>
      </c>
      <c r="N351" s="40">
        <f>(Table212[[#This Row],[Return]]-$Q$3)^3</f>
        <v>4.6795550459209944E-7</v>
      </c>
    </row>
    <row r="352" spans="1:14" x14ac:dyDescent="0.3">
      <c r="A352" s="31">
        <v>40774</v>
      </c>
      <c r="B352" s="32">
        <v>501.65</v>
      </c>
      <c r="C352" s="32">
        <v>491</v>
      </c>
      <c r="D352" s="32">
        <v>500</v>
      </c>
      <c r="E352" s="32">
        <v>485</v>
      </c>
      <c r="F352" s="32">
        <v>496.05</v>
      </c>
      <c r="G352" s="32">
        <v>496.5</v>
      </c>
      <c r="H352" s="32">
        <v>494.6</v>
      </c>
      <c r="I352" s="32">
        <v>30388</v>
      </c>
      <c r="J352" s="33">
        <v>15029765.5</v>
      </c>
      <c r="K352" s="39">
        <f>IF(ISERROR((Table212[[#This Row],[Close Price]]-G351)/G351),0,(Table212[[#This Row],[Close Price]]-G351)/G351)</f>
        <v>-1.0266121798066337E-2</v>
      </c>
      <c r="L352" s="39">
        <f>IF(OR(Table212[[#This Row],[Raw Return]]&lt;-20,Table212[[#This Row],[Raw Return]]&gt;20),"Outlier",Table212[[#This Row],[Raw Return]])</f>
        <v>-1.0266121798066337E-2</v>
      </c>
      <c r="M352" s="40">
        <f>(Table212[[#This Row],[Return]]-$Q$3)^2</f>
        <v>1.3349551378792274E-4</v>
      </c>
      <c r="N352" s="40">
        <f>(Table212[[#This Row],[Return]]-$Q$3)^3</f>
        <v>-1.5424106197380873E-6</v>
      </c>
    </row>
    <row r="353" spans="1:14" x14ac:dyDescent="0.3">
      <c r="A353" s="36">
        <v>40777</v>
      </c>
      <c r="B353" s="37">
        <v>496.5</v>
      </c>
      <c r="C353" s="37">
        <v>501</v>
      </c>
      <c r="D353" s="37">
        <v>501</v>
      </c>
      <c r="E353" s="37">
        <v>491.15</v>
      </c>
      <c r="F353" s="37">
        <v>494.3</v>
      </c>
      <c r="G353" s="37">
        <v>495.25</v>
      </c>
      <c r="H353" s="37">
        <v>495.99</v>
      </c>
      <c r="I353" s="37">
        <v>8656</v>
      </c>
      <c r="J353" s="38">
        <v>4293263.1500000004</v>
      </c>
      <c r="K353" s="39">
        <f>IF(ISERROR((Table212[[#This Row],[Close Price]]-G352)/G352),0,(Table212[[#This Row],[Close Price]]-G352)/G352)</f>
        <v>-2.5176233635448137E-3</v>
      </c>
      <c r="L353" s="39">
        <f>IF(OR(Table212[[#This Row],[Raw Return]]&lt;-20,Table212[[#This Row],[Raw Return]]&gt;20),"Outlier",Table212[[#This Row],[Raw Return]])</f>
        <v>-2.5176233635448137E-3</v>
      </c>
      <c r="M353" s="40">
        <f>(Table212[[#This Row],[Return]]-$Q$3)^2</f>
        <v>1.4482039056676804E-5</v>
      </c>
      <c r="N353" s="40">
        <f>(Table212[[#This Row],[Return]]-$Q$3)^3</f>
        <v>-5.511179694138429E-8</v>
      </c>
    </row>
    <row r="354" spans="1:14" x14ac:dyDescent="0.3">
      <c r="A354" s="31">
        <v>40778</v>
      </c>
      <c r="B354" s="32">
        <v>495.25</v>
      </c>
      <c r="C354" s="32">
        <v>496.25</v>
      </c>
      <c r="D354" s="32">
        <v>525.25</v>
      </c>
      <c r="E354" s="32">
        <v>492</v>
      </c>
      <c r="F354" s="32">
        <v>505.2</v>
      </c>
      <c r="G354" s="32">
        <v>506.75</v>
      </c>
      <c r="H354" s="32">
        <v>510.28</v>
      </c>
      <c r="I354" s="32">
        <v>38996</v>
      </c>
      <c r="J354" s="33">
        <v>19898987.75</v>
      </c>
      <c r="K354" s="39">
        <f>IF(ISERROR((Table212[[#This Row],[Close Price]]-G353)/G353),0,(Table212[[#This Row],[Close Price]]-G353)/G353)</f>
        <v>2.3220595658758204E-2</v>
      </c>
      <c r="L354" s="39">
        <f>IF(OR(Table212[[#This Row],[Raw Return]]&lt;-20,Table212[[#This Row],[Raw Return]]&gt;20),"Outlier",Table212[[#This Row],[Raw Return]])</f>
        <v>2.3220595658758204E-2</v>
      </c>
      <c r="M354" s="40">
        <f>(Table212[[#This Row],[Return]]-$Q$3)^2</f>
        <v>4.8104296027447755E-4</v>
      </c>
      <c r="N354" s="40">
        <f>(Table212[[#This Row],[Return]]-$Q$3)^3</f>
        <v>1.0550566888060988E-5</v>
      </c>
    </row>
    <row r="355" spans="1:14" x14ac:dyDescent="0.3">
      <c r="A355" s="36">
        <v>40779</v>
      </c>
      <c r="B355" s="37">
        <v>506.75</v>
      </c>
      <c r="C355" s="37">
        <v>509.7</v>
      </c>
      <c r="D355" s="37">
        <v>519.79999999999995</v>
      </c>
      <c r="E355" s="37">
        <v>495.5</v>
      </c>
      <c r="F355" s="37">
        <v>501.5</v>
      </c>
      <c r="G355" s="37">
        <v>501.2</v>
      </c>
      <c r="H355" s="37">
        <v>506.85</v>
      </c>
      <c r="I355" s="37">
        <v>25743</v>
      </c>
      <c r="J355" s="38">
        <v>13047887.4</v>
      </c>
      <c r="K355" s="39">
        <f>IF(ISERROR((Table212[[#This Row],[Close Price]]-G354)/G354),0,(Table212[[#This Row],[Close Price]]-G354)/G354)</f>
        <v>-1.0952146028613738E-2</v>
      </c>
      <c r="L355" s="39">
        <f>IF(OR(Table212[[#This Row],[Raw Return]]&lt;-20,Table212[[#This Row],[Raw Return]]&gt;20),"Outlier",Table212[[#This Row],[Raw Return]])</f>
        <v>-1.0952146028613738E-2</v>
      </c>
      <c r="M355" s="40">
        <f>(Table212[[#This Row],[Return]]-$Q$3)^2</f>
        <v>1.4981882644621197E-4</v>
      </c>
      <c r="N355" s="40">
        <f>(Table212[[#This Row],[Return]]-$Q$3)^3</f>
        <v>-1.8337899415985352E-6</v>
      </c>
    </row>
    <row r="356" spans="1:14" x14ac:dyDescent="0.3">
      <c r="A356" s="31">
        <v>40780</v>
      </c>
      <c r="B356" s="32">
        <v>501.2</v>
      </c>
      <c r="C356" s="32">
        <v>504</v>
      </c>
      <c r="D356" s="32">
        <v>511</v>
      </c>
      <c r="E356" s="32">
        <v>495.1</v>
      </c>
      <c r="F356" s="32">
        <v>495.35</v>
      </c>
      <c r="G356" s="32">
        <v>496.45</v>
      </c>
      <c r="H356" s="32">
        <v>498.58</v>
      </c>
      <c r="I356" s="32">
        <v>13920</v>
      </c>
      <c r="J356" s="33">
        <v>6940196.5499999998</v>
      </c>
      <c r="K356" s="39">
        <f>IF(ISERROR((Table212[[#This Row],[Close Price]]-G355)/G355),0,(Table212[[#This Row],[Close Price]]-G355)/G355)</f>
        <v>-9.4772545889864335E-3</v>
      </c>
      <c r="L356" s="39">
        <f>IF(OR(Table212[[#This Row],[Raw Return]]&lt;-20,Table212[[#This Row],[Raw Return]]&gt;20),"Outlier",Table212[[#This Row],[Raw Return]])</f>
        <v>-9.4772545889864335E-3</v>
      </c>
      <c r="M356" s="40">
        <f>(Table212[[#This Row],[Return]]-$Q$3)^2</f>
        <v>1.1588864097921712E-4</v>
      </c>
      <c r="N356" s="40">
        <f>(Table212[[#This Row],[Return]]-$Q$3)^3</f>
        <v>-1.2475596070558943E-6</v>
      </c>
    </row>
    <row r="357" spans="1:14" x14ac:dyDescent="0.3">
      <c r="A357" s="36">
        <v>40781</v>
      </c>
      <c r="B357" s="37">
        <v>496.45</v>
      </c>
      <c r="C357" s="37">
        <v>504</v>
      </c>
      <c r="D357" s="37">
        <v>515</v>
      </c>
      <c r="E357" s="37">
        <v>496.45</v>
      </c>
      <c r="F357" s="37">
        <v>503.95</v>
      </c>
      <c r="G357" s="37">
        <v>501.5</v>
      </c>
      <c r="H357" s="37">
        <v>506.92</v>
      </c>
      <c r="I357" s="37">
        <v>52022</v>
      </c>
      <c r="J357" s="38">
        <v>26370847.100000001</v>
      </c>
      <c r="K357" s="39">
        <f>IF(ISERROR((Table212[[#This Row],[Close Price]]-G356)/G356),0,(Table212[[#This Row],[Close Price]]-G356)/G356)</f>
        <v>1.0172222781750451E-2</v>
      </c>
      <c r="L357" s="39">
        <f>IF(OR(Table212[[#This Row],[Raw Return]]&lt;-20,Table212[[#This Row],[Raw Return]]&gt;20),"Outlier",Table212[[#This Row],[Raw Return]])</f>
        <v>1.0172222781750451E-2</v>
      </c>
      <c r="M357" s="40">
        <f>(Table212[[#This Row],[Return]]-$Q$3)^2</f>
        <v>7.8931118950446884E-5</v>
      </c>
      <c r="N357" s="40">
        <f>(Table212[[#This Row],[Return]]-$Q$3)^3</f>
        <v>7.0124921693529481E-7</v>
      </c>
    </row>
    <row r="358" spans="1:14" x14ac:dyDescent="0.3">
      <c r="A358" s="31">
        <v>40784</v>
      </c>
      <c r="B358" s="32">
        <v>501.5</v>
      </c>
      <c r="C358" s="32">
        <v>505</v>
      </c>
      <c r="D358" s="32">
        <v>601.79999999999995</v>
      </c>
      <c r="E358" s="32">
        <v>501.5</v>
      </c>
      <c r="F358" s="32">
        <v>596</v>
      </c>
      <c r="G358" s="32">
        <v>577.75</v>
      </c>
      <c r="H358" s="32">
        <v>570.97</v>
      </c>
      <c r="I358" s="32">
        <v>385004</v>
      </c>
      <c r="J358" s="33">
        <v>219826477.59999999</v>
      </c>
      <c r="K358" s="39">
        <f>IF(ISERROR((Table212[[#This Row],[Close Price]]-G357)/G357),0,(Table212[[#This Row],[Close Price]]-G357)/G357)</f>
        <v>0.15204386839481554</v>
      </c>
      <c r="L358" s="39">
        <f>IF(OR(Table212[[#This Row],[Raw Return]]&lt;-20,Table212[[#This Row],[Raw Return]]&gt;20),"Outlier",Table212[[#This Row],[Raw Return]])</f>
        <v>0.15204386839481554</v>
      </c>
      <c r="M358" s="40">
        <f>(Table212[[#This Row],[Return]]-$Q$3)^2</f>
        <v>2.2727360779140022E-2</v>
      </c>
      <c r="N358" s="40">
        <f>(Table212[[#This Row],[Return]]-$Q$3)^3</f>
        <v>3.4262851907897293E-3</v>
      </c>
    </row>
    <row r="359" spans="1:14" x14ac:dyDescent="0.3">
      <c r="A359" s="36">
        <v>40785</v>
      </c>
      <c r="B359" s="37">
        <v>577.75</v>
      </c>
      <c r="C359" s="37">
        <v>590.54999999999995</v>
      </c>
      <c r="D359" s="37">
        <v>621.9</v>
      </c>
      <c r="E359" s="37">
        <v>530</v>
      </c>
      <c r="F359" s="37">
        <v>536.85</v>
      </c>
      <c r="G359" s="37">
        <v>537</v>
      </c>
      <c r="H359" s="37">
        <v>578.6</v>
      </c>
      <c r="I359" s="37">
        <v>2830167</v>
      </c>
      <c r="J359" s="38">
        <v>1637527476.2</v>
      </c>
      <c r="K359" s="39">
        <f>IF(ISERROR((Table212[[#This Row],[Close Price]]-G358)/G358),0,(Table212[[#This Row],[Close Price]]-G358)/G358)</f>
        <v>-7.0532237126784941E-2</v>
      </c>
      <c r="L359" s="39">
        <f>IF(OR(Table212[[#This Row],[Raw Return]]&lt;-20,Table212[[#This Row],[Raw Return]]&gt;20),"Outlier",Table212[[#This Row],[Raw Return]])</f>
        <v>-7.0532237126784941E-2</v>
      </c>
      <c r="M359" s="40">
        <f>(Table212[[#This Row],[Return]]-$Q$3)^2</f>
        <v>5.1581326817000299E-3</v>
      </c>
      <c r="N359" s="40">
        <f>(Table212[[#This Row],[Return]]-$Q$3)^3</f>
        <v>-3.7045781751769203E-4</v>
      </c>
    </row>
    <row r="360" spans="1:14" x14ac:dyDescent="0.3">
      <c r="A360" s="31">
        <v>40788</v>
      </c>
      <c r="B360" s="32">
        <v>537</v>
      </c>
      <c r="C360" s="32">
        <v>542.70000000000005</v>
      </c>
      <c r="D360" s="32">
        <v>562.9</v>
      </c>
      <c r="E360" s="32">
        <v>525</v>
      </c>
      <c r="F360" s="32">
        <v>544.15</v>
      </c>
      <c r="G360" s="32">
        <v>547.5</v>
      </c>
      <c r="H360" s="32">
        <v>548.12</v>
      </c>
      <c r="I360" s="32">
        <v>872530</v>
      </c>
      <c r="J360" s="33">
        <v>478253781.25</v>
      </c>
      <c r="K360" s="39">
        <f>IF(ISERROR((Table212[[#This Row],[Close Price]]-G359)/G359),0,(Table212[[#This Row],[Close Price]]-G359)/G359)</f>
        <v>1.9553072625698324E-2</v>
      </c>
      <c r="L360" s="39">
        <f>IF(OR(Table212[[#This Row],[Raw Return]]&lt;-20,Table212[[#This Row],[Raw Return]]&gt;20),"Outlier",Table212[[#This Row],[Raw Return]])</f>
        <v>1.9553072625698324E-2</v>
      </c>
      <c r="M360" s="40">
        <f>(Table212[[#This Row],[Return]]-$Q$3)^2</f>
        <v>3.3361638232384393E-4</v>
      </c>
      <c r="N360" s="40">
        <f>(Table212[[#This Row],[Return]]-$Q$3)^3</f>
        <v>6.0935594556833984E-6</v>
      </c>
    </row>
    <row r="361" spans="1:14" x14ac:dyDescent="0.3">
      <c r="A361" s="36">
        <v>40791</v>
      </c>
      <c r="B361" s="37">
        <v>547.5</v>
      </c>
      <c r="C361" s="37">
        <v>542.4</v>
      </c>
      <c r="D361" s="37">
        <v>553.70000000000005</v>
      </c>
      <c r="E361" s="37">
        <v>535.1</v>
      </c>
      <c r="F361" s="37">
        <v>544.1</v>
      </c>
      <c r="G361" s="37">
        <v>544.1</v>
      </c>
      <c r="H361" s="37">
        <v>545.51</v>
      </c>
      <c r="I361" s="37">
        <v>199902</v>
      </c>
      <c r="J361" s="38">
        <v>109048594.95</v>
      </c>
      <c r="K361" s="39">
        <f>IF(ISERROR((Table212[[#This Row],[Close Price]]-G360)/G360),0,(Table212[[#This Row],[Close Price]]-G360)/G360)</f>
        <v>-6.2100456621004153E-3</v>
      </c>
      <c r="L361" s="39">
        <f>IF(OR(Table212[[#This Row],[Raw Return]]&lt;-20,Table212[[#This Row],[Raw Return]]&gt;20),"Outlier",Table212[[#This Row],[Raw Return]])</f>
        <v>-6.2100456621004153E-3</v>
      </c>
      <c r="M361" s="40">
        <f>(Table212[[#This Row],[Return]]-$Q$3)^2</f>
        <v>5.6219250203260066E-5</v>
      </c>
      <c r="N361" s="40">
        <f>(Table212[[#This Row],[Return]]-$Q$3)^3</f>
        <v>-4.2152911206848409E-7</v>
      </c>
    </row>
    <row r="362" spans="1:14" x14ac:dyDescent="0.3">
      <c r="A362" s="31">
        <v>40792</v>
      </c>
      <c r="B362" s="32">
        <v>544.1</v>
      </c>
      <c r="C362" s="32">
        <v>543.79999999999995</v>
      </c>
      <c r="D362" s="32">
        <v>572.70000000000005</v>
      </c>
      <c r="E362" s="32">
        <v>536</v>
      </c>
      <c r="F362" s="32">
        <v>550.45000000000005</v>
      </c>
      <c r="G362" s="32">
        <v>551.45000000000005</v>
      </c>
      <c r="H362" s="32">
        <v>556.96</v>
      </c>
      <c r="I362" s="32">
        <v>453181</v>
      </c>
      <c r="J362" s="33">
        <v>252403110.59999999</v>
      </c>
      <c r="K362" s="39">
        <f>IF(ISERROR((Table212[[#This Row],[Close Price]]-G361)/G361),0,(Table212[[#This Row],[Close Price]]-G361)/G361)</f>
        <v>1.3508546223120791E-2</v>
      </c>
      <c r="L362" s="39">
        <f>IF(OR(Table212[[#This Row],[Raw Return]]&lt;-20,Table212[[#This Row],[Raw Return]]&gt;20),"Outlier",Table212[[#This Row],[Raw Return]])</f>
        <v>1.3508546223120791E-2</v>
      </c>
      <c r="M362" s="40">
        <f>(Table212[[#This Row],[Return]]-$Q$3)^2</f>
        <v>1.4934409460504194E-4</v>
      </c>
      <c r="N362" s="40">
        <f>(Table212[[#This Row],[Return]]-$Q$3)^3</f>
        <v>1.8250807376692255E-6</v>
      </c>
    </row>
    <row r="363" spans="1:14" x14ac:dyDescent="0.3">
      <c r="A363" s="36">
        <v>40793</v>
      </c>
      <c r="B363" s="37">
        <v>551.45000000000005</v>
      </c>
      <c r="C363" s="37">
        <v>548</v>
      </c>
      <c r="D363" s="37">
        <v>562.9</v>
      </c>
      <c r="E363" s="37">
        <v>541.15</v>
      </c>
      <c r="F363" s="37">
        <v>547.5</v>
      </c>
      <c r="G363" s="37">
        <v>549.45000000000005</v>
      </c>
      <c r="H363" s="37">
        <v>554.62</v>
      </c>
      <c r="I363" s="37">
        <v>155481</v>
      </c>
      <c r="J363" s="38">
        <v>86233110.599999994</v>
      </c>
      <c r="K363" s="39">
        <f>IF(ISERROR((Table212[[#This Row],[Close Price]]-G362)/G362),0,(Table212[[#This Row],[Close Price]]-G362)/G362)</f>
        <v>-3.6268020672771779E-3</v>
      </c>
      <c r="L363" s="39">
        <f>IF(OR(Table212[[#This Row],[Raw Return]]&lt;-20,Table212[[#This Row],[Raw Return]]&gt;20),"Outlier",Table212[[#This Row],[Raw Return]])</f>
        <v>-3.6268020672771779E-3</v>
      </c>
      <c r="M363" s="40">
        <f>(Table212[[#This Row],[Return]]-$Q$3)^2</f>
        <v>2.4154336427690335E-5</v>
      </c>
      <c r="N363" s="40">
        <f>(Table212[[#This Row],[Return]]-$Q$3)^3</f>
        <v>-1.1871146551227083E-7</v>
      </c>
    </row>
    <row r="364" spans="1:14" x14ac:dyDescent="0.3">
      <c r="A364" s="31">
        <v>40794</v>
      </c>
      <c r="B364" s="32">
        <v>549.45000000000005</v>
      </c>
      <c r="C364" s="32">
        <v>545.1</v>
      </c>
      <c r="D364" s="32">
        <v>561</v>
      </c>
      <c r="E364" s="32">
        <v>542.5</v>
      </c>
      <c r="F364" s="32">
        <v>545.35</v>
      </c>
      <c r="G364" s="32">
        <v>547.4</v>
      </c>
      <c r="H364" s="32">
        <v>551.73</v>
      </c>
      <c r="I364" s="32">
        <v>133695</v>
      </c>
      <c r="J364" s="33">
        <v>73762936.049999997</v>
      </c>
      <c r="K364" s="39">
        <f>IF(ISERROR((Table212[[#This Row],[Close Price]]-G363)/G363),0,(Table212[[#This Row],[Close Price]]-G363)/G363)</f>
        <v>-3.7310037310038548E-3</v>
      </c>
      <c r="L364" s="39">
        <f>IF(OR(Table212[[#This Row],[Raw Return]]&lt;-20,Table212[[#This Row],[Raw Return]]&gt;20),"Outlier",Table212[[#This Row],[Raw Return]])</f>
        <v>-3.7310037310038548E-3</v>
      </c>
      <c r="M364" s="40">
        <f>(Table212[[#This Row],[Return]]-$Q$3)^2</f>
        <v>2.5189435527130028E-5</v>
      </c>
      <c r="N364" s="40">
        <f>(Table212[[#This Row],[Return]]-$Q$3)^3</f>
        <v>-1.2642345450049313E-7</v>
      </c>
    </row>
    <row r="365" spans="1:14" x14ac:dyDescent="0.3">
      <c r="A365" s="36">
        <v>40795</v>
      </c>
      <c r="B365" s="37">
        <v>547.4</v>
      </c>
      <c r="C365" s="37">
        <v>548</v>
      </c>
      <c r="D365" s="37">
        <v>564</v>
      </c>
      <c r="E365" s="37">
        <v>541</v>
      </c>
      <c r="F365" s="37">
        <v>552.29999999999995</v>
      </c>
      <c r="G365" s="37">
        <v>553.20000000000005</v>
      </c>
      <c r="H365" s="37">
        <v>555.83000000000004</v>
      </c>
      <c r="I365" s="37">
        <v>250121</v>
      </c>
      <c r="J365" s="38">
        <v>139025344.75</v>
      </c>
      <c r="K365" s="39">
        <f>IF(ISERROR((Table212[[#This Row],[Close Price]]-G364)/G364),0,(Table212[[#This Row],[Close Price]]-G364)/G364)</f>
        <v>1.0595542564852152E-2</v>
      </c>
      <c r="L365" s="39">
        <f>IF(OR(Table212[[#This Row],[Raw Return]]&lt;-20,Table212[[#This Row],[Raw Return]]&gt;20),"Outlier",Table212[[#This Row],[Raw Return]])</f>
        <v>1.0595542564852152E-2</v>
      </c>
      <c r="M365" s="40">
        <f>(Table212[[#This Row],[Return]]-$Q$3)^2</f>
        <v>8.6632134328316313E-5</v>
      </c>
      <c r="N365" s="40">
        <f>(Table212[[#This Row],[Return]]-$Q$3)^3</f>
        <v>8.0634058826055493E-7</v>
      </c>
    </row>
    <row r="366" spans="1:14" x14ac:dyDescent="0.3">
      <c r="A366" s="31">
        <v>40798</v>
      </c>
      <c r="B366" s="32">
        <v>553.20000000000005</v>
      </c>
      <c r="C366" s="32">
        <v>545.54999999999995</v>
      </c>
      <c r="D366" s="32">
        <v>609.79999999999995</v>
      </c>
      <c r="E366" s="32">
        <v>540.75</v>
      </c>
      <c r="F366" s="32">
        <v>554.45000000000005</v>
      </c>
      <c r="G366" s="32">
        <v>551.65</v>
      </c>
      <c r="H366" s="32">
        <v>570.55999999999995</v>
      </c>
      <c r="I366" s="32">
        <v>984564</v>
      </c>
      <c r="J366" s="33">
        <v>561757393.35000002</v>
      </c>
      <c r="K366" s="39">
        <f>IF(ISERROR((Table212[[#This Row],[Close Price]]-G365)/G365),0,(Table212[[#This Row],[Close Price]]-G365)/G365)</f>
        <v>-2.8018799710774912E-3</v>
      </c>
      <c r="L366" s="39">
        <f>IF(OR(Table212[[#This Row],[Raw Return]]&lt;-20,Table212[[#This Row],[Raw Return]]&gt;20),"Outlier",Table212[[#This Row],[Raw Return]])</f>
        <v>-2.8018799710774912E-3</v>
      </c>
      <c r="M366" s="40">
        <f>(Table212[[#This Row],[Return]]-$Q$3)^2</f>
        <v>1.6726333512555052E-5</v>
      </c>
      <c r="N366" s="40">
        <f>(Table212[[#This Row],[Return]]-$Q$3)^3</f>
        <v>-6.8407091885637663E-8</v>
      </c>
    </row>
    <row r="367" spans="1:14" x14ac:dyDescent="0.3">
      <c r="A367" s="36">
        <v>40799</v>
      </c>
      <c r="B367" s="37">
        <v>551.65</v>
      </c>
      <c r="C367" s="37">
        <v>558.20000000000005</v>
      </c>
      <c r="D367" s="37">
        <v>571</v>
      </c>
      <c r="E367" s="37">
        <v>546.65</v>
      </c>
      <c r="F367" s="37">
        <v>551</v>
      </c>
      <c r="G367" s="37">
        <v>552.35</v>
      </c>
      <c r="H367" s="37">
        <v>559.67999999999995</v>
      </c>
      <c r="I367" s="37">
        <v>248216</v>
      </c>
      <c r="J367" s="38">
        <v>138920502.15000001</v>
      </c>
      <c r="K367" s="39">
        <f>IF(ISERROR((Table212[[#This Row],[Close Price]]-G366)/G366),0,(Table212[[#This Row],[Close Price]]-G366)/G366)</f>
        <v>1.2689205111937741E-3</v>
      </c>
      <c r="L367" s="39">
        <f>IF(OR(Table212[[#This Row],[Raw Return]]&lt;-20,Table212[[#This Row],[Raw Return]]&gt;20),"Outlier",Table212[[#This Row],[Raw Return]])</f>
        <v>1.2689205111937741E-3</v>
      </c>
      <c r="M367" s="40">
        <f>(Table212[[#This Row],[Return]]-$Q$3)^2</f>
        <v>3.6037555091584598E-10</v>
      </c>
      <c r="N367" s="40">
        <f>(Table212[[#This Row],[Return]]-$Q$3)^3</f>
        <v>-6.8412108994400748E-15</v>
      </c>
    </row>
    <row r="368" spans="1:14" x14ac:dyDescent="0.3">
      <c r="A368" s="31">
        <v>40800</v>
      </c>
      <c r="B368" s="32">
        <v>552.35</v>
      </c>
      <c r="C368" s="32">
        <v>553</v>
      </c>
      <c r="D368" s="32">
        <v>557.85</v>
      </c>
      <c r="E368" s="32">
        <v>545.15</v>
      </c>
      <c r="F368" s="32">
        <v>546.15</v>
      </c>
      <c r="G368" s="32">
        <v>547.9</v>
      </c>
      <c r="H368" s="32">
        <v>550.41999999999996</v>
      </c>
      <c r="I368" s="32">
        <v>106305</v>
      </c>
      <c r="J368" s="33">
        <v>58512487.299999997</v>
      </c>
      <c r="K368" s="39">
        <f>IF(ISERROR((Table212[[#This Row],[Close Price]]-G367)/G367),0,(Table212[[#This Row],[Close Price]]-G367)/G367)</f>
        <v>-8.056485923780294E-3</v>
      </c>
      <c r="L368" s="39">
        <f>IF(OR(Table212[[#This Row],[Raw Return]]&lt;-20,Table212[[#This Row],[Raw Return]]&gt;20),"Outlier",Table212[[#This Row],[Raw Return]])</f>
        <v>-8.056485923780294E-3</v>
      </c>
      <c r="M368" s="40">
        <f>(Table212[[#This Row],[Return]]-$Q$3)^2</f>
        <v>8.7317624378487597E-5</v>
      </c>
      <c r="N368" s="40">
        <f>(Table212[[#This Row],[Return]]-$Q$3)^3</f>
        <v>-8.1592993562872032E-7</v>
      </c>
    </row>
    <row r="369" spans="1:14" x14ac:dyDescent="0.3">
      <c r="A369" s="36">
        <v>40801</v>
      </c>
      <c r="B369" s="37">
        <v>547.9</v>
      </c>
      <c r="C369" s="37">
        <v>554.35</v>
      </c>
      <c r="D369" s="37">
        <v>554.4</v>
      </c>
      <c r="E369" s="37">
        <v>540.20000000000005</v>
      </c>
      <c r="F369" s="37">
        <v>542</v>
      </c>
      <c r="G369" s="37">
        <v>541.70000000000005</v>
      </c>
      <c r="H369" s="37">
        <v>544.59</v>
      </c>
      <c r="I369" s="37">
        <v>76315</v>
      </c>
      <c r="J369" s="38">
        <v>41560366.049999997</v>
      </c>
      <c r="K369" s="39">
        <f>IF(ISERROR((Table212[[#This Row],[Close Price]]-G368)/G368),0,(Table212[[#This Row],[Close Price]]-G368)/G368)</f>
        <v>-1.1315933564518949E-2</v>
      </c>
      <c r="L369" s="39">
        <f>IF(OR(Table212[[#This Row],[Raw Return]]&lt;-20,Table212[[#This Row],[Raw Return]]&gt;20),"Outlier",Table212[[#This Row],[Raw Return]])</f>
        <v>-1.1315933564518949E-2</v>
      </c>
      <c r="M369" s="40">
        <f>(Table212[[#This Row],[Return]]-$Q$3)^2</f>
        <v>1.5885672314783488E-4</v>
      </c>
      <c r="N369" s="40">
        <f>(Table212[[#This Row],[Return]]-$Q$3)^3</f>
        <v>-2.0022043458993648E-6</v>
      </c>
    </row>
    <row r="370" spans="1:14" x14ac:dyDescent="0.3">
      <c r="A370" s="31">
        <v>40802</v>
      </c>
      <c r="B370" s="32">
        <v>541.70000000000005</v>
      </c>
      <c r="C370" s="32">
        <v>546.4</v>
      </c>
      <c r="D370" s="32">
        <v>574</v>
      </c>
      <c r="E370" s="32">
        <v>543.25</v>
      </c>
      <c r="F370" s="32">
        <v>561.95000000000005</v>
      </c>
      <c r="G370" s="32">
        <v>566.29999999999995</v>
      </c>
      <c r="H370" s="32">
        <v>560.62</v>
      </c>
      <c r="I370" s="32">
        <v>478976</v>
      </c>
      <c r="J370" s="33">
        <v>268522574.69999999</v>
      </c>
      <c r="K370" s="39">
        <f>IF(ISERROR((Table212[[#This Row],[Close Price]]-G369)/G369),0,(Table212[[#This Row],[Close Price]]-G369)/G369)</f>
        <v>4.5412589994461711E-2</v>
      </c>
      <c r="L370" s="39">
        <f>IF(OR(Table212[[#This Row],[Raw Return]]&lt;-20,Table212[[#This Row],[Raw Return]]&gt;20),"Outlier",Table212[[#This Row],[Raw Return]])</f>
        <v>4.5412589994461711E-2</v>
      </c>
      <c r="M370" s="40">
        <f>(Table212[[#This Row],[Return]]-$Q$3)^2</f>
        <v>1.9469879078255468E-3</v>
      </c>
      <c r="N370" s="40">
        <f>(Table212[[#This Row],[Return]]-$Q$3)^3</f>
        <v>8.5910229929169856E-5</v>
      </c>
    </row>
    <row r="371" spans="1:14" x14ac:dyDescent="0.3">
      <c r="A371" s="36">
        <v>40805</v>
      </c>
      <c r="B371" s="37">
        <v>566.29999999999995</v>
      </c>
      <c r="C371" s="37">
        <v>560</v>
      </c>
      <c r="D371" s="37">
        <v>564.15</v>
      </c>
      <c r="E371" s="37">
        <v>550.15</v>
      </c>
      <c r="F371" s="37">
        <v>551</v>
      </c>
      <c r="G371" s="37">
        <v>552.20000000000005</v>
      </c>
      <c r="H371" s="37">
        <v>557.08000000000004</v>
      </c>
      <c r="I371" s="37">
        <v>72994</v>
      </c>
      <c r="J371" s="38">
        <v>40663676.049999997</v>
      </c>
      <c r="K371" s="39">
        <f>IF(ISERROR((Table212[[#This Row],[Close Price]]-G370)/G370),0,(Table212[[#This Row],[Close Price]]-G370)/G370)</f>
        <v>-2.4898463711813368E-2</v>
      </c>
      <c r="L371" s="39">
        <f>IF(OR(Table212[[#This Row],[Raw Return]]&lt;-20,Table212[[#This Row],[Raw Return]]&gt;20),"Outlier",Table212[[#This Row],[Raw Return]])</f>
        <v>-2.4898463711813368E-2</v>
      </c>
      <c r="M371" s="40">
        <f>(Table212[[#This Row],[Return]]-$Q$3)^2</f>
        <v>6.8572585766780026E-4</v>
      </c>
      <c r="N371" s="40">
        <f>(Table212[[#This Row],[Return]]-$Q$3)^3</f>
        <v>-1.7956669507218625E-5</v>
      </c>
    </row>
    <row r="372" spans="1:14" x14ac:dyDescent="0.3">
      <c r="A372" s="31">
        <v>40806</v>
      </c>
      <c r="B372" s="32">
        <v>552.20000000000005</v>
      </c>
      <c r="C372" s="32">
        <v>555.35</v>
      </c>
      <c r="D372" s="32">
        <v>579</v>
      </c>
      <c r="E372" s="32">
        <v>551</v>
      </c>
      <c r="F372" s="32">
        <v>566.4</v>
      </c>
      <c r="G372" s="32">
        <v>565.65</v>
      </c>
      <c r="H372" s="32">
        <v>568.34</v>
      </c>
      <c r="I372" s="32">
        <v>277662</v>
      </c>
      <c r="J372" s="33">
        <v>157805602.44999999</v>
      </c>
      <c r="K372" s="39">
        <f>IF(ISERROR((Table212[[#This Row],[Close Price]]-G371)/G371),0,(Table212[[#This Row],[Close Price]]-G371)/G371)</f>
        <v>2.4357116986598933E-2</v>
      </c>
      <c r="L372" s="39">
        <f>IF(OR(Table212[[#This Row],[Raw Return]]&lt;-20,Table212[[#This Row],[Raw Return]]&gt;20),"Outlier",Table212[[#This Row],[Raw Return]])</f>
        <v>2.4357116986598933E-2</v>
      </c>
      <c r="M372" s="40">
        <f>(Table212[[#This Row],[Return]]-$Q$3)^2</f>
        <v>5.3218858453551576E-4</v>
      </c>
      <c r="N372" s="40">
        <f>(Table212[[#This Row],[Return]]-$Q$3)^3</f>
        <v>1.2277171767788908E-5</v>
      </c>
    </row>
    <row r="373" spans="1:14" x14ac:dyDescent="0.3">
      <c r="A373" s="36">
        <v>40807</v>
      </c>
      <c r="B373" s="37">
        <v>565.65</v>
      </c>
      <c r="C373" s="37">
        <v>566</v>
      </c>
      <c r="D373" s="37">
        <v>574.35</v>
      </c>
      <c r="E373" s="37">
        <v>552.1</v>
      </c>
      <c r="F373" s="37">
        <v>559.45000000000005</v>
      </c>
      <c r="G373" s="37">
        <v>561.20000000000005</v>
      </c>
      <c r="H373" s="37">
        <v>566.15</v>
      </c>
      <c r="I373" s="37">
        <v>99513</v>
      </c>
      <c r="J373" s="38">
        <v>56339199</v>
      </c>
      <c r="K373" s="39">
        <f>IF(ISERROR((Table212[[#This Row],[Close Price]]-G372)/G372),0,(Table212[[#This Row],[Close Price]]-G372)/G372)</f>
        <v>-7.8670555997523775E-3</v>
      </c>
      <c r="L373" s="39">
        <f>IF(OR(Table212[[#This Row],[Raw Return]]&lt;-20,Table212[[#This Row],[Raw Return]]&gt;20),"Outlier",Table212[[#This Row],[Raw Return]])</f>
        <v>-7.8670555997523775E-3</v>
      </c>
      <c r="M373" s="40">
        <f>(Table212[[#This Row],[Return]]-$Q$3)^2</f>
        <v>8.3813286576960193E-5</v>
      </c>
      <c r="N373" s="40">
        <f>(Table212[[#This Row],[Return]]-$Q$3)^3</f>
        <v>-7.6730725850294075E-7</v>
      </c>
    </row>
    <row r="374" spans="1:14" x14ac:dyDescent="0.3">
      <c r="A374" s="31">
        <v>40808</v>
      </c>
      <c r="B374" s="32">
        <v>561.20000000000005</v>
      </c>
      <c r="C374" s="32">
        <v>546.25</v>
      </c>
      <c r="D374" s="32">
        <v>568.70000000000005</v>
      </c>
      <c r="E374" s="32">
        <v>541.29999999999995</v>
      </c>
      <c r="F374" s="32">
        <v>542.45000000000005</v>
      </c>
      <c r="G374" s="32">
        <v>544</v>
      </c>
      <c r="H374" s="32">
        <v>555.86</v>
      </c>
      <c r="I374" s="32">
        <v>87409</v>
      </c>
      <c r="J374" s="33">
        <v>48586932.799999997</v>
      </c>
      <c r="K374" s="39">
        <f>IF(ISERROR((Table212[[#This Row],[Close Price]]-G373)/G373),0,(Table212[[#This Row],[Close Price]]-G373)/G373)</f>
        <v>-3.0648610121169002E-2</v>
      </c>
      <c r="L374" s="39">
        <f>IF(OR(Table212[[#This Row],[Raw Return]]&lt;-20,Table212[[#This Row],[Raw Return]]&gt;20),"Outlier",Table212[[#This Row],[Raw Return]])</f>
        <v>-3.0648610121169002E-2</v>
      </c>
      <c r="M374" s="40">
        <f>(Table212[[#This Row],[Return]]-$Q$3)^2</f>
        <v>1.0199409387600697E-3</v>
      </c>
      <c r="N374" s="40">
        <f>(Table212[[#This Row],[Return]]-$Q$3)^3</f>
        <v>-3.2573358266100036E-5</v>
      </c>
    </row>
    <row r="375" spans="1:14" x14ac:dyDescent="0.3">
      <c r="A375" s="36">
        <v>40809</v>
      </c>
      <c r="B375" s="37">
        <v>544</v>
      </c>
      <c r="C375" s="37">
        <v>532.15</v>
      </c>
      <c r="D375" s="37">
        <v>550.9</v>
      </c>
      <c r="E375" s="37">
        <v>532.04999999999995</v>
      </c>
      <c r="F375" s="37">
        <v>536</v>
      </c>
      <c r="G375" s="37">
        <v>536.65</v>
      </c>
      <c r="H375" s="37">
        <v>540.74</v>
      </c>
      <c r="I375" s="37">
        <v>124382</v>
      </c>
      <c r="J375" s="38">
        <v>67258540.799999997</v>
      </c>
      <c r="K375" s="39">
        <f>IF(ISERROR((Table212[[#This Row],[Close Price]]-G374)/G374),0,(Table212[[#This Row],[Close Price]]-G374)/G374)</f>
        <v>-1.3511029411764748E-2</v>
      </c>
      <c r="L375" s="39">
        <f>IF(OR(Table212[[#This Row],[Raw Return]]&lt;-20,Table212[[#This Row],[Raw Return]]&gt;20),"Outlier",Table212[[#This Row],[Raw Return]])</f>
        <v>-1.3511029411764748E-2</v>
      </c>
      <c r="M375" s="40">
        <f>(Table212[[#This Row],[Return]]-$Q$3)^2</f>
        <v>2.1900843223353152E-4</v>
      </c>
      <c r="N375" s="40">
        <f>(Table212[[#This Row],[Return]]-$Q$3)^3</f>
        <v>-3.2410912208347667E-6</v>
      </c>
    </row>
    <row r="376" spans="1:14" x14ac:dyDescent="0.3">
      <c r="A376" s="31">
        <v>40812</v>
      </c>
      <c r="B376" s="32">
        <v>536.65</v>
      </c>
      <c r="C376" s="32">
        <v>537.85</v>
      </c>
      <c r="D376" s="32">
        <v>547</v>
      </c>
      <c r="E376" s="32">
        <v>520.29999999999995</v>
      </c>
      <c r="F376" s="32">
        <v>522.04999999999995</v>
      </c>
      <c r="G376" s="32">
        <v>525.75</v>
      </c>
      <c r="H376" s="32">
        <v>533.66999999999996</v>
      </c>
      <c r="I376" s="32">
        <v>70347</v>
      </c>
      <c r="J376" s="33">
        <v>37542352.350000001</v>
      </c>
      <c r="K376" s="39">
        <f>IF(ISERROR((Table212[[#This Row],[Close Price]]-G375)/G375),0,(Table212[[#This Row],[Close Price]]-G375)/G375)</f>
        <v>-2.0311189788502708E-2</v>
      </c>
      <c r="L376" s="39">
        <f>IF(OR(Table212[[#This Row],[Raw Return]]&lt;-20,Table212[[#This Row],[Raw Return]]&gt;20),"Outlier",Table212[[#This Row],[Raw Return]])</f>
        <v>-2.0311189788502708E-2</v>
      </c>
      <c r="M376" s="40">
        <f>(Table212[[#This Row],[Return]]-$Q$3)^2</f>
        <v>4.6652085556070897E-4</v>
      </c>
      <c r="N376" s="40">
        <f>(Table212[[#This Row],[Return]]-$Q$3)^3</f>
        <v>-1.007642774676955E-5</v>
      </c>
    </row>
    <row r="377" spans="1:14" x14ac:dyDescent="0.3">
      <c r="A377" s="36">
        <v>40813</v>
      </c>
      <c r="B377" s="37">
        <v>525.75</v>
      </c>
      <c r="C377" s="37">
        <v>528.6</v>
      </c>
      <c r="D377" s="37">
        <v>544.65</v>
      </c>
      <c r="E377" s="37">
        <v>502.65</v>
      </c>
      <c r="F377" s="37">
        <v>535</v>
      </c>
      <c r="G377" s="37">
        <v>535.04999999999995</v>
      </c>
      <c r="H377" s="37">
        <v>537</v>
      </c>
      <c r="I377" s="37">
        <v>70796</v>
      </c>
      <c r="J377" s="38">
        <v>38017648.850000001</v>
      </c>
      <c r="K377" s="39">
        <f>IF(ISERROR((Table212[[#This Row],[Close Price]]-G376)/G376),0,(Table212[[#This Row],[Close Price]]-G376)/G376)</f>
        <v>1.7689015691868672E-2</v>
      </c>
      <c r="L377" s="39">
        <f>IF(OR(Table212[[#This Row],[Raw Return]]&lt;-20,Table212[[#This Row],[Raw Return]]&gt;20),"Outlier",Table212[[#This Row],[Raw Return]])</f>
        <v>1.7689015691868672E-2</v>
      </c>
      <c r="M377" s="40">
        <f>(Table212[[#This Row],[Return]]-$Q$3)^2</f>
        <v>2.6899646239328233E-4</v>
      </c>
      <c r="N377" s="40">
        <f>(Table212[[#This Row],[Return]]-$Q$3)^3</f>
        <v>4.4118410052743508E-6</v>
      </c>
    </row>
    <row r="378" spans="1:14" x14ac:dyDescent="0.3">
      <c r="A378" s="31">
        <v>40814</v>
      </c>
      <c r="B378" s="32">
        <v>535.04999999999995</v>
      </c>
      <c r="C378" s="32">
        <v>536.15</v>
      </c>
      <c r="D378" s="32">
        <v>546.79999999999995</v>
      </c>
      <c r="E378" s="32">
        <v>527</v>
      </c>
      <c r="F378" s="32">
        <v>530</v>
      </c>
      <c r="G378" s="32">
        <v>531.9</v>
      </c>
      <c r="H378" s="32">
        <v>539.17999999999995</v>
      </c>
      <c r="I378" s="32">
        <v>49702</v>
      </c>
      <c r="J378" s="33">
        <v>26798525.850000001</v>
      </c>
      <c r="K378" s="39">
        <f>IF(ISERROR((Table212[[#This Row],[Close Price]]-G377)/G377),0,(Table212[[#This Row],[Close Price]]-G377)/G377)</f>
        <v>-5.8873002523128258E-3</v>
      </c>
      <c r="L378" s="39">
        <f>IF(OR(Table212[[#This Row],[Raw Return]]&lt;-20,Table212[[#This Row],[Raw Return]]&gt;20),"Outlier",Table212[[#This Row],[Raw Return]])</f>
        <v>-5.8873002523128258E-3</v>
      </c>
      <c r="M378" s="40">
        <f>(Table212[[#This Row],[Return]]-$Q$3)^2</f>
        <v>5.1483557084310561E-5</v>
      </c>
      <c r="N378" s="40">
        <f>(Table212[[#This Row],[Return]]-$Q$3)^3</f>
        <v>-3.694050413817149E-7</v>
      </c>
    </row>
    <row r="379" spans="1:14" x14ac:dyDescent="0.3">
      <c r="A379" s="36">
        <v>40815</v>
      </c>
      <c r="B379" s="37">
        <v>531.9</v>
      </c>
      <c r="C379" s="37">
        <v>529</v>
      </c>
      <c r="D379" s="37">
        <v>534.6</v>
      </c>
      <c r="E379" s="37">
        <v>524.95000000000005</v>
      </c>
      <c r="F379" s="37">
        <v>527.95000000000005</v>
      </c>
      <c r="G379" s="37">
        <v>528.29999999999995</v>
      </c>
      <c r="H379" s="37">
        <v>529.30999999999995</v>
      </c>
      <c r="I379" s="37">
        <v>33713</v>
      </c>
      <c r="J379" s="38">
        <v>17844482.550000001</v>
      </c>
      <c r="K379" s="39">
        <f>IF(ISERROR((Table212[[#This Row],[Close Price]]-G378)/G378),0,(Table212[[#This Row],[Close Price]]-G378)/G378)</f>
        <v>-6.7681895093063037E-3</v>
      </c>
      <c r="L379" s="39">
        <f>IF(OR(Table212[[#This Row],[Raw Return]]&lt;-20,Table212[[#This Row],[Raw Return]]&gt;20),"Outlier",Table212[[#This Row],[Raw Return]])</f>
        <v>-6.7681895093063037E-3</v>
      </c>
      <c r="M379" s="40">
        <f>(Table212[[#This Row],[Return]]-$Q$3)^2</f>
        <v>6.4900643778047126E-5</v>
      </c>
      <c r="N379" s="40">
        <f>(Table212[[#This Row],[Return]]-$Q$3)^3</f>
        <v>-5.2284565971174562E-7</v>
      </c>
    </row>
    <row r="380" spans="1:14" x14ac:dyDescent="0.3">
      <c r="A380" s="31">
        <v>40816</v>
      </c>
      <c r="B380" s="32">
        <v>528.29999999999995</v>
      </c>
      <c r="C380" s="32">
        <v>528</v>
      </c>
      <c r="D380" s="32">
        <v>536.9</v>
      </c>
      <c r="E380" s="32">
        <v>522.15</v>
      </c>
      <c r="F380" s="32">
        <v>523</v>
      </c>
      <c r="G380" s="32">
        <v>524.4</v>
      </c>
      <c r="H380" s="32">
        <v>528.83000000000004</v>
      </c>
      <c r="I380" s="32">
        <v>37730</v>
      </c>
      <c r="J380" s="33">
        <v>19952740.399999999</v>
      </c>
      <c r="K380" s="39">
        <f>IF(ISERROR((Table212[[#This Row],[Close Price]]-G379)/G379),0,(Table212[[#This Row],[Close Price]]-G379)/G379)</f>
        <v>-7.382169222032893E-3</v>
      </c>
      <c r="L380" s="39">
        <f>IF(OR(Table212[[#This Row],[Raw Return]]&lt;-20,Table212[[#This Row],[Raw Return]]&gt;20),"Outlier",Table212[[#This Row],[Raw Return]])</f>
        <v>-7.382169222032893E-3</v>
      </c>
      <c r="M380" s="40">
        <f>(Table212[[#This Row],[Return]]-$Q$3)^2</f>
        <v>7.5170170910215627E-5</v>
      </c>
      <c r="N380" s="40">
        <f>(Table212[[#This Row],[Return]]-$Q$3)^3</f>
        <v>-6.5173089125721614E-7</v>
      </c>
    </row>
    <row r="381" spans="1:14" x14ac:dyDescent="0.3">
      <c r="A381" s="36">
        <v>40819</v>
      </c>
      <c r="B381" s="37">
        <v>524.4</v>
      </c>
      <c r="C381" s="37">
        <v>523.04999999999995</v>
      </c>
      <c r="D381" s="37">
        <v>523.04999999999995</v>
      </c>
      <c r="E381" s="37">
        <v>510</v>
      </c>
      <c r="F381" s="37">
        <v>511.85</v>
      </c>
      <c r="G381" s="37">
        <v>512.95000000000005</v>
      </c>
      <c r="H381" s="37">
        <v>515.91</v>
      </c>
      <c r="I381" s="37">
        <v>35961</v>
      </c>
      <c r="J381" s="38">
        <v>18552546.800000001</v>
      </c>
      <c r="K381" s="39">
        <f>IF(ISERROR((Table212[[#This Row],[Close Price]]-G380)/G380),0,(Table212[[#This Row],[Close Price]]-G380)/G380)</f>
        <v>-2.1834477498092929E-2</v>
      </c>
      <c r="L381" s="39">
        <f>IF(OR(Table212[[#This Row],[Raw Return]]&lt;-20,Table212[[#This Row],[Raw Return]]&gt;20),"Outlier",Table212[[#This Row],[Raw Return]])</f>
        <v>-2.1834477498092929E-2</v>
      </c>
      <c r="M381" s="40">
        <f>(Table212[[#This Row],[Return]]-$Q$3)^2</f>
        <v>5.3464452943647169E-4</v>
      </c>
      <c r="N381" s="40">
        <f>(Table212[[#This Row],[Return]]-$Q$3)^3</f>
        <v>-1.236225481357088E-5</v>
      </c>
    </row>
    <row r="382" spans="1:14" x14ac:dyDescent="0.3">
      <c r="A382" s="31">
        <v>40820</v>
      </c>
      <c r="B382" s="32">
        <v>512.95000000000005</v>
      </c>
      <c r="C382" s="32">
        <v>509</v>
      </c>
      <c r="D382" s="32">
        <v>519</v>
      </c>
      <c r="E382" s="32">
        <v>501.15</v>
      </c>
      <c r="F382" s="32">
        <v>505</v>
      </c>
      <c r="G382" s="32">
        <v>503.35</v>
      </c>
      <c r="H382" s="32">
        <v>509.43</v>
      </c>
      <c r="I382" s="32">
        <v>40336</v>
      </c>
      <c r="J382" s="33">
        <v>20548412.399999999</v>
      </c>
      <c r="K382" s="39">
        <f>IF(ISERROR((Table212[[#This Row],[Close Price]]-G381)/G381),0,(Table212[[#This Row],[Close Price]]-G381)/G381)</f>
        <v>-1.8715274393215756E-2</v>
      </c>
      <c r="L382" s="39">
        <f>IF(OR(Table212[[#This Row],[Raw Return]]&lt;-20,Table212[[#This Row],[Raw Return]]&gt;20),"Outlier",Table212[[#This Row],[Raw Return]])</f>
        <v>-1.8715274393215756E-2</v>
      </c>
      <c r="M382" s="40">
        <f>(Table212[[#This Row],[Return]]-$Q$3)^2</f>
        <v>4.001271486796939E-4</v>
      </c>
      <c r="N382" s="40">
        <f>(Table212[[#This Row],[Return]]-$Q$3)^3</f>
        <v>-8.0038147635020117E-6</v>
      </c>
    </row>
    <row r="383" spans="1:14" x14ac:dyDescent="0.3">
      <c r="A383" s="36">
        <v>40821</v>
      </c>
      <c r="B383" s="37">
        <v>503.35</v>
      </c>
      <c r="C383" s="37">
        <v>505.05</v>
      </c>
      <c r="D383" s="37">
        <v>513</v>
      </c>
      <c r="E383" s="37">
        <v>496.3</v>
      </c>
      <c r="F383" s="37">
        <v>496.3</v>
      </c>
      <c r="G383" s="37">
        <v>501</v>
      </c>
      <c r="H383" s="37">
        <v>505.31</v>
      </c>
      <c r="I383" s="37">
        <v>28779</v>
      </c>
      <c r="J383" s="38">
        <v>14542346.65</v>
      </c>
      <c r="K383" s="39">
        <f>IF(ISERROR((Table212[[#This Row],[Close Price]]-G382)/G382),0,(Table212[[#This Row],[Close Price]]-G382)/G382)</f>
        <v>-4.6687195788219383E-3</v>
      </c>
      <c r="L383" s="39">
        <f>IF(OR(Table212[[#This Row],[Raw Return]]&lt;-20,Table212[[#This Row],[Raw Return]]&gt;20),"Outlier",Table212[[#This Row],[Raw Return]])</f>
        <v>-4.6687195788219383E-3</v>
      </c>
      <c r="M383" s="40">
        <f>(Table212[[#This Row],[Return]]-$Q$3)^2</f>
        <v>3.5481365308128028E-5</v>
      </c>
      <c r="N383" s="40">
        <f>(Table212[[#This Row],[Return]]-$Q$3)^3</f>
        <v>-2.1134913972984263E-7</v>
      </c>
    </row>
    <row r="384" spans="1:14" x14ac:dyDescent="0.3">
      <c r="A384" s="31">
        <v>40823</v>
      </c>
      <c r="B384" s="32">
        <v>501</v>
      </c>
      <c r="C384" s="32">
        <v>504.6</v>
      </c>
      <c r="D384" s="32">
        <v>520.9</v>
      </c>
      <c r="E384" s="32">
        <v>504.6</v>
      </c>
      <c r="F384" s="32">
        <v>506</v>
      </c>
      <c r="G384" s="32">
        <v>507.15</v>
      </c>
      <c r="H384" s="32">
        <v>511.17</v>
      </c>
      <c r="I384" s="32">
        <v>233306</v>
      </c>
      <c r="J384" s="33">
        <v>119259201.05</v>
      </c>
      <c r="K384" s="39">
        <f>IF(ISERROR((Table212[[#This Row],[Close Price]]-G383)/G383),0,(Table212[[#This Row],[Close Price]]-G383)/G383)</f>
        <v>1.2275449101796362E-2</v>
      </c>
      <c r="L384" s="39">
        <f>IF(OR(Table212[[#This Row],[Raw Return]]&lt;-20,Table212[[#This Row],[Raw Return]]&gt;20),"Outlier",Table212[[#This Row],[Raw Return]])</f>
        <v>1.2275449101796362E-2</v>
      </c>
      <c r="M384" s="40">
        <f>(Table212[[#This Row],[Return]]-$Q$3)^2</f>
        <v>1.2072614579914791E-4</v>
      </c>
      <c r="N384" s="40">
        <f>(Table212[[#This Row],[Return]]-$Q$3)^3</f>
        <v>1.3264839633371891E-6</v>
      </c>
    </row>
    <row r="385" spans="1:14" x14ac:dyDescent="0.3">
      <c r="A385" s="36">
        <v>40826</v>
      </c>
      <c r="B385" s="37">
        <v>507.15</v>
      </c>
      <c r="C385" s="37">
        <v>507</v>
      </c>
      <c r="D385" s="37">
        <v>516.9</v>
      </c>
      <c r="E385" s="37">
        <v>507</v>
      </c>
      <c r="F385" s="37">
        <v>514.20000000000005</v>
      </c>
      <c r="G385" s="37">
        <v>514.4</v>
      </c>
      <c r="H385" s="37">
        <v>513</v>
      </c>
      <c r="I385" s="37">
        <v>24265</v>
      </c>
      <c r="J385" s="38">
        <v>12448006.75</v>
      </c>
      <c r="K385" s="39">
        <f>IF(ISERROR((Table212[[#This Row],[Close Price]]-G384)/G384),0,(Table212[[#This Row],[Close Price]]-G384)/G384)</f>
        <v>1.4295573301784482E-2</v>
      </c>
      <c r="L385" s="39">
        <f>IF(OR(Table212[[#This Row],[Raw Return]]&lt;-20,Table212[[#This Row],[Raw Return]]&gt;20),"Outlier",Table212[[#This Row],[Raw Return]])</f>
        <v>1.4295573301784482E-2</v>
      </c>
      <c r="M385" s="40">
        <f>(Table212[[#This Row],[Return]]-$Q$3)^2</f>
        <v>1.6919945881201619E-4</v>
      </c>
      <c r="N385" s="40">
        <f>(Table212[[#This Row],[Return]]-$Q$3)^3</f>
        <v>2.2008905942188008E-6</v>
      </c>
    </row>
    <row r="386" spans="1:14" x14ac:dyDescent="0.3">
      <c r="A386" s="31">
        <v>40827</v>
      </c>
      <c r="B386" s="32">
        <v>514.4</v>
      </c>
      <c r="C386" s="32">
        <v>519</v>
      </c>
      <c r="D386" s="32">
        <v>538.9</v>
      </c>
      <c r="E386" s="32">
        <v>517.4</v>
      </c>
      <c r="F386" s="32">
        <v>526.95000000000005</v>
      </c>
      <c r="G386" s="32">
        <v>526.45000000000005</v>
      </c>
      <c r="H386" s="32">
        <v>527.95000000000005</v>
      </c>
      <c r="I386" s="32">
        <v>85935</v>
      </c>
      <c r="J386" s="33">
        <v>45369310.75</v>
      </c>
      <c r="K386" s="39">
        <f>IF(ISERROR((Table212[[#This Row],[Close Price]]-G385)/G385),0,(Table212[[#This Row],[Close Price]]-G385)/G385)</f>
        <v>2.3425349922239637E-2</v>
      </c>
      <c r="L386" s="39">
        <f>IF(OR(Table212[[#This Row],[Raw Return]]&lt;-20,Table212[[#This Row],[Raw Return]]&gt;20),"Outlier",Table212[[#This Row],[Raw Return]])</f>
        <v>2.3425349922239637E-2</v>
      </c>
      <c r="M386" s="40">
        <f>(Table212[[#This Row],[Return]]-$Q$3)^2</f>
        <v>4.9006650880723879E-4</v>
      </c>
      <c r="N386" s="40">
        <f>(Table212[[#This Row],[Return]]-$Q$3)^3</f>
        <v>1.084882080212305E-5</v>
      </c>
    </row>
    <row r="387" spans="1:14" x14ac:dyDescent="0.3">
      <c r="A387" s="36">
        <v>40828</v>
      </c>
      <c r="B387" s="37">
        <v>526.45000000000005</v>
      </c>
      <c r="C387" s="37">
        <v>527</v>
      </c>
      <c r="D387" s="37">
        <v>536.5</v>
      </c>
      <c r="E387" s="37">
        <v>525</v>
      </c>
      <c r="F387" s="37">
        <v>531.5</v>
      </c>
      <c r="G387" s="37">
        <v>531.4</v>
      </c>
      <c r="H387" s="37">
        <v>531.27</v>
      </c>
      <c r="I387" s="37">
        <v>46187</v>
      </c>
      <c r="J387" s="38">
        <v>24537550.649999999</v>
      </c>
      <c r="K387" s="39">
        <f>IF(ISERROR((Table212[[#This Row],[Close Price]]-G386)/G386),0,(Table212[[#This Row],[Close Price]]-G386)/G386)</f>
        <v>9.4026023364040864E-3</v>
      </c>
      <c r="L387" s="39">
        <f>IF(OR(Table212[[#This Row],[Raw Return]]&lt;-20,Table212[[#This Row],[Raw Return]]&gt;20),"Outlier",Table212[[#This Row],[Raw Return]])</f>
        <v>9.4026023364040864E-3</v>
      </c>
      <c r="M387" s="40">
        <f>(Table212[[#This Row],[Return]]-$Q$3)^2</f>
        <v>6.5848327935132727E-5</v>
      </c>
      <c r="N387" s="40">
        <f>(Table212[[#This Row],[Return]]-$Q$3)^3</f>
        <v>5.3433931246110748E-7</v>
      </c>
    </row>
    <row r="388" spans="1:14" x14ac:dyDescent="0.3">
      <c r="A388" s="31">
        <v>40829</v>
      </c>
      <c r="B388" s="32">
        <v>531.4</v>
      </c>
      <c r="C388" s="32">
        <v>534</v>
      </c>
      <c r="D388" s="32">
        <v>541</v>
      </c>
      <c r="E388" s="32">
        <v>526.65</v>
      </c>
      <c r="F388" s="32">
        <v>527.20000000000005</v>
      </c>
      <c r="G388" s="32">
        <v>528.95000000000005</v>
      </c>
      <c r="H388" s="32">
        <v>533.22</v>
      </c>
      <c r="I388" s="32">
        <v>38866</v>
      </c>
      <c r="J388" s="33">
        <v>20724213.550000001</v>
      </c>
      <c r="K388" s="39">
        <f>IF(ISERROR((Table212[[#This Row],[Close Price]]-G387)/G387),0,(Table212[[#This Row],[Close Price]]-G387)/G387)</f>
        <v>-4.6104629281142869E-3</v>
      </c>
      <c r="L388" s="39">
        <f>IF(OR(Table212[[#This Row],[Raw Return]]&lt;-20,Table212[[#This Row],[Raw Return]]&gt;20),"Outlier",Table212[[#This Row],[Raw Return]])</f>
        <v>-4.6104629281142869E-3</v>
      </c>
      <c r="M388" s="40">
        <f>(Table212[[#This Row],[Return]]-$Q$3)^2</f>
        <v>3.4790733258725938E-5</v>
      </c>
      <c r="N388" s="40">
        <f>(Table212[[#This Row],[Return]]-$Q$3)^3</f>
        <v>-2.0520851293558701E-7</v>
      </c>
    </row>
    <row r="389" spans="1:14" x14ac:dyDescent="0.3">
      <c r="A389" s="36">
        <v>40830</v>
      </c>
      <c r="B389" s="37">
        <v>528.95000000000005</v>
      </c>
      <c r="C389" s="37">
        <v>527.35</v>
      </c>
      <c r="D389" s="37">
        <v>531.9</v>
      </c>
      <c r="E389" s="37">
        <v>516.04999999999995</v>
      </c>
      <c r="F389" s="37">
        <v>524.4</v>
      </c>
      <c r="G389" s="37">
        <v>525.4</v>
      </c>
      <c r="H389" s="37">
        <v>526.48</v>
      </c>
      <c r="I389" s="37">
        <v>27618</v>
      </c>
      <c r="J389" s="38">
        <v>14540300.550000001</v>
      </c>
      <c r="K389" s="39">
        <f>IF(ISERROR((Table212[[#This Row],[Close Price]]-G388)/G388),0,(Table212[[#This Row],[Close Price]]-G388)/G388)</f>
        <v>-6.7114093959732826E-3</v>
      </c>
      <c r="L389" s="39">
        <f>IF(OR(Table212[[#This Row],[Raw Return]]&lt;-20,Table212[[#This Row],[Raw Return]]&gt;20),"Outlier",Table212[[#This Row],[Raw Return]])</f>
        <v>-6.7114093959732826E-3</v>
      </c>
      <c r="M389" s="40">
        <f>(Table212[[#This Row],[Return]]-$Q$3)^2</f>
        <v>6.3989015946270874E-5</v>
      </c>
      <c r="N389" s="40">
        <f>(Table212[[#This Row],[Return]]-$Q$3)^3</f>
        <v>-5.1186819701085458E-7</v>
      </c>
    </row>
    <row r="390" spans="1:14" x14ac:dyDescent="0.3">
      <c r="A390" s="31">
        <v>40833</v>
      </c>
      <c r="B390" s="32">
        <v>525.4</v>
      </c>
      <c r="C390" s="32">
        <v>526.20000000000005</v>
      </c>
      <c r="D390" s="32">
        <v>538.65</v>
      </c>
      <c r="E390" s="32">
        <v>525</v>
      </c>
      <c r="F390" s="32">
        <v>532.5</v>
      </c>
      <c r="G390" s="32">
        <v>532.4</v>
      </c>
      <c r="H390" s="32">
        <v>532.87</v>
      </c>
      <c r="I390" s="32">
        <v>76805</v>
      </c>
      <c r="J390" s="33">
        <v>40927165.450000003</v>
      </c>
      <c r="K390" s="39">
        <f>IF(ISERROR((Table212[[#This Row],[Close Price]]-G389)/G389),0,(Table212[[#This Row],[Close Price]]-G389)/G389)</f>
        <v>1.3323182337266844E-2</v>
      </c>
      <c r="L390" s="39">
        <f>IF(OR(Table212[[#This Row],[Raw Return]]&lt;-20,Table212[[#This Row],[Raw Return]]&gt;20),"Outlier",Table212[[#This Row],[Raw Return]])</f>
        <v>1.3323182337266844E-2</v>
      </c>
      <c r="M390" s="40">
        <f>(Table212[[#This Row],[Return]]-$Q$3)^2</f>
        <v>1.4484792294140365E-4</v>
      </c>
      <c r="N390" s="40">
        <f>(Table212[[#This Row],[Return]]-$Q$3)^3</f>
        <v>1.743285058860052E-6</v>
      </c>
    </row>
    <row r="391" spans="1:14" x14ac:dyDescent="0.3">
      <c r="A391" s="36">
        <v>40834</v>
      </c>
      <c r="B391" s="37">
        <v>532.4</v>
      </c>
      <c r="C391" s="37">
        <v>531.95000000000005</v>
      </c>
      <c r="D391" s="37">
        <v>532.65</v>
      </c>
      <c r="E391" s="37">
        <v>520</v>
      </c>
      <c r="F391" s="37">
        <v>528.20000000000005</v>
      </c>
      <c r="G391" s="37">
        <v>527.65</v>
      </c>
      <c r="H391" s="37">
        <v>526.70000000000005</v>
      </c>
      <c r="I391" s="37">
        <v>35359</v>
      </c>
      <c r="J391" s="38">
        <v>18623628.949999999</v>
      </c>
      <c r="K391" s="39">
        <f>IF(ISERROR((Table212[[#This Row],[Close Price]]-G390)/G390),0,(Table212[[#This Row],[Close Price]]-G390)/G390)</f>
        <v>-8.9218632607062365E-3</v>
      </c>
      <c r="L391" s="39">
        <f>IF(OR(Table212[[#This Row],[Raw Return]]&lt;-20,Table212[[#This Row],[Raw Return]]&gt;20),"Outlier",Table212[[#This Row],[Raw Return]])</f>
        <v>-8.9218632607062365E-3</v>
      </c>
      <c r="M391" s="40">
        <f>(Table212[[#This Row],[Return]]-$Q$3)^2</f>
        <v>1.0423934897187806E-4</v>
      </c>
      <c r="N391" s="40">
        <f>(Table212[[#This Row],[Return]]-$Q$3)^3</f>
        <v>-1.0642594998333689E-6</v>
      </c>
    </row>
    <row r="392" spans="1:14" x14ac:dyDescent="0.3">
      <c r="A392" s="31">
        <v>40835</v>
      </c>
      <c r="B392" s="32">
        <v>527.65</v>
      </c>
      <c r="C392" s="32">
        <v>533</v>
      </c>
      <c r="D392" s="32">
        <v>554.9</v>
      </c>
      <c r="E392" s="32">
        <v>531.25</v>
      </c>
      <c r="F392" s="32">
        <v>545</v>
      </c>
      <c r="G392" s="32">
        <v>545.25</v>
      </c>
      <c r="H392" s="32">
        <v>546.03</v>
      </c>
      <c r="I392" s="32">
        <v>254175</v>
      </c>
      <c r="J392" s="33">
        <v>138788444.44999999</v>
      </c>
      <c r="K392" s="39">
        <f>IF(ISERROR((Table212[[#This Row],[Close Price]]-G391)/G391),0,(Table212[[#This Row],[Close Price]]-G391)/G391)</f>
        <v>3.3355443949587837E-2</v>
      </c>
      <c r="L392" s="39">
        <f>IF(OR(Table212[[#This Row],[Raw Return]]&lt;-20,Table212[[#This Row],[Raw Return]]&gt;20),"Outlier",Table212[[#This Row],[Raw Return]])</f>
        <v>3.3355443949587837E-2</v>
      </c>
      <c r="M392" s="40">
        <f>(Table212[[#This Row],[Return]]-$Q$3)^2</f>
        <v>1.0283271138513087E-3</v>
      </c>
      <c r="N392" s="40">
        <f>(Table212[[#This Row],[Return]]-$Q$3)^3</f>
        <v>3.297592073144332E-5</v>
      </c>
    </row>
    <row r="393" spans="1:14" x14ac:dyDescent="0.3">
      <c r="A393" s="36">
        <v>40836</v>
      </c>
      <c r="B393" s="37">
        <v>545.25</v>
      </c>
      <c r="C393" s="37">
        <v>553.5</v>
      </c>
      <c r="D393" s="37">
        <v>591</v>
      </c>
      <c r="E393" s="37">
        <v>553.5</v>
      </c>
      <c r="F393" s="37">
        <v>558.29999999999995</v>
      </c>
      <c r="G393" s="37">
        <v>559.29999999999995</v>
      </c>
      <c r="H393" s="37">
        <v>572.92999999999995</v>
      </c>
      <c r="I393" s="37">
        <v>856800</v>
      </c>
      <c r="J393" s="38">
        <v>490885998.05000001</v>
      </c>
      <c r="K393" s="39">
        <f>IF(ISERROR((Table212[[#This Row],[Close Price]]-G392)/G392),0,(Table212[[#This Row],[Close Price]]-G392)/G392)</f>
        <v>2.5767996331957733E-2</v>
      </c>
      <c r="L393" s="39">
        <f>IF(OR(Table212[[#This Row],[Raw Return]]&lt;-20,Table212[[#This Row],[Raw Return]]&gt;20),"Outlier",Table212[[#This Row],[Raw Return]])</f>
        <v>2.5767996331957733E-2</v>
      </c>
      <c r="M393" s="40">
        <f>(Table212[[#This Row],[Return]]-$Q$3)^2</f>
        <v>5.9927491709468731E-4</v>
      </c>
      <c r="N393" s="40">
        <f>(Table212[[#This Row],[Return]]-$Q$3)^3</f>
        <v>1.4670305260029482E-5</v>
      </c>
    </row>
    <row r="394" spans="1:14" x14ac:dyDescent="0.3">
      <c r="A394" s="31">
        <v>40837</v>
      </c>
      <c r="B394" s="32">
        <v>559.29999999999995</v>
      </c>
      <c r="C394" s="32">
        <v>562.35</v>
      </c>
      <c r="D394" s="32">
        <v>565.70000000000005</v>
      </c>
      <c r="E394" s="32">
        <v>543.45000000000005</v>
      </c>
      <c r="F394" s="32">
        <v>544.25</v>
      </c>
      <c r="G394" s="32">
        <v>545.4</v>
      </c>
      <c r="H394" s="32">
        <v>554.66</v>
      </c>
      <c r="I394" s="32">
        <v>153321</v>
      </c>
      <c r="J394" s="33">
        <v>85041219.849999994</v>
      </c>
      <c r="K394" s="39">
        <f>IF(ISERROR((Table212[[#This Row],[Close Price]]-G393)/G393),0,(Table212[[#This Row],[Close Price]]-G393)/G393)</f>
        <v>-2.4852494189164989E-2</v>
      </c>
      <c r="L394" s="39">
        <f>IF(OR(Table212[[#This Row],[Raw Return]]&lt;-20,Table212[[#This Row],[Raw Return]]&gt;20),"Outlier",Table212[[#This Row],[Raw Return]])</f>
        <v>-2.4852494189164989E-2</v>
      </c>
      <c r="M394" s="40">
        <f>(Table212[[#This Row],[Return]]-$Q$3)^2</f>
        <v>6.8332042121105178E-4</v>
      </c>
      <c r="N394" s="40">
        <f>(Table212[[#This Row],[Return]]-$Q$3)^3</f>
        <v>-1.7862267949904553E-5</v>
      </c>
    </row>
    <row r="395" spans="1:14" x14ac:dyDescent="0.3">
      <c r="A395" s="36">
        <v>40840</v>
      </c>
      <c r="B395" s="37">
        <v>545.4</v>
      </c>
      <c r="C395" s="37">
        <v>549</v>
      </c>
      <c r="D395" s="37">
        <v>554.9</v>
      </c>
      <c r="E395" s="37">
        <v>537.75</v>
      </c>
      <c r="F395" s="37">
        <v>541.6</v>
      </c>
      <c r="G395" s="37">
        <v>540.25</v>
      </c>
      <c r="H395" s="37">
        <v>547.35</v>
      </c>
      <c r="I395" s="37">
        <v>70616</v>
      </c>
      <c r="J395" s="38">
        <v>38651524</v>
      </c>
      <c r="K395" s="39">
        <f>IF(ISERROR((Table212[[#This Row],[Close Price]]-G394)/G394),0,(Table212[[#This Row],[Close Price]]-G394)/G394)</f>
        <v>-9.4426109277594011E-3</v>
      </c>
      <c r="L395" s="39">
        <f>IF(OR(Table212[[#This Row],[Raw Return]]&lt;-20,Table212[[#This Row],[Raw Return]]&gt;20),"Outlier",Table212[[#This Row],[Raw Return]])</f>
        <v>-9.4426109277594011E-3</v>
      </c>
      <c r="M395" s="40">
        <f>(Table212[[#This Row],[Return]]-$Q$3)^2</f>
        <v>1.1514395214312208E-4</v>
      </c>
      <c r="N395" s="40">
        <f>(Table212[[#This Row],[Return]]-$Q$3)^3</f>
        <v>-1.2355539055124658E-6</v>
      </c>
    </row>
    <row r="396" spans="1:14" x14ac:dyDescent="0.3">
      <c r="A396" s="31">
        <v>40841</v>
      </c>
      <c r="B396" s="32">
        <v>540.25</v>
      </c>
      <c r="C396" s="32">
        <v>540.35</v>
      </c>
      <c r="D396" s="32">
        <v>544.65</v>
      </c>
      <c r="E396" s="32">
        <v>530</v>
      </c>
      <c r="F396" s="32">
        <v>532.5</v>
      </c>
      <c r="G396" s="32">
        <v>532.5</v>
      </c>
      <c r="H396" s="32">
        <v>534.33000000000004</v>
      </c>
      <c r="I396" s="32">
        <v>65004</v>
      </c>
      <c r="J396" s="33">
        <v>34733576.049999997</v>
      </c>
      <c r="K396" s="39">
        <f>IF(ISERROR((Table212[[#This Row],[Close Price]]-G395)/G395),0,(Table212[[#This Row],[Close Price]]-G395)/G395)</f>
        <v>-1.4345210550670985E-2</v>
      </c>
      <c r="L396" s="39">
        <f>IF(OR(Table212[[#This Row],[Raw Return]]&lt;-20,Table212[[#This Row],[Raw Return]]&gt;20),"Outlier",Table212[[#This Row],[Raw Return]])</f>
        <v>-1.4345210550670985E-2</v>
      </c>
      <c r="M396" s="40">
        <f>(Table212[[#This Row],[Return]]-$Q$3)^2</f>
        <v>2.4439427278089064E-4</v>
      </c>
      <c r="N396" s="40">
        <f>(Table212[[#This Row],[Return]]-$Q$3)^3</f>
        <v>-3.8206436793150802E-6</v>
      </c>
    </row>
    <row r="397" spans="1:14" x14ac:dyDescent="0.3">
      <c r="A397" s="36">
        <v>40842</v>
      </c>
      <c r="B397" s="37">
        <v>532.5</v>
      </c>
      <c r="C397" s="37">
        <v>535</v>
      </c>
      <c r="D397" s="37">
        <v>543.85</v>
      </c>
      <c r="E397" s="37">
        <v>535</v>
      </c>
      <c r="F397" s="37">
        <v>543.79999999999995</v>
      </c>
      <c r="G397" s="37">
        <v>542.6</v>
      </c>
      <c r="H397" s="37">
        <v>541.65</v>
      </c>
      <c r="I397" s="37">
        <v>18087</v>
      </c>
      <c r="J397" s="38">
        <v>9796856.1500000004</v>
      </c>
      <c r="K397" s="39">
        <f>IF(ISERROR((Table212[[#This Row],[Close Price]]-G396)/G396),0,(Table212[[#This Row],[Close Price]]-G396)/G396)</f>
        <v>1.8967136150234785E-2</v>
      </c>
      <c r="L397" s="39">
        <f>IF(OR(Table212[[#This Row],[Raw Return]]&lt;-20,Table212[[#This Row],[Raw Return]]&gt;20),"Outlier",Table212[[#This Row],[Raw Return]])</f>
        <v>1.8967136150234785E-2</v>
      </c>
      <c r="M397" s="40">
        <f>(Table212[[#This Row],[Return]]-$Q$3)^2</f>
        <v>3.1255524690399465E-4</v>
      </c>
      <c r="N397" s="40">
        <f>(Table212[[#This Row],[Return]]-$Q$3)^3</f>
        <v>5.5257367475323991E-6</v>
      </c>
    </row>
    <row r="398" spans="1:14" x14ac:dyDescent="0.3">
      <c r="A398" s="31">
        <v>40844</v>
      </c>
      <c r="B398" s="32">
        <v>542.6</v>
      </c>
      <c r="C398" s="32">
        <v>549.79999999999995</v>
      </c>
      <c r="D398" s="32">
        <v>557.79999999999995</v>
      </c>
      <c r="E398" s="32">
        <v>538.5</v>
      </c>
      <c r="F398" s="32">
        <v>539.79999999999995</v>
      </c>
      <c r="G398" s="32">
        <v>541.25</v>
      </c>
      <c r="H398" s="32">
        <v>544.61</v>
      </c>
      <c r="I398" s="32">
        <v>75586</v>
      </c>
      <c r="J398" s="33">
        <v>41164928.649999999</v>
      </c>
      <c r="K398" s="39">
        <f>IF(ISERROR((Table212[[#This Row],[Close Price]]-G397)/G397),0,(Table212[[#This Row],[Close Price]]-G397)/G397)</f>
        <v>-2.4880206413564736E-3</v>
      </c>
      <c r="L398" s="39">
        <f>IF(OR(Table212[[#This Row],[Raw Return]]&lt;-20,Table212[[#This Row],[Raw Return]]&gt;20),"Outlier",Table212[[#This Row],[Raw Return]])</f>
        <v>-2.4880206413564736E-3</v>
      </c>
      <c r="M398" s="40">
        <f>(Table212[[#This Row],[Return]]-$Q$3)^2</f>
        <v>1.4257607434975418E-5</v>
      </c>
      <c r="N398" s="40">
        <f>(Table212[[#This Row],[Return]]-$Q$3)^3</f>
        <v>-5.383565225580501E-8</v>
      </c>
    </row>
    <row r="399" spans="1:14" x14ac:dyDescent="0.3">
      <c r="A399" s="36">
        <v>40847</v>
      </c>
      <c r="B399" s="37">
        <v>541.25</v>
      </c>
      <c r="C399" s="37">
        <v>540</v>
      </c>
      <c r="D399" s="37">
        <v>549.65</v>
      </c>
      <c r="E399" s="37">
        <v>540</v>
      </c>
      <c r="F399" s="37">
        <v>541.5</v>
      </c>
      <c r="G399" s="37">
        <v>541.9</v>
      </c>
      <c r="H399" s="37">
        <v>543.9</v>
      </c>
      <c r="I399" s="37">
        <v>64256</v>
      </c>
      <c r="J399" s="38">
        <v>34948911.399999999</v>
      </c>
      <c r="K399" s="39">
        <f>IF(ISERROR((Table212[[#This Row],[Close Price]]-G398)/G398),0,(Table212[[#This Row],[Close Price]]-G398)/G398)</f>
        <v>1.2009237875288264E-3</v>
      </c>
      <c r="L399" s="39">
        <f>IF(OR(Table212[[#This Row],[Raw Return]]&lt;-20,Table212[[#This Row],[Raw Return]]&gt;20),"Outlier",Table212[[#This Row],[Raw Return]])</f>
        <v>1.2009237875288264E-3</v>
      </c>
      <c r="M399" s="40">
        <f>(Table212[[#This Row],[Return]]-$Q$3)^2</f>
        <v>7.565569749377458E-9</v>
      </c>
      <c r="N399" s="40">
        <f>(Table212[[#This Row],[Return]]-$Q$3)^3</f>
        <v>-6.5805540301577661E-13</v>
      </c>
    </row>
    <row r="400" spans="1:14" x14ac:dyDescent="0.3">
      <c r="A400" s="31">
        <v>40848</v>
      </c>
      <c r="B400" s="32">
        <v>541.9</v>
      </c>
      <c r="C400" s="32">
        <v>536.79999999999995</v>
      </c>
      <c r="D400" s="32">
        <v>552</v>
      </c>
      <c r="E400" s="32">
        <v>536.1</v>
      </c>
      <c r="F400" s="32">
        <v>539.9</v>
      </c>
      <c r="G400" s="32">
        <v>539.35</v>
      </c>
      <c r="H400" s="32">
        <v>542.62</v>
      </c>
      <c r="I400" s="32">
        <v>57402</v>
      </c>
      <c r="J400" s="33">
        <v>31147565.25</v>
      </c>
      <c r="K400" s="39">
        <f>IF(ISERROR((Table212[[#This Row],[Close Price]]-G399)/G399),0,(Table212[[#This Row],[Close Price]]-G399)/G399)</f>
        <v>-4.7056652518914091E-3</v>
      </c>
      <c r="L400" s="39">
        <f>IF(OR(Table212[[#This Row],[Raw Return]]&lt;-20,Table212[[#This Row],[Raw Return]]&gt;20),"Outlier",Table212[[#This Row],[Raw Return]])</f>
        <v>-4.7056652518914091E-3</v>
      </c>
      <c r="M400" s="40">
        <f>(Table212[[#This Row],[Return]]-$Q$3)^2</f>
        <v>3.592287323083056E-5</v>
      </c>
      <c r="N400" s="40">
        <f>(Table212[[#This Row],[Return]]-$Q$3)^3</f>
        <v>-2.1530623099399165E-7</v>
      </c>
    </row>
    <row r="401" spans="1:14" x14ac:dyDescent="0.3">
      <c r="A401" s="36">
        <v>40849</v>
      </c>
      <c r="B401" s="37">
        <v>539.35</v>
      </c>
      <c r="C401" s="37">
        <v>535</v>
      </c>
      <c r="D401" s="37">
        <v>545</v>
      </c>
      <c r="E401" s="37">
        <v>530.1</v>
      </c>
      <c r="F401" s="37">
        <v>539.45000000000005</v>
      </c>
      <c r="G401" s="37">
        <v>539.79999999999995</v>
      </c>
      <c r="H401" s="37">
        <v>540.58000000000004</v>
      </c>
      <c r="I401" s="37">
        <v>35053</v>
      </c>
      <c r="J401" s="38">
        <v>18948878.699999999</v>
      </c>
      <c r="K401" s="39">
        <f>IF(ISERROR((Table212[[#This Row],[Close Price]]-G400)/G400),0,(Table212[[#This Row],[Close Price]]-G400)/G400)</f>
        <v>8.3433762862692459E-4</v>
      </c>
      <c r="L401" s="39">
        <f>IF(OR(Table212[[#This Row],[Raw Return]]&lt;-20,Table212[[#This Row],[Raw Return]]&gt;20),"Outlier",Table212[[#This Row],[Raw Return]])</f>
        <v>8.3433762862692459E-4</v>
      </c>
      <c r="M401" s="40">
        <f>(Table212[[#This Row],[Return]]-$Q$3)^2</f>
        <v>2.0572251783809216E-7</v>
      </c>
      <c r="N401" s="40">
        <f>(Table212[[#This Row],[Return]]-$Q$3)^3</f>
        <v>-9.3308830575198685E-11</v>
      </c>
    </row>
    <row r="402" spans="1:14" x14ac:dyDescent="0.3">
      <c r="A402" s="31">
        <v>40850</v>
      </c>
      <c r="B402" s="32">
        <v>539.79999999999995</v>
      </c>
      <c r="C402" s="32">
        <v>548.5</v>
      </c>
      <c r="D402" s="32">
        <v>555.04999999999995</v>
      </c>
      <c r="E402" s="32">
        <v>539</v>
      </c>
      <c r="F402" s="32">
        <v>541</v>
      </c>
      <c r="G402" s="32">
        <v>541.45000000000005</v>
      </c>
      <c r="H402" s="32">
        <v>544.74</v>
      </c>
      <c r="I402" s="32">
        <v>66105</v>
      </c>
      <c r="J402" s="33">
        <v>36010006.700000003</v>
      </c>
      <c r="K402" s="39">
        <f>IF(ISERROR((Table212[[#This Row],[Close Price]]-G401)/G401),0,(Table212[[#This Row],[Close Price]]-G401)/G401)</f>
        <v>3.0566876620972418E-3</v>
      </c>
      <c r="L402" s="39">
        <f>IF(OR(Table212[[#This Row],[Raw Return]]&lt;-20,Table212[[#This Row],[Raw Return]]&gt;20),"Outlier",Table212[[#This Row],[Raw Return]])</f>
        <v>3.0566876620972418E-3</v>
      </c>
      <c r="M402" s="40">
        <f>(Table212[[#This Row],[Return]]-$Q$3)^2</f>
        <v>3.1285953913895249E-6</v>
      </c>
      <c r="N402" s="40">
        <f>(Table212[[#This Row],[Return]]-$Q$3)^3</f>
        <v>5.5338081908130808E-9</v>
      </c>
    </row>
    <row r="403" spans="1:14" x14ac:dyDescent="0.3">
      <c r="A403" s="36">
        <v>40851</v>
      </c>
      <c r="B403" s="37">
        <v>541.45000000000005</v>
      </c>
      <c r="C403" s="37">
        <v>542.29999999999995</v>
      </c>
      <c r="D403" s="37">
        <v>547</v>
      </c>
      <c r="E403" s="37">
        <v>535.04999999999995</v>
      </c>
      <c r="F403" s="37">
        <v>535.04999999999995</v>
      </c>
      <c r="G403" s="37">
        <v>537.04999999999995</v>
      </c>
      <c r="H403" s="37">
        <v>541.1</v>
      </c>
      <c r="I403" s="37">
        <v>39927</v>
      </c>
      <c r="J403" s="38">
        <v>21604667.350000001</v>
      </c>
      <c r="K403" s="39">
        <f>IF(ISERROR((Table212[[#This Row],[Close Price]]-G402)/G402),0,(Table212[[#This Row],[Close Price]]-G402)/G402)</f>
        <v>-8.1263274540587134E-3</v>
      </c>
      <c r="L403" s="39">
        <f>IF(OR(Table212[[#This Row],[Raw Return]]&lt;-20,Table212[[#This Row],[Raw Return]]&gt;20),"Outlier",Table212[[#This Row],[Raw Return]])</f>
        <v>-8.1263274540587134E-3</v>
      </c>
      <c r="M403" s="40">
        <f>(Table212[[#This Row],[Return]]-$Q$3)^2</f>
        <v>8.8627755211376268E-5</v>
      </c>
      <c r="N403" s="40">
        <f>(Table212[[#This Row],[Return]]-$Q$3)^3</f>
        <v>-8.3436220712479805E-7</v>
      </c>
    </row>
    <row r="404" spans="1:14" x14ac:dyDescent="0.3">
      <c r="A404" s="31">
        <v>40855</v>
      </c>
      <c r="B404" s="32">
        <v>537.04999999999995</v>
      </c>
      <c r="C404" s="32">
        <v>532</v>
      </c>
      <c r="D404" s="32">
        <v>542.4</v>
      </c>
      <c r="E404" s="32">
        <v>531.25</v>
      </c>
      <c r="F404" s="32">
        <v>534.5</v>
      </c>
      <c r="G404" s="32">
        <v>535.1</v>
      </c>
      <c r="H404" s="32">
        <v>535.61</v>
      </c>
      <c r="I404" s="32">
        <v>30188</v>
      </c>
      <c r="J404" s="33">
        <v>16168900</v>
      </c>
      <c r="K404" s="39">
        <f>IF(ISERROR((Table212[[#This Row],[Close Price]]-G403)/G403),0,(Table212[[#This Row],[Close Price]]-G403)/G403)</f>
        <v>-3.6309468392140992E-3</v>
      </c>
      <c r="L404" s="39">
        <f>IF(OR(Table212[[#This Row],[Raw Return]]&lt;-20,Table212[[#This Row],[Raw Return]]&gt;20),"Outlier",Table212[[#This Row],[Raw Return]])</f>
        <v>-3.6309468392140992E-3</v>
      </c>
      <c r="M404" s="40">
        <f>(Table212[[#This Row],[Return]]-$Q$3)^2</f>
        <v>2.4195094278986776E-5</v>
      </c>
      <c r="N404" s="40">
        <f>(Table212[[#This Row],[Return]]-$Q$3)^3</f>
        <v>-1.1901206152200771E-7</v>
      </c>
    </row>
    <row r="405" spans="1:14" x14ac:dyDescent="0.3">
      <c r="A405" s="36">
        <v>40856</v>
      </c>
      <c r="B405" s="37">
        <v>535.1</v>
      </c>
      <c r="C405" s="37">
        <v>535.15</v>
      </c>
      <c r="D405" s="37">
        <v>538.95000000000005</v>
      </c>
      <c r="E405" s="37">
        <v>505.25</v>
      </c>
      <c r="F405" s="37">
        <v>526.95000000000005</v>
      </c>
      <c r="G405" s="37">
        <v>525.29999999999995</v>
      </c>
      <c r="H405" s="37">
        <v>528.4</v>
      </c>
      <c r="I405" s="37">
        <v>39509</v>
      </c>
      <c r="J405" s="38">
        <v>20876732.050000001</v>
      </c>
      <c r="K405" s="39">
        <f>IF(ISERROR((Table212[[#This Row],[Close Price]]-G404)/G404),0,(Table212[[#This Row],[Close Price]]-G404)/G404)</f>
        <v>-1.8314333769389027E-2</v>
      </c>
      <c r="L405" s="39">
        <f>IF(OR(Table212[[#This Row],[Raw Return]]&lt;-20,Table212[[#This Row],[Raw Return]]&gt;20),"Outlier",Table212[[#This Row],[Raw Return]])</f>
        <v>-1.8314333769389027E-2</v>
      </c>
      <c r="M405" s="40">
        <f>(Table212[[#This Row],[Return]]-$Q$3)^2</f>
        <v>3.8424772835943943E-4</v>
      </c>
      <c r="N405" s="40">
        <f>(Table212[[#This Row],[Return]]-$Q$3)^3</f>
        <v>-7.5321153610118843E-6</v>
      </c>
    </row>
    <row r="406" spans="1:14" x14ac:dyDescent="0.3">
      <c r="A406" s="31">
        <v>40858</v>
      </c>
      <c r="B406" s="32">
        <v>525.29999999999995</v>
      </c>
      <c r="C406" s="32">
        <v>522</v>
      </c>
      <c r="D406" s="32">
        <v>530</v>
      </c>
      <c r="E406" s="32">
        <v>515.1</v>
      </c>
      <c r="F406" s="32">
        <v>517.5</v>
      </c>
      <c r="G406" s="32">
        <v>518.15</v>
      </c>
      <c r="H406" s="32">
        <v>519.61</v>
      </c>
      <c r="I406" s="32">
        <v>26825</v>
      </c>
      <c r="J406" s="33">
        <v>13938607.1</v>
      </c>
      <c r="K406" s="39">
        <f>IF(ISERROR((Table212[[#This Row],[Close Price]]-G405)/G405),0,(Table212[[#This Row],[Close Price]]-G405)/G405)</f>
        <v>-1.3611269750618653E-2</v>
      </c>
      <c r="L406" s="39">
        <f>IF(OR(Table212[[#This Row],[Raw Return]]&lt;-20,Table212[[#This Row],[Raw Return]]&gt;20),"Outlier",Table212[[#This Row],[Raw Return]])</f>
        <v>-1.3611269750618653E-2</v>
      </c>
      <c r="M406" s="40">
        <f>(Table212[[#This Row],[Return]]-$Q$3)^2</f>
        <v>2.2198538057308477E-4</v>
      </c>
      <c r="N406" s="40">
        <f>(Table212[[#This Row],[Return]]-$Q$3)^3</f>
        <v>-3.3073987710633286E-6</v>
      </c>
    </row>
    <row r="407" spans="1:14" x14ac:dyDescent="0.3">
      <c r="A407" s="36">
        <v>40861</v>
      </c>
      <c r="B407" s="37">
        <v>518.15</v>
      </c>
      <c r="C407" s="37">
        <v>524.6</v>
      </c>
      <c r="D407" s="37">
        <v>535</v>
      </c>
      <c r="E407" s="37">
        <v>513.45000000000005</v>
      </c>
      <c r="F407" s="37">
        <v>516.79999999999995</v>
      </c>
      <c r="G407" s="37">
        <v>517.54999999999995</v>
      </c>
      <c r="H407" s="37">
        <v>523.05999999999995</v>
      </c>
      <c r="I407" s="37">
        <v>28350</v>
      </c>
      <c r="J407" s="38">
        <v>14828858.9</v>
      </c>
      <c r="K407" s="39">
        <f>IF(ISERROR((Table212[[#This Row],[Close Price]]-G406)/G406),0,(Table212[[#This Row],[Close Price]]-G406)/G406)</f>
        <v>-1.1579658400077636E-3</v>
      </c>
      <c r="L407" s="39">
        <f>IF(OR(Table212[[#This Row],[Raw Return]]&lt;-20,Table212[[#This Row],[Raw Return]]&gt;20),"Outlier",Table212[[#This Row],[Raw Return]])</f>
        <v>-1.1579658400077636E-3</v>
      </c>
      <c r="M407" s="40">
        <f>(Table212[[#This Row],[Return]]-$Q$3)^2</f>
        <v>5.9822796226037671E-6</v>
      </c>
      <c r="N407" s="40">
        <f>(Table212[[#This Row],[Return]]-$Q$3)^3</f>
        <v>-1.4631877729421841E-8</v>
      </c>
    </row>
    <row r="408" spans="1:14" x14ac:dyDescent="0.3">
      <c r="A408" s="31">
        <v>40862</v>
      </c>
      <c r="B408" s="32">
        <v>517.54999999999995</v>
      </c>
      <c r="C408" s="32">
        <v>517</v>
      </c>
      <c r="D408" s="32">
        <v>520</v>
      </c>
      <c r="E408" s="32">
        <v>504</v>
      </c>
      <c r="F408" s="32">
        <v>508.95</v>
      </c>
      <c r="G408" s="32">
        <v>506.5</v>
      </c>
      <c r="H408" s="32">
        <v>512.69000000000005</v>
      </c>
      <c r="I408" s="32">
        <v>37341</v>
      </c>
      <c r="J408" s="33">
        <v>19144515.699999999</v>
      </c>
      <c r="K408" s="39">
        <f>IF(ISERROR((Table212[[#This Row],[Close Price]]-G407)/G407),0,(Table212[[#This Row],[Close Price]]-G407)/G407)</f>
        <v>-2.1350594145493104E-2</v>
      </c>
      <c r="L408" s="39">
        <f>IF(OR(Table212[[#This Row],[Raw Return]]&lt;-20,Table212[[#This Row],[Raw Return]]&gt;20),"Outlier",Table212[[#This Row],[Raw Return]])</f>
        <v>-2.1350594145493104E-2</v>
      </c>
      <c r="M408" s="40">
        <f>(Table212[[#This Row],[Return]]-$Q$3)^2</f>
        <v>5.125016015077008E-4</v>
      </c>
      <c r="N408" s="40">
        <f>(Table212[[#This Row],[Return]]-$Q$3)^3</f>
        <v>-1.1602266591789924E-5</v>
      </c>
    </row>
    <row r="409" spans="1:14" x14ac:dyDescent="0.3">
      <c r="A409" s="36">
        <v>40863</v>
      </c>
      <c r="B409" s="37">
        <v>506.5</v>
      </c>
      <c r="C409" s="37">
        <v>514.25</v>
      </c>
      <c r="D409" s="37">
        <v>516.5</v>
      </c>
      <c r="E409" s="37">
        <v>496</v>
      </c>
      <c r="F409" s="37">
        <v>503.85</v>
      </c>
      <c r="G409" s="37">
        <v>502</v>
      </c>
      <c r="H409" s="37">
        <v>506.14</v>
      </c>
      <c r="I409" s="37">
        <v>57206</v>
      </c>
      <c r="J409" s="38">
        <v>28954155.550000001</v>
      </c>
      <c r="K409" s="39">
        <f>IF(ISERROR((Table212[[#This Row],[Close Price]]-G408)/G408),0,(Table212[[#This Row],[Close Price]]-G408)/G408)</f>
        <v>-8.8845014807502464E-3</v>
      </c>
      <c r="L409" s="39">
        <f>IF(OR(Table212[[#This Row],[Raw Return]]&lt;-20,Table212[[#This Row],[Raw Return]]&gt;20),"Outlier",Table212[[#This Row],[Raw Return]])</f>
        <v>-8.8845014807502464E-3</v>
      </c>
      <c r="M409" s="40">
        <f>(Table212[[#This Row],[Return]]-$Q$3)^2</f>
        <v>1.0347783471356567E-4</v>
      </c>
      <c r="N409" s="40">
        <f>(Table212[[#This Row],[Return]]-$Q$3)^3</f>
        <v>-1.0526185003451715E-6</v>
      </c>
    </row>
    <row r="410" spans="1:14" x14ac:dyDescent="0.3">
      <c r="A410" s="31">
        <v>40864</v>
      </c>
      <c r="B410" s="32">
        <v>502</v>
      </c>
      <c r="C410" s="32">
        <v>503.95</v>
      </c>
      <c r="D410" s="32">
        <v>514</v>
      </c>
      <c r="E410" s="32">
        <v>498.1</v>
      </c>
      <c r="F410" s="32">
        <v>501.9</v>
      </c>
      <c r="G410" s="32">
        <v>500.4</v>
      </c>
      <c r="H410" s="32">
        <v>505.66</v>
      </c>
      <c r="I410" s="32">
        <v>37891</v>
      </c>
      <c r="J410" s="33">
        <v>19160055.949999999</v>
      </c>
      <c r="K410" s="39">
        <f>IF(ISERROR((Table212[[#This Row],[Close Price]]-G409)/G409),0,(Table212[[#This Row],[Close Price]]-G409)/G409)</f>
        <v>-3.1872509960159815E-3</v>
      </c>
      <c r="L410" s="39">
        <f>IF(OR(Table212[[#This Row],[Raw Return]]&lt;-20,Table212[[#This Row],[Raw Return]]&gt;20),"Outlier",Table212[[#This Row],[Raw Return]])</f>
        <v>-3.1872509960159815E-3</v>
      </c>
      <c r="M410" s="40">
        <f>(Table212[[#This Row],[Return]]-$Q$3)^2</f>
        <v>2.0027012875724558E-5</v>
      </c>
      <c r="N410" s="40">
        <f>(Table212[[#This Row],[Return]]-$Q$3)^3</f>
        <v>-8.9623988152212554E-8</v>
      </c>
    </row>
    <row r="411" spans="1:14" x14ac:dyDescent="0.3">
      <c r="A411" s="36">
        <v>40865</v>
      </c>
      <c r="B411" s="37">
        <v>500.4</v>
      </c>
      <c r="C411" s="37">
        <v>504.9</v>
      </c>
      <c r="D411" s="37">
        <v>505</v>
      </c>
      <c r="E411" s="37">
        <v>482.65</v>
      </c>
      <c r="F411" s="37">
        <v>485.95</v>
      </c>
      <c r="G411" s="37">
        <v>484.55</v>
      </c>
      <c r="H411" s="37">
        <v>488.94</v>
      </c>
      <c r="I411" s="37">
        <v>36857</v>
      </c>
      <c r="J411" s="38">
        <v>18020692.300000001</v>
      </c>
      <c r="K411" s="39">
        <f>IF(ISERROR((Table212[[#This Row],[Close Price]]-G410)/G410),0,(Table212[[#This Row],[Close Price]]-G410)/G410)</f>
        <v>-3.1674660271782507E-2</v>
      </c>
      <c r="L411" s="39">
        <f>IF(OR(Table212[[#This Row],[Raw Return]]&lt;-20,Table212[[#This Row],[Raw Return]]&gt;20),"Outlier",Table212[[#This Row],[Raw Return]])</f>
        <v>-3.1674660271782507E-2</v>
      </c>
      <c r="M411" s="40">
        <f>(Table212[[#This Row],[Return]]-$Q$3)^2</f>
        <v>1.0865306480659664E-3</v>
      </c>
      <c r="N411" s="40">
        <f>(Table212[[#This Row],[Return]]-$Q$3)^3</f>
        <v>-3.581483639750851E-5</v>
      </c>
    </row>
    <row r="412" spans="1:14" x14ac:dyDescent="0.3">
      <c r="A412" s="31">
        <v>40868</v>
      </c>
      <c r="B412" s="32">
        <v>484.55</v>
      </c>
      <c r="C412" s="32">
        <v>481</v>
      </c>
      <c r="D412" s="32">
        <v>490</v>
      </c>
      <c r="E412" s="32">
        <v>480</v>
      </c>
      <c r="F412" s="32">
        <v>480</v>
      </c>
      <c r="G412" s="32">
        <v>481.4</v>
      </c>
      <c r="H412" s="32">
        <v>484.66</v>
      </c>
      <c r="I412" s="32">
        <v>17971</v>
      </c>
      <c r="J412" s="33">
        <v>8709768.0999999996</v>
      </c>
      <c r="K412" s="39">
        <f>IF(ISERROR((Table212[[#This Row],[Close Price]]-G411)/G411),0,(Table212[[#This Row],[Close Price]]-G411)/G411)</f>
        <v>-6.5008771024662763E-3</v>
      </c>
      <c r="L412" s="39">
        <f>IF(OR(Table212[[#This Row],[Raw Return]]&lt;-20,Table212[[#This Row],[Raw Return]]&gt;20),"Outlier",Table212[[#This Row],[Raw Return]])</f>
        <v>-6.5008771024662763E-3</v>
      </c>
      <c r="M412" s="40">
        <f>(Table212[[#This Row],[Return]]-$Q$3)^2</f>
        <v>6.0665112171424746E-5</v>
      </c>
      <c r="N412" s="40">
        <f>(Table212[[#This Row],[Return]]-$Q$3)^3</f>
        <v>-4.7250728357979445E-7</v>
      </c>
    </row>
    <row r="413" spans="1:14" x14ac:dyDescent="0.3">
      <c r="A413" s="36">
        <v>40869</v>
      </c>
      <c r="B413" s="37">
        <v>481.4</v>
      </c>
      <c r="C413" s="37">
        <v>481.5</v>
      </c>
      <c r="D413" s="37">
        <v>487.7</v>
      </c>
      <c r="E413" s="37">
        <v>478.05</v>
      </c>
      <c r="F413" s="37">
        <v>481</v>
      </c>
      <c r="G413" s="37">
        <v>480.25</v>
      </c>
      <c r="H413" s="37">
        <v>481.73</v>
      </c>
      <c r="I413" s="37">
        <v>24050</v>
      </c>
      <c r="J413" s="38">
        <v>11585664.25</v>
      </c>
      <c r="K413" s="39">
        <f>IF(ISERROR((Table212[[#This Row],[Close Price]]-G412)/G412),0,(Table212[[#This Row],[Close Price]]-G412)/G412)</f>
        <v>-2.3888658080597784E-3</v>
      </c>
      <c r="L413" s="39">
        <f>IF(OR(Table212[[#This Row],[Raw Return]]&lt;-20,Table212[[#This Row],[Raw Return]]&gt;20),"Outlier",Table212[[#This Row],[Raw Return]])</f>
        <v>-2.3888658080597784E-3</v>
      </c>
      <c r="M413" s="40">
        <f>(Table212[[#This Row],[Return]]-$Q$3)^2</f>
        <v>1.3518636745110575E-5</v>
      </c>
      <c r="N413" s="40">
        <f>(Table212[[#This Row],[Return]]-$Q$3)^3</f>
        <v>-4.9704916393221527E-8</v>
      </c>
    </row>
    <row r="414" spans="1:14" x14ac:dyDescent="0.3">
      <c r="A414" s="31">
        <v>40870</v>
      </c>
      <c r="B414" s="32">
        <v>480.25</v>
      </c>
      <c r="C414" s="32">
        <v>477.6</v>
      </c>
      <c r="D414" s="32">
        <v>477.6</v>
      </c>
      <c r="E414" s="32">
        <v>466.1</v>
      </c>
      <c r="F414" s="32">
        <v>468.65</v>
      </c>
      <c r="G414" s="32">
        <v>470.25</v>
      </c>
      <c r="H414" s="32">
        <v>472.04</v>
      </c>
      <c r="I414" s="32">
        <v>122339</v>
      </c>
      <c r="J414" s="33">
        <v>57748648.299999997</v>
      </c>
      <c r="K414" s="39">
        <f>IF(ISERROR((Table212[[#This Row],[Close Price]]-G413)/G413),0,(Table212[[#This Row],[Close Price]]-G413)/G413)</f>
        <v>-2.0822488287350338E-2</v>
      </c>
      <c r="L414" s="39">
        <f>IF(OR(Table212[[#This Row],[Raw Return]]&lt;-20,Table212[[#This Row],[Raw Return]]&gt;20),"Outlier",Table212[[#This Row],[Raw Return]])</f>
        <v>-2.0822488287350338E-2</v>
      </c>
      <c r="M414" s="40">
        <f>(Table212[[#This Row],[Return]]-$Q$3)^2</f>
        <v>4.8886945024951385E-4</v>
      </c>
      <c r="N414" s="40">
        <f>(Table212[[#This Row],[Return]]-$Q$3)^3</f>
        <v>-1.0809095357130781E-5</v>
      </c>
    </row>
    <row r="415" spans="1:14" x14ac:dyDescent="0.3">
      <c r="A415" s="36">
        <v>40871</v>
      </c>
      <c r="B415" s="37">
        <v>470.25</v>
      </c>
      <c r="C415" s="37">
        <v>468</v>
      </c>
      <c r="D415" s="37">
        <v>473.85</v>
      </c>
      <c r="E415" s="37">
        <v>456</v>
      </c>
      <c r="F415" s="37">
        <v>462.6</v>
      </c>
      <c r="G415" s="37">
        <v>461.75</v>
      </c>
      <c r="H415" s="37">
        <v>461.21</v>
      </c>
      <c r="I415" s="37">
        <v>39643</v>
      </c>
      <c r="J415" s="38">
        <v>18283667</v>
      </c>
      <c r="K415" s="39">
        <f>IF(ISERROR((Table212[[#This Row],[Close Price]]-G414)/G414),0,(Table212[[#This Row],[Close Price]]-G414)/G414)</f>
        <v>-1.8075491759702286E-2</v>
      </c>
      <c r="L415" s="39">
        <f>IF(OR(Table212[[#This Row],[Raw Return]]&lt;-20,Table212[[#This Row],[Raw Return]]&gt;20),"Outlier",Table212[[#This Row],[Raw Return]])</f>
        <v>-1.8075491759702286E-2</v>
      </c>
      <c r="M415" s="40">
        <f>(Table212[[#This Row],[Return]]-$Q$3)^2</f>
        <v>3.7494109810461802E-4</v>
      </c>
      <c r="N415" s="40">
        <f>(Table212[[#This Row],[Return]]-$Q$3)^3</f>
        <v>-7.260132895876894E-6</v>
      </c>
    </row>
    <row r="416" spans="1:14" x14ac:dyDescent="0.3">
      <c r="A416" s="31">
        <v>40872</v>
      </c>
      <c r="B416" s="32">
        <v>461.75</v>
      </c>
      <c r="C416" s="32">
        <v>461</v>
      </c>
      <c r="D416" s="32">
        <v>466.7</v>
      </c>
      <c r="E416" s="32">
        <v>451</v>
      </c>
      <c r="F416" s="32">
        <v>451</v>
      </c>
      <c r="G416" s="32">
        <v>453.2</v>
      </c>
      <c r="H416" s="32">
        <v>460.26</v>
      </c>
      <c r="I416" s="32">
        <v>45514</v>
      </c>
      <c r="J416" s="33">
        <v>20948446.100000001</v>
      </c>
      <c r="K416" s="39">
        <f>IF(ISERROR((Table212[[#This Row],[Close Price]]-G415)/G415),0,(Table212[[#This Row],[Close Price]]-G415)/G415)</f>
        <v>-1.8516513264753679E-2</v>
      </c>
      <c r="L416" s="39">
        <f>IF(OR(Table212[[#This Row],[Raw Return]]&lt;-20,Table212[[#This Row],[Raw Return]]&gt;20),"Outlier",Table212[[#This Row],[Raw Return]])</f>
        <v>-1.8516513264753679E-2</v>
      </c>
      <c r="M416" s="40">
        <f>(Table212[[#This Row],[Return]]-$Q$3)^2</f>
        <v>3.92214946017046E-4</v>
      </c>
      <c r="N416" s="40">
        <f>(Table212[[#This Row],[Return]]-$Q$3)^3</f>
        <v>-7.7675884763243146E-6</v>
      </c>
    </row>
    <row r="417" spans="1:14" x14ac:dyDescent="0.3">
      <c r="A417" s="36">
        <v>40875</v>
      </c>
      <c r="B417" s="37">
        <v>453.2</v>
      </c>
      <c r="C417" s="37">
        <v>462.15</v>
      </c>
      <c r="D417" s="37">
        <v>462.15</v>
      </c>
      <c r="E417" s="37">
        <v>450.1</v>
      </c>
      <c r="F417" s="37">
        <v>453</v>
      </c>
      <c r="G417" s="37">
        <v>456.3</v>
      </c>
      <c r="H417" s="37">
        <v>457.49</v>
      </c>
      <c r="I417" s="37">
        <v>118803</v>
      </c>
      <c r="J417" s="38">
        <v>54351357.149999999</v>
      </c>
      <c r="K417" s="39">
        <f>IF(ISERROR((Table212[[#This Row],[Close Price]]-G416)/G416),0,(Table212[[#This Row],[Close Price]]-G416)/G416)</f>
        <v>6.840247131509318E-3</v>
      </c>
      <c r="L417" s="39">
        <f>IF(OR(Table212[[#This Row],[Raw Return]]&lt;-20,Table212[[#This Row],[Raw Return]]&gt;20),"Outlier",Table212[[#This Row],[Raw Return]])</f>
        <v>6.840247131509318E-3</v>
      </c>
      <c r="M417" s="40">
        <f>(Table212[[#This Row],[Return]]-$Q$3)^2</f>
        <v>3.0828513459246336E-5</v>
      </c>
      <c r="N417" s="40">
        <f>(Table212[[#This Row],[Return]]-$Q$3)^3</f>
        <v>1.7117048276476926E-7</v>
      </c>
    </row>
    <row r="418" spans="1:14" x14ac:dyDescent="0.3">
      <c r="A418" s="31">
        <v>40876</v>
      </c>
      <c r="B418" s="32">
        <v>456.3</v>
      </c>
      <c r="C418" s="32">
        <v>458.4</v>
      </c>
      <c r="D418" s="32">
        <v>470.75</v>
      </c>
      <c r="E418" s="32">
        <v>451.3</v>
      </c>
      <c r="F418" s="32">
        <v>460.45</v>
      </c>
      <c r="G418" s="32">
        <v>460.35</v>
      </c>
      <c r="H418" s="32">
        <v>462.22</v>
      </c>
      <c r="I418" s="32">
        <v>82119</v>
      </c>
      <c r="J418" s="33">
        <v>37956741.600000001</v>
      </c>
      <c r="K418" s="39">
        <f>IF(ISERROR((Table212[[#This Row],[Close Price]]-G417)/G417),0,(Table212[[#This Row],[Close Price]]-G417)/G417)</f>
        <v>8.8757396449704387E-3</v>
      </c>
      <c r="L418" s="39">
        <f>IF(OR(Table212[[#This Row],[Raw Return]]&lt;-20,Table212[[#This Row],[Raw Return]]&gt;20),"Outlier",Table212[[#This Row],[Raw Return]])</f>
        <v>8.8757396449704387E-3</v>
      </c>
      <c r="M418" s="40">
        <f>(Table212[[#This Row],[Return]]-$Q$3)^2</f>
        <v>5.7575248694413943E-5</v>
      </c>
      <c r="N418" s="40">
        <f>(Table212[[#This Row],[Return]]-$Q$3)^3</f>
        <v>4.3687152021153867E-7</v>
      </c>
    </row>
    <row r="419" spans="1:14" x14ac:dyDescent="0.3">
      <c r="A419" s="36">
        <v>40877</v>
      </c>
      <c r="B419" s="37">
        <v>460.35</v>
      </c>
      <c r="C419" s="37">
        <v>463</v>
      </c>
      <c r="D419" s="37">
        <v>463</v>
      </c>
      <c r="E419" s="37">
        <v>412.15</v>
      </c>
      <c r="F419" s="37">
        <v>421</v>
      </c>
      <c r="G419" s="37">
        <v>424</v>
      </c>
      <c r="H419" s="37">
        <v>434.47</v>
      </c>
      <c r="I419" s="37">
        <v>597020</v>
      </c>
      <c r="J419" s="38">
        <v>259387885.75</v>
      </c>
      <c r="K419" s="39">
        <f>IF(ISERROR((Table212[[#This Row],[Close Price]]-G418)/G418),0,(Table212[[#This Row],[Close Price]]-G418)/G418)</f>
        <v>-7.8961659606820944E-2</v>
      </c>
      <c r="L419" s="39">
        <f>IF(OR(Table212[[#This Row],[Raw Return]]&lt;-20,Table212[[#This Row],[Raw Return]]&gt;20),"Outlier",Table212[[#This Row],[Raw Return]])</f>
        <v>-7.8961659606820944E-2</v>
      </c>
      <c r="M419" s="40">
        <f>(Table212[[#This Row],[Return]]-$Q$3)^2</f>
        <v>6.4399924705144549E-3</v>
      </c>
      <c r="N419" s="40">
        <f>(Table212[[#This Row],[Return]]-$Q$3)^3</f>
        <v>-5.1680658584859411E-4</v>
      </c>
    </row>
    <row r="420" spans="1:14" x14ac:dyDescent="0.3">
      <c r="A420" s="31">
        <v>40878</v>
      </c>
      <c r="B420" s="32">
        <v>424</v>
      </c>
      <c r="C420" s="32">
        <v>435</v>
      </c>
      <c r="D420" s="32">
        <v>448</v>
      </c>
      <c r="E420" s="32">
        <v>430</v>
      </c>
      <c r="F420" s="32">
        <v>435.8</v>
      </c>
      <c r="G420" s="32">
        <v>435.75</v>
      </c>
      <c r="H420" s="32">
        <v>435.19</v>
      </c>
      <c r="I420" s="32">
        <v>118688</v>
      </c>
      <c r="J420" s="33">
        <v>51652176.75</v>
      </c>
      <c r="K420" s="39">
        <f>IF(ISERROR((Table212[[#This Row],[Close Price]]-G419)/G419),0,(Table212[[#This Row],[Close Price]]-G419)/G419)</f>
        <v>2.7712264150943397E-2</v>
      </c>
      <c r="L420" s="39">
        <f>IF(OR(Table212[[#This Row],[Raw Return]]&lt;-20,Table212[[#This Row],[Raw Return]]&gt;20),"Outlier",Table212[[#This Row],[Raw Return]])</f>
        <v>2.7712264150943397E-2</v>
      </c>
      <c r="M420" s="40">
        <f>(Table212[[#This Row],[Return]]-$Q$3)^2</f>
        <v>6.9824680562337153E-4</v>
      </c>
      <c r="N420" s="40">
        <f>(Table212[[#This Row],[Return]]-$Q$3)^3</f>
        <v>1.8450725016315103E-5</v>
      </c>
    </row>
    <row r="421" spans="1:14" x14ac:dyDescent="0.3">
      <c r="A421" s="36">
        <v>40879</v>
      </c>
      <c r="B421" s="37">
        <v>435.75</v>
      </c>
      <c r="C421" s="37">
        <v>440.05</v>
      </c>
      <c r="D421" s="37">
        <v>456</v>
      </c>
      <c r="E421" s="37">
        <v>439</v>
      </c>
      <c r="F421" s="37">
        <v>447</v>
      </c>
      <c r="G421" s="37">
        <v>447.3</v>
      </c>
      <c r="H421" s="37">
        <v>448.18</v>
      </c>
      <c r="I421" s="37">
        <v>182730</v>
      </c>
      <c r="J421" s="38">
        <v>81895256.450000003</v>
      </c>
      <c r="K421" s="39">
        <f>IF(ISERROR((Table212[[#This Row],[Close Price]]-G420)/G420),0,(Table212[[#This Row],[Close Price]]-G420)/G420)</f>
        <v>2.6506024096385569E-2</v>
      </c>
      <c r="L421" s="39">
        <f>IF(OR(Table212[[#This Row],[Raw Return]]&lt;-20,Table212[[#This Row],[Raw Return]]&gt;20),"Outlier",Table212[[#This Row],[Raw Return]])</f>
        <v>2.6506024096385569E-2</v>
      </c>
      <c r="M421" s="40">
        <f>(Table212[[#This Row],[Return]]-$Q$3)^2</f>
        <v>6.3595357760412629E-4</v>
      </c>
      <c r="N421" s="40">
        <f>(Table212[[#This Row],[Return]]-$Q$3)^3</f>
        <v>1.6037553650460224E-5</v>
      </c>
    </row>
    <row r="422" spans="1:14" x14ac:dyDescent="0.3">
      <c r="A422" s="31">
        <v>40882</v>
      </c>
      <c r="B422" s="32">
        <v>447.3</v>
      </c>
      <c r="C422" s="32">
        <v>451.4</v>
      </c>
      <c r="D422" s="32">
        <v>452.7</v>
      </c>
      <c r="E422" s="32">
        <v>442.25</v>
      </c>
      <c r="F422" s="32">
        <v>448.95</v>
      </c>
      <c r="G422" s="32">
        <v>448.85</v>
      </c>
      <c r="H422" s="32">
        <v>448.61</v>
      </c>
      <c r="I422" s="32">
        <v>45642</v>
      </c>
      <c r="J422" s="33">
        <v>20475675.550000001</v>
      </c>
      <c r="K422" s="39">
        <f>IF(ISERROR((Table212[[#This Row],[Close Price]]-G421)/G421),0,(Table212[[#This Row],[Close Price]]-G421)/G421)</f>
        <v>3.4652358596020823E-3</v>
      </c>
      <c r="L422" s="39">
        <f>IF(OR(Table212[[#This Row],[Raw Return]]&lt;-20,Table212[[#This Row],[Raw Return]]&gt;20),"Outlier",Table212[[#This Row],[Raw Return]])</f>
        <v>3.4652358596020823E-3</v>
      </c>
      <c r="M422" s="40">
        <f>(Table212[[#This Row],[Return]]-$Q$3)^2</f>
        <v>4.7407737167396592E-6</v>
      </c>
      <c r="N422" s="40">
        <f>(Table212[[#This Row],[Return]]-$Q$3)^3</f>
        <v>1.0322237315027671E-8</v>
      </c>
    </row>
    <row r="423" spans="1:14" x14ac:dyDescent="0.3">
      <c r="A423" s="36">
        <v>40884</v>
      </c>
      <c r="B423" s="37">
        <v>448.85</v>
      </c>
      <c r="C423" s="37">
        <v>448.85</v>
      </c>
      <c r="D423" s="37">
        <v>452</v>
      </c>
      <c r="E423" s="37">
        <v>443.5</v>
      </c>
      <c r="F423" s="37">
        <v>450.75</v>
      </c>
      <c r="G423" s="37">
        <v>450.6</v>
      </c>
      <c r="H423" s="37">
        <v>450.11</v>
      </c>
      <c r="I423" s="37">
        <v>36926</v>
      </c>
      <c r="J423" s="38">
        <v>16620686.25</v>
      </c>
      <c r="K423" s="39">
        <f>IF(ISERROR((Table212[[#This Row],[Close Price]]-G422)/G422),0,(Table212[[#This Row],[Close Price]]-G422)/G422)</f>
        <v>3.8988526233708362E-3</v>
      </c>
      <c r="L423" s="39">
        <f>IF(OR(Table212[[#This Row],[Raw Return]]&lt;-20,Table212[[#This Row],[Raw Return]]&gt;20),"Outlier",Table212[[#This Row],[Raw Return]])</f>
        <v>3.8988526233708362E-3</v>
      </c>
      <c r="M423" s="40">
        <f>(Table212[[#This Row],[Return]]-$Q$3)^2</f>
        <v>6.817052342027164E-6</v>
      </c>
      <c r="N423" s="40">
        <f>(Table212[[#This Row],[Return]]-$Q$3)^3</f>
        <v>1.779897294241576E-8</v>
      </c>
    </row>
    <row r="424" spans="1:14" x14ac:dyDescent="0.3">
      <c r="A424" s="31">
        <v>40885</v>
      </c>
      <c r="B424" s="32">
        <v>450.6</v>
      </c>
      <c r="C424" s="32">
        <v>449.95</v>
      </c>
      <c r="D424" s="32">
        <v>451.9</v>
      </c>
      <c r="E424" s="32">
        <v>434.3</v>
      </c>
      <c r="F424" s="32">
        <v>438.4</v>
      </c>
      <c r="G424" s="32">
        <v>438.05</v>
      </c>
      <c r="H424" s="32">
        <v>439</v>
      </c>
      <c r="I424" s="32">
        <v>40921</v>
      </c>
      <c r="J424" s="33">
        <v>17964342.449999999</v>
      </c>
      <c r="K424" s="39">
        <f>IF(ISERROR((Table212[[#This Row],[Close Price]]-G423)/G423),0,(Table212[[#This Row],[Close Price]]-G423)/G423)</f>
        <v>-2.7851753217931669E-2</v>
      </c>
      <c r="L424" s="39">
        <f>IF(OR(Table212[[#This Row],[Raw Return]]&lt;-20,Table212[[#This Row],[Raw Return]]&gt;20),"Outlier",Table212[[#This Row],[Raw Return]])</f>
        <v>-2.7851753217931669E-2</v>
      </c>
      <c r="M424" s="40">
        <f>(Table212[[#This Row],[Return]]-$Q$3)^2</f>
        <v>8.4911962692866736E-4</v>
      </c>
      <c r="N424" s="40">
        <f>(Table212[[#This Row],[Return]]-$Q$3)^3</f>
        <v>-2.4743054926185782E-5</v>
      </c>
    </row>
    <row r="425" spans="1:14" x14ac:dyDescent="0.3">
      <c r="A425" s="36">
        <v>40886</v>
      </c>
      <c r="B425" s="37">
        <v>438.05</v>
      </c>
      <c r="C425" s="37">
        <v>428.1</v>
      </c>
      <c r="D425" s="37">
        <v>439</v>
      </c>
      <c r="E425" s="37">
        <v>422</v>
      </c>
      <c r="F425" s="37">
        <v>422</v>
      </c>
      <c r="G425" s="37">
        <v>424.55</v>
      </c>
      <c r="H425" s="37">
        <v>429.33</v>
      </c>
      <c r="I425" s="37">
        <v>27404</v>
      </c>
      <c r="J425" s="38">
        <v>11765296.9</v>
      </c>
      <c r="K425" s="39">
        <f>IF(ISERROR((Table212[[#This Row],[Close Price]]-G424)/G424),0,(Table212[[#This Row],[Close Price]]-G424)/G424)</f>
        <v>-3.0818399726058668E-2</v>
      </c>
      <c r="L425" s="39">
        <f>IF(OR(Table212[[#This Row],[Raw Return]]&lt;-20,Table212[[#This Row],[Raw Return]]&gt;20),"Outlier",Table212[[#This Row],[Raw Return]])</f>
        <v>-3.0818399726058668E-2</v>
      </c>
      <c r="M425" s="40">
        <f>(Table212[[#This Row],[Return]]-$Q$3)^2</f>
        <v>1.0308147435225527E-3</v>
      </c>
      <c r="N425" s="40">
        <f>(Table212[[#This Row],[Return]]-$Q$3)^3</f>
        <v>-3.3095651314239372E-5</v>
      </c>
    </row>
    <row r="426" spans="1:14" x14ac:dyDescent="0.3">
      <c r="A426" s="31">
        <v>40889</v>
      </c>
      <c r="B426" s="32">
        <v>424.55</v>
      </c>
      <c r="C426" s="32">
        <v>427.1</v>
      </c>
      <c r="D426" s="32">
        <v>429.4</v>
      </c>
      <c r="E426" s="32">
        <v>415</v>
      </c>
      <c r="F426" s="32">
        <v>420.35</v>
      </c>
      <c r="G426" s="32">
        <v>421.2</v>
      </c>
      <c r="H426" s="32">
        <v>422.5</v>
      </c>
      <c r="I426" s="32">
        <v>41944</v>
      </c>
      <c r="J426" s="33">
        <v>17721467.649999999</v>
      </c>
      <c r="K426" s="39">
        <f>IF(ISERROR((Table212[[#This Row],[Close Price]]-G425)/G425),0,(Table212[[#This Row],[Close Price]]-G425)/G425)</f>
        <v>-7.8907078082676302E-3</v>
      </c>
      <c r="L426" s="39">
        <f>IF(OR(Table212[[#This Row],[Raw Return]]&lt;-20,Table212[[#This Row],[Raw Return]]&gt;20),"Outlier",Table212[[#This Row],[Raw Return]])</f>
        <v>-7.8907078082676302E-3</v>
      </c>
      <c r="M426" s="40">
        <f>(Table212[[#This Row],[Return]]-$Q$3)^2</f>
        <v>8.4246916034100535E-5</v>
      </c>
      <c r="N426" s="40">
        <f>(Table212[[#This Row],[Return]]-$Q$3)^3</f>
        <v>-7.7326974432000768E-7</v>
      </c>
    </row>
    <row r="427" spans="1:14" x14ac:dyDescent="0.3">
      <c r="A427" s="36">
        <v>40890</v>
      </c>
      <c r="B427" s="37">
        <v>421.2</v>
      </c>
      <c r="C427" s="37">
        <v>414.6</v>
      </c>
      <c r="D427" s="37">
        <v>421.2</v>
      </c>
      <c r="E427" s="37">
        <v>401.05</v>
      </c>
      <c r="F427" s="37">
        <v>403.6</v>
      </c>
      <c r="G427" s="37">
        <v>404.6</v>
      </c>
      <c r="H427" s="37">
        <v>412.79</v>
      </c>
      <c r="I427" s="37">
        <v>247821</v>
      </c>
      <c r="J427" s="38">
        <v>102298759</v>
      </c>
      <c r="K427" s="39">
        <f>IF(ISERROR((Table212[[#This Row],[Close Price]]-G426)/G426),0,(Table212[[#This Row],[Close Price]]-G426)/G426)</f>
        <v>-3.9411206077872664E-2</v>
      </c>
      <c r="L427" s="39">
        <f>IF(OR(Table212[[#This Row],[Raw Return]]&lt;-20,Table212[[#This Row],[Raw Return]]&gt;20),"Outlier",Table212[[#This Row],[Raw Return]])</f>
        <v>-3.9411206077872664E-2</v>
      </c>
      <c r="M427" s="40">
        <f>(Table212[[#This Row],[Return]]-$Q$3)^2</f>
        <v>1.6564175669272197E-3</v>
      </c>
      <c r="N427" s="40">
        <f>(Table212[[#This Row],[Return]]-$Q$3)^3</f>
        <v>-6.7414721009247561E-5</v>
      </c>
    </row>
    <row r="428" spans="1:14" x14ac:dyDescent="0.3">
      <c r="A428" s="31">
        <v>40891</v>
      </c>
      <c r="B428" s="32">
        <v>404.6</v>
      </c>
      <c r="C428" s="32">
        <v>404</v>
      </c>
      <c r="D428" s="32">
        <v>409</v>
      </c>
      <c r="E428" s="32">
        <v>397.1</v>
      </c>
      <c r="F428" s="32">
        <v>403</v>
      </c>
      <c r="G428" s="32">
        <v>402.65</v>
      </c>
      <c r="H428" s="32">
        <v>403.83</v>
      </c>
      <c r="I428" s="32">
        <v>46205</v>
      </c>
      <c r="J428" s="33">
        <v>18659094.350000001</v>
      </c>
      <c r="K428" s="39">
        <f>IF(ISERROR((Table212[[#This Row],[Close Price]]-G427)/G427),0,(Table212[[#This Row],[Close Price]]-G427)/G427)</f>
        <v>-4.8195748887791528E-3</v>
      </c>
      <c r="L428" s="39">
        <f>IF(OR(Table212[[#This Row],[Raw Return]]&lt;-20,Table212[[#This Row],[Raw Return]]&gt;20),"Outlier",Table212[[#This Row],[Raw Return]])</f>
        <v>-4.8195748887791528E-3</v>
      </c>
      <c r="M428" s="40">
        <f>(Table212[[#This Row],[Return]]-$Q$3)^2</f>
        <v>3.7301299246718606E-5</v>
      </c>
      <c r="N428" s="40">
        <f>(Table212[[#This Row],[Return]]-$Q$3)^3</f>
        <v>-2.2781690032961884E-7</v>
      </c>
    </row>
    <row r="429" spans="1:14" x14ac:dyDescent="0.3">
      <c r="A429" s="36">
        <v>40892</v>
      </c>
      <c r="B429" s="37">
        <v>402.65</v>
      </c>
      <c r="C429" s="37">
        <v>395.1</v>
      </c>
      <c r="D429" s="37">
        <v>413</v>
      </c>
      <c r="E429" s="37">
        <v>395</v>
      </c>
      <c r="F429" s="37">
        <v>406</v>
      </c>
      <c r="G429" s="37">
        <v>404.9</v>
      </c>
      <c r="H429" s="37">
        <v>404.27</v>
      </c>
      <c r="I429" s="37">
        <v>28443</v>
      </c>
      <c r="J429" s="38">
        <v>11498578.65</v>
      </c>
      <c r="K429" s="39">
        <f>IF(ISERROR((Table212[[#This Row],[Close Price]]-G428)/G428),0,(Table212[[#This Row],[Close Price]]-G428)/G428)</f>
        <v>5.5879796349186644E-3</v>
      </c>
      <c r="L429" s="39">
        <f>IF(OR(Table212[[#This Row],[Raw Return]]&lt;-20,Table212[[#This Row],[Raw Return]]&gt;20),"Outlier",Table212[[#This Row],[Raw Return]])</f>
        <v>5.5879796349186644E-3</v>
      </c>
      <c r="M429" s="40">
        <f>(Table212[[#This Row],[Return]]-$Q$3)^2</f>
        <v>1.8490649853598458E-5</v>
      </c>
      <c r="N429" s="40">
        <f>(Table212[[#This Row],[Return]]-$Q$3)^3</f>
        <v>7.951119159253918E-8</v>
      </c>
    </row>
    <row r="430" spans="1:14" x14ac:dyDescent="0.3">
      <c r="A430" s="31">
        <v>40893</v>
      </c>
      <c r="B430" s="32">
        <v>404.9</v>
      </c>
      <c r="C430" s="32">
        <v>408</v>
      </c>
      <c r="D430" s="32">
        <v>445</v>
      </c>
      <c r="E430" s="32">
        <v>408</v>
      </c>
      <c r="F430" s="32">
        <v>422</v>
      </c>
      <c r="G430" s="32">
        <v>419.45</v>
      </c>
      <c r="H430" s="32">
        <v>428.19</v>
      </c>
      <c r="I430" s="32">
        <v>227217</v>
      </c>
      <c r="J430" s="33">
        <v>97291086.450000003</v>
      </c>
      <c r="K430" s="39">
        <f>IF(ISERROR((Table212[[#This Row],[Close Price]]-G429)/G429),0,(Table212[[#This Row],[Close Price]]-G429)/G429)</f>
        <v>3.5934798715732311E-2</v>
      </c>
      <c r="L430" s="39">
        <f>IF(OR(Table212[[#This Row],[Raw Return]]&lt;-20,Table212[[#This Row],[Raw Return]]&gt;20),"Outlier",Table212[[#This Row],[Raw Return]])</f>
        <v>3.5934798715732311E-2</v>
      </c>
      <c r="M430" s="40">
        <f>(Table212[[#This Row],[Return]]-$Q$3)^2</f>
        <v>1.200407308508581E-3</v>
      </c>
      <c r="N430" s="40">
        <f>(Table212[[#This Row],[Return]]-$Q$3)^3</f>
        <v>4.1590385548410567E-5</v>
      </c>
    </row>
    <row r="431" spans="1:14" x14ac:dyDescent="0.3">
      <c r="A431" s="36">
        <v>40896</v>
      </c>
      <c r="B431" s="37">
        <v>419.45</v>
      </c>
      <c r="C431" s="37">
        <v>417.05</v>
      </c>
      <c r="D431" s="37">
        <v>423</v>
      </c>
      <c r="E431" s="37">
        <v>402.05</v>
      </c>
      <c r="F431" s="37">
        <v>405</v>
      </c>
      <c r="G431" s="37">
        <v>405.55</v>
      </c>
      <c r="H431" s="37">
        <v>407.48</v>
      </c>
      <c r="I431" s="37">
        <v>37927</v>
      </c>
      <c r="J431" s="38">
        <v>15454403.15</v>
      </c>
      <c r="K431" s="39">
        <f>IF(ISERROR((Table212[[#This Row],[Close Price]]-G430)/G430),0,(Table212[[#This Row],[Close Price]]-G430)/G430)</f>
        <v>-3.313863392537842E-2</v>
      </c>
      <c r="L431" s="39">
        <f>IF(OR(Table212[[#This Row],[Raw Return]]&lt;-20,Table212[[#This Row],[Raw Return]]&gt;20),"Outlier",Table212[[#This Row],[Raw Return]])</f>
        <v>-3.313863392537842E-2</v>
      </c>
      <c r="M431" s="40">
        <f>(Table212[[#This Row],[Return]]-$Q$3)^2</f>
        <v>1.1851865184305938E-3</v>
      </c>
      <c r="N431" s="40">
        <f>(Table212[[#This Row],[Return]]-$Q$3)^3</f>
        <v>-4.0801868709795997E-5</v>
      </c>
    </row>
    <row r="432" spans="1:14" x14ac:dyDescent="0.3">
      <c r="A432" s="31">
        <v>40897</v>
      </c>
      <c r="B432" s="32">
        <v>405.55</v>
      </c>
      <c r="C432" s="32">
        <v>415</v>
      </c>
      <c r="D432" s="32">
        <v>425</v>
      </c>
      <c r="E432" s="32">
        <v>391</v>
      </c>
      <c r="F432" s="32">
        <v>402.95</v>
      </c>
      <c r="G432" s="32">
        <v>400.1</v>
      </c>
      <c r="H432" s="32">
        <v>402.32</v>
      </c>
      <c r="I432" s="32">
        <v>43101</v>
      </c>
      <c r="J432" s="33">
        <v>17340493.949999999</v>
      </c>
      <c r="K432" s="39">
        <f>IF(ISERROR((Table212[[#This Row],[Close Price]]-G431)/G431),0,(Table212[[#This Row],[Close Price]]-G431)/G431)</f>
        <v>-1.3438540253976054E-2</v>
      </c>
      <c r="L432" s="39">
        <f>IF(OR(Table212[[#This Row],[Raw Return]]&lt;-20,Table212[[#This Row],[Raw Return]]&gt;20),"Outlier",Table212[[#This Row],[Raw Return]])</f>
        <v>-1.3438540253976054E-2</v>
      </c>
      <c r="M432" s="40">
        <f>(Table212[[#This Row],[Return]]-$Q$3)^2</f>
        <v>2.1686816246282485E-4</v>
      </c>
      <c r="N432" s="40">
        <f>(Table212[[#This Row],[Return]]-$Q$3)^3</f>
        <v>-3.1936969204143438E-6</v>
      </c>
    </row>
    <row r="433" spans="1:14" x14ac:dyDescent="0.3">
      <c r="A433" s="36">
        <v>40898</v>
      </c>
      <c r="B433" s="37">
        <v>400.1</v>
      </c>
      <c r="C433" s="37">
        <v>405</v>
      </c>
      <c r="D433" s="37">
        <v>414.9</v>
      </c>
      <c r="E433" s="37">
        <v>401.35</v>
      </c>
      <c r="F433" s="37">
        <v>408.6</v>
      </c>
      <c r="G433" s="37">
        <v>408.15</v>
      </c>
      <c r="H433" s="37">
        <v>408.2</v>
      </c>
      <c r="I433" s="37">
        <v>30217</v>
      </c>
      <c r="J433" s="38">
        <v>12334660.699999999</v>
      </c>
      <c r="K433" s="39">
        <f>IF(ISERROR((Table212[[#This Row],[Close Price]]-G432)/G432),0,(Table212[[#This Row],[Close Price]]-G432)/G432)</f>
        <v>2.011997000749801E-2</v>
      </c>
      <c r="L433" s="39">
        <f>IF(OR(Table212[[#This Row],[Raw Return]]&lt;-20,Table212[[#This Row],[Raw Return]]&gt;20),"Outlier",Table212[[#This Row],[Raw Return]])</f>
        <v>2.011997000749801E-2</v>
      </c>
      <c r="M433" s="40">
        <f>(Table212[[#This Row],[Return]]-$Q$3)^2</f>
        <v>3.5464670742867322E-4</v>
      </c>
      <c r="N433" s="40">
        <f>(Table212[[#This Row],[Return]]-$Q$3)^3</f>
        <v>6.6787301783839728E-6</v>
      </c>
    </row>
    <row r="434" spans="1:14" x14ac:dyDescent="0.3">
      <c r="A434" s="31">
        <v>40899</v>
      </c>
      <c r="B434" s="32">
        <v>408.15</v>
      </c>
      <c r="C434" s="32">
        <v>412</v>
      </c>
      <c r="D434" s="32">
        <v>418.8</v>
      </c>
      <c r="E434" s="32">
        <v>408.25</v>
      </c>
      <c r="F434" s="32">
        <v>414.85</v>
      </c>
      <c r="G434" s="32">
        <v>414.75</v>
      </c>
      <c r="H434" s="32">
        <v>414.38</v>
      </c>
      <c r="I434" s="32">
        <v>59885</v>
      </c>
      <c r="J434" s="33">
        <v>24815174.649999999</v>
      </c>
      <c r="K434" s="39">
        <f>IF(ISERROR((Table212[[#This Row],[Close Price]]-G433)/G433),0,(Table212[[#This Row],[Close Price]]-G433)/G433)</f>
        <v>1.6170525542080174E-2</v>
      </c>
      <c r="L434" s="39">
        <f>IF(OR(Table212[[#This Row],[Raw Return]]&lt;-20,Table212[[#This Row],[Raw Return]]&gt;20),"Outlier",Table212[[#This Row],[Raw Return]])</f>
        <v>1.6170525542080174E-2</v>
      </c>
      <c r="M434" s="40">
        <f>(Table212[[#This Row],[Return]]-$Q$3)^2</f>
        <v>2.2149242184518538E-4</v>
      </c>
      <c r="N434" s="40">
        <f>(Table212[[#This Row],[Return]]-$Q$3)^3</f>
        <v>3.2963878729880372E-6</v>
      </c>
    </row>
    <row r="435" spans="1:14" x14ac:dyDescent="0.3">
      <c r="A435" s="36">
        <v>40900</v>
      </c>
      <c r="B435" s="37">
        <v>414.75</v>
      </c>
      <c r="C435" s="37">
        <v>420.7</v>
      </c>
      <c r="D435" s="37">
        <v>427.45</v>
      </c>
      <c r="E435" s="37">
        <v>413.1</v>
      </c>
      <c r="F435" s="37">
        <v>423</v>
      </c>
      <c r="G435" s="37">
        <v>422.65</v>
      </c>
      <c r="H435" s="37">
        <v>420.88</v>
      </c>
      <c r="I435" s="37">
        <v>47178</v>
      </c>
      <c r="J435" s="38">
        <v>19856245.199999999</v>
      </c>
      <c r="K435" s="39">
        <f>IF(ISERROR((Table212[[#This Row],[Close Price]]-G434)/G434),0,(Table212[[#This Row],[Close Price]]-G434)/G434)</f>
        <v>1.9047619047618994E-2</v>
      </c>
      <c r="L435" s="39">
        <f>IF(OR(Table212[[#This Row],[Raw Return]]&lt;-20,Table212[[#This Row],[Raw Return]]&gt;20),"Outlier",Table212[[#This Row],[Raw Return]])</f>
        <v>1.9047619047618994E-2</v>
      </c>
      <c r="M435" s="40">
        <f>(Table212[[#This Row],[Return]]-$Q$3)^2</f>
        <v>3.1540747604326142E-4</v>
      </c>
      <c r="N435" s="40">
        <f>(Table212[[#This Row],[Return]]-$Q$3)^3</f>
        <v>5.6015468759566529E-6</v>
      </c>
    </row>
    <row r="436" spans="1:14" x14ac:dyDescent="0.3">
      <c r="A436" s="31">
        <v>40903</v>
      </c>
      <c r="B436" s="32">
        <v>422.65</v>
      </c>
      <c r="C436" s="32">
        <v>426</v>
      </c>
      <c r="D436" s="32">
        <v>429.5</v>
      </c>
      <c r="E436" s="32">
        <v>419.05</v>
      </c>
      <c r="F436" s="32">
        <v>422.1</v>
      </c>
      <c r="G436" s="32">
        <v>422.8</v>
      </c>
      <c r="H436" s="32">
        <v>425.19</v>
      </c>
      <c r="I436" s="32">
        <v>33909</v>
      </c>
      <c r="J436" s="33">
        <v>14417835.65</v>
      </c>
      <c r="K436" s="39">
        <f>IF(ISERROR((Table212[[#This Row],[Close Price]]-G435)/G435),0,(Table212[[#This Row],[Close Price]]-G435)/G435)</f>
        <v>3.5490358452628442E-4</v>
      </c>
      <c r="L436" s="39">
        <f>IF(OR(Table212[[#This Row],[Raw Return]]&lt;-20,Table212[[#This Row],[Raw Return]]&gt;20),"Outlier",Table212[[#This Row],[Raw Return]])</f>
        <v>3.5490358452628442E-4</v>
      </c>
      <c r="M436" s="40">
        <f>(Table212[[#This Row],[Return]]-$Q$3)^2</f>
        <v>8.7048990815333763E-7</v>
      </c>
      <c r="N436" s="40">
        <f>(Table212[[#This Row],[Return]]-$Q$3)^3</f>
        <v>-8.1216750796092749E-10</v>
      </c>
    </row>
    <row r="437" spans="1:14" x14ac:dyDescent="0.3">
      <c r="A437" s="36">
        <v>40904</v>
      </c>
      <c r="B437" s="37">
        <v>422.8</v>
      </c>
      <c r="C437" s="37">
        <v>422.5</v>
      </c>
      <c r="D437" s="37">
        <v>443</v>
      </c>
      <c r="E437" s="37">
        <v>421.1</v>
      </c>
      <c r="F437" s="37">
        <v>440</v>
      </c>
      <c r="G437" s="37">
        <v>438.3</v>
      </c>
      <c r="H437" s="37">
        <v>435.72</v>
      </c>
      <c r="I437" s="37">
        <v>109625</v>
      </c>
      <c r="J437" s="38">
        <v>47766352.200000003</v>
      </c>
      <c r="K437" s="39">
        <f>IF(ISERROR((Table212[[#This Row],[Close Price]]-G436)/G436),0,(Table212[[#This Row],[Close Price]]-G436)/G436)</f>
        <v>3.6660359508041626E-2</v>
      </c>
      <c r="L437" s="39">
        <f>IF(OR(Table212[[#This Row],[Raw Return]]&lt;-20,Table212[[#This Row],[Raw Return]]&gt;20),"Outlier",Table212[[#This Row],[Raw Return]])</f>
        <v>3.6660359508041626E-2</v>
      </c>
      <c r="M437" s="40">
        <f>(Table212[[#This Row],[Return]]-$Q$3)^2</f>
        <v>1.2512106036305904E-3</v>
      </c>
      <c r="N437" s="40">
        <f>(Table212[[#This Row],[Return]]-$Q$3)^3</f>
        <v>4.4258391319013396E-5</v>
      </c>
    </row>
    <row r="438" spans="1:14" x14ac:dyDescent="0.3">
      <c r="A438" s="31">
        <v>40905</v>
      </c>
      <c r="B438" s="32">
        <v>438.3</v>
      </c>
      <c r="C438" s="32">
        <v>438.5</v>
      </c>
      <c r="D438" s="32">
        <v>444</v>
      </c>
      <c r="E438" s="32">
        <v>430.1</v>
      </c>
      <c r="F438" s="32">
        <v>438.25</v>
      </c>
      <c r="G438" s="32">
        <v>438.25</v>
      </c>
      <c r="H438" s="32">
        <v>438.28</v>
      </c>
      <c r="I438" s="32">
        <v>56213</v>
      </c>
      <c r="J438" s="33">
        <v>24636914.449999999</v>
      </c>
      <c r="K438" s="39">
        <f>IF(ISERROR((Table212[[#This Row],[Close Price]]-G437)/G437),0,(Table212[[#This Row],[Close Price]]-G437)/G437)</f>
        <v>-1.1407711613053016E-4</v>
      </c>
      <c r="L438" s="39">
        <f>IF(OR(Table212[[#This Row],[Raw Return]]&lt;-20,Table212[[#This Row],[Raw Return]]&gt;20),"Outlier",Table212[[#This Row],[Raw Return]])</f>
        <v>-1.1407711613053016E-4</v>
      </c>
      <c r="M438" s="40">
        <f>(Table212[[#This Row],[Return]]-$Q$3)^2</f>
        <v>1.9655512496586972E-6</v>
      </c>
      <c r="N438" s="40">
        <f>(Table212[[#This Row],[Return]]-$Q$3)^3</f>
        <v>-2.7556658747765192E-9</v>
      </c>
    </row>
    <row r="439" spans="1:14" x14ac:dyDescent="0.3">
      <c r="A439" s="36">
        <v>40906</v>
      </c>
      <c r="B439" s="37">
        <v>438.25</v>
      </c>
      <c r="C439" s="37">
        <v>437.8</v>
      </c>
      <c r="D439" s="37">
        <v>445.15</v>
      </c>
      <c r="E439" s="37">
        <v>432.05</v>
      </c>
      <c r="F439" s="37">
        <v>443</v>
      </c>
      <c r="G439" s="37">
        <v>442.3</v>
      </c>
      <c r="H439" s="37">
        <v>439.81</v>
      </c>
      <c r="I439" s="37">
        <v>39569</v>
      </c>
      <c r="J439" s="38">
        <v>17402923.449999999</v>
      </c>
      <c r="K439" s="39">
        <f>IF(ISERROR((Table212[[#This Row],[Close Price]]-G438)/G438),0,(Table212[[#This Row],[Close Price]]-G438)/G438)</f>
        <v>9.2413006274957472E-3</v>
      </c>
      <c r="L439" s="39">
        <f>IF(OR(Table212[[#This Row],[Raw Return]]&lt;-20,Table212[[#This Row],[Raw Return]]&gt;20),"Outlier",Table212[[#This Row],[Raw Return]])</f>
        <v>9.2413006274957472E-3</v>
      </c>
      <c r="M439" s="40">
        <f>(Table212[[#This Row],[Return]]-$Q$3)^2</f>
        <v>6.3256516781527014E-5</v>
      </c>
      <c r="N439" s="40">
        <f>(Table212[[#This Row],[Return]]-$Q$3)^3</f>
        <v>5.0310416273278489E-7</v>
      </c>
    </row>
    <row r="440" spans="1:14" x14ac:dyDescent="0.3">
      <c r="A440" s="31">
        <v>40907</v>
      </c>
      <c r="B440" s="32">
        <v>442.3</v>
      </c>
      <c r="C440" s="32">
        <v>445</v>
      </c>
      <c r="D440" s="32">
        <v>450</v>
      </c>
      <c r="E440" s="32">
        <v>423</v>
      </c>
      <c r="F440" s="32">
        <v>427.1</v>
      </c>
      <c r="G440" s="32">
        <v>429.25</v>
      </c>
      <c r="H440" s="32">
        <v>438.67</v>
      </c>
      <c r="I440" s="32">
        <v>49541</v>
      </c>
      <c r="J440" s="33">
        <v>21732316.649999999</v>
      </c>
      <c r="K440" s="39">
        <f>IF(ISERROR((Table212[[#This Row],[Close Price]]-G439)/G439),0,(Table212[[#This Row],[Close Price]]-G439)/G439)</f>
        <v>-2.9504860954103575E-2</v>
      </c>
      <c r="L440" s="39">
        <f>IF(OR(Table212[[#This Row],[Raw Return]]&lt;-20,Table212[[#This Row],[Raw Return]]&gt;20),"Outlier",Table212[[#This Row],[Raw Return]])</f>
        <v>-2.9504860954103575E-2</v>
      </c>
      <c r="M440" s="40">
        <f>(Table212[[#This Row],[Return]]-$Q$3)^2</f>
        <v>9.4819437790421744E-4</v>
      </c>
      <c r="N440" s="40">
        <f>(Table212[[#This Row],[Return]]-$Q$3)^3</f>
        <v>-2.9197526677128605E-5</v>
      </c>
    </row>
    <row r="441" spans="1:14" x14ac:dyDescent="0.3">
      <c r="A441" s="36">
        <v>40910</v>
      </c>
      <c r="B441" s="37">
        <v>429.25</v>
      </c>
      <c r="C441" s="37">
        <v>433</v>
      </c>
      <c r="D441" s="37">
        <v>433.05</v>
      </c>
      <c r="E441" s="37">
        <v>418.1</v>
      </c>
      <c r="F441" s="37">
        <v>419.95</v>
      </c>
      <c r="G441" s="37">
        <v>420.05</v>
      </c>
      <c r="H441" s="37">
        <v>424.16</v>
      </c>
      <c r="I441" s="37">
        <v>18284</v>
      </c>
      <c r="J441" s="38">
        <v>7755423</v>
      </c>
      <c r="K441" s="39">
        <f>IF(ISERROR((Table212[[#This Row],[Close Price]]-G440)/G440),0,(Table212[[#This Row],[Close Price]]-G440)/G440)</f>
        <v>-2.1432731508444935E-2</v>
      </c>
      <c r="L441" s="39">
        <f>IF(OR(Table212[[#This Row],[Raw Return]]&lt;-20,Table212[[#This Row],[Raw Return]]&gt;20),"Outlier",Table212[[#This Row],[Raw Return]])</f>
        <v>-2.1432731508444935E-2</v>
      </c>
      <c r="M441" s="40">
        <f>(Table212[[#This Row],[Return]]-$Q$3)^2</f>
        <v>5.1622728114351305E-4</v>
      </c>
      <c r="N441" s="40">
        <f>(Table212[[#This Row],[Return]]-$Q$3)^3</f>
        <v>-1.172901193113819E-5</v>
      </c>
    </row>
    <row r="442" spans="1:14" x14ac:dyDescent="0.3">
      <c r="A442" s="31">
        <v>40911</v>
      </c>
      <c r="B442" s="32">
        <v>420.05</v>
      </c>
      <c r="C442" s="32">
        <v>425.25</v>
      </c>
      <c r="D442" s="32">
        <v>438</v>
      </c>
      <c r="E442" s="32">
        <v>422.2</v>
      </c>
      <c r="F442" s="32">
        <v>436</v>
      </c>
      <c r="G442" s="32">
        <v>436.2</v>
      </c>
      <c r="H442" s="32">
        <v>430.89</v>
      </c>
      <c r="I442" s="32">
        <v>22588</v>
      </c>
      <c r="J442" s="33">
        <v>9732994.1500000004</v>
      </c>
      <c r="K442" s="39">
        <f>IF(ISERROR((Table212[[#This Row],[Close Price]]-G441)/G441),0,(Table212[[#This Row],[Close Price]]-G441)/G441)</f>
        <v>3.8447803832876985E-2</v>
      </c>
      <c r="L442" s="39">
        <f>IF(OR(Table212[[#This Row],[Raw Return]]&lt;-20,Table212[[#This Row],[Raw Return]]&gt;20),"Outlier",Table212[[#This Row],[Raw Return]])</f>
        <v>3.8447803832876985E-2</v>
      </c>
      <c r="M442" s="40">
        <f>(Table212[[#This Row],[Return]]-$Q$3)^2</f>
        <v>1.3808581502970868E-3</v>
      </c>
      <c r="N442" s="40">
        <f>(Table212[[#This Row],[Return]]-$Q$3)^3</f>
        <v>5.1312550450119682E-5</v>
      </c>
    </row>
    <row r="443" spans="1:14" x14ac:dyDescent="0.3">
      <c r="A443" s="36">
        <v>40912</v>
      </c>
      <c r="B443" s="37">
        <v>436.2</v>
      </c>
      <c r="C443" s="37">
        <v>436</v>
      </c>
      <c r="D443" s="37">
        <v>438.8</v>
      </c>
      <c r="E443" s="37">
        <v>414.5</v>
      </c>
      <c r="F443" s="37">
        <v>416.8</v>
      </c>
      <c r="G443" s="37">
        <v>418.3</v>
      </c>
      <c r="H443" s="37">
        <v>427.18</v>
      </c>
      <c r="I443" s="37">
        <v>28536</v>
      </c>
      <c r="J443" s="38">
        <v>12190015.550000001</v>
      </c>
      <c r="K443" s="39">
        <f>IF(ISERROR((Table212[[#This Row],[Close Price]]-G442)/G442),0,(Table212[[#This Row],[Close Price]]-G442)/G442)</f>
        <v>-4.1036221916551992E-2</v>
      </c>
      <c r="L443" s="39">
        <f>IF(OR(Table212[[#This Row],[Raw Return]]&lt;-20,Table212[[#This Row],[Raw Return]]&gt;20),"Outlier",Table212[[#This Row],[Raw Return]])</f>
        <v>-4.1036221916551992E-2</v>
      </c>
      <c r="M443" s="40">
        <f>(Table212[[#This Row],[Return]]-$Q$3)^2</f>
        <v>1.7913316406280083E-3</v>
      </c>
      <c r="N443" s="40">
        <f>(Table212[[#This Row],[Return]]-$Q$3)^3</f>
        <v>-7.5816546043805448E-5</v>
      </c>
    </row>
    <row r="444" spans="1:14" x14ac:dyDescent="0.3">
      <c r="A444" s="31">
        <v>40913</v>
      </c>
      <c r="B444" s="32">
        <v>418.3</v>
      </c>
      <c r="C444" s="32">
        <v>340</v>
      </c>
      <c r="D444" s="32">
        <v>429.95</v>
      </c>
      <c r="E444" s="32">
        <v>340</v>
      </c>
      <c r="F444" s="32">
        <v>421</v>
      </c>
      <c r="G444" s="32">
        <v>420.55</v>
      </c>
      <c r="H444" s="32">
        <v>423.69</v>
      </c>
      <c r="I444" s="32">
        <v>24254</v>
      </c>
      <c r="J444" s="33">
        <v>10276279</v>
      </c>
      <c r="K444" s="39">
        <f>IF(ISERROR((Table212[[#This Row],[Close Price]]-G443)/G443),0,(Table212[[#This Row],[Close Price]]-G443)/G443)</f>
        <v>5.3789146545541473E-3</v>
      </c>
      <c r="L444" s="39">
        <f>IF(OR(Table212[[#This Row],[Raw Return]]&lt;-20,Table212[[#This Row],[Raw Return]]&gt;20),"Outlier",Table212[[#This Row],[Raw Return]])</f>
        <v>5.3789146545541473E-3</v>
      </c>
      <c r="M444" s="40">
        <f>(Table212[[#This Row],[Return]]-$Q$3)^2</f>
        <v>1.6736367593028177E-5</v>
      </c>
      <c r="N444" s="40">
        <f>(Table212[[#This Row],[Return]]-$Q$3)^3</f>
        <v>6.846865694980475E-8</v>
      </c>
    </row>
    <row r="445" spans="1:14" x14ac:dyDescent="0.3">
      <c r="A445" s="36">
        <v>40914</v>
      </c>
      <c r="B445" s="37">
        <v>420.55</v>
      </c>
      <c r="C445" s="37">
        <v>420</v>
      </c>
      <c r="D445" s="37">
        <v>431</v>
      </c>
      <c r="E445" s="37">
        <v>420</v>
      </c>
      <c r="F445" s="37">
        <v>421.2</v>
      </c>
      <c r="G445" s="37">
        <v>421.8</v>
      </c>
      <c r="H445" s="37">
        <v>425.77</v>
      </c>
      <c r="I445" s="37">
        <v>32065</v>
      </c>
      <c r="J445" s="38">
        <v>13652373.4</v>
      </c>
      <c r="K445" s="39">
        <f>IF(ISERROR((Table212[[#This Row],[Close Price]]-G444)/G444),0,(Table212[[#This Row],[Close Price]]-G444)/G444)</f>
        <v>2.972298180953513E-3</v>
      </c>
      <c r="L445" s="39">
        <f>IF(OR(Table212[[#This Row],[Raw Return]]&lt;-20,Table212[[#This Row],[Raw Return]]&gt;20),"Outlier",Table212[[#This Row],[Raw Return]])</f>
        <v>2.972298180953513E-3</v>
      </c>
      <c r="M445" s="40">
        <f>(Table212[[#This Row],[Return]]-$Q$3)^2</f>
        <v>2.837183516936317E-6</v>
      </c>
      <c r="N445" s="40">
        <f>(Table212[[#This Row],[Return]]-$Q$3)^3</f>
        <v>4.7789352041869593E-9</v>
      </c>
    </row>
    <row r="446" spans="1:14" x14ac:dyDescent="0.3">
      <c r="A446" s="31">
        <v>40915</v>
      </c>
      <c r="B446" s="32">
        <v>421.8</v>
      </c>
      <c r="C446" s="32">
        <v>422.7</v>
      </c>
      <c r="D446" s="32">
        <v>427.8</v>
      </c>
      <c r="E446" s="32">
        <v>421.05</v>
      </c>
      <c r="F446" s="32">
        <v>426</v>
      </c>
      <c r="G446" s="32">
        <v>424.7</v>
      </c>
      <c r="H446" s="32">
        <v>424.12</v>
      </c>
      <c r="I446" s="32">
        <v>3472</v>
      </c>
      <c r="J446" s="33">
        <v>1472542.7</v>
      </c>
      <c r="K446" s="39">
        <f>IF(ISERROR((Table212[[#This Row],[Close Price]]-G445)/G445),0,(Table212[[#This Row],[Close Price]]-G445)/G445)</f>
        <v>6.8752963489805054E-3</v>
      </c>
      <c r="L446" s="39">
        <f>IF(OR(Table212[[#This Row],[Raw Return]]&lt;-20,Table212[[#This Row],[Raw Return]]&gt;20),"Outlier",Table212[[#This Row],[Raw Return]])</f>
        <v>6.8752963489805054E-3</v>
      </c>
      <c r="M446" s="40">
        <f>(Table212[[#This Row],[Return]]-$Q$3)^2</f>
        <v>3.1218952465681769E-5</v>
      </c>
      <c r="N446" s="40">
        <f>(Table212[[#This Row],[Return]]-$Q$3)^3</f>
        <v>1.7443253392681327E-7</v>
      </c>
    </row>
    <row r="447" spans="1:14" x14ac:dyDescent="0.3">
      <c r="A447" s="36">
        <v>40917</v>
      </c>
      <c r="B447" s="37">
        <v>424.7</v>
      </c>
      <c r="C447" s="37">
        <v>430.4</v>
      </c>
      <c r="D447" s="37">
        <v>434.9</v>
      </c>
      <c r="E447" s="37">
        <v>426.1</v>
      </c>
      <c r="F447" s="37">
        <v>429</v>
      </c>
      <c r="G447" s="37">
        <v>429.15</v>
      </c>
      <c r="H447" s="37">
        <v>430.78</v>
      </c>
      <c r="I447" s="37">
        <v>41579</v>
      </c>
      <c r="J447" s="38">
        <v>17911399.25</v>
      </c>
      <c r="K447" s="39">
        <f>IF(ISERROR((Table212[[#This Row],[Close Price]]-G446)/G446),0,(Table212[[#This Row],[Close Price]]-G446)/G446)</f>
        <v>1.0477984459618528E-2</v>
      </c>
      <c r="L447" s="39">
        <f>IF(OR(Table212[[#This Row],[Raw Return]]&lt;-20,Table212[[#This Row],[Raw Return]]&gt;20),"Outlier",Table212[[#This Row],[Raw Return]])</f>
        <v>1.0477984459618528E-2</v>
      </c>
      <c r="M447" s="40">
        <f>(Table212[[#This Row],[Return]]-$Q$3)^2</f>
        <v>8.4457577545398368E-5</v>
      </c>
      <c r="N447" s="40">
        <f>(Table212[[#This Row],[Return]]-$Q$3)^3</f>
        <v>7.7617192705239978E-7</v>
      </c>
    </row>
    <row r="448" spans="1:14" x14ac:dyDescent="0.3">
      <c r="A448" s="31">
        <v>40918</v>
      </c>
      <c r="B448" s="32">
        <v>429.15</v>
      </c>
      <c r="C448" s="32">
        <v>433.5</v>
      </c>
      <c r="D448" s="32">
        <v>439</v>
      </c>
      <c r="E448" s="32">
        <v>430</v>
      </c>
      <c r="F448" s="32">
        <v>437.1</v>
      </c>
      <c r="G448" s="32">
        <v>436.65</v>
      </c>
      <c r="H448" s="32">
        <v>435.02</v>
      </c>
      <c r="I448" s="32">
        <v>29006</v>
      </c>
      <c r="J448" s="33">
        <v>12618176.1</v>
      </c>
      <c r="K448" s="39">
        <f>IF(ISERROR((Table212[[#This Row],[Close Price]]-G447)/G447),0,(Table212[[#This Row],[Close Price]]-G447)/G447)</f>
        <v>1.7476406850751487E-2</v>
      </c>
      <c r="L448" s="39">
        <f>IF(OR(Table212[[#This Row],[Raw Return]]&lt;-20,Table212[[#This Row],[Raw Return]]&gt;20),"Outlier",Table212[[#This Row],[Raw Return]])</f>
        <v>1.7476406850751487E-2</v>
      </c>
      <c r="M448" s="40">
        <f>(Table212[[#This Row],[Return]]-$Q$3)^2</f>
        <v>2.620676222432001E-4</v>
      </c>
      <c r="N448" s="40">
        <f>(Table212[[#This Row],[Return]]-$Q$3)^3</f>
        <v>4.2424824311116922E-6</v>
      </c>
    </row>
    <row r="449" spans="1:14" x14ac:dyDescent="0.3">
      <c r="A449" s="36">
        <v>40919</v>
      </c>
      <c r="B449" s="37">
        <v>436.65</v>
      </c>
      <c r="C449" s="37">
        <v>436.5</v>
      </c>
      <c r="D449" s="37">
        <v>441.85</v>
      </c>
      <c r="E449" s="37">
        <v>430.75</v>
      </c>
      <c r="F449" s="37">
        <v>441</v>
      </c>
      <c r="G449" s="37">
        <v>438.5</v>
      </c>
      <c r="H449" s="37">
        <v>436.3</v>
      </c>
      <c r="I449" s="37">
        <v>33928</v>
      </c>
      <c r="J449" s="38">
        <v>14802814.65</v>
      </c>
      <c r="K449" s="39">
        <f>IF(ISERROR((Table212[[#This Row],[Close Price]]-G448)/G448),0,(Table212[[#This Row],[Close Price]]-G448)/G448)</f>
        <v>4.2368029314096478E-3</v>
      </c>
      <c r="L449" s="39">
        <f>IF(OR(Table212[[#This Row],[Raw Return]]&lt;-20,Table212[[#This Row],[Raw Return]]&gt;20),"Outlier",Table212[[#This Row],[Raw Return]])</f>
        <v>4.2368029314096478E-3</v>
      </c>
      <c r="M449" s="40">
        <f>(Table212[[#This Row],[Return]]-$Q$3)^2</f>
        <v>8.6960044876827129E-6</v>
      </c>
      <c r="N449" s="40">
        <f>(Table212[[#This Row],[Return]]-$Q$3)^3</f>
        <v>2.5643637722012573E-8</v>
      </c>
    </row>
    <row r="450" spans="1:14" x14ac:dyDescent="0.3">
      <c r="A450" s="31">
        <v>40920</v>
      </c>
      <c r="B450" s="32">
        <v>438.5</v>
      </c>
      <c r="C450" s="32">
        <v>441.5</v>
      </c>
      <c r="D450" s="32">
        <v>463.7</v>
      </c>
      <c r="E450" s="32">
        <v>437.1</v>
      </c>
      <c r="F450" s="32">
        <v>456.7</v>
      </c>
      <c r="G450" s="32">
        <v>455.8</v>
      </c>
      <c r="H450" s="32">
        <v>455.74</v>
      </c>
      <c r="I450" s="32">
        <v>114344</v>
      </c>
      <c r="J450" s="33">
        <v>52111004.350000001</v>
      </c>
      <c r="K450" s="39">
        <f>IF(ISERROR((Table212[[#This Row],[Close Price]]-G449)/G449),0,(Table212[[#This Row],[Close Price]]-G449)/G449)</f>
        <v>3.9452679589509716E-2</v>
      </c>
      <c r="L450" s="39">
        <f>IF(OR(Table212[[#This Row],[Raw Return]]&lt;-20,Table212[[#This Row],[Raw Return]]&gt;20),"Outlier",Table212[[#This Row],[Raw Return]])</f>
        <v>3.9452679589509716E-2</v>
      </c>
      <c r="M450" s="40">
        <f>(Table212[[#This Row],[Return]]-$Q$3)^2</f>
        <v>1.4565500903621568E-3</v>
      </c>
      <c r="N450" s="40">
        <f>(Table212[[#This Row],[Return]]-$Q$3)^3</f>
        <v>5.5588907229829879E-5</v>
      </c>
    </row>
    <row r="451" spans="1:14" x14ac:dyDescent="0.3">
      <c r="A451" s="36">
        <v>40921</v>
      </c>
      <c r="B451" s="37">
        <v>455.8</v>
      </c>
      <c r="C451" s="37">
        <v>459.4</v>
      </c>
      <c r="D451" s="37">
        <v>461.7</v>
      </c>
      <c r="E451" s="37">
        <v>451.15</v>
      </c>
      <c r="F451" s="37">
        <v>454.1</v>
      </c>
      <c r="G451" s="37">
        <v>453.55</v>
      </c>
      <c r="H451" s="37">
        <v>456.02</v>
      </c>
      <c r="I451" s="37">
        <v>37599</v>
      </c>
      <c r="J451" s="38">
        <v>17145804.300000001</v>
      </c>
      <c r="K451" s="39">
        <f>IF(ISERROR((Table212[[#This Row],[Close Price]]-G450)/G450),0,(Table212[[#This Row],[Close Price]]-G450)/G450)</f>
        <v>-4.936375603334796E-3</v>
      </c>
      <c r="L451" s="39">
        <f>IF(OR(Table212[[#This Row],[Raw Return]]&lt;-20,Table212[[#This Row],[Raw Return]]&gt;20),"Outlier",Table212[[#This Row],[Raw Return]])</f>
        <v>-4.936375603334796E-3</v>
      </c>
      <c r="M451" s="40">
        <f>(Table212[[#This Row],[Return]]-$Q$3)^2</f>
        <v>3.8741657466960066E-5</v>
      </c>
      <c r="N451" s="40">
        <f>(Table212[[#This Row],[Return]]-$Q$3)^3</f>
        <v>-2.411389111298029E-7</v>
      </c>
    </row>
    <row r="452" spans="1:14" x14ac:dyDescent="0.3">
      <c r="A452" s="31">
        <v>40924</v>
      </c>
      <c r="B452" s="32">
        <v>453.55</v>
      </c>
      <c r="C452" s="32">
        <v>451.5</v>
      </c>
      <c r="D452" s="32">
        <v>459.55</v>
      </c>
      <c r="E452" s="32">
        <v>441.85</v>
      </c>
      <c r="F452" s="32">
        <v>454.5</v>
      </c>
      <c r="G452" s="32">
        <v>454.65</v>
      </c>
      <c r="H452" s="32">
        <v>449.51</v>
      </c>
      <c r="I452" s="32">
        <v>43361</v>
      </c>
      <c r="J452" s="33">
        <v>19491325.899999999</v>
      </c>
      <c r="K452" s="39">
        <f>IF(ISERROR((Table212[[#This Row],[Close Price]]-G451)/G451),0,(Table212[[#This Row],[Close Price]]-G451)/G451)</f>
        <v>2.4253114320360839E-3</v>
      </c>
      <c r="L452" s="39">
        <f>IF(OR(Table212[[#This Row],[Raw Return]]&lt;-20,Table212[[#This Row],[Raw Return]]&gt;20),"Outlier",Table212[[#This Row],[Raw Return]])</f>
        <v>2.4253114320360839E-3</v>
      </c>
      <c r="M452" s="40">
        <f>(Table212[[#This Row],[Return]]-$Q$3)^2</f>
        <v>1.2936955044597877E-6</v>
      </c>
      <c r="N452" s="40">
        <f>(Table212[[#This Row],[Return]]-$Q$3)^3</f>
        <v>1.4714587894392836E-9</v>
      </c>
    </row>
    <row r="453" spans="1:14" x14ac:dyDescent="0.3">
      <c r="A453" s="36">
        <v>40925</v>
      </c>
      <c r="B453" s="37">
        <v>454.65</v>
      </c>
      <c r="C453" s="37">
        <v>455.05</v>
      </c>
      <c r="D453" s="37">
        <v>472.95</v>
      </c>
      <c r="E453" s="37">
        <v>455.05</v>
      </c>
      <c r="F453" s="37">
        <v>468.65</v>
      </c>
      <c r="G453" s="37">
        <v>467.9</v>
      </c>
      <c r="H453" s="37">
        <v>465.73</v>
      </c>
      <c r="I453" s="37">
        <v>58075</v>
      </c>
      <c r="J453" s="38">
        <v>27047525.899999999</v>
      </c>
      <c r="K453" s="39">
        <f>IF(ISERROR((Table212[[#This Row],[Close Price]]-G452)/G452),0,(Table212[[#This Row],[Close Price]]-G452)/G452)</f>
        <v>2.9143297041680415E-2</v>
      </c>
      <c r="L453" s="39">
        <f>IF(OR(Table212[[#This Row],[Raw Return]]&lt;-20,Table212[[#This Row],[Raw Return]]&gt;20),"Outlier",Table212[[#This Row],[Raw Return]])</f>
        <v>2.9143297041680415E-2</v>
      </c>
      <c r="M453" s="40">
        <f>(Table212[[#This Row],[Return]]-$Q$3)^2</f>
        <v>7.7592291753929418E-4</v>
      </c>
      <c r="N453" s="40">
        <f>(Table212[[#This Row],[Return]]-$Q$3)^3</f>
        <v>2.1613637782850415E-5</v>
      </c>
    </row>
    <row r="454" spans="1:14" x14ac:dyDescent="0.3">
      <c r="A454" s="31">
        <v>40926</v>
      </c>
      <c r="B454" s="32">
        <v>467.9</v>
      </c>
      <c r="C454" s="32">
        <v>473.95</v>
      </c>
      <c r="D454" s="32">
        <v>490</v>
      </c>
      <c r="E454" s="32">
        <v>462.1</v>
      </c>
      <c r="F454" s="32">
        <v>463.4</v>
      </c>
      <c r="G454" s="32">
        <v>468.85</v>
      </c>
      <c r="H454" s="32">
        <v>479.07</v>
      </c>
      <c r="I454" s="32">
        <v>385352</v>
      </c>
      <c r="J454" s="33">
        <v>184610294.40000001</v>
      </c>
      <c r="K454" s="39">
        <f>IF(ISERROR((Table212[[#This Row],[Close Price]]-G453)/G453),0,(Table212[[#This Row],[Close Price]]-G453)/G453)</f>
        <v>2.0303483650353613E-3</v>
      </c>
      <c r="L454" s="39">
        <f>IF(OR(Table212[[#This Row],[Raw Return]]&lt;-20,Table212[[#This Row],[Raw Return]]&gt;20),"Outlier",Table212[[#This Row],[Raw Return]])</f>
        <v>2.0303483650353613E-3</v>
      </c>
      <c r="M454" s="40">
        <f>(Table212[[#This Row],[Return]]-$Q$3)^2</f>
        <v>5.512235294328148E-7</v>
      </c>
      <c r="N454" s="40">
        <f>(Table212[[#This Row],[Return]]-$Q$3)^3</f>
        <v>4.0925276404928908E-10</v>
      </c>
    </row>
    <row r="455" spans="1:14" x14ac:dyDescent="0.3">
      <c r="A455" s="36">
        <v>40927</v>
      </c>
      <c r="B455" s="37">
        <v>468.85</v>
      </c>
      <c r="C455" s="37">
        <v>476</v>
      </c>
      <c r="D455" s="37">
        <v>484.3</v>
      </c>
      <c r="E455" s="37">
        <v>467</v>
      </c>
      <c r="F455" s="37">
        <v>470.95</v>
      </c>
      <c r="G455" s="37">
        <v>469.95</v>
      </c>
      <c r="H455" s="37">
        <v>474.29</v>
      </c>
      <c r="I455" s="37">
        <v>158935</v>
      </c>
      <c r="J455" s="38">
        <v>75381750.099999994</v>
      </c>
      <c r="K455" s="39">
        <f>IF(ISERROR((Table212[[#This Row],[Close Price]]-G454)/G454),0,(Table212[[#This Row],[Close Price]]-G454)/G454)</f>
        <v>2.3461661512209999E-3</v>
      </c>
      <c r="L455" s="39">
        <f>IF(OR(Table212[[#This Row],[Raw Return]]&lt;-20,Table212[[#This Row],[Raw Return]]&gt;20),"Outlier",Table212[[#This Row],[Raw Return]])</f>
        <v>2.3461661512209999E-3</v>
      </c>
      <c r="M455" s="40">
        <f>(Table212[[#This Row],[Return]]-$Q$3)^2</f>
        <v>1.1199186299877476E-6</v>
      </c>
      <c r="N455" s="40">
        <f>(Table212[[#This Row],[Return]]-$Q$3)^3</f>
        <v>1.1851674188131305E-9</v>
      </c>
    </row>
    <row r="456" spans="1:14" x14ac:dyDescent="0.3">
      <c r="A456" s="31">
        <v>40928</v>
      </c>
      <c r="B456" s="32">
        <v>469.95</v>
      </c>
      <c r="C456" s="32">
        <v>479</v>
      </c>
      <c r="D456" s="32">
        <v>479</v>
      </c>
      <c r="E456" s="32">
        <v>451.5</v>
      </c>
      <c r="F456" s="32">
        <v>455</v>
      </c>
      <c r="G456" s="32">
        <v>453.55</v>
      </c>
      <c r="H456" s="32">
        <v>462.98</v>
      </c>
      <c r="I456" s="32">
        <v>41234</v>
      </c>
      <c r="J456" s="33">
        <v>19090387.899999999</v>
      </c>
      <c r="K456" s="39">
        <f>IF(ISERROR((Table212[[#This Row],[Close Price]]-G455)/G455),0,(Table212[[#This Row],[Close Price]]-G455)/G455)</f>
        <v>-3.4897329503138584E-2</v>
      </c>
      <c r="L456" s="39">
        <f>IF(OR(Table212[[#This Row],[Raw Return]]&lt;-20,Table212[[#This Row],[Raw Return]]&gt;20),"Outlier",Table212[[#This Row],[Raw Return]])</f>
        <v>-3.4897329503138584E-2</v>
      </c>
      <c r="M456" s="40">
        <f>(Table212[[#This Row],[Return]]-$Q$3)^2</f>
        <v>1.309371128830214E-3</v>
      </c>
      <c r="N456" s="40">
        <f>(Table212[[#This Row],[Return]]-$Q$3)^3</f>
        <v>-4.7379900132230669E-5</v>
      </c>
    </row>
    <row r="457" spans="1:14" x14ac:dyDescent="0.3">
      <c r="A457" s="36">
        <v>40931</v>
      </c>
      <c r="B457" s="37">
        <v>453.55</v>
      </c>
      <c r="C457" s="37">
        <v>456</v>
      </c>
      <c r="D457" s="37">
        <v>458.5</v>
      </c>
      <c r="E457" s="37">
        <v>444</v>
      </c>
      <c r="F457" s="37">
        <v>447.6</v>
      </c>
      <c r="G457" s="37">
        <v>449.6</v>
      </c>
      <c r="H457" s="37">
        <v>451.69</v>
      </c>
      <c r="I457" s="37">
        <v>28896</v>
      </c>
      <c r="J457" s="38">
        <v>13051928.65</v>
      </c>
      <c r="K457" s="39">
        <f>IF(ISERROR((Table212[[#This Row],[Close Price]]-G456)/G456),0,(Table212[[#This Row],[Close Price]]-G456)/G456)</f>
        <v>-8.7090728695843646E-3</v>
      </c>
      <c r="L457" s="39">
        <f>IF(OR(Table212[[#This Row],[Raw Return]]&lt;-20,Table212[[#This Row],[Raw Return]]&gt;20),"Outlier",Table212[[#This Row],[Raw Return]])</f>
        <v>-8.7090728695843646E-3</v>
      </c>
      <c r="M457" s="40">
        <f>(Table212[[#This Row],[Return]]-$Q$3)^2</f>
        <v>9.9939547954788036E-5</v>
      </c>
      <c r="N457" s="40">
        <f>(Table212[[#This Row],[Return]]-$Q$3)^3</f>
        <v>-9.9909335637749752E-7</v>
      </c>
    </row>
    <row r="458" spans="1:14" x14ac:dyDescent="0.3">
      <c r="A458" s="31">
        <v>40932</v>
      </c>
      <c r="B458" s="32">
        <v>449.6</v>
      </c>
      <c r="C458" s="32">
        <v>454</v>
      </c>
      <c r="D458" s="32">
        <v>472.95</v>
      </c>
      <c r="E458" s="32">
        <v>445.05</v>
      </c>
      <c r="F458" s="32">
        <v>454.1</v>
      </c>
      <c r="G458" s="32">
        <v>452</v>
      </c>
      <c r="H458" s="32">
        <v>458.44</v>
      </c>
      <c r="I458" s="32">
        <v>94457</v>
      </c>
      <c r="J458" s="33">
        <v>43303225.450000003</v>
      </c>
      <c r="K458" s="39">
        <f>IF(ISERROR((Table212[[#This Row],[Close Price]]-G457)/G457),0,(Table212[[#This Row],[Close Price]]-G457)/G457)</f>
        <v>5.3380782918148956E-3</v>
      </c>
      <c r="L458" s="39">
        <f>IF(OR(Table212[[#This Row],[Raw Return]]&lt;-20,Table212[[#This Row],[Raw Return]]&gt;20),"Outlier",Table212[[#This Row],[Raw Return]])</f>
        <v>5.3380782918148956E-3</v>
      </c>
      <c r="M458" s="40">
        <f>(Table212[[#This Row],[Return]]-$Q$3)^2</f>
        <v>1.6403911217246882E-5</v>
      </c>
      <c r="N458" s="40">
        <f>(Table212[[#This Row],[Return]]-$Q$3)^3</f>
        <v>6.6438698329173474E-8</v>
      </c>
    </row>
    <row r="459" spans="1:14" x14ac:dyDescent="0.3">
      <c r="A459" s="36">
        <v>40933</v>
      </c>
      <c r="B459" s="37">
        <v>452</v>
      </c>
      <c r="C459" s="37">
        <v>456</v>
      </c>
      <c r="D459" s="37">
        <v>458.75</v>
      </c>
      <c r="E459" s="37">
        <v>452</v>
      </c>
      <c r="F459" s="37">
        <v>455.3</v>
      </c>
      <c r="G459" s="37">
        <v>455.7</v>
      </c>
      <c r="H459" s="37">
        <v>456.33</v>
      </c>
      <c r="I459" s="37">
        <v>20555</v>
      </c>
      <c r="J459" s="38">
        <v>9379847.5500000007</v>
      </c>
      <c r="K459" s="39">
        <f>IF(ISERROR((Table212[[#This Row],[Close Price]]-G458)/G458),0,(Table212[[#This Row],[Close Price]]-G458)/G458)</f>
        <v>8.1858407079645774E-3</v>
      </c>
      <c r="L459" s="39">
        <f>IF(OR(Table212[[#This Row],[Raw Return]]&lt;-20,Table212[[#This Row],[Raw Return]]&gt;20),"Outlier",Table212[[#This Row],[Raw Return]])</f>
        <v>8.1858407079645774E-3</v>
      </c>
      <c r="M459" s="40">
        <f>(Table212[[#This Row],[Return]]-$Q$3)^2</f>
        <v>4.7581529844671539E-5</v>
      </c>
      <c r="N459" s="40">
        <f>(Table212[[#This Row],[Return]]-$Q$3)^3</f>
        <v>3.2821437794835836E-7</v>
      </c>
    </row>
    <row r="460" spans="1:14" x14ac:dyDescent="0.3">
      <c r="A460" s="31">
        <v>40935</v>
      </c>
      <c r="B460" s="32">
        <v>455.7</v>
      </c>
      <c r="C460" s="32">
        <v>458</v>
      </c>
      <c r="D460" s="32">
        <v>464.9</v>
      </c>
      <c r="E460" s="32">
        <v>454.5</v>
      </c>
      <c r="F460" s="32">
        <v>455.5</v>
      </c>
      <c r="G460" s="32">
        <v>457.65</v>
      </c>
      <c r="H460" s="32">
        <v>460.12</v>
      </c>
      <c r="I460" s="32">
        <v>27617</v>
      </c>
      <c r="J460" s="33">
        <v>12706999.6</v>
      </c>
      <c r="K460" s="39">
        <f>IF(ISERROR((Table212[[#This Row],[Close Price]]-G459)/G459),0,(Table212[[#This Row],[Close Price]]-G459)/G459)</f>
        <v>4.2791310072415817E-3</v>
      </c>
      <c r="L460" s="39">
        <f>IF(OR(Table212[[#This Row],[Raw Return]]&lt;-20,Table212[[#This Row],[Raw Return]]&gt;20),"Outlier",Table212[[#This Row],[Raw Return]])</f>
        <v>4.2791310072415817E-3</v>
      </c>
      <c r="M460" s="40">
        <f>(Table212[[#This Row],[Return]]-$Q$3)^2</f>
        <v>8.9474385828367564E-6</v>
      </c>
      <c r="N460" s="40">
        <f>(Table212[[#This Row],[Return]]-$Q$3)^3</f>
        <v>2.6763819297463375E-8</v>
      </c>
    </row>
    <row r="461" spans="1:14" x14ac:dyDescent="0.3">
      <c r="A461" s="36">
        <v>40938</v>
      </c>
      <c r="B461" s="37">
        <v>457.65</v>
      </c>
      <c r="C461" s="37">
        <v>454</v>
      </c>
      <c r="D461" s="37">
        <v>459</v>
      </c>
      <c r="E461" s="37">
        <v>433</v>
      </c>
      <c r="F461" s="37">
        <v>434</v>
      </c>
      <c r="G461" s="37">
        <v>436.35</v>
      </c>
      <c r="H461" s="37">
        <v>445.04</v>
      </c>
      <c r="I461" s="37">
        <v>25007</v>
      </c>
      <c r="J461" s="38">
        <v>11129041.699999999</v>
      </c>
      <c r="K461" s="39">
        <f>IF(ISERROR((Table212[[#This Row],[Close Price]]-G460)/G460),0,(Table212[[#This Row],[Close Price]]-G460)/G460)</f>
        <v>-4.6542117338577417E-2</v>
      </c>
      <c r="L461" s="39">
        <f>IF(OR(Table212[[#This Row],[Raw Return]]&lt;-20,Table212[[#This Row],[Raw Return]]&gt;20),"Outlier",Table212[[#This Row],[Raw Return]])</f>
        <v>-4.6542117338577417E-2</v>
      </c>
      <c r="M461" s="40">
        <f>(Table212[[#This Row],[Return]]-$Q$3)^2</f>
        <v>2.2877109480607888E-3</v>
      </c>
      <c r="N461" s="40">
        <f>(Table212[[#This Row],[Return]]-$Q$3)^3</f>
        <v>-1.0942126362515417E-4</v>
      </c>
    </row>
    <row r="462" spans="1:14" x14ac:dyDescent="0.3">
      <c r="A462" s="31">
        <v>40939</v>
      </c>
      <c r="B462" s="32">
        <v>436.35</v>
      </c>
      <c r="C462" s="32">
        <v>440</v>
      </c>
      <c r="D462" s="32">
        <v>454.5</v>
      </c>
      <c r="E462" s="32">
        <v>429.6</v>
      </c>
      <c r="F462" s="32">
        <v>445.4</v>
      </c>
      <c r="G462" s="32">
        <v>449.2</v>
      </c>
      <c r="H462" s="32">
        <v>445.19</v>
      </c>
      <c r="I462" s="32">
        <v>39193</v>
      </c>
      <c r="J462" s="33">
        <v>17448375</v>
      </c>
      <c r="K462" s="39">
        <f>IF(ISERROR((Table212[[#This Row],[Close Price]]-G461)/G461),0,(Table212[[#This Row],[Close Price]]-G461)/G461)</f>
        <v>2.9448836942821049E-2</v>
      </c>
      <c r="L462" s="39">
        <f>IF(OR(Table212[[#This Row],[Raw Return]]&lt;-20,Table212[[#This Row],[Raw Return]]&gt;20),"Outlier",Table212[[#This Row],[Raw Return]])</f>
        <v>2.9448836942821049E-2</v>
      </c>
      <c r="M462" s="40">
        <f>(Table212[[#This Row],[Return]]-$Q$3)^2</f>
        <v>7.930381401993449E-4</v>
      </c>
      <c r="N462" s="40">
        <f>(Table212[[#This Row],[Return]]-$Q$3)^3</f>
        <v>2.2332693830780477E-5</v>
      </c>
    </row>
    <row r="463" spans="1:14" x14ac:dyDescent="0.3">
      <c r="A463" s="36">
        <v>40940</v>
      </c>
      <c r="B463" s="37">
        <v>449.2</v>
      </c>
      <c r="C463" s="37">
        <v>450</v>
      </c>
      <c r="D463" s="37">
        <v>466</v>
      </c>
      <c r="E463" s="37">
        <v>450</v>
      </c>
      <c r="F463" s="37">
        <v>461.2</v>
      </c>
      <c r="G463" s="37">
        <v>458.95</v>
      </c>
      <c r="H463" s="37">
        <v>459.61</v>
      </c>
      <c r="I463" s="37">
        <v>71169</v>
      </c>
      <c r="J463" s="38">
        <v>32709703.699999999</v>
      </c>
      <c r="K463" s="39">
        <f>IF(ISERROR((Table212[[#This Row],[Close Price]]-G462)/G462),0,(Table212[[#This Row],[Close Price]]-G462)/G462)</f>
        <v>2.1705253784505787E-2</v>
      </c>
      <c r="L463" s="39">
        <f>IF(OR(Table212[[#This Row],[Raw Return]]&lt;-20,Table212[[#This Row],[Raw Return]]&gt;20),"Outlier",Table212[[#This Row],[Raw Return]])</f>
        <v>2.1705253784505787E-2</v>
      </c>
      <c r="M463" s="40">
        <f>(Table212[[#This Row],[Return]]-$Q$3)^2</f>
        <v>4.1686816931499142E-4</v>
      </c>
      <c r="N463" s="40">
        <f>(Table212[[#This Row],[Return]]-$Q$3)^3</f>
        <v>8.5113431972452932E-6</v>
      </c>
    </row>
    <row r="464" spans="1:14" x14ac:dyDescent="0.3">
      <c r="A464" s="31">
        <v>40941</v>
      </c>
      <c r="B464" s="32">
        <v>458.95</v>
      </c>
      <c r="C464" s="32">
        <v>463.7</v>
      </c>
      <c r="D464" s="32">
        <v>464.45</v>
      </c>
      <c r="E464" s="32">
        <v>451.1</v>
      </c>
      <c r="F464" s="32">
        <v>456.5</v>
      </c>
      <c r="G464" s="32">
        <v>455.9</v>
      </c>
      <c r="H464" s="32">
        <v>458.68</v>
      </c>
      <c r="I464" s="32">
        <v>23140</v>
      </c>
      <c r="J464" s="33">
        <v>10613825.199999999</v>
      </c>
      <c r="K464" s="39">
        <f>IF(ISERROR((Table212[[#This Row],[Close Price]]-G463)/G463),0,(Table212[[#This Row],[Close Price]]-G463)/G463)</f>
        <v>-6.6456040963068118E-3</v>
      </c>
      <c r="L464" s="39">
        <f>IF(OR(Table212[[#This Row],[Raw Return]]&lt;-20,Table212[[#This Row],[Raw Return]]&gt;20),"Outlier",Table212[[#This Row],[Raw Return]])</f>
        <v>-6.6456040963068118E-3</v>
      </c>
      <c r="M464" s="40">
        <f>(Table212[[#This Row],[Return]]-$Q$3)^2</f>
        <v>6.294055184406692E-5</v>
      </c>
      <c r="N464" s="40">
        <f>(Table212[[#This Row],[Return]]-$Q$3)^3</f>
        <v>-4.9933938212296372E-7</v>
      </c>
    </row>
    <row r="465" spans="1:14" x14ac:dyDescent="0.3">
      <c r="A465" s="36">
        <v>40942</v>
      </c>
      <c r="B465" s="37">
        <v>455.9</v>
      </c>
      <c r="C465" s="37">
        <v>451</v>
      </c>
      <c r="D465" s="37">
        <v>506.6</v>
      </c>
      <c r="E465" s="37">
        <v>446.4</v>
      </c>
      <c r="F465" s="37">
        <v>492.2</v>
      </c>
      <c r="G465" s="37">
        <v>494.25</v>
      </c>
      <c r="H465" s="37">
        <v>491.68</v>
      </c>
      <c r="I465" s="37">
        <v>524349</v>
      </c>
      <c r="J465" s="38">
        <v>257810548.05000001</v>
      </c>
      <c r="K465" s="39">
        <f>IF(ISERROR((Table212[[#This Row],[Close Price]]-G464)/G464),0,(Table212[[#This Row],[Close Price]]-G464)/G464)</f>
        <v>8.411932441324857E-2</v>
      </c>
      <c r="L465" s="39">
        <f>IF(OR(Table212[[#This Row],[Raw Return]]&lt;-20,Table212[[#This Row],[Raw Return]]&gt;20),"Outlier",Table212[[#This Row],[Raw Return]])</f>
        <v>8.411932441324857E-2</v>
      </c>
      <c r="M465" s="40">
        <f>(Table212[[#This Row],[Return]]-$Q$3)^2</f>
        <v>6.8610441958793658E-3</v>
      </c>
      <c r="N465" s="40">
        <f>(Table212[[#This Row],[Return]]-$Q$3)^3</f>
        <v>5.6831003577418303E-4</v>
      </c>
    </row>
    <row r="466" spans="1:14" x14ac:dyDescent="0.3">
      <c r="A466" s="31">
        <v>40945</v>
      </c>
      <c r="B466" s="32">
        <v>494.25</v>
      </c>
      <c r="C466" s="32">
        <v>499</v>
      </c>
      <c r="D466" s="32">
        <v>504.75</v>
      </c>
      <c r="E466" s="32">
        <v>482.25</v>
      </c>
      <c r="F466" s="32">
        <v>488</v>
      </c>
      <c r="G466" s="32">
        <v>488.45</v>
      </c>
      <c r="H466" s="32">
        <v>494.95</v>
      </c>
      <c r="I466" s="32">
        <v>114522</v>
      </c>
      <c r="J466" s="33">
        <v>56682197.299999997</v>
      </c>
      <c r="K466" s="39">
        <f>IF(ISERROR((Table212[[#This Row],[Close Price]]-G465)/G465),0,(Table212[[#This Row],[Close Price]]-G465)/G465)</f>
        <v>-1.1734951947395066E-2</v>
      </c>
      <c r="L466" s="39">
        <f>IF(OR(Table212[[#This Row],[Raw Return]]&lt;-20,Table212[[#This Row],[Raw Return]]&gt;20),"Outlier",Table212[[#This Row],[Raw Return]])</f>
        <v>-1.1734951947395066E-2</v>
      </c>
      <c r="M466" s="40">
        <f>(Table212[[#This Row],[Return]]-$Q$3)^2</f>
        <v>1.6959477888133615E-4</v>
      </c>
      <c r="N466" s="40">
        <f>(Table212[[#This Row],[Return]]-$Q$3)^3</f>
        <v>-2.2086083868789208E-6</v>
      </c>
    </row>
    <row r="467" spans="1:14" x14ac:dyDescent="0.3">
      <c r="A467" s="36">
        <v>40946</v>
      </c>
      <c r="B467" s="37">
        <v>488.45</v>
      </c>
      <c r="C467" s="37">
        <v>490</v>
      </c>
      <c r="D467" s="37">
        <v>517</v>
      </c>
      <c r="E467" s="37">
        <v>480.2</v>
      </c>
      <c r="F467" s="37">
        <v>493</v>
      </c>
      <c r="G467" s="37">
        <v>493.4</v>
      </c>
      <c r="H467" s="37">
        <v>504.88</v>
      </c>
      <c r="I467" s="37">
        <v>209679</v>
      </c>
      <c r="J467" s="38">
        <v>105863213.34999999</v>
      </c>
      <c r="K467" s="39">
        <f>IF(ISERROR((Table212[[#This Row],[Close Price]]-G466)/G466),0,(Table212[[#This Row],[Close Price]]-G466)/G466)</f>
        <v>1.0134097655850115E-2</v>
      </c>
      <c r="L467" s="39">
        <f>IF(OR(Table212[[#This Row],[Raw Return]]&lt;-20,Table212[[#This Row],[Raw Return]]&gt;20),"Outlier",Table212[[#This Row],[Raw Return]])</f>
        <v>1.0134097655850115E-2</v>
      </c>
      <c r="M467" s="40">
        <f>(Table212[[#This Row],[Return]]-$Q$3)^2</f>
        <v>7.8255140936915732E-5</v>
      </c>
      <c r="N467" s="40">
        <f>(Table212[[#This Row],[Return]]-$Q$3)^3</f>
        <v>6.9226012572119806E-7</v>
      </c>
    </row>
    <row r="468" spans="1:14" x14ac:dyDescent="0.3">
      <c r="A468" s="31">
        <v>40947</v>
      </c>
      <c r="B468" s="32">
        <v>493.4</v>
      </c>
      <c r="C468" s="32">
        <v>497.4</v>
      </c>
      <c r="D468" s="32">
        <v>509.8</v>
      </c>
      <c r="E468" s="32">
        <v>488.1</v>
      </c>
      <c r="F468" s="32">
        <v>507.65</v>
      </c>
      <c r="G468" s="32">
        <v>504.45</v>
      </c>
      <c r="H468" s="32">
        <v>500.62</v>
      </c>
      <c r="I468" s="32">
        <v>78252</v>
      </c>
      <c r="J468" s="33">
        <v>39174389.899999999</v>
      </c>
      <c r="K468" s="39">
        <f>IF(ISERROR((Table212[[#This Row],[Close Price]]-G467)/G467),0,(Table212[[#This Row],[Close Price]]-G467)/G467)</f>
        <v>2.2395622213214453E-2</v>
      </c>
      <c r="L468" s="39">
        <f>IF(OR(Table212[[#This Row],[Raw Return]]&lt;-20,Table212[[#This Row],[Raw Return]]&gt;20),"Outlier",Table212[[#This Row],[Raw Return]])</f>
        <v>2.2395622213214453E-2</v>
      </c>
      <c r="M468" s="40">
        <f>(Table212[[#This Row],[Return]]-$Q$3)^2</f>
        <v>4.4553576516227484E-4</v>
      </c>
      <c r="N468" s="40">
        <f>(Table212[[#This Row],[Return]]-$Q$3)^3</f>
        <v>9.4042433532272773E-6</v>
      </c>
    </row>
    <row r="469" spans="1:14" x14ac:dyDescent="0.3">
      <c r="A469" s="36">
        <v>40948</v>
      </c>
      <c r="B469" s="37">
        <v>504.45</v>
      </c>
      <c r="C469" s="37">
        <v>508.95</v>
      </c>
      <c r="D469" s="37">
        <v>519.4</v>
      </c>
      <c r="E469" s="37">
        <v>508.95</v>
      </c>
      <c r="F469" s="37">
        <v>511</v>
      </c>
      <c r="G469" s="37">
        <v>514.04999999999995</v>
      </c>
      <c r="H469" s="37">
        <v>514.34</v>
      </c>
      <c r="I469" s="37">
        <v>112096</v>
      </c>
      <c r="J469" s="38">
        <v>57655123.799999997</v>
      </c>
      <c r="K469" s="39">
        <f>IF(ISERROR((Table212[[#This Row],[Close Price]]-G468)/G468),0,(Table212[[#This Row],[Close Price]]-G468)/G468)</f>
        <v>1.9030627415997554E-2</v>
      </c>
      <c r="L469" s="39">
        <f>IF(OR(Table212[[#This Row],[Raw Return]]&lt;-20,Table212[[#This Row],[Raw Return]]&gt;20),"Outlier",Table212[[#This Row],[Raw Return]])</f>
        <v>1.9030627415997554E-2</v>
      </c>
      <c r="M469" s="40">
        <f>(Table212[[#This Row],[Return]]-$Q$3)^2</f>
        <v>3.1480423168964475E-4</v>
      </c>
      <c r="N469" s="40">
        <f>(Table212[[#This Row],[Return]]-$Q$3)^3</f>
        <v>5.5854843906375529E-6</v>
      </c>
    </row>
    <row r="470" spans="1:14" x14ac:dyDescent="0.3">
      <c r="A470" s="31">
        <v>40949</v>
      </c>
      <c r="B470" s="32">
        <v>514.04999999999995</v>
      </c>
      <c r="C470" s="32">
        <v>509</v>
      </c>
      <c r="D470" s="32">
        <v>518.45000000000005</v>
      </c>
      <c r="E470" s="32">
        <v>500.55</v>
      </c>
      <c r="F470" s="32">
        <v>505.7</v>
      </c>
      <c r="G470" s="32">
        <v>507.15</v>
      </c>
      <c r="H470" s="32">
        <v>510.26</v>
      </c>
      <c r="I470" s="32">
        <v>71573</v>
      </c>
      <c r="J470" s="33">
        <v>36520908.950000003</v>
      </c>
      <c r="K470" s="39">
        <f>IF(ISERROR((Table212[[#This Row],[Close Price]]-G469)/G469),0,(Table212[[#This Row],[Close Price]]-G469)/G469)</f>
        <v>-1.3422818791946265E-2</v>
      </c>
      <c r="L470" s="39">
        <f>IF(OR(Table212[[#This Row],[Raw Return]]&lt;-20,Table212[[#This Row],[Raw Return]]&gt;20),"Outlier",Table212[[#This Row],[Raw Return]])</f>
        <v>-1.3422818791946265E-2</v>
      </c>
      <c r="M470" s="40">
        <f>(Table212[[#This Row],[Return]]-$Q$3)^2</f>
        <v>2.1640536715660874E-4</v>
      </c>
      <c r="N470" s="40">
        <f>(Table212[[#This Row],[Return]]-$Q$3)^3</f>
        <v>-3.1834793823405992E-6</v>
      </c>
    </row>
    <row r="471" spans="1:14" x14ac:dyDescent="0.3">
      <c r="A471" s="36">
        <v>40952</v>
      </c>
      <c r="B471" s="37">
        <v>507.15</v>
      </c>
      <c r="C471" s="37">
        <v>505</v>
      </c>
      <c r="D471" s="37">
        <v>519.29999999999995</v>
      </c>
      <c r="E471" s="37">
        <v>465</v>
      </c>
      <c r="F471" s="37">
        <v>510</v>
      </c>
      <c r="G471" s="37">
        <v>508.6</v>
      </c>
      <c r="H471" s="37">
        <v>510.64</v>
      </c>
      <c r="I471" s="37">
        <v>53467</v>
      </c>
      <c r="J471" s="38">
        <v>27302462.550000001</v>
      </c>
      <c r="K471" s="39">
        <f>IF(ISERROR((Table212[[#This Row],[Close Price]]-G470)/G470),0,(Table212[[#This Row],[Close Price]]-G470)/G470)</f>
        <v>2.8591146603569864E-3</v>
      </c>
      <c r="L471" s="39">
        <f>IF(OR(Table212[[#This Row],[Raw Return]]&lt;-20,Table212[[#This Row],[Raw Return]]&gt;20),"Outlier",Table212[[#This Row],[Raw Return]])</f>
        <v>2.8591146603569864E-3</v>
      </c>
      <c r="M471" s="40">
        <f>(Table212[[#This Row],[Return]]-$Q$3)^2</f>
        <v>2.4687027154454516E-6</v>
      </c>
      <c r="N471" s="40">
        <f>(Table212[[#This Row],[Return]]-$Q$3)^3</f>
        <v>3.8788518479621101E-9</v>
      </c>
    </row>
    <row r="472" spans="1:14" x14ac:dyDescent="0.3">
      <c r="A472" s="31">
        <v>40953</v>
      </c>
      <c r="B472" s="32">
        <v>508.6</v>
      </c>
      <c r="C472" s="32">
        <v>510</v>
      </c>
      <c r="D472" s="32">
        <v>525.9</v>
      </c>
      <c r="E472" s="32">
        <v>508</v>
      </c>
      <c r="F472" s="32">
        <v>515.85</v>
      </c>
      <c r="G472" s="32">
        <v>513.1</v>
      </c>
      <c r="H472" s="32">
        <v>515.91999999999996</v>
      </c>
      <c r="I472" s="32">
        <v>85488</v>
      </c>
      <c r="J472" s="33">
        <v>44105092.049999997</v>
      </c>
      <c r="K472" s="39">
        <f>IF(ISERROR((Table212[[#This Row],[Close Price]]-G471)/G471),0,(Table212[[#This Row],[Close Price]]-G471)/G471)</f>
        <v>8.8478175383405414E-3</v>
      </c>
      <c r="L472" s="39">
        <f>IF(OR(Table212[[#This Row],[Raw Return]]&lt;-20,Table212[[#This Row],[Raw Return]]&gt;20),"Outlier",Table212[[#This Row],[Raw Return]])</f>
        <v>8.8478175383405414E-3</v>
      </c>
      <c r="M472" s="40">
        <f>(Table212[[#This Row],[Return]]-$Q$3)^2</f>
        <v>5.7152291630491299E-5</v>
      </c>
      <c r="N472" s="40">
        <f>(Table212[[#This Row],[Return]]-$Q$3)^3</f>
        <v>4.3206637917468389E-7</v>
      </c>
    </row>
    <row r="473" spans="1:14" x14ac:dyDescent="0.3">
      <c r="A473" s="36">
        <v>40954</v>
      </c>
      <c r="B473" s="37">
        <v>513.1</v>
      </c>
      <c r="C473" s="37">
        <v>515</v>
      </c>
      <c r="D473" s="37">
        <v>532</v>
      </c>
      <c r="E473" s="37">
        <v>515</v>
      </c>
      <c r="F473" s="37">
        <v>524.1</v>
      </c>
      <c r="G473" s="37">
        <v>526.15</v>
      </c>
      <c r="H473" s="37">
        <v>522.70000000000005</v>
      </c>
      <c r="I473" s="37">
        <v>121309</v>
      </c>
      <c r="J473" s="38">
        <v>63408169.200000003</v>
      </c>
      <c r="K473" s="39">
        <f>IF(ISERROR((Table212[[#This Row],[Close Price]]-G472)/G472),0,(Table212[[#This Row],[Close Price]]-G472)/G472)</f>
        <v>2.5433638666926436E-2</v>
      </c>
      <c r="L473" s="39">
        <f>IF(OR(Table212[[#This Row],[Raw Return]]&lt;-20,Table212[[#This Row],[Raw Return]]&gt;20),"Outlier",Table212[[#This Row],[Raw Return]])</f>
        <v>2.5433638666926436E-2</v>
      </c>
      <c r="M473" s="40">
        <f>(Table212[[#This Row],[Return]]-$Q$3)^2</f>
        <v>5.8301649916674429E-4</v>
      </c>
      <c r="N473" s="40">
        <f>(Table212[[#This Row],[Return]]-$Q$3)^3</f>
        <v>1.4077361653803538E-5</v>
      </c>
    </row>
    <row r="474" spans="1:14" x14ac:dyDescent="0.3">
      <c r="A474" s="31">
        <v>40955</v>
      </c>
      <c r="B474" s="32">
        <v>526.15</v>
      </c>
      <c r="C474" s="32">
        <v>526.65</v>
      </c>
      <c r="D474" s="32">
        <v>534</v>
      </c>
      <c r="E474" s="32">
        <v>517</v>
      </c>
      <c r="F474" s="32">
        <v>527.5</v>
      </c>
      <c r="G474" s="32">
        <v>529.85</v>
      </c>
      <c r="H474" s="32">
        <v>525.32000000000005</v>
      </c>
      <c r="I474" s="32">
        <v>56217</v>
      </c>
      <c r="J474" s="33">
        <v>29532101.699999999</v>
      </c>
      <c r="K474" s="39">
        <f>IF(ISERROR((Table212[[#This Row],[Close Price]]-G473)/G473),0,(Table212[[#This Row],[Close Price]]-G473)/G473)</f>
        <v>7.0322151477716349E-3</v>
      </c>
      <c r="L474" s="39">
        <f>IF(OR(Table212[[#This Row],[Raw Return]]&lt;-20,Table212[[#This Row],[Raw Return]]&gt;20),"Outlier",Table212[[#This Row],[Raw Return]])</f>
        <v>7.0322151477716349E-3</v>
      </c>
      <c r="M474" s="40">
        <f>(Table212[[#This Row],[Return]]-$Q$3)^2</f>
        <v>3.2997109744300767E-5</v>
      </c>
      <c r="N474" s="40">
        <f>(Table212[[#This Row],[Return]]-$Q$3)^3</f>
        <v>1.8954566299868399E-7</v>
      </c>
    </row>
    <row r="475" spans="1:14" x14ac:dyDescent="0.3">
      <c r="A475" s="36">
        <v>40956</v>
      </c>
      <c r="B475" s="37">
        <v>529.85</v>
      </c>
      <c r="C475" s="37">
        <v>532</v>
      </c>
      <c r="D475" s="37">
        <v>554.70000000000005</v>
      </c>
      <c r="E475" s="37">
        <v>531</v>
      </c>
      <c r="F475" s="37">
        <v>543.5</v>
      </c>
      <c r="G475" s="37">
        <v>544.04999999999995</v>
      </c>
      <c r="H475" s="37">
        <v>545.72</v>
      </c>
      <c r="I475" s="37">
        <v>193006</v>
      </c>
      <c r="J475" s="38">
        <v>105326580.05</v>
      </c>
      <c r="K475" s="39">
        <f>IF(ISERROR((Table212[[#This Row],[Close Price]]-G474)/G474),0,(Table212[[#This Row],[Close Price]]-G474)/G474)</f>
        <v>2.6800037746531908E-2</v>
      </c>
      <c r="L475" s="39">
        <f>IF(OR(Table212[[#This Row],[Raw Return]]&lt;-20,Table212[[#This Row],[Raw Return]]&gt;20),"Outlier",Table212[[#This Row],[Raw Return]])</f>
        <v>2.6800037746531908E-2</v>
      </c>
      <c r="M475" s="40">
        <f>(Table212[[#This Row],[Return]]-$Q$3)^2</f>
        <v>6.5086896466745895E-4</v>
      </c>
      <c r="N475" s="40">
        <f>(Table212[[#This Row],[Return]]-$Q$3)^3</f>
        <v>1.6605056031714134E-5</v>
      </c>
    </row>
    <row r="476" spans="1:14" x14ac:dyDescent="0.3">
      <c r="A476" s="31">
        <v>40960</v>
      </c>
      <c r="B476" s="32">
        <v>544.04999999999995</v>
      </c>
      <c r="C476" s="32">
        <v>526.5</v>
      </c>
      <c r="D476" s="32">
        <v>592.5</v>
      </c>
      <c r="E476" s="32">
        <v>526.5</v>
      </c>
      <c r="F476" s="32">
        <v>580</v>
      </c>
      <c r="G476" s="32">
        <v>580.54999999999995</v>
      </c>
      <c r="H476" s="32">
        <v>578.21</v>
      </c>
      <c r="I476" s="32">
        <v>307403</v>
      </c>
      <c r="J476" s="33">
        <v>177742908.34999999</v>
      </c>
      <c r="K476" s="39">
        <f>IF(ISERROR((Table212[[#This Row],[Close Price]]-G475)/G475),0,(Table212[[#This Row],[Close Price]]-G475)/G475)</f>
        <v>6.708942192813161E-2</v>
      </c>
      <c r="L476" s="39">
        <f>IF(OR(Table212[[#This Row],[Raw Return]]&lt;-20,Table212[[#This Row],[Raw Return]]&gt;20),"Outlier",Table212[[#This Row],[Raw Return]])</f>
        <v>6.708942192813161E-2</v>
      </c>
      <c r="M476" s="40">
        <f>(Table212[[#This Row],[Return]]-$Q$3)^2</f>
        <v>4.329839752274682E-3</v>
      </c>
      <c r="N476" s="40">
        <f>(Table212[[#This Row],[Return]]-$Q$3)^3</f>
        <v>2.8491002777690852E-4</v>
      </c>
    </row>
    <row r="477" spans="1:14" x14ac:dyDescent="0.3">
      <c r="A477" s="36">
        <v>40961</v>
      </c>
      <c r="B477" s="37">
        <v>580.54999999999995</v>
      </c>
      <c r="C477" s="37">
        <v>585</v>
      </c>
      <c r="D477" s="37">
        <v>597.70000000000005</v>
      </c>
      <c r="E477" s="37">
        <v>572.95000000000005</v>
      </c>
      <c r="F477" s="37">
        <v>579</v>
      </c>
      <c r="G477" s="37">
        <v>578.9</v>
      </c>
      <c r="H477" s="37">
        <v>582</v>
      </c>
      <c r="I477" s="37">
        <v>195948</v>
      </c>
      <c r="J477" s="38">
        <v>114041048.95</v>
      </c>
      <c r="K477" s="39">
        <f>IF(ISERROR((Table212[[#This Row],[Close Price]]-G476)/G476),0,(Table212[[#This Row],[Close Price]]-G476)/G476)</f>
        <v>-2.8421324605976701E-3</v>
      </c>
      <c r="L477" s="39">
        <f>IF(OR(Table212[[#This Row],[Raw Return]]&lt;-20,Table212[[#This Row],[Raw Return]]&gt;20),"Outlier",Table212[[#This Row],[Raw Return]])</f>
        <v>-2.8421324605976701E-3</v>
      </c>
      <c r="M477" s="40">
        <f>(Table212[[#This Row],[Return]]-$Q$3)^2</f>
        <v>1.7057201754071623E-5</v>
      </c>
      <c r="N477" s="40">
        <f>(Table212[[#This Row],[Return]]-$Q$3)^3</f>
        <v>-7.044686637474143E-8</v>
      </c>
    </row>
    <row r="478" spans="1:14" x14ac:dyDescent="0.3">
      <c r="A478" s="31">
        <v>40962</v>
      </c>
      <c r="B478" s="32">
        <v>578.9</v>
      </c>
      <c r="C478" s="32">
        <v>575</v>
      </c>
      <c r="D478" s="32">
        <v>594.79999999999995</v>
      </c>
      <c r="E478" s="32">
        <v>571.1</v>
      </c>
      <c r="F478" s="32">
        <v>589</v>
      </c>
      <c r="G478" s="32">
        <v>585</v>
      </c>
      <c r="H478" s="32">
        <v>581.76</v>
      </c>
      <c r="I478" s="32">
        <v>291668</v>
      </c>
      <c r="J478" s="33">
        <v>169679379.80000001</v>
      </c>
      <c r="K478" s="39">
        <f>IF(ISERROR((Table212[[#This Row],[Close Price]]-G477)/G477),0,(Table212[[#This Row],[Close Price]]-G477)/G477)</f>
        <v>1.0537225773017833E-2</v>
      </c>
      <c r="L478" s="39">
        <f>IF(OR(Table212[[#This Row],[Raw Return]]&lt;-20,Table212[[#This Row],[Raw Return]]&gt;20),"Outlier",Table212[[#This Row],[Raw Return]])</f>
        <v>1.0537225773017833E-2</v>
      </c>
      <c r="M478" s="40">
        <f>(Table212[[#This Row],[Return]]-$Q$3)^2</f>
        <v>8.5549951943520583E-5</v>
      </c>
      <c r="N478" s="40">
        <f>(Table212[[#This Row],[Return]]-$Q$3)^3</f>
        <v>7.9127902709976311E-7</v>
      </c>
    </row>
    <row r="479" spans="1:14" x14ac:dyDescent="0.3">
      <c r="A479" s="36">
        <v>40963</v>
      </c>
      <c r="B479" s="37">
        <v>585</v>
      </c>
      <c r="C479" s="37">
        <v>585.85</v>
      </c>
      <c r="D479" s="37">
        <v>593.35</v>
      </c>
      <c r="E479" s="37">
        <v>575.75</v>
      </c>
      <c r="F479" s="37">
        <v>580</v>
      </c>
      <c r="G479" s="37">
        <v>579.70000000000005</v>
      </c>
      <c r="H479" s="37">
        <v>581.98</v>
      </c>
      <c r="I479" s="37">
        <v>89891</v>
      </c>
      <c r="J479" s="38">
        <v>52314820.5</v>
      </c>
      <c r="K479" s="39">
        <f>IF(ISERROR((Table212[[#This Row],[Close Price]]-G478)/G478),0,(Table212[[#This Row],[Close Price]]-G478)/G478)</f>
        <v>-9.0598290598289822E-3</v>
      </c>
      <c r="L479" s="39">
        <f>IF(OR(Table212[[#This Row],[Raw Return]]&lt;-20,Table212[[#This Row],[Raw Return]]&gt;20),"Outlier",Table212[[#This Row],[Raw Return]])</f>
        <v>-9.0598290598289822E-3</v>
      </c>
      <c r="M479" s="40">
        <f>(Table212[[#This Row],[Return]]-$Q$3)^2</f>
        <v>1.0707558095121609E-4</v>
      </c>
      <c r="N479" s="40">
        <f>(Table212[[#This Row],[Return]]-$Q$3)^3</f>
        <v>-1.1079895365342192E-6</v>
      </c>
    </row>
    <row r="480" spans="1:14" x14ac:dyDescent="0.3">
      <c r="A480" s="31">
        <v>40966</v>
      </c>
      <c r="B480" s="32">
        <v>579.70000000000005</v>
      </c>
      <c r="C480" s="32">
        <v>584</v>
      </c>
      <c r="D480" s="32">
        <v>589.85</v>
      </c>
      <c r="E480" s="32">
        <v>566.75</v>
      </c>
      <c r="F480" s="32">
        <v>574.20000000000005</v>
      </c>
      <c r="G480" s="32">
        <v>579.45000000000005</v>
      </c>
      <c r="H480" s="32">
        <v>579.9</v>
      </c>
      <c r="I480" s="32">
        <v>146327</v>
      </c>
      <c r="J480" s="33">
        <v>84854937.799999997</v>
      </c>
      <c r="K480" s="39">
        <f>IF(ISERROR((Table212[[#This Row],[Close Price]]-G479)/G479),0,(Table212[[#This Row],[Close Price]]-G479)/G479)</f>
        <v>-4.3125754700707261E-4</v>
      </c>
      <c r="L480" s="39">
        <f>IF(OR(Table212[[#This Row],[Raw Return]]&lt;-20,Table212[[#This Row],[Raw Return]]&gt;20),"Outlier",Table212[[#This Row],[Raw Return]])</f>
        <v>-4.3125754700707261E-4</v>
      </c>
      <c r="M480" s="40">
        <f>(Table212[[#This Row],[Return]]-$Q$3)^2</f>
        <v>2.9555166695531165E-6</v>
      </c>
      <c r="N480" s="40">
        <f>(Table212[[#This Row],[Return]]-$Q$3)^3</f>
        <v>-5.0810108202985079E-9</v>
      </c>
    </row>
    <row r="481" spans="1:14" x14ac:dyDescent="0.3">
      <c r="A481" s="36">
        <v>40967</v>
      </c>
      <c r="B481" s="37">
        <v>579.45000000000005</v>
      </c>
      <c r="C481" s="37">
        <v>580</v>
      </c>
      <c r="D481" s="37">
        <v>588</v>
      </c>
      <c r="E481" s="37">
        <v>575.04999999999995</v>
      </c>
      <c r="F481" s="37">
        <v>583</v>
      </c>
      <c r="G481" s="37">
        <v>582.95000000000005</v>
      </c>
      <c r="H481" s="37">
        <v>583.41999999999996</v>
      </c>
      <c r="I481" s="37">
        <v>41193</v>
      </c>
      <c r="J481" s="38">
        <v>24032726.649999999</v>
      </c>
      <c r="K481" s="39">
        <f>IF(ISERROR((Table212[[#This Row],[Close Price]]-G480)/G480),0,(Table212[[#This Row],[Close Price]]-G480)/G480)</f>
        <v>6.0402105444818353E-3</v>
      </c>
      <c r="L481" s="39">
        <f>IF(OR(Table212[[#This Row],[Raw Return]]&lt;-20,Table212[[#This Row],[Raw Return]]&gt;20),"Outlier",Table212[[#This Row],[Raw Return]])</f>
        <v>6.0402105444818353E-3</v>
      </c>
      <c r="M481" s="40">
        <f>(Table212[[#This Row],[Return]]-$Q$3)^2</f>
        <v>2.2584416815894834E-5</v>
      </c>
      <c r="N481" s="40">
        <f>(Table212[[#This Row],[Return]]-$Q$3)^3</f>
        <v>1.0732807022923074E-7</v>
      </c>
    </row>
    <row r="482" spans="1:14" x14ac:dyDescent="0.3">
      <c r="A482" s="31">
        <v>40968</v>
      </c>
      <c r="B482" s="32">
        <v>582.95000000000005</v>
      </c>
      <c r="C482" s="32">
        <v>585</v>
      </c>
      <c r="D482" s="32">
        <v>693.8</v>
      </c>
      <c r="E482" s="32">
        <v>584.95000000000005</v>
      </c>
      <c r="F482" s="32">
        <v>640.85</v>
      </c>
      <c r="G482" s="32">
        <v>641.85</v>
      </c>
      <c r="H482" s="32">
        <v>651.54</v>
      </c>
      <c r="I482" s="32">
        <v>1684361</v>
      </c>
      <c r="J482" s="33">
        <v>1097422876.7</v>
      </c>
      <c r="K482" s="39">
        <f>IF(ISERROR((Table212[[#This Row],[Close Price]]-G481)/G481),0,(Table212[[#This Row],[Close Price]]-G481)/G481)</f>
        <v>0.10103782485633411</v>
      </c>
      <c r="L482" s="39">
        <f>IF(OR(Table212[[#This Row],[Raw Return]]&lt;-20,Table212[[#This Row],[Raw Return]]&gt;20),"Outlier",Table212[[#This Row],[Raw Return]])</f>
        <v>0.10103782485633411</v>
      </c>
      <c r="M482" s="40">
        <f>(Table212[[#This Row],[Return]]-$Q$3)^2</f>
        <v>9.9500466966383969E-3</v>
      </c>
      <c r="N482" s="40">
        <f>(Table212[[#This Row],[Return]]-$Q$3)^3</f>
        <v>9.9251636979795911E-4</v>
      </c>
    </row>
    <row r="483" spans="1:14" x14ac:dyDescent="0.3">
      <c r="A483" s="36">
        <v>40969</v>
      </c>
      <c r="B483" s="37">
        <v>641.85</v>
      </c>
      <c r="C483" s="37">
        <v>644.6</v>
      </c>
      <c r="D483" s="37">
        <v>664.9</v>
      </c>
      <c r="E483" s="37">
        <v>602.29999999999995</v>
      </c>
      <c r="F483" s="37">
        <v>634.95000000000005</v>
      </c>
      <c r="G483" s="37">
        <v>637.20000000000005</v>
      </c>
      <c r="H483" s="37">
        <v>643.29999999999995</v>
      </c>
      <c r="I483" s="37">
        <v>554826</v>
      </c>
      <c r="J483" s="38">
        <v>356920781.39999998</v>
      </c>
      <c r="K483" s="39">
        <f>IF(ISERROR((Table212[[#This Row],[Close Price]]-G482)/G482),0,(Table212[[#This Row],[Close Price]]-G482)/G482)</f>
        <v>-7.2446833372282887E-3</v>
      </c>
      <c r="L483" s="39">
        <f>IF(OR(Table212[[#This Row],[Raw Return]]&lt;-20,Table212[[#This Row],[Raw Return]]&gt;20),"Outlier",Table212[[#This Row],[Raw Return]])</f>
        <v>-7.2446833372282887E-3</v>
      </c>
      <c r="M483" s="40">
        <f>(Table212[[#This Row],[Return]]-$Q$3)^2</f>
        <v>7.2805047882651394E-5</v>
      </c>
      <c r="N483" s="40">
        <f>(Table212[[#This Row],[Return]]-$Q$3)^3</f>
        <v>-6.2121543483430814E-7</v>
      </c>
    </row>
    <row r="484" spans="1:14" x14ac:dyDescent="0.3">
      <c r="A484" s="31">
        <v>40970</v>
      </c>
      <c r="B484" s="32">
        <v>637.20000000000005</v>
      </c>
      <c r="C484" s="32">
        <v>630</v>
      </c>
      <c r="D484" s="32">
        <v>643</v>
      </c>
      <c r="E484" s="32">
        <v>610.1</v>
      </c>
      <c r="F484" s="32">
        <v>630.35</v>
      </c>
      <c r="G484" s="32">
        <v>633.75</v>
      </c>
      <c r="H484" s="32">
        <v>637.20000000000005</v>
      </c>
      <c r="I484" s="32">
        <v>188793</v>
      </c>
      <c r="J484" s="33">
        <v>120298932.75</v>
      </c>
      <c r="K484" s="39">
        <f>IF(ISERROR((Table212[[#This Row],[Close Price]]-G483)/G483),0,(Table212[[#This Row],[Close Price]]-G483)/G483)</f>
        <v>-5.4143126177025195E-3</v>
      </c>
      <c r="L484" s="39">
        <f>IF(OR(Table212[[#This Row],[Raw Return]]&lt;-20,Table212[[#This Row],[Raw Return]]&gt;20),"Outlier",Table212[[#This Row],[Raw Return]])</f>
        <v>-5.4143126177025195E-3</v>
      </c>
      <c r="M484" s="40">
        <f>(Table212[[#This Row],[Return]]-$Q$3)^2</f>
        <v>4.4919708545146751E-5</v>
      </c>
      <c r="N484" s="40">
        <f>(Table212[[#This Row],[Return]]-$Q$3)^3</f>
        <v>-3.0106162027239989E-7</v>
      </c>
    </row>
    <row r="485" spans="1:14" x14ac:dyDescent="0.3">
      <c r="A485" s="36">
        <v>40971</v>
      </c>
      <c r="B485" s="37">
        <v>633.75</v>
      </c>
      <c r="C485" s="37">
        <v>630</v>
      </c>
      <c r="D485" s="37">
        <v>634.4</v>
      </c>
      <c r="E485" s="37">
        <v>630</v>
      </c>
      <c r="F485" s="37">
        <v>630</v>
      </c>
      <c r="G485" s="37">
        <v>630.04999999999995</v>
      </c>
      <c r="H485" s="37">
        <v>630.78</v>
      </c>
      <c r="I485" s="37">
        <v>12561</v>
      </c>
      <c r="J485" s="38">
        <v>7923282.6500000004</v>
      </c>
      <c r="K485" s="39">
        <f>IF(ISERROR((Table212[[#This Row],[Close Price]]-G484)/G484),0,(Table212[[#This Row],[Close Price]]-G484)/G484)</f>
        <v>-5.8382642998028329E-3</v>
      </c>
      <c r="L485" s="39">
        <f>IF(OR(Table212[[#This Row],[Raw Return]]&lt;-20,Table212[[#This Row],[Raw Return]]&gt;20),"Outlier",Table212[[#This Row],[Raw Return]])</f>
        <v>-5.8382642998028329E-3</v>
      </c>
      <c r="M485" s="40">
        <f>(Table212[[#This Row],[Return]]-$Q$3)^2</f>
        <v>5.0782275652033516E-5</v>
      </c>
      <c r="N485" s="40">
        <f>(Table212[[#This Row],[Return]]-$Q$3)^3</f>
        <v>-3.6188304655961137E-7</v>
      </c>
    </row>
    <row r="486" spans="1:14" x14ac:dyDescent="0.3">
      <c r="A486" s="31">
        <v>40973</v>
      </c>
      <c r="B486" s="32">
        <v>630.04999999999995</v>
      </c>
      <c r="C486" s="32">
        <v>635</v>
      </c>
      <c r="D486" s="32">
        <v>644</v>
      </c>
      <c r="E486" s="32">
        <v>626</v>
      </c>
      <c r="F486" s="32">
        <v>626.29999999999995</v>
      </c>
      <c r="G486" s="32">
        <v>626.85</v>
      </c>
      <c r="H486" s="32">
        <v>632.97</v>
      </c>
      <c r="I486" s="32">
        <v>99432</v>
      </c>
      <c r="J486" s="33">
        <v>62937725.399999999</v>
      </c>
      <c r="K486" s="39">
        <f>IF(ISERROR((Table212[[#This Row],[Close Price]]-G485)/G485),0,(Table212[[#This Row],[Close Price]]-G485)/G485)</f>
        <v>-5.0789619871437694E-3</v>
      </c>
      <c r="L486" s="39">
        <f>IF(OR(Table212[[#This Row],[Raw Return]]&lt;-20,Table212[[#This Row],[Raw Return]]&gt;20),"Outlier",Table212[[#This Row],[Raw Return]])</f>
        <v>-5.0789619871437694E-3</v>
      </c>
      <c r="M486" s="40">
        <f>(Table212[[#This Row],[Return]]-$Q$3)^2</f>
        <v>4.0536983405026044E-5</v>
      </c>
      <c r="N486" s="40">
        <f>(Table212[[#This Row],[Return]]-$Q$3)^3</f>
        <v>-2.5809354374953828E-7</v>
      </c>
    </row>
    <row r="487" spans="1:14" x14ac:dyDescent="0.3">
      <c r="A487" s="36">
        <v>40974</v>
      </c>
      <c r="B487" s="37">
        <v>626.85</v>
      </c>
      <c r="C487" s="37">
        <v>620</v>
      </c>
      <c r="D487" s="37">
        <v>653</v>
      </c>
      <c r="E487" s="37">
        <v>606.4</v>
      </c>
      <c r="F487" s="37">
        <v>609</v>
      </c>
      <c r="G487" s="37">
        <v>609.4</v>
      </c>
      <c r="H487" s="37">
        <v>631.98</v>
      </c>
      <c r="I487" s="37">
        <v>133633</v>
      </c>
      <c r="J487" s="38">
        <v>84453809.549999997</v>
      </c>
      <c r="K487" s="39">
        <f>IF(ISERROR((Table212[[#This Row],[Close Price]]-G486)/G486),0,(Table212[[#This Row],[Close Price]]-G486)/G486)</f>
        <v>-2.7837600701922382E-2</v>
      </c>
      <c r="L487" s="39">
        <f>IF(OR(Table212[[#This Row],[Raw Return]]&lt;-20,Table212[[#This Row],[Raw Return]]&gt;20),"Outlier",Table212[[#This Row],[Raw Return]])</f>
        <v>-2.7837600701922382E-2</v>
      </c>
      <c r="M487" s="40">
        <f>(Table212[[#This Row],[Return]]-$Q$3)^2</f>
        <v>8.4829502828979737E-4</v>
      </c>
      <c r="N487" s="40">
        <f>(Table212[[#This Row],[Return]]-$Q$3)^3</f>
        <v>-2.4707020895479546E-5</v>
      </c>
    </row>
    <row r="488" spans="1:14" x14ac:dyDescent="0.3">
      <c r="A488" s="31">
        <v>40975</v>
      </c>
      <c r="B488" s="32">
        <v>609.4</v>
      </c>
      <c r="C488" s="32">
        <v>606</v>
      </c>
      <c r="D488" s="32">
        <v>612.9</v>
      </c>
      <c r="E488" s="32">
        <v>601.35</v>
      </c>
      <c r="F488" s="32">
        <v>601.35</v>
      </c>
      <c r="G488" s="32">
        <v>603.9</v>
      </c>
      <c r="H488" s="32">
        <v>605.67999999999995</v>
      </c>
      <c r="I488" s="32">
        <v>53580</v>
      </c>
      <c r="J488" s="33">
        <v>32452111.800000001</v>
      </c>
      <c r="K488" s="39">
        <f>IF(ISERROR((Table212[[#This Row],[Close Price]]-G487)/G487),0,(Table212[[#This Row],[Close Price]]-G487)/G487)</f>
        <v>-9.0252707581227436E-3</v>
      </c>
      <c r="L488" s="39">
        <f>IF(OR(Table212[[#This Row],[Raw Return]]&lt;-20,Table212[[#This Row],[Raw Return]]&gt;20),"Outlier",Table212[[#This Row],[Raw Return]])</f>
        <v>-9.0252707581227436E-3</v>
      </c>
      <c r="M488" s="40">
        <f>(Table212[[#This Row],[Return]]-$Q$3)^2</f>
        <v>1.0636157506039669E-4</v>
      </c>
      <c r="N488" s="40">
        <f>(Table212[[#This Row],[Return]]-$Q$3)^3</f>
        <v>-1.0969255187211417E-6</v>
      </c>
    </row>
    <row r="489" spans="1:14" x14ac:dyDescent="0.3">
      <c r="A489" s="36">
        <v>40977</v>
      </c>
      <c r="B489" s="37">
        <v>603.9</v>
      </c>
      <c r="C489" s="37">
        <v>610</v>
      </c>
      <c r="D489" s="37">
        <v>620</v>
      </c>
      <c r="E489" s="37">
        <v>602.9</v>
      </c>
      <c r="F489" s="37">
        <v>612</v>
      </c>
      <c r="G489" s="37">
        <v>609.79999999999995</v>
      </c>
      <c r="H489" s="37">
        <v>609.51</v>
      </c>
      <c r="I489" s="37">
        <v>72505</v>
      </c>
      <c r="J489" s="38">
        <v>44192368.350000001</v>
      </c>
      <c r="K489" s="39">
        <f>IF(ISERROR((Table212[[#This Row],[Close Price]]-G488)/G488),0,(Table212[[#This Row],[Close Price]]-G488)/G488)</f>
        <v>9.7698294419605522E-3</v>
      </c>
      <c r="L489" s="39">
        <f>IF(OR(Table212[[#This Row],[Raw Return]]&lt;-20,Table212[[#This Row],[Raw Return]]&gt;20),"Outlier",Table212[[#This Row],[Raw Return]])</f>
        <v>9.7698294419605522E-3</v>
      </c>
      <c r="M489" s="40">
        <f>(Table212[[#This Row],[Return]]-$Q$3)^2</f>
        <v>7.1943057994970194E-5</v>
      </c>
      <c r="N489" s="40">
        <f>(Table212[[#This Row],[Return]]-$Q$3)^3</f>
        <v>6.1021564885686648E-7</v>
      </c>
    </row>
    <row r="490" spans="1:14" x14ac:dyDescent="0.3">
      <c r="A490" s="31">
        <v>40980</v>
      </c>
      <c r="B490" s="32">
        <v>609.79999999999995</v>
      </c>
      <c r="C490" s="32">
        <v>613.95000000000005</v>
      </c>
      <c r="D490" s="32">
        <v>629.9</v>
      </c>
      <c r="E490" s="32">
        <v>610.20000000000005</v>
      </c>
      <c r="F490" s="32">
        <v>613</v>
      </c>
      <c r="G490" s="32">
        <v>614.75</v>
      </c>
      <c r="H490" s="32">
        <v>616.14</v>
      </c>
      <c r="I490" s="32">
        <v>58235</v>
      </c>
      <c r="J490" s="33">
        <v>35880889.399999999</v>
      </c>
      <c r="K490" s="39">
        <f>IF(ISERROR((Table212[[#This Row],[Close Price]]-G489)/G489),0,(Table212[[#This Row],[Close Price]]-G489)/G489)</f>
        <v>8.1174155460807581E-3</v>
      </c>
      <c r="L490" s="39">
        <f>IF(OR(Table212[[#This Row],[Raw Return]]&lt;-20,Table212[[#This Row],[Raw Return]]&gt;20),"Outlier",Table212[[#This Row],[Raw Return]])</f>
        <v>8.1174155460807581E-3</v>
      </c>
      <c r="M490" s="40">
        <f>(Table212[[#This Row],[Return]]-$Q$3)^2</f>
        <v>4.6642226985381939E-5</v>
      </c>
      <c r="N490" s="40">
        <f>(Table212[[#This Row],[Return]]-$Q$3)^3</f>
        <v>3.1854362441016031E-7</v>
      </c>
    </row>
    <row r="491" spans="1:14" x14ac:dyDescent="0.3">
      <c r="A491" s="36">
        <v>40981</v>
      </c>
      <c r="B491" s="37">
        <v>614.75</v>
      </c>
      <c r="C491" s="37">
        <v>619</v>
      </c>
      <c r="D491" s="37">
        <v>651.79999999999995</v>
      </c>
      <c r="E491" s="37">
        <v>609</v>
      </c>
      <c r="F491" s="37">
        <v>637.95000000000005</v>
      </c>
      <c r="G491" s="37">
        <v>630.95000000000005</v>
      </c>
      <c r="H491" s="37">
        <v>639.16999999999996</v>
      </c>
      <c r="I491" s="37">
        <v>230072</v>
      </c>
      <c r="J491" s="38">
        <v>147055069.15000001</v>
      </c>
      <c r="K491" s="39">
        <f>IF(ISERROR((Table212[[#This Row],[Close Price]]-G490)/G490),0,(Table212[[#This Row],[Close Price]]-G490)/G490)</f>
        <v>2.6352175681171281E-2</v>
      </c>
      <c r="L491" s="39">
        <f>IF(OR(Table212[[#This Row],[Raw Return]]&lt;-20,Table212[[#This Row],[Raw Return]]&gt;20),"Outlier",Table212[[#This Row],[Raw Return]])</f>
        <v>2.6352175681171281E-2</v>
      </c>
      <c r="M491" s="40">
        <f>(Table212[[#This Row],[Return]]-$Q$3)^2</f>
        <v>6.2821771133787655E-4</v>
      </c>
      <c r="N491" s="40">
        <f>(Table212[[#This Row],[Return]]-$Q$3)^3</f>
        <v>1.5745819347160356E-5</v>
      </c>
    </row>
    <row r="492" spans="1:14" x14ac:dyDescent="0.3">
      <c r="A492" s="31">
        <v>40982</v>
      </c>
      <c r="B492" s="32">
        <v>630.95000000000005</v>
      </c>
      <c r="C492" s="32">
        <v>630</v>
      </c>
      <c r="D492" s="32">
        <v>642</v>
      </c>
      <c r="E492" s="32">
        <v>619.9</v>
      </c>
      <c r="F492" s="32">
        <v>621.5</v>
      </c>
      <c r="G492" s="32">
        <v>622.15</v>
      </c>
      <c r="H492" s="32">
        <v>629.39</v>
      </c>
      <c r="I492" s="32">
        <v>57938</v>
      </c>
      <c r="J492" s="33">
        <v>36465716.799999997</v>
      </c>
      <c r="K492" s="39">
        <f>IF(ISERROR((Table212[[#This Row],[Close Price]]-G491)/G491),0,(Table212[[#This Row],[Close Price]]-G491)/G491)</f>
        <v>-1.3947222442348946E-2</v>
      </c>
      <c r="L492" s="39">
        <f>IF(OR(Table212[[#This Row],[Raw Return]]&lt;-20,Table212[[#This Row],[Raw Return]]&gt;20),"Outlier",Table212[[#This Row],[Raw Return]])</f>
        <v>-1.3947222442348946E-2</v>
      </c>
      <c r="M492" s="40">
        <f>(Table212[[#This Row],[Return]]-$Q$3)^2</f>
        <v>2.3210907988416779E-4</v>
      </c>
      <c r="N492" s="40">
        <f>(Table212[[#This Row],[Return]]-$Q$3)^3</f>
        <v>-3.5362111969812162E-6</v>
      </c>
    </row>
    <row r="493" spans="1:14" x14ac:dyDescent="0.3">
      <c r="A493" s="36">
        <v>40983</v>
      </c>
      <c r="B493" s="37">
        <v>622.15</v>
      </c>
      <c r="C493" s="37">
        <v>617.45000000000005</v>
      </c>
      <c r="D493" s="37">
        <v>628.25</v>
      </c>
      <c r="E493" s="37">
        <v>612</v>
      </c>
      <c r="F493" s="37">
        <v>616.79999999999995</v>
      </c>
      <c r="G493" s="37">
        <v>617.35</v>
      </c>
      <c r="H493" s="37">
        <v>617.96</v>
      </c>
      <c r="I493" s="37">
        <v>36574</v>
      </c>
      <c r="J493" s="38">
        <v>22601403</v>
      </c>
      <c r="K493" s="39">
        <f>IF(ISERROR((Table212[[#This Row],[Close Price]]-G492)/G492),0,(Table212[[#This Row],[Close Price]]-G492)/G492)</f>
        <v>-7.7151812263922762E-3</v>
      </c>
      <c r="L493" s="39">
        <f>IF(OR(Table212[[#This Row],[Raw Return]]&lt;-20,Table212[[#This Row],[Raw Return]]&gt;20),"Outlier",Table212[[#This Row],[Raw Return]])</f>
        <v>-7.7151812263922762E-3</v>
      </c>
      <c r="M493" s="40">
        <f>(Table212[[#This Row],[Return]]-$Q$3)^2</f>
        <v>8.1055544875914681E-5</v>
      </c>
      <c r="N493" s="40">
        <f>(Table212[[#This Row],[Return]]-$Q$3)^3</f>
        <v>-7.2974998436154492E-7</v>
      </c>
    </row>
    <row r="494" spans="1:14" x14ac:dyDescent="0.3">
      <c r="A494" s="31">
        <v>40984</v>
      </c>
      <c r="B494" s="32">
        <v>617.35</v>
      </c>
      <c r="C494" s="32">
        <v>625</v>
      </c>
      <c r="D494" s="32">
        <v>639</v>
      </c>
      <c r="E494" s="32">
        <v>610.1</v>
      </c>
      <c r="F494" s="32">
        <v>610.1</v>
      </c>
      <c r="G494" s="32">
        <v>613.1</v>
      </c>
      <c r="H494" s="32">
        <v>621.64</v>
      </c>
      <c r="I494" s="32">
        <v>81083</v>
      </c>
      <c r="J494" s="33">
        <v>50404243.149999999</v>
      </c>
      <c r="K494" s="39">
        <f>IF(ISERROR((Table212[[#This Row],[Close Price]]-G493)/G493),0,(Table212[[#This Row],[Close Price]]-G493)/G493)</f>
        <v>-6.8842633838179313E-3</v>
      </c>
      <c r="L494" s="39">
        <f>IF(OR(Table212[[#This Row],[Raw Return]]&lt;-20,Table212[[#This Row],[Raw Return]]&gt;20),"Outlier",Table212[[#This Row],[Raw Return]])</f>
        <v>-6.8842633838179313E-3</v>
      </c>
      <c r="M494" s="40">
        <f>(Table212[[#This Row],[Return]]-$Q$3)^2</f>
        <v>6.6784320913028982E-5</v>
      </c>
      <c r="N494" s="40">
        <f>(Table212[[#This Row],[Return]]-$Q$3)^3</f>
        <v>-5.4577265387164279E-7</v>
      </c>
    </row>
    <row r="495" spans="1:14" x14ac:dyDescent="0.3">
      <c r="A495" s="36">
        <v>40987</v>
      </c>
      <c r="B495" s="37">
        <v>613.1</v>
      </c>
      <c r="C495" s="37">
        <v>614.04999999999995</v>
      </c>
      <c r="D495" s="37">
        <v>618.9</v>
      </c>
      <c r="E495" s="37">
        <v>601</v>
      </c>
      <c r="F495" s="37">
        <v>602.75</v>
      </c>
      <c r="G495" s="37">
        <v>601.6</v>
      </c>
      <c r="H495" s="37">
        <v>606.16</v>
      </c>
      <c r="I495" s="37">
        <v>54279</v>
      </c>
      <c r="J495" s="38">
        <v>32901621.25</v>
      </c>
      <c r="K495" s="39">
        <f>IF(ISERROR((Table212[[#This Row],[Close Price]]-G494)/G494),0,(Table212[[#This Row],[Close Price]]-G494)/G494)</f>
        <v>-1.8757135866905889E-2</v>
      </c>
      <c r="L495" s="39">
        <f>IF(OR(Table212[[#This Row],[Raw Return]]&lt;-20,Table212[[#This Row],[Raw Return]]&gt;20),"Outlier",Table212[[#This Row],[Raw Return]])</f>
        <v>-1.8757135866905889E-2</v>
      </c>
      <c r="M495" s="40">
        <f>(Table212[[#This Row],[Return]]-$Q$3)^2</f>
        <v>4.0180362612068866E-4</v>
      </c>
      <c r="N495" s="40">
        <f>(Table212[[#This Row],[Return]]-$Q$3)^3</f>
        <v>-8.0541697328692657E-6</v>
      </c>
    </row>
    <row r="496" spans="1:14" x14ac:dyDescent="0.3">
      <c r="A496" s="31">
        <v>40988</v>
      </c>
      <c r="B496" s="32">
        <v>601.6</v>
      </c>
      <c r="C496" s="32">
        <v>601</v>
      </c>
      <c r="D496" s="32">
        <v>618.9</v>
      </c>
      <c r="E496" s="32">
        <v>599</v>
      </c>
      <c r="F496" s="32">
        <v>611</v>
      </c>
      <c r="G496" s="32">
        <v>610.15</v>
      </c>
      <c r="H496" s="32">
        <v>607.71</v>
      </c>
      <c r="I496" s="32">
        <v>81903</v>
      </c>
      <c r="J496" s="33">
        <v>49773506.350000001</v>
      </c>
      <c r="K496" s="39">
        <f>IF(ISERROR((Table212[[#This Row],[Close Price]]-G495)/G495),0,(Table212[[#This Row],[Close Price]]-G495)/G495)</f>
        <v>1.4212101063829712E-2</v>
      </c>
      <c r="L496" s="39">
        <f>IF(OR(Table212[[#This Row],[Raw Return]]&lt;-20,Table212[[#This Row],[Raw Return]]&gt;20),"Outlier",Table212[[#This Row],[Raw Return]])</f>
        <v>1.4212101063829712E-2</v>
      </c>
      <c r="M496" s="40">
        <f>(Table212[[#This Row],[Return]]-$Q$3)^2</f>
        <v>1.6703486790402259E-4</v>
      </c>
      <c r="N496" s="40">
        <f>(Table212[[#This Row],[Return]]-$Q$3)^3</f>
        <v>2.1587915374276844E-6</v>
      </c>
    </row>
    <row r="497" spans="1:14" x14ac:dyDescent="0.3">
      <c r="A497" s="36">
        <v>40989</v>
      </c>
      <c r="B497" s="37">
        <v>610.15</v>
      </c>
      <c r="C497" s="37">
        <v>610.25</v>
      </c>
      <c r="D497" s="37">
        <v>616.95000000000005</v>
      </c>
      <c r="E497" s="37">
        <v>604.79999999999995</v>
      </c>
      <c r="F497" s="37">
        <v>612</v>
      </c>
      <c r="G497" s="37">
        <v>612.1</v>
      </c>
      <c r="H497" s="37">
        <v>612.12</v>
      </c>
      <c r="I497" s="37">
        <v>99823</v>
      </c>
      <c r="J497" s="38">
        <v>61103898.700000003</v>
      </c>
      <c r="K497" s="39">
        <f>IF(ISERROR((Table212[[#This Row],[Close Price]]-G496)/G496),0,(Table212[[#This Row],[Close Price]]-G496)/G496)</f>
        <v>3.1959354257150626E-3</v>
      </c>
      <c r="L497" s="39">
        <f>IF(OR(Table212[[#This Row],[Raw Return]]&lt;-20,Table212[[#This Row],[Raw Return]]&gt;20),"Outlier",Table212[[#This Row],[Raw Return]])</f>
        <v>3.1959354257150626E-3</v>
      </c>
      <c r="M497" s="40">
        <f>(Table212[[#This Row],[Return]]-$Q$3)^2</f>
        <v>3.6405836497717908E-6</v>
      </c>
      <c r="N497" s="40">
        <f>(Table212[[#This Row],[Return]]-$Q$3)^3</f>
        <v>6.9463477524605428E-9</v>
      </c>
    </row>
    <row r="498" spans="1:14" x14ac:dyDescent="0.3">
      <c r="A498" s="31">
        <v>40990</v>
      </c>
      <c r="B498" s="32">
        <v>612.1</v>
      </c>
      <c r="C498" s="32">
        <v>606</v>
      </c>
      <c r="D498" s="32">
        <v>624.95000000000005</v>
      </c>
      <c r="E498" s="32">
        <v>600</v>
      </c>
      <c r="F498" s="32">
        <v>601</v>
      </c>
      <c r="G498" s="32">
        <v>601.20000000000005</v>
      </c>
      <c r="H498" s="32">
        <v>613.42999999999995</v>
      </c>
      <c r="I498" s="32">
        <v>102880</v>
      </c>
      <c r="J498" s="33">
        <v>63109371.25</v>
      </c>
      <c r="K498" s="39">
        <f>IF(ISERROR((Table212[[#This Row],[Close Price]]-G497)/G497),0,(Table212[[#This Row],[Close Price]]-G497)/G497)</f>
        <v>-1.7807547786309389E-2</v>
      </c>
      <c r="L498" s="39">
        <f>IF(OR(Table212[[#This Row],[Raw Return]]&lt;-20,Table212[[#This Row],[Raw Return]]&gt;20),"Outlier",Table212[[#This Row],[Raw Return]])</f>
        <v>-1.7807547786309389E-2</v>
      </c>
      <c r="M498" s="40">
        <f>(Table212[[#This Row],[Return]]-$Q$3)^2</f>
        <v>3.6463628164286701E-4</v>
      </c>
      <c r="N498" s="40">
        <f>(Table212[[#This Row],[Return]]-$Q$3)^3</f>
        <v>-6.9628945616164993E-6</v>
      </c>
    </row>
    <row r="499" spans="1:14" x14ac:dyDescent="0.3">
      <c r="A499" s="36">
        <v>40991</v>
      </c>
      <c r="B499" s="37">
        <v>601.20000000000005</v>
      </c>
      <c r="C499" s="37">
        <v>605</v>
      </c>
      <c r="D499" s="37">
        <v>615.45000000000005</v>
      </c>
      <c r="E499" s="37">
        <v>601.15</v>
      </c>
      <c r="F499" s="37">
        <v>607.20000000000005</v>
      </c>
      <c r="G499" s="37">
        <v>609.29999999999995</v>
      </c>
      <c r="H499" s="37">
        <v>609.41</v>
      </c>
      <c r="I499" s="37">
        <v>56004</v>
      </c>
      <c r="J499" s="38">
        <v>34129215.549999997</v>
      </c>
      <c r="K499" s="39">
        <f>IF(ISERROR((Table212[[#This Row],[Close Price]]-G498)/G498),0,(Table212[[#This Row],[Close Price]]-G498)/G498)</f>
        <v>1.3473053892215417E-2</v>
      </c>
      <c r="L499" s="39">
        <f>IF(OR(Table212[[#This Row],[Raw Return]]&lt;-20,Table212[[#This Row],[Raw Return]]&gt;20),"Outlier",Table212[[#This Row],[Raw Return]])</f>
        <v>1.3473053892215417E-2</v>
      </c>
      <c r="M499" s="40">
        <f>(Table212[[#This Row],[Return]]-$Q$3)^2</f>
        <v>1.4847787616033154E-4</v>
      </c>
      <c r="N499" s="40">
        <f>(Table212[[#This Row],[Return]]-$Q$3)^3</f>
        <v>1.8092251661182259E-6</v>
      </c>
    </row>
    <row r="500" spans="1:14" x14ac:dyDescent="0.3">
      <c r="A500" s="31">
        <v>40994</v>
      </c>
      <c r="B500" s="32">
        <v>609.29999999999995</v>
      </c>
      <c r="C500" s="32">
        <v>614</v>
      </c>
      <c r="D500" s="32">
        <v>614</v>
      </c>
      <c r="E500" s="32">
        <v>598.5</v>
      </c>
      <c r="F500" s="32">
        <v>599.5</v>
      </c>
      <c r="G500" s="32">
        <v>598.85</v>
      </c>
      <c r="H500" s="32">
        <v>602.5</v>
      </c>
      <c r="I500" s="32">
        <v>86818</v>
      </c>
      <c r="J500" s="33">
        <v>52308057.149999999</v>
      </c>
      <c r="K500" s="39">
        <f>IF(ISERROR((Table212[[#This Row],[Close Price]]-G499)/G499),0,(Table212[[#This Row],[Close Price]]-G499)/G499)</f>
        <v>-1.7150828819957217E-2</v>
      </c>
      <c r="L500" s="39">
        <f>IF(OR(Table212[[#This Row],[Raw Return]]&lt;-20,Table212[[#This Row],[Raw Return]]&gt;20),"Outlier",Table212[[#This Row],[Raw Return]])</f>
        <v>-1.7150828819957217E-2</v>
      </c>
      <c r="M500" s="40">
        <f>(Table212[[#This Row],[Return]]-$Q$3)^2</f>
        <v>3.3998687063183715E-4</v>
      </c>
      <c r="N500" s="40">
        <f>(Table212[[#This Row],[Return]]-$Q$3)^3</f>
        <v>-6.2689270940845039E-6</v>
      </c>
    </row>
    <row r="501" spans="1:14" x14ac:dyDescent="0.3">
      <c r="A501" s="36">
        <v>40995</v>
      </c>
      <c r="B501" s="37">
        <v>598.85</v>
      </c>
      <c r="C501" s="37">
        <v>598.5</v>
      </c>
      <c r="D501" s="37">
        <v>611.79999999999995</v>
      </c>
      <c r="E501" s="37">
        <v>597.5</v>
      </c>
      <c r="F501" s="37">
        <v>598</v>
      </c>
      <c r="G501" s="37">
        <v>598.5</v>
      </c>
      <c r="H501" s="37">
        <v>599.83000000000004</v>
      </c>
      <c r="I501" s="37">
        <v>38189</v>
      </c>
      <c r="J501" s="38">
        <v>22906942.649999999</v>
      </c>
      <c r="K501" s="39">
        <f>IF(ISERROR((Table212[[#This Row],[Close Price]]-G500)/G500),0,(Table212[[#This Row],[Close Price]]-G500)/G500)</f>
        <v>-5.8445353594393037E-4</v>
      </c>
      <c r="L501" s="39">
        <f>IF(OR(Table212[[#This Row],[Raw Return]]&lt;-20,Table212[[#This Row],[Raw Return]]&gt;20),"Outlier",Table212[[#This Row],[Raw Return]])</f>
        <v>-5.8445353594393037E-4</v>
      </c>
      <c r="M501" s="40">
        <f>(Table212[[#This Row],[Return]]-$Q$3)^2</f>
        <v>3.5057230090697753E-6</v>
      </c>
      <c r="N501" s="40">
        <f>(Table212[[#This Row],[Return]]-$Q$3)^3</f>
        <v>-6.5639671446087796E-9</v>
      </c>
    </row>
    <row r="502" spans="1:14" x14ac:dyDescent="0.3">
      <c r="A502" s="31">
        <v>40996</v>
      </c>
      <c r="B502" s="32">
        <v>598.5</v>
      </c>
      <c r="C502" s="32">
        <v>598</v>
      </c>
      <c r="D502" s="32">
        <v>620</v>
      </c>
      <c r="E502" s="32">
        <v>597</v>
      </c>
      <c r="F502" s="32">
        <v>607.04999999999995</v>
      </c>
      <c r="G502" s="32">
        <v>607</v>
      </c>
      <c r="H502" s="32">
        <v>610.19000000000005</v>
      </c>
      <c r="I502" s="32">
        <v>104331</v>
      </c>
      <c r="J502" s="33">
        <v>63661869.700000003</v>
      </c>
      <c r="K502" s="39">
        <f>IF(ISERROR((Table212[[#This Row],[Close Price]]-G501)/G501),0,(Table212[[#This Row],[Close Price]]-G501)/G501)</f>
        <v>1.4202172096908938E-2</v>
      </c>
      <c r="L502" s="39">
        <f>IF(OR(Table212[[#This Row],[Raw Return]]&lt;-20,Table212[[#This Row],[Raw Return]]&gt;20),"Outlier",Table212[[#This Row],[Raw Return]])</f>
        <v>1.4202172096908938E-2</v>
      </c>
      <c r="M502" s="40">
        <f>(Table212[[#This Row],[Return]]-$Q$3)^2</f>
        <v>1.6677831863957213E-4</v>
      </c>
      <c r="N502" s="40">
        <f>(Table212[[#This Row],[Return]]-$Q$3)^3</f>
        <v>2.1538199077867406E-6</v>
      </c>
    </row>
    <row r="503" spans="1:14" x14ac:dyDescent="0.3">
      <c r="A503" s="36">
        <v>40997</v>
      </c>
      <c r="B503" s="37">
        <v>607</v>
      </c>
      <c r="C503" s="37">
        <v>603.54999999999995</v>
      </c>
      <c r="D503" s="37">
        <v>614.6</v>
      </c>
      <c r="E503" s="37">
        <v>597.20000000000005</v>
      </c>
      <c r="F503" s="37">
        <v>601.35</v>
      </c>
      <c r="G503" s="37">
        <v>605.85</v>
      </c>
      <c r="H503" s="37">
        <v>607.30999999999995</v>
      </c>
      <c r="I503" s="37">
        <v>49781</v>
      </c>
      <c r="J503" s="38">
        <v>30232679.100000001</v>
      </c>
      <c r="K503" s="39">
        <f>IF(ISERROR((Table212[[#This Row],[Close Price]]-G502)/G502),0,(Table212[[#This Row],[Close Price]]-G502)/G502)</f>
        <v>-1.8945634266885952E-3</v>
      </c>
      <c r="L503" s="39">
        <f>IF(OR(Table212[[#This Row],[Raw Return]]&lt;-20,Table212[[#This Row],[Raw Return]]&gt;20),"Outlier",Table212[[#This Row],[Raw Return]])</f>
        <v>-1.8945634266885952E-3</v>
      </c>
      <c r="M503" s="40">
        <f>(Table212[[#This Row],[Return]]-$Q$3)^2</f>
        <v>1.0128099375185337E-5</v>
      </c>
      <c r="N503" s="40">
        <f>(Table212[[#This Row],[Return]]-$Q$3)^3</f>
        <v>-3.2232347077021396E-8</v>
      </c>
    </row>
    <row r="504" spans="1:14" x14ac:dyDescent="0.3">
      <c r="A504" s="31">
        <v>40998</v>
      </c>
      <c r="B504" s="32">
        <v>605.85</v>
      </c>
      <c r="C504" s="32">
        <v>610</v>
      </c>
      <c r="D504" s="32">
        <v>629.9</v>
      </c>
      <c r="E504" s="32">
        <v>606</v>
      </c>
      <c r="F504" s="32">
        <v>607</v>
      </c>
      <c r="G504" s="32">
        <v>611.5</v>
      </c>
      <c r="H504" s="32">
        <v>616.05999999999995</v>
      </c>
      <c r="I504" s="32">
        <v>116028</v>
      </c>
      <c r="J504" s="33">
        <v>71480127.799999997</v>
      </c>
      <c r="K504" s="39">
        <f>IF(ISERROR((Table212[[#This Row],[Close Price]]-G503)/G503),0,(Table212[[#This Row],[Close Price]]-G503)/G503)</f>
        <v>9.3257406948914368E-3</v>
      </c>
      <c r="L504" s="39">
        <f>IF(OR(Table212[[#This Row],[Raw Return]]&lt;-20,Table212[[#This Row],[Raw Return]]&gt;20),"Outlier",Table212[[#This Row],[Raw Return]])</f>
        <v>9.3257406948914368E-3</v>
      </c>
      <c r="M504" s="40">
        <f>(Table212[[#This Row],[Return]]-$Q$3)^2</f>
        <v>6.4606817588983519E-5</v>
      </c>
      <c r="N504" s="40">
        <f>(Table212[[#This Row],[Return]]-$Q$3)^3</f>
        <v>5.1929904455619325E-7</v>
      </c>
    </row>
    <row r="505" spans="1:14" x14ac:dyDescent="0.3">
      <c r="A505" s="31">
        <v>41001</v>
      </c>
      <c r="B505" s="32">
        <v>611.5</v>
      </c>
      <c r="C505" s="32">
        <v>518.45000000000005</v>
      </c>
      <c r="D505" s="32">
        <v>644.5</v>
      </c>
      <c r="E505" s="32">
        <v>518.45000000000005</v>
      </c>
      <c r="F505" s="32">
        <v>634</v>
      </c>
      <c r="G505" s="32">
        <v>635.95000000000005</v>
      </c>
      <c r="H505" s="32">
        <v>630.25</v>
      </c>
      <c r="I505" s="32">
        <v>124504</v>
      </c>
      <c r="J505" s="33">
        <v>78468240.75</v>
      </c>
      <c r="K505" s="39">
        <f>IF(ISERROR((Table212[[#This Row],[Close Price]]-G504)/G504),0,(Table212[[#This Row],[Close Price]]-G504)/G504)</f>
        <v>3.9983646770237198E-2</v>
      </c>
      <c r="L505" s="39">
        <f>IF(OR(Table212[[#This Row],[Raw Return]]&lt;-20,Table212[[#This Row],[Raw Return]]&gt;20),"Outlier",Table212[[#This Row],[Raw Return]])</f>
        <v>3.9983646770237198E-2</v>
      </c>
      <c r="M505" s="40">
        <f>(Table212[[#This Row],[Return]]-$Q$3)^2</f>
        <v>1.4973605030292633E-3</v>
      </c>
      <c r="N505" s="40">
        <f>(Table212[[#This Row],[Return]]-$Q$3)^3</f>
        <v>5.7941476752905274E-5</v>
      </c>
    </row>
    <row r="506" spans="1:14" x14ac:dyDescent="0.3">
      <c r="A506" s="36">
        <v>41002</v>
      </c>
      <c r="B506" s="37">
        <v>635.95000000000005</v>
      </c>
      <c r="C506" s="37">
        <v>638</v>
      </c>
      <c r="D506" s="37">
        <v>670.8</v>
      </c>
      <c r="E506" s="37">
        <v>632.04999999999995</v>
      </c>
      <c r="F506" s="37">
        <v>667.25</v>
      </c>
      <c r="G506" s="37">
        <v>664.7</v>
      </c>
      <c r="H506" s="37">
        <v>655.48</v>
      </c>
      <c r="I506" s="37">
        <v>228807</v>
      </c>
      <c r="J506" s="38">
        <v>149979075.69999999</v>
      </c>
      <c r="K506" s="39">
        <f>IF(ISERROR((Table212[[#This Row],[Close Price]]-G505)/G505),0,(Table212[[#This Row],[Close Price]]-G505)/G505)</f>
        <v>4.5207956600361664E-2</v>
      </c>
      <c r="L506" s="39">
        <f>IF(OR(Table212[[#This Row],[Raw Return]]&lt;-20,Table212[[#This Row],[Raw Return]]&gt;20),"Outlier",Table212[[#This Row],[Raw Return]])</f>
        <v>4.5207956600361664E-2</v>
      </c>
      <c r="M506" s="40">
        <f>(Table212[[#This Row],[Return]]-$Q$3)^2</f>
        <v>1.9289710141633808E-3</v>
      </c>
      <c r="N506" s="40">
        <f>(Table212[[#This Row],[Return]]-$Q$3)^3</f>
        <v>8.4720508269265314E-5</v>
      </c>
    </row>
    <row r="507" spans="1:14" x14ac:dyDescent="0.3">
      <c r="A507" s="31">
        <v>41003</v>
      </c>
      <c r="B507" s="32">
        <v>664.7</v>
      </c>
      <c r="C507" s="32">
        <v>660.05</v>
      </c>
      <c r="D507" s="32">
        <v>713.9</v>
      </c>
      <c r="E507" s="32">
        <v>660</v>
      </c>
      <c r="F507" s="32">
        <v>712.8</v>
      </c>
      <c r="G507" s="32">
        <v>705.05</v>
      </c>
      <c r="H507" s="32">
        <v>693.5</v>
      </c>
      <c r="I507" s="32">
        <v>279567</v>
      </c>
      <c r="J507" s="33">
        <v>193880684.65000001</v>
      </c>
      <c r="K507" s="39">
        <f>IF(ISERROR((Table212[[#This Row],[Close Price]]-G506)/G506),0,(Table212[[#This Row],[Close Price]]-G506)/G506)</f>
        <v>6.0704077027230186E-2</v>
      </c>
      <c r="L507" s="39">
        <f>IF(OR(Table212[[#This Row],[Raw Return]]&lt;-20,Table212[[#This Row],[Raw Return]]&gt;20),"Outlier",Table212[[#This Row],[Raw Return]])</f>
        <v>6.0704077027230186E-2</v>
      </c>
      <c r="M507" s="40">
        <f>(Table212[[#This Row],[Return]]-$Q$3)^2</f>
        <v>3.5302816087396226E-3</v>
      </c>
      <c r="N507" s="40">
        <f>(Table212[[#This Row],[Return]]-$Q$3)^3</f>
        <v>2.0975582264832817E-4</v>
      </c>
    </row>
    <row r="508" spans="1:14" x14ac:dyDescent="0.3">
      <c r="A508" s="36">
        <v>41008</v>
      </c>
      <c r="B508" s="37">
        <v>705.05</v>
      </c>
      <c r="C508" s="37">
        <v>702</v>
      </c>
      <c r="D508" s="37">
        <v>722.7</v>
      </c>
      <c r="E508" s="37">
        <v>696</v>
      </c>
      <c r="F508" s="37">
        <v>709</v>
      </c>
      <c r="G508" s="37">
        <v>709.3</v>
      </c>
      <c r="H508" s="37">
        <v>713.8</v>
      </c>
      <c r="I508" s="37">
        <v>270801</v>
      </c>
      <c r="J508" s="38">
        <v>193296402.40000001</v>
      </c>
      <c r="K508" s="39">
        <f>IF(ISERROR((Table212[[#This Row],[Close Price]]-G507)/G507),0,(Table212[[#This Row],[Close Price]]-G507)/G507)</f>
        <v>6.0279412807602304E-3</v>
      </c>
      <c r="L508" s="39">
        <f>IF(OR(Table212[[#This Row],[Raw Return]]&lt;-20,Table212[[#This Row],[Raw Return]]&gt;20),"Outlier",Table212[[#This Row],[Raw Return]])</f>
        <v>6.0279412807602304E-3</v>
      </c>
      <c r="M508" s="40">
        <f>(Table212[[#This Row],[Return]]-$Q$3)^2</f>
        <v>2.246795274791419E-5</v>
      </c>
      <c r="N508" s="40">
        <f>(Table212[[#This Row],[Return]]-$Q$3)^3</f>
        <v>1.064989320475141E-7</v>
      </c>
    </row>
    <row r="509" spans="1:14" x14ac:dyDescent="0.3">
      <c r="A509" s="31">
        <v>41009</v>
      </c>
      <c r="B509" s="32">
        <v>709.3</v>
      </c>
      <c r="C509" s="32">
        <v>710</v>
      </c>
      <c r="D509" s="32">
        <v>720</v>
      </c>
      <c r="E509" s="32">
        <v>700.6</v>
      </c>
      <c r="F509" s="32">
        <v>714</v>
      </c>
      <c r="G509" s="32">
        <v>711.95</v>
      </c>
      <c r="H509" s="32">
        <v>712.38</v>
      </c>
      <c r="I509" s="32">
        <v>105004</v>
      </c>
      <c r="J509" s="33">
        <v>74803018.049999997</v>
      </c>
      <c r="K509" s="39">
        <f>IF(ISERROR((Table212[[#This Row],[Close Price]]-G508)/G508),0,(Table212[[#This Row],[Close Price]]-G508)/G508)</f>
        <v>3.7360778232061061E-3</v>
      </c>
      <c r="L509" s="39">
        <f>IF(OR(Table212[[#This Row],[Raw Return]]&lt;-20,Table212[[#This Row],[Raw Return]]&gt;20),"Outlier",Table212[[#This Row],[Raw Return]])</f>
        <v>3.7360778232061061E-3</v>
      </c>
      <c r="M509" s="40">
        <f>(Table212[[#This Row],[Return]]-$Q$3)^2</f>
        <v>5.9935547199593134E-6</v>
      </c>
      <c r="N509" s="40">
        <f>(Table212[[#This Row],[Return]]-$Q$3)^3</f>
        <v>1.4673263346552628E-8</v>
      </c>
    </row>
    <row r="510" spans="1:14" x14ac:dyDescent="0.3">
      <c r="A510" s="36">
        <v>41010</v>
      </c>
      <c r="B510" s="37">
        <v>711.95</v>
      </c>
      <c r="C510" s="37">
        <v>710.2</v>
      </c>
      <c r="D510" s="37">
        <v>712.8</v>
      </c>
      <c r="E510" s="37">
        <v>686.2</v>
      </c>
      <c r="F510" s="37">
        <v>690</v>
      </c>
      <c r="G510" s="37">
        <v>692.7</v>
      </c>
      <c r="H510" s="37">
        <v>700.23</v>
      </c>
      <c r="I510" s="37">
        <v>60527</v>
      </c>
      <c r="J510" s="38">
        <v>42382968.549999997</v>
      </c>
      <c r="K510" s="39">
        <f>IF(ISERROR((Table212[[#This Row],[Close Price]]-G509)/G509),0,(Table212[[#This Row],[Close Price]]-G509)/G509)</f>
        <v>-2.7038415619074371E-2</v>
      </c>
      <c r="L510" s="39">
        <f>IF(OR(Table212[[#This Row],[Raw Return]]&lt;-20,Table212[[#This Row],[Raw Return]]&gt;20),"Outlier",Table212[[#This Row],[Raw Return]])</f>
        <v>-2.7038415619074371E-2</v>
      </c>
      <c r="M510" s="40">
        <f>(Table212[[#This Row],[Return]]-$Q$3)^2</f>
        <v>8.0238038719623113E-4</v>
      </c>
      <c r="N510" s="40">
        <f>(Table212[[#This Row],[Return]]-$Q$3)^3</f>
        <v>-2.2728483360935153E-5</v>
      </c>
    </row>
    <row r="511" spans="1:14" x14ac:dyDescent="0.3">
      <c r="A511" s="31">
        <v>41011</v>
      </c>
      <c r="B511" s="32">
        <v>692.7</v>
      </c>
      <c r="C511" s="32">
        <v>695</v>
      </c>
      <c r="D511" s="32">
        <v>703</v>
      </c>
      <c r="E511" s="32">
        <v>681.15</v>
      </c>
      <c r="F511" s="32">
        <v>685.45</v>
      </c>
      <c r="G511" s="32">
        <v>687.6</v>
      </c>
      <c r="H511" s="32">
        <v>691.1</v>
      </c>
      <c r="I511" s="32">
        <v>46735</v>
      </c>
      <c r="J511" s="33">
        <v>32298334.199999999</v>
      </c>
      <c r="K511" s="39">
        <f>IF(ISERROR((Table212[[#This Row],[Close Price]]-G510)/G510),0,(Table212[[#This Row],[Close Price]]-G510)/G510)</f>
        <v>-7.3624945864010716E-3</v>
      </c>
      <c r="L511" s="39">
        <f>IF(OR(Table212[[#This Row],[Raw Return]]&lt;-20,Table212[[#This Row],[Raw Return]]&gt;20),"Outlier",Table212[[#This Row],[Raw Return]])</f>
        <v>-7.3624945864010716E-3</v>
      </c>
      <c r="M511" s="40">
        <f>(Table212[[#This Row],[Return]]-$Q$3)^2</f>
        <v>7.4829396935611372E-5</v>
      </c>
      <c r="N511" s="40">
        <f>(Table212[[#This Row],[Return]]-$Q$3)^3</f>
        <v>-6.4730411480171036E-7</v>
      </c>
    </row>
    <row r="512" spans="1:14" x14ac:dyDescent="0.3">
      <c r="A512" s="36">
        <v>41012</v>
      </c>
      <c r="B512" s="37">
        <v>687.6</v>
      </c>
      <c r="C512" s="37">
        <v>689.95</v>
      </c>
      <c r="D512" s="37">
        <v>701.65</v>
      </c>
      <c r="E512" s="37">
        <v>669.2</v>
      </c>
      <c r="F512" s="37">
        <v>671.15</v>
      </c>
      <c r="G512" s="37">
        <v>673.9</v>
      </c>
      <c r="H512" s="37">
        <v>687.9</v>
      </c>
      <c r="I512" s="37">
        <v>30725</v>
      </c>
      <c r="J512" s="38">
        <v>21135797.149999999</v>
      </c>
      <c r="K512" s="39">
        <f>IF(ISERROR((Table212[[#This Row],[Close Price]]-G511)/G511),0,(Table212[[#This Row],[Close Price]]-G511)/G511)</f>
        <v>-1.9924374636416588E-2</v>
      </c>
      <c r="L512" s="39">
        <f>IF(OR(Table212[[#This Row],[Raw Return]]&lt;-20,Table212[[#This Row],[Raw Return]]&gt;20),"Outlier",Table212[[#This Row],[Raw Return]])</f>
        <v>-1.9924374636416588E-2</v>
      </c>
      <c r="M512" s="40">
        <f>(Table212[[#This Row],[Return]]-$Q$3)^2</f>
        <v>4.4996076797005756E-4</v>
      </c>
      <c r="N512" s="40">
        <f>(Table212[[#This Row],[Return]]-$Q$3)^3</f>
        <v>-9.5446932176788695E-6</v>
      </c>
    </row>
    <row r="513" spans="1:14" x14ac:dyDescent="0.3">
      <c r="A513" s="31">
        <v>41015</v>
      </c>
      <c r="B513" s="32">
        <v>673.9</v>
      </c>
      <c r="C513" s="32">
        <v>670</v>
      </c>
      <c r="D513" s="32">
        <v>691</v>
      </c>
      <c r="E513" s="32">
        <v>660.55</v>
      </c>
      <c r="F513" s="32">
        <v>668</v>
      </c>
      <c r="G513" s="32">
        <v>665.15</v>
      </c>
      <c r="H513" s="32">
        <v>674.29</v>
      </c>
      <c r="I513" s="32">
        <v>67241</v>
      </c>
      <c r="J513" s="33">
        <v>45339708.450000003</v>
      </c>
      <c r="K513" s="39">
        <f>IF(ISERROR((Table212[[#This Row],[Close Price]]-G512)/G512),0,(Table212[[#This Row],[Close Price]]-G512)/G512)</f>
        <v>-1.2984122273334323E-2</v>
      </c>
      <c r="L513" s="39">
        <f>IF(OR(Table212[[#This Row],[Raw Return]]&lt;-20,Table212[[#This Row],[Raw Return]]&gt;20),"Outlier",Table212[[#This Row],[Raw Return]])</f>
        <v>-1.2984122273334323E-2</v>
      </c>
      <c r="M513" s="40">
        <f>(Table212[[#This Row],[Return]]-$Q$3)^2</f>
        <v>2.0369073597938686E-4</v>
      </c>
      <c r="N513" s="40">
        <f>(Table212[[#This Row],[Return]]-$Q$3)^3</f>
        <v>-2.9070795500375721E-6</v>
      </c>
    </row>
    <row r="514" spans="1:14" x14ac:dyDescent="0.3">
      <c r="A514" s="36">
        <v>41016</v>
      </c>
      <c r="B514" s="37">
        <v>665.15</v>
      </c>
      <c r="C514" s="37">
        <v>671.65</v>
      </c>
      <c r="D514" s="37">
        <v>682.9</v>
      </c>
      <c r="E514" s="37">
        <v>663.35</v>
      </c>
      <c r="F514" s="37">
        <v>670</v>
      </c>
      <c r="G514" s="37">
        <v>672.7</v>
      </c>
      <c r="H514" s="37">
        <v>672.3</v>
      </c>
      <c r="I514" s="37">
        <v>45444</v>
      </c>
      <c r="J514" s="38">
        <v>30551789.350000001</v>
      </c>
      <c r="K514" s="39">
        <f>IF(ISERROR((Table212[[#This Row],[Close Price]]-G513)/G513),0,(Table212[[#This Row],[Close Price]]-G513)/G513)</f>
        <v>1.1350823122604027E-2</v>
      </c>
      <c r="L514" s="39">
        <f>IF(OR(Table212[[#This Row],[Raw Return]]&lt;-20,Table212[[#This Row],[Raw Return]]&gt;20),"Outlier",Table212[[#This Row],[Raw Return]])</f>
        <v>1.1350823122604027E-2</v>
      </c>
      <c r="M514" s="40">
        <f>(Table212[[#This Row],[Return]]-$Q$3)^2</f>
        <v>1.0126233983489499E-4</v>
      </c>
      <c r="N514" s="40">
        <f>(Table212[[#This Row],[Return]]-$Q$3)^3</f>
        <v>1.0189947287132312E-6</v>
      </c>
    </row>
    <row r="515" spans="1:14" x14ac:dyDescent="0.3">
      <c r="A515" s="31">
        <v>41017</v>
      </c>
      <c r="B515" s="32">
        <v>672.7</v>
      </c>
      <c r="C515" s="32">
        <v>671</v>
      </c>
      <c r="D515" s="32">
        <v>730.7</v>
      </c>
      <c r="E515" s="32">
        <v>660</v>
      </c>
      <c r="F515" s="32">
        <v>705.5</v>
      </c>
      <c r="G515" s="32">
        <v>708.1</v>
      </c>
      <c r="H515" s="32">
        <v>711.51</v>
      </c>
      <c r="I515" s="32">
        <v>317125</v>
      </c>
      <c r="J515" s="33">
        <v>225638271.25</v>
      </c>
      <c r="K515" s="39">
        <f>IF(ISERROR((Table212[[#This Row],[Close Price]]-G514)/G514),0,(Table212[[#This Row],[Close Price]]-G514)/G514)</f>
        <v>5.262375501709525E-2</v>
      </c>
      <c r="L515" s="39">
        <f>IF(OR(Table212[[#This Row],[Raw Return]]&lt;-20,Table212[[#This Row],[Raw Return]]&gt;20),"Outlier",Table212[[#This Row],[Raw Return]])</f>
        <v>5.262375501709525E-2</v>
      </c>
      <c r="M515" s="40">
        <f>(Table212[[#This Row],[Return]]-$Q$3)^2</f>
        <v>2.6353695923380768E-3</v>
      </c>
      <c r="N515" s="40">
        <f>(Table212[[#This Row],[Return]]-$Q$3)^3</f>
        <v>1.3528894057958406E-4</v>
      </c>
    </row>
    <row r="516" spans="1:14" x14ac:dyDescent="0.3">
      <c r="A516" s="36">
        <v>41018</v>
      </c>
      <c r="B516" s="37">
        <v>708.1</v>
      </c>
      <c r="C516" s="37">
        <v>710</v>
      </c>
      <c r="D516" s="37">
        <v>717.95</v>
      </c>
      <c r="E516" s="37">
        <v>693.25</v>
      </c>
      <c r="F516" s="37">
        <v>706.45</v>
      </c>
      <c r="G516" s="37">
        <v>700.35</v>
      </c>
      <c r="H516" s="37">
        <v>708.73</v>
      </c>
      <c r="I516" s="37">
        <v>87780</v>
      </c>
      <c r="J516" s="38">
        <v>62212224.200000003</v>
      </c>
      <c r="K516" s="39">
        <f>IF(ISERROR((Table212[[#This Row],[Close Price]]-G515)/G515),0,(Table212[[#This Row],[Close Price]]-G515)/G515)</f>
        <v>-1.0944781810478746E-2</v>
      </c>
      <c r="L516" s="39">
        <f>IF(OR(Table212[[#This Row],[Raw Return]]&lt;-20,Table212[[#This Row],[Raw Return]]&gt;20),"Outlier",Table212[[#This Row],[Raw Return]])</f>
        <v>-1.0944781810478746E-2</v>
      </c>
      <c r="M516" s="40">
        <f>(Table212[[#This Row],[Return]]-$Q$3)^2</f>
        <v>1.4963860388008402E-4</v>
      </c>
      <c r="N516" s="40">
        <f>(Table212[[#This Row],[Return]]-$Q$3)^3</f>
        <v>-1.8304820370396217E-6</v>
      </c>
    </row>
    <row r="517" spans="1:14" x14ac:dyDescent="0.3">
      <c r="A517" s="31">
        <v>41019</v>
      </c>
      <c r="B517" s="32">
        <v>700.35</v>
      </c>
      <c r="C517" s="32">
        <v>700</v>
      </c>
      <c r="D517" s="32">
        <v>717.5</v>
      </c>
      <c r="E517" s="32">
        <v>699.9</v>
      </c>
      <c r="F517" s="32">
        <v>705.5</v>
      </c>
      <c r="G517" s="32">
        <v>703.6</v>
      </c>
      <c r="H517" s="32">
        <v>709.95</v>
      </c>
      <c r="I517" s="32">
        <v>97885</v>
      </c>
      <c r="J517" s="33">
        <v>69493338.25</v>
      </c>
      <c r="K517" s="39">
        <f>IF(ISERROR((Table212[[#This Row],[Close Price]]-G516)/G516),0,(Table212[[#This Row],[Close Price]]-G516)/G516)</f>
        <v>4.640536874419933E-3</v>
      </c>
      <c r="L517" s="39">
        <f>IF(OR(Table212[[#This Row],[Raw Return]]&lt;-20,Table212[[#This Row],[Raw Return]]&gt;20),"Outlier",Table212[[#This Row],[Raw Return]])</f>
        <v>4.640536874419933E-3</v>
      </c>
      <c r="M517" s="40">
        <f>(Table212[[#This Row],[Return]]-$Q$3)^2</f>
        <v>1.1240146713154667E-5</v>
      </c>
      <c r="N517" s="40">
        <f>(Table212[[#This Row],[Return]]-$Q$3)^3</f>
        <v>3.7684084583406888E-8</v>
      </c>
    </row>
    <row r="518" spans="1:14" x14ac:dyDescent="0.3">
      <c r="A518" s="36">
        <v>41022</v>
      </c>
      <c r="B518" s="37">
        <v>703.6</v>
      </c>
      <c r="C518" s="37">
        <v>705</v>
      </c>
      <c r="D518" s="37">
        <v>716.9</v>
      </c>
      <c r="E518" s="37">
        <v>691.4</v>
      </c>
      <c r="F518" s="37">
        <v>703</v>
      </c>
      <c r="G518" s="37">
        <v>702.25</v>
      </c>
      <c r="H518" s="37">
        <v>711.27</v>
      </c>
      <c r="I518" s="37">
        <v>94845</v>
      </c>
      <c r="J518" s="38">
        <v>67460283.150000006</v>
      </c>
      <c r="K518" s="39">
        <f>IF(ISERROR((Table212[[#This Row],[Close Price]]-G517)/G517),0,(Table212[[#This Row],[Close Price]]-G517)/G517)</f>
        <v>-1.9187038089824085E-3</v>
      </c>
      <c r="L518" s="39">
        <f>IF(OR(Table212[[#This Row],[Raw Return]]&lt;-20,Table212[[#This Row],[Raw Return]]&gt;20),"Outlier",Table212[[#This Row],[Raw Return]])</f>
        <v>-1.9187038089824085E-3</v>
      </c>
      <c r="M518" s="40">
        <f>(Table212[[#This Row],[Return]]-$Q$3)^2</f>
        <v>1.0282334097316475E-5</v>
      </c>
      <c r="N518" s="40">
        <f>(Table212[[#This Row],[Return]]-$Q$3)^3</f>
        <v>-3.2971413543233199E-8</v>
      </c>
    </row>
    <row r="519" spans="1:14" x14ac:dyDescent="0.3">
      <c r="A519" s="31">
        <v>41023</v>
      </c>
      <c r="B519" s="32">
        <v>702.25</v>
      </c>
      <c r="C519" s="32">
        <v>704.85</v>
      </c>
      <c r="D519" s="32">
        <v>709</v>
      </c>
      <c r="E519" s="32">
        <v>696.1</v>
      </c>
      <c r="F519" s="32">
        <v>699.5</v>
      </c>
      <c r="G519" s="32">
        <v>699.35</v>
      </c>
      <c r="H519" s="32">
        <v>701.74</v>
      </c>
      <c r="I519" s="32">
        <v>39180</v>
      </c>
      <c r="J519" s="33">
        <v>27494339.449999999</v>
      </c>
      <c r="K519" s="39">
        <f>IF(ISERROR((Table212[[#This Row],[Close Price]]-G518)/G518),0,(Table212[[#This Row],[Close Price]]-G518)/G518)</f>
        <v>-4.1295834816660413E-3</v>
      </c>
      <c r="L519" s="39">
        <f>IF(OR(Table212[[#This Row],[Raw Return]]&lt;-20,Table212[[#This Row],[Raw Return]]&gt;20),"Outlier",Table212[[#This Row],[Raw Return]])</f>
        <v>-4.1295834816660413E-3</v>
      </c>
      <c r="M519" s="40">
        <f>(Table212[[#This Row],[Return]]-$Q$3)^2</f>
        <v>2.9349171385574311E-5</v>
      </c>
      <c r="N519" s="40">
        <f>(Table212[[#This Row],[Return]]-$Q$3)^3</f>
        <v>-1.5899877066859476E-7</v>
      </c>
    </row>
    <row r="520" spans="1:14" x14ac:dyDescent="0.3">
      <c r="A520" s="36">
        <v>41024</v>
      </c>
      <c r="B520" s="37">
        <v>699.35</v>
      </c>
      <c r="C520" s="37">
        <v>700</v>
      </c>
      <c r="D520" s="37">
        <v>712</v>
      </c>
      <c r="E520" s="37">
        <v>696</v>
      </c>
      <c r="F520" s="37">
        <v>699.95</v>
      </c>
      <c r="G520" s="37">
        <v>697.9</v>
      </c>
      <c r="H520" s="37">
        <v>702.84</v>
      </c>
      <c r="I520" s="37">
        <v>41505</v>
      </c>
      <c r="J520" s="38">
        <v>29171564.800000001</v>
      </c>
      <c r="K520" s="39">
        <f>IF(ISERROR((Table212[[#This Row],[Close Price]]-G519)/G519),0,(Table212[[#This Row],[Close Price]]-G519)/G519)</f>
        <v>-2.073353828555152E-3</v>
      </c>
      <c r="L520" s="39">
        <f>IF(OR(Table212[[#This Row],[Raw Return]]&lt;-20,Table212[[#This Row],[Raw Return]]&gt;20),"Outlier",Table212[[#This Row],[Raw Return]])</f>
        <v>-2.073353828555152E-3</v>
      </c>
      <c r="M520" s="40">
        <f>(Table212[[#This Row],[Return]]-$Q$3)^2</f>
        <v>1.1298054668738279E-5</v>
      </c>
      <c r="N520" s="40">
        <f>(Table212[[#This Row],[Return]]-$Q$3)^3</f>
        <v>-3.7975675507282891E-8</v>
      </c>
    </row>
    <row r="521" spans="1:14" x14ac:dyDescent="0.3">
      <c r="A521" s="31">
        <v>41025</v>
      </c>
      <c r="B521" s="32">
        <v>697.9</v>
      </c>
      <c r="C521" s="32">
        <v>700</v>
      </c>
      <c r="D521" s="32">
        <v>714.8</v>
      </c>
      <c r="E521" s="32">
        <v>695.3</v>
      </c>
      <c r="F521" s="32">
        <v>702.05</v>
      </c>
      <c r="G521" s="32">
        <v>704.05</v>
      </c>
      <c r="H521" s="32">
        <v>706.38</v>
      </c>
      <c r="I521" s="32">
        <v>47628</v>
      </c>
      <c r="J521" s="33">
        <v>33643420.25</v>
      </c>
      <c r="K521" s="39">
        <f>IF(ISERROR((Table212[[#This Row],[Close Price]]-G520)/G520),0,(Table212[[#This Row],[Close Price]]-G520)/G520)</f>
        <v>8.8121507379280376E-3</v>
      </c>
      <c r="L521" s="39">
        <f>IF(OR(Table212[[#This Row],[Raw Return]]&lt;-20,Table212[[#This Row],[Raw Return]]&gt;20),"Outlier",Table212[[#This Row],[Raw Return]])</f>
        <v>8.8121507379280376E-3</v>
      </c>
      <c r="M521" s="40">
        <f>(Table212[[#This Row],[Return]]-$Q$3)^2</f>
        <v>5.6614287901607126E-5</v>
      </c>
      <c r="N521" s="40">
        <f>(Table212[[#This Row],[Return]]-$Q$3)^3</f>
        <v>4.2597986703224369E-7</v>
      </c>
    </row>
    <row r="522" spans="1:14" x14ac:dyDescent="0.3">
      <c r="A522" s="36">
        <v>41026</v>
      </c>
      <c r="B522" s="37">
        <v>704.05</v>
      </c>
      <c r="C522" s="37">
        <v>711</v>
      </c>
      <c r="D522" s="37">
        <v>779.7</v>
      </c>
      <c r="E522" s="37">
        <v>705.55</v>
      </c>
      <c r="F522" s="37">
        <v>739.9</v>
      </c>
      <c r="G522" s="37">
        <v>737.9</v>
      </c>
      <c r="H522" s="37">
        <v>751.69</v>
      </c>
      <c r="I522" s="37">
        <v>880443</v>
      </c>
      <c r="J522" s="38">
        <v>661821758.64999998</v>
      </c>
      <c r="K522" s="39">
        <f>IF(ISERROR((Table212[[#This Row],[Close Price]]-G521)/G521),0,(Table212[[#This Row],[Close Price]]-G521)/G521)</f>
        <v>4.8078971663944356E-2</v>
      </c>
      <c r="L522" s="39">
        <f>IF(OR(Table212[[#This Row],[Raw Return]]&lt;-20,Table212[[#This Row],[Raw Return]]&gt;20),"Outlier",Table212[[#This Row],[Raw Return]])</f>
        <v>4.8078971663944356E-2</v>
      </c>
      <c r="M522" s="40">
        <f>(Table212[[#This Row],[Return]]-$Q$3)^2</f>
        <v>2.1894040064677706E-3</v>
      </c>
      <c r="N522" s="40">
        <f>(Table212[[#This Row],[Return]]-$Q$3)^3</f>
        <v>1.0244455085443535E-4</v>
      </c>
    </row>
    <row r="523" spans="1:14" x14ac:dyDescent="0.3">
      <c r="A523" s="31">
        <v>41027</v>
      </c>
      <c r="B523" s="32">
        <v>737.9</v>
      </c>
      <c r="C523" s="32">
        <v>745</v>
      </c>
      <c r="D523" s="32">
        <v>745</v>
      </c>
      <c r="E523" s="32">
        <v>725.55</v>
      </c>
      <c r="F523" s="32">
        <v>742</v>
      </c>
      <c r="G523" s="32">
        <v>738.05</v>
      </c>
      <c r="H523" s="32">
        <v>737.12</v>
      </c>
      <c r="I523" s="32">
        <v>32135</v>
      </c>
      <c r="J523" s="33">
        <v>23687342.949999999</v>
      </c>
      <c r="K523" s="39">
        <f>IF(ISERROR((Table212[[#This Row],[Close Price]]-G522)/G522),0,(Table212[[#This Row],[Close Price]]-G522)/G522)</f>
        <v>2.0327957717844867E-4</v>
      </c>
      <c r="L523" s="39">
        <f>IF(OR(Table212[[#This Row],[Raw Return]]&lt;-20,Table212[[#This Row],[Raw Return]]&gt;20),"Outlier",Table212[[#This Row],[Raw Return]])</f>
        <v>2.0327957717844867E-4</v>
      </c>
      <c r="M523" s="40">
        <f>(Table212[[#This Row],[Return]]-$Q$3)^2</f>
        <v>1.1764102930546955E-6</v>
      </c>
      <c r="N523" s="40">
        <f>(Table212[[#This Row],[Return]]-$Q$3)^3</f>
        <v>-1.2759634188787699E-9</v>
      </c>
    </row>
    <row r="524" spans="1:14" x14ac:dyDescent="0.3">
      <c r="A524" s="36">
        <v>41029</v>
      </c>
      <c r="B524" s="37">
        <v>738.05</v>
      </c>
      <c r="C524" s="37">
        <v>740.9</v>
      </c>
      <c r="D524" s="37">
        <v>746</v>
      </c>
      <c r="E524" s="37">
        <v>725</v>
      </c>
      <c r="F524" s="37">
        <v>734</v>
      </c>
      <c r="G524" s="37">
        <v>731.7</v>
      </c>
      <c r="H524" s="37">
        <v>735.52</v>
      </c>
      <c r="I524" s="37">
        <v>79219</v>
      </c>
      <c r="J524" s="38">
        <v>58266993</v>
      </c>
      <c r="K524" s="39">
        <f>IF(ISERROR((Table212[[#This Row],[Close Price]]-G523)/G523),0,(Table212[[#This Row],[Close Price]]-G523)/G523)</f>
        <v>-8.6037531332564324E-3</v>
      </c>
      <c r="L524" s="39">
        <f>IF(OR(Table212[[#This Row],[Raw Return]]&lt;-20,Table212[[#This Row],[Raw Return]]&gt;20),"Outlier",Table212[[#This Row],[Raw Return]])</f>
        <v>-8.6037531332564324E-3</v>
      </c>
      <c r="M524" s="40">
        <f>(Table212[[#This Row],[Return]]-$Q$3)^2</f>
        <v>9.7844882250686319E-5</v>
      </c>
      <c r="N524" s="40">
        <f>(Table212[[#This Row],[Return]]-$Q$3)^3</f>
        <v>-9.6784803443523861E-7</v>
      </c>
    </row>
    <row r="525" spans="1:14" x14ac:dyDescent="0.3">
      <c r="A525" s="31">
        <v>41031</v>
      </c>
      <c r="B525" s="32">
        <v>731.7</v>
      </c>
      <c r="C525" s="32">
        <v>726</v>
      </c>
      <c r="D525" s="32">
        <v>764.6</v>
      </c>
      <c r="E525" s="32">
        <v>726</v>
      </c>
      <c r="F525" s="32">
        <v>737</v>
      </c>
      <c r="G525" s="32">
        <v>734.75</v>
      </c>
      <c r="H525" s="32">
        <v>748.16</v>
      </c>
      <c r="I525" s="32">
        <v>144989</v>
      </c>
      <c r="J525" s="33">
        <v>108475500.95</v>
      </c>
      <c r="K525" s="39">
        <f>IF(ISERROR((Table212[[#This Row],[Close Price]]-G524)/G524),0,(Table212[[#This Row],[Close Price]]-G524)/G524)</f>
        <v>4.1683750170834416E-3</v>
      </c>
      <c r="L525" s="39">
        <f>IF(OR(Table212[[#This Row],[Raw Return]]&lt;-20,Table212[[#This Row],[Raw Return]]&gt;20),"Outlier",Table212[[#This Row],[Raw Return]])</f>
        <v>4.1683750170834416E-3</v>
      </c>
      <c r="M525" s="40">
        <f>(Table212[[#This Row],[Return]]-$Q$3)^2</f>
        <v>8.2971128700170644E-6</v>
      </c>
      <c r="N525" s="40">
        <f>(Table212[[#This Row],[Return]]-$Q$3)^3</f>
        <v>2.3899592556711036E-8</v>
      </c>
    </row>
    <row r="526" spans="1:14" x14ac:dyDescent="0.3">
      <c r="A526" s="36">
        <v>41032</v>
      </c>
      <c r="B526" s="37">
        <v>734.75</v>
      </c>
      <c r="C526" s="37">
        <v>739.7</v>
      </c>
      <c r="D526" s="37">
        <v>758</v>
      </c>
      <c r="E526" s="37">
        <v>734.95</v>
      </c>
      <c r="F526" s="37">
        <v>748</v>
      </c>
      <c r="G526" s="37">
        <v>748.55</v>
      </c>
      <c r="H526" s="37">
        <v>749.27</v>
      </c>
      <c r="I526" s="37">
        <v>143596</v>
      </c>
      <c r="J526" s="38">
        <v>107591487.3</v>
      </c>
      <c r="K526" s="39">
        <f>IF(ISERROR((Table212[[#This Row],[Close Price]]-G525)/G525),0,(Table212[[#This Row],[Close Price]]-G525)/G525)</f>
        <v>1.8781898604967612E-2</v>
      </c>
      <c r="L526" s="39">
        <f>IF(OR(Table212[[#This Row],[Raw Return]]&lt;-20,Table212[[#This Row],[Raw Return]]&gt;20),"Outlier",Table212[[#This Row],[Raw Return]])</f>
        <v>1.8781898604967612E-2</v>
      </c>
      <c r="M526" s="40">
        <f>(Table212[[#This Row],[Return]]-$Q$3)^2</f>
        <v>3.0603984474711712E-4</v>
      </c>
      <c r="N526" s="40">
        <f>(Table212[[#This Row],[Return]]-$Q$3)^3</f>
        <v>5.3538593711178839E-6</v>
      </c>
    </row>
    <row r="527" spans="1:14" x14ac:dyDescent="0.3">
      <c r="A527" s="31">
        <v>41033</v>
      </c>
      <c r="B527" s="32">
        <v>748.55</v>
      </c>
      <c r="C527" s="32">
        <v>748</v>
      </c>
      <c r="D527" s="32">
        <v>748.9</v>
      </c>
      <c r="E527" s="32">
        <v>699</v>
      </c>
      <c r="F527" s="32">
        <v>706.9</v>
      </c>
      <c r="G527" s="32">
        <v>702.75</v>
      </c>
      <c r="H527" s="32">
        <v>717.53</v>
      </c>
      <c r="I527" s="32">
        <v>65961</v>
      </c>
      <c r="J527" s="33">
        <v>47328797.25</v>
      </c>
      <c r="K527" s="39">
        <f>IF(ISERROR((Table212[[#This Row],[Close Price]]-G526)/G526),0,(Table212[[#This Row],[Close Price]]-G526)/G526)</f>
        <v>-6.1184957584663628E-2</v>
      </c>
      <c r="L527" s="39">
        <f>IF(OR(Table212[[#This Row],[Raw Return]]&lt;-20,Table212[[#This Row],[Raw Return]]&gt;20),"Outlier",Table212[[#This Row],[Raw Return]])</f>
        <v>-6.1184957584663628E-2</v>
      </c>
      <c r="M527" s="40">
        <f>(Table212[[#This Row],[Return]]-$Q$3)^2</f>
        <v>3.9028584434740118E-3</v>
      </c>
      <c r="N527" s="40">
        <f>(Table212[[#This Row],[Return]]-$Q$3)^3</f>
        <v>-2.4382273560161292E-4</v>
      </c>
    </row>
    <row r="528" spans="1:14" x14ac:dyDescent="0.3">
      <c r="A528" s="36">
        <v>41036</v>
      </c>
      <c r="B528" s="37">
        <v>702.75</v>
      </c>
      <c r="C528" s="37">
        <v>703.6</v>
      </c>
      <c r="D528" s="37">
        <v>731.5</v>
      </c>
      <c r="E528" s="37">
        <v>671.1</v>
      </c>
      <c r="F528" s="37">
        <v>725.5</v>
      </c>
      <c r="G528" s="37">
        <v>720.3</v>
      </c>
      <c r="H528" s="37">
        <v>706.91</v>
      </c>
      <c r="I528" s="37">
        <v>97788</v>
      </c>
      <c r="J528" s="38">
        <v>69127076.650000006</v>
      </c>
      <c r="K528" s="39">
        <f>IF(ISERROR((Table212[[#This Row],[Close Price]]-G527)/G527),0,(Table212[[#This Row],[Close Price]]-G527)/G527)</f>
        <v>2.4973319103521813E-2</v>
      </c>
      <c r="L528" s="39">
        <f>IF(OR(Table212[[#This Row],[Raw Return]]&lt;-20,Table212[[#This Row],[Raw Return]]&gt;20),"Outlier",Table212[[#This Row],[Raw Return]])</f>
        <v>2.4973319103521813E-2</v>
      </c>
      <c r="M528" s="40">
        <f>(Table212[[#This Row],[Return]]-$Q$3)^2</f>
        <v>5.6099888525282975E-4</v>
      </c>
      <c r="N528" s="40">
        <f>(Table212[[#This Row],[Return]]-$Q$3)^3</f>
        <v>1.3287491429877157E-5</v>
      </c>
    </row>
    <row r="529" spans="1:14" x14ac:dyDescent="0.3">
      <c r="A529" s="31">
        <v>41037</v>
      </c>
      <c r="B529" s="32">
        <v>720.3</v>
      </c>
      <c r="C529" s="32">
        <v>725</v>
      </c>
      <c r="D529" s="32">
        <v>751</v>
      </c>
      <c r="E529" s="32">
        <v>710.1</v>
      </c>
      <c r="F529" s="32">
        <v>720</v>
      </c>
      <c r="G529" s="32">
        <v>717.25</v>
      </c>
      <c r="H529" s="32">
        <v>735.98</v>
      </c>
      <c r="I529" s="32">
        <v>162650</v>
      </c>
      <c r="J529" s="33">
        <v>119707116.95</v>
      </c>
      <c r="K529" s="39">
        <f>IF(ISERROR((Table212[[#This Row],[Close Price]]-G528)/G528),0,(Table212[[#This Row],[Close Price]]-G528)/G528)</f>
        <v>-4.2343467999444049E-3</v>
      </c>
      <c r="L529" s="39">
        <f>IF(OR(Table212[[#This Row],[Raw Return]]&lt;-20,Table212[[#This Row],[Raw Return]]&gt;20),"Outlier",Table212[[#This Row],[Raw Return]])</f>
        <v>-4.2343467999444049E-3</v>
      </c>
      <c r="M529" s="40">
        <f>(Table212[[#This Row],[Return]]-$Q$3)^2</f>
        <v>3.049525468397321E-5</v>
      </c>
      <c r="N529" s="40">
        <f>(Table212[[#This Row],[Return]]-$Q$3)^3</f>
        <v>-1.6840244674466756E-7</v>
      </c>
    </row>
    <row r="530" spans="1:14" x14ac:dyDescent="0.3">
      <c r="A530" s="36">
        <v>41038</v>
      </c>
      <c r="B530" s="37">
        <v>717.25</v>
      </c>
      <c r="C530" s="37">
        <v>724.4</v>
      </c>
      <c r="D530" s="37">
        <v>748</v>
      </c>
      <c r="E530" s="37">
        <v>721.05</v>
      </c>
      <c r="F530" s="37">
        <v>724</v>
      </c>
      <c r="G530" s="37">
        <v>725.5</v>
      </c>
      <c r="H530" s="37">
        <v>734.52</v>
      </c>
      <c r="I530" s="37">
        <v>116936</v>
      </c>
      <c r="J530" s="38">
        <v>85892041.299999997</v>
      </c>
      <c r="K530" s="39">
        <f>IF(ISERROR((Table212[[#This Row],[Close Price]]-G529)/G529),0,(Table212[[#This Row],[Close Price]]-G529)/G529)</f>
        <v>1.1502265597769257E-2</v>
      </c>
      <c r="L530" s="39">
        <f>IF(OR(Table212[[#This Row],[Raw Return]]&lt;-20,Table212[[#This Row],[Raw Return]]&gt;20),"Outlier",Table212[[#This Row],[Raw Return]])</f>
        <v>1.1502265597769257E-2</v>
      </c>
      <c r="M530" s="40">
        <f>(Table212[[#This Row],[Return]]-$Q$3)^2</f>
        <v>1.0433318139523987E-4</v>
      </c>
      <c r="N530" s="40">
        <f>(Table212[[#This Row],[Return]]-$Q$3)^3</f>
        <v>1.0656968339869942E-6</v>
      </c>
    </row>
    <row r="531" spans="1:14" x14ac:dyDescent="0.3">
      <c r="A531" s="31">
        <v>41039</v>
      </c>
      <c r="B531" s="32">
        <v>725.5</v>
      </c>
      <c r="C531" s="32">
        <v>732.35</v>
      </c>
      <c r="D531" s="32">
        <v>745</v>
      </c>
      <c r="E531" s="32">
        <v>712.15</v>
      </c>
      <c r="F531" s="32">
        <v>716.3</v>
      </c>
      <c r="G531" s="32">
        <v>719.05</v>
      </c>
      <c r="H531" s="32">
        <v>729.58</v>
      </c>
      <c r="I531" s="32">
        <v>93189</v>
      </c>
      <c r="J531" s="33">
        <v>67989102</v>
      </c>
      <c r="K531" s="39">
        <f>IF(ISERROR((Table212[[#This Row],[Close Price]]-G530)/G530),0,(Table212[[#This Row],[Close Price]]-G530)/G530)</f>
        <v>-8.8904203997243903E-3</v>
      </c>
      <c r="L531" s="39">
        <f>IF(OR(Table212[[#This Row],[Raw Return]]&lt;-20,Table212[[#This Row],[Raw Return]]&gt;20),"Outlier",Table212[[#This Row],[Raw Return]])</f>
        <v>-8.8904203997243903E-3</v>
      </c>
      <c r="M531" s="40">
        <f>(Table212[[#This Row],[Return]]-$Q$3)^2</f>
        <v>1.0359828903563587E-4</v>
      </c>
      <c r="N531" s="40">
        <f>(Table212[[#This Row],[Return]]-$Q$3)^3</f>
        <v>-1.054457000438418E-6</v>
      </c>
    </row>
    <row r="532" spans="1:14" x14ac:dyDescent="0.3">
      <c r="A532" s="36">
        <v>41040</v>
      </c>
      <c r="B532" s="37">
        <v>719.05</v>
      </c>
      <c r="C532" s="37">
        <v>710</v>
      </c>
      <c r="D532" s="37">
        <v>722</v>
      </c>
      <c r="E532" s="37">
        <v>700.2</v>
      </c>
      <c r="F532" s="37">
        <v>708.5</v>
      </c>
      <c r="G532" s="37">
        <v>710</v>
      </c>
      <c r="H532" s="37">
        <v>715.05</v>
      </c>
      <c r="I532" s="37">
        <v>59677</v>
      </c>
      <c r="J532" s="38">
        <v>42672174.350000001</v>
      </c>
      <c r="K532" s="39">
        <f>IF(ISERROR((Table212[[#This Row],[Close Price]]-G531)/G531),0,(Table212[[#This Row],[Close Price]]-G531)/G531)</f>
        <v>-1.2586051039566032E-2</v>
      </c>
      <c r="L532" s="39">
        <f>IF(OR(Table212[[#This Row],[Raw Return]]&lt;-20,Table212[[#This Row],[Raw Return]]&gt;20),"Outlier",Table212[[#This Row],[Raw Return]])</f>
        <v>-1.2586051039566032E-2</v>
      </c>
      <c r="M532" s="40">
        <f>(Table212[[#This Row],[Return]]-$Q$3)^2</f>
        <v>1.9248663041584752E-4</v>
      </c>
      <c r="N532" s="40">
        <f>(Table212[[#This Row],[Return]]-$Q$3)^3</f>
        <v>-2.6705508698141374E-6</v>
      </c>
    </row>
    <row r="533" spans="1:14" x14ac:dyDescent="0.3">
      <c r="A533" s="31">
        <v>41043</v>
      </c>
      <c r="B533" s="32">
        <v>710</v>
      </c>
      <c r="C533" s="32">
        <v>717.7</v>
      </c>
      <c r="D533" s="32">
        <v>728.05</v>
      </c>
      <c r="E533" s="32">
        <v>707</v>
      </c>
      <c r="F533" s="32">
        <v>721</v>
      </c>
      <c r="G533" s="32">
        <v>715.75</v>
      </c>
      <c r="H533" s="32">
        <v>717.65</v>
      </c>
      <c r="I533" s="32">
        <v>62457</v>
      </c>
      <c r="J533" s="33">
        <v>44822570.899999999</v>
      </c>
      <c r="K533" s="39">
        <f>IF(ISERROR((Table212[[#This Row],[Close Price]]-G532)/G532),0,(Table212[[#This Row],[Close Price]]-G532)/G532)</f>
        <v>8.0985915492957743E-3</v>
      </c>
      <c r="L533" s="39">
        <f>IF(OR(Table212[[#This Row],[Raw Return]]&lt;-20,Table212[[#This Row],[Raw Return]]&gt;20),"Outlier",Table212[[#This Row],[Raw Return]])</f>
        <v>8.0985915492957743E-3</v>
      </c>
      <c r="M533" s="40">
        <f>(Table212[[#This Row],[Return]]-$Q$3)^2</f>
        <v>4.6385463924144974E-5</v>
      </c>
      <c r="N533" s="40">
        <f>(Table212[[#This Row],[Return]]-$Q$3)^3</f>
        <v>3.1591689831334158E-7</v>
      </c>
    </row>
    <row r="534" spans="1:14" x14ac:dyDescent="0.3">
      <c r="A534" s="36">
        <v>41044</v>
      </c>
      <c r="B534" s="37">
        <v>715.75</v>
      </c>
      <c r="C534" s="37">
        <v>724</v>
      </c>
      <c r="D534" s="37">
        <v>730</v>
      </c>
      <c r="E534" s="37">
        <v>710</v>
      </c>
      <c r="F534" s="37">
        <v>720</v>
      </c>
      <c r="G534" s="37">
        <v>718</v>
      </c>
      <c r="H534" s="37">
        <v>721.54</v>
      </c>
      <c r="I534" s="37">
        <v>84770</v>
      </c>
      <c r="J534" s="38">
        <v>61165149.850000001</v>
      </c>
      <c r="K534" s="39">
        <f>IF(ISERROR((Table212[[#This Row],[Close Price]]-G533)/G533),0,(Table212[[#This Row],[Close Price]]-G533)/G533)</f>
        <v>3.1435557107928748E-3</v>
      </c>
      <c r="L534" s="39">
        <f>IF(OR(Table212[[#This Row],[Raw Return]]&lt;-20,Table212[[#This Row],[Raw Return]]&gt;20),"Outlier",Table212[[#This Row],[Raw Return]])</f>
        <v>3.1435557107928748E-3</v>
      </c>
      <c r="M534" s="40">
        <f>(Table212[[#This Row],[Return]]-$Q$3)^2</f>
        <v>3.4434430074840507E-6</v>
      </c>
      <c r="N534" s="40">
        <f>(Table212[[#This Row],[Return]]-$Q$3)^3</f>
        <v>6.3898306626455884E-9</v>
      </c>
    </row>
    <row r="535" spans="1:14" x14ac:dyDescent="0.3">
      <c r="A535" s="31">
        <v>41045</v>
      </c>
      <c r="B535" s="32">
        <v>718</v>
      </c>
      <c r="C535" s="32">
        <v>718.25</v>
      </c>
      <c r="D535" s="32">
        <v>733.95</v>
      </c>
      <c r="E535" s="32">
        <v>702.1</v>
      </c>
      <c r="F535" s="32">
        <v>703</v>
      </c>
      <c r="G535" s="32">
        <v>709.4</v>
      </c>
      <c r="H535" s="32">
        <v>718.02</v>
      </c>
      <c r="I535" s="32">
        <v>264854</v>
      </c>
      <c r="J535" s="33">
        <v>190170249.19999999</v>
      </c>
      <c r="K535" s="39">
        <f>IF(ISERROR((Table212[[#This Row],[Close Price]]-G534)/G534),0,(Table212[[#This Row],[Close Price]]-G534)/G534)</f>
        <v>-1.1977715877437357E-2</v>
      </c>
      <c r="L535" s="39">
        <f>IF(OR(Table212[[#This Row],[Raw Return]]&lt;-20,Table212[[#This Row],[Raw Return]]&gt;20),"Outlier",Table212[[#This Row],[Raw Return]])</f>
        <v>-1.1977715877437357E-2</v>
      </c>
      <c r="M535" s="40">
        <f>(Table212[[#This Row],[Return]]-$Q$3)^2</f>
        <v>1.75976672621969E-4</v>
      </c>
      <c r="N535" s="40">
        <f>(Table212[[#This Row],[Return]]-$Q$3)^3</f>
        <v>-2.3344396588306985E-6</v>
      </c>
    </row>
    <row r="536" spans="1:14" x14ac:dyDescent="0.3">
      <c r="A536" s="36">
        <v>41046</v>
      </c>
      <c r="B536" s="37">
        <v>709.4</v>
      </c>
      <c r="C536" s="37">
        <v>712</v>
      </c>
      <c r="D536" s="37">
        <v>725</v>
      </c>
      <c r="E536" s="37">
        <v>701</v>
      </c>
      <c r="F536" s="37">
        <v>702.05</v>
      </c>
      <c r="G536" s="37">
        <v>705.35</v>
      </c>
      <c r="H536" s="37">
        <v>715.27</v>
      </c>
      <c r="I536" s="37">
        <v>155807</v>
      </c>
      <c r="J536" s="38">
        <v>111443641.5</v>
      </c>
      <c r="K536" s="39">
        <f>IF(ISERROR((Table212[[#This Row],[Close Price]]-G535)/G535),0,(Table212[[#This Row],[Close Price]]-G535)/G535)</f>
        <v>-5.7090499013249998E-3</v>
      </c>
      <c r="L536" s="39">
        <f>IF(OR(Table212[[#This Row],[Raw Return]]&lt;-20,Table212[[#This Row],[Raw Return]]&gt;20),"Outlier",Table212[[#This Row],[Raw Return]])</f>
        <v>-5.7090499013249998E-3</v>
      </c>
      <c r="M536" s="40">
        <f>(Table212[[#This Row],[Return]]-$Q$3)^2</f>
        <v>4.8957364893782967E-5</v>
      </c>
      <c r="N536" s="40">
        <f>(Table212[[#This Row],[Return]]-$Q$3)^3</f>
        <v>-3.4255242877843405E-7</v>
      </c>
    </row>
    <row r="537" spans="1:14" x14ac:dyDescent="0.3">
      <c r="A537" s="31">
        <v>41047</v>
      </c>
      <c r="B537" s="32">
        <v>705.35</v>
      </c>
      <c r="C537" s="32">
        <v>699.9</v>
      </c>
      <c r="D537" s="32">
        <v>704</v>
      </c>
      <c r="E537" s="32">
        <v>662.3</v>
      </c>
      <c r="F537" s="32">
        <v>685.6</v>
      </c>
      <c r="G537" s="32">
        <v>682.9</v>
      </c>
      <c r="H537" s="32">
        <v>685.43</v>
      </c>
      <c r="I537" s="32">
        <v>112746</v>
      </c>
      <c r="J537" s="33">
        <v>77279892.299999997</v>
      </c>
      <c r="K537" s="39">
        <f>IF(ISERROR((Table212[[#This Row],[Close Price]]-G536)/G536),0,(Table212[[#This Row],[Close Price]]-G536)/G536)</f>
        <v>-3.1828170411852333E-2</v>
      </c>
      <c r="L537" s="39">
        <f>IF(OR(Table212[[#This Row],[Raw Return]]&lt;-20,Table212[[#This Row],[Raw Return]]&gt;20),"Outlier",Table212[[#This Row],[Raw Return]])</f>
        <v>-3.1828170411852333E-2</v>
      </c>
      <c r="M537" s="40">
        <f>(Table212[[#This Row],[Return]]-$Q$3)^2</f>
        <v>1.0966743891677778E-3</v>
      </c>
      <c r="N537" s="40">
        <f>(Table212[[#This Row],[Return]]-$Q$3)^3</f>
        <v>-3.6317550755347773E-5</v>
      </c>
    </row>
    <row r="538" spans="1:14" x14ac:dyDescent="0.3">
      <c r="A538" s="36">
        <v>41050</v>
      </c>
      <c r="B538" s="37">
        <v>682.9</v>
      </c>
      <c r="C538" s="37">
        <v>683.05</v>
      </c>
      <c r="D538" s="37">
        <v>707.9</v>
      </c>
      <c r="E538" s="37">
        <v>681.6</v>
      </c>
      <c r="F538" s="37">
        <v>703</v>
      </c>
      <c r="G538" s="37">
        <v>699.8</v>
      </c>
      <c r="H538" s="37">
        <v>698.35</v>
      </c>
      <c r="I538" s="37">
        <v>69803</v>
      </c>
      <c r="J538" s="38">
        <v>48747166.799999997</v>
      </c>
      <c r="K538" s="39">
        <f>IF(ISERROR((Table212[[#This Row],[Close Price]]-G537)/G537),0,(Table212[[#This Row],[Close Price]]-G537)/G537)</f>
        <v>2.4747400790745319E-2</v>
      </c>
      <c r="L538" s="39">
        <f>IF(OR(Table212[[#This Row],[Raw Return]]&lt;-20,Table212[[#This Row],[Raw Return]]&gt;20),"Outlier",Table212[[#This Row],[Raw Return]])</f>
        <v>2.4747400790745319E-2</v>
      </c>
      <c r="M538" s="40">
        <f>(Table212[[#This Row],[Return]]-$Q$3)^2</f>
        <v>5.5034798633385603E-4</v>
      </c>
      <c r="N538" s="40">
        <f>(Table212[[#This Row],[Return]]-$Q$3)^3</f>
        <v>1.2910886780001584E-5</v>
      </c>
    </row>
    <row r="539" spans="1:14" x14ac:dyDescent="0.3">
      <c r="A539" s="31">
        <v>41051</v>
      </c>
      <c r="B539" s="32">
        <v>699.8</v>
      </c>
      <c r="C539" s="32">
        <v>713.9</v>
      </c>
      <c r="D539" s="32">
        <v>713.9</v>
      </c>
      <c r="E539" s="32">
        <v>680</v>
      </c>
      <c r="F539" s="32">
        <v>684.1</v>
      </c>
      <c r="G539" s="32">
        <v>687.6</v>
      </c>
      <c r="H539" s="32">
        <v>699.28</v>
      </c>
      <c r="I539" s="32">
        <v>38352</v>
      </c>
      <c r="J539" s="33">
        <v>26818930.899999999</v>
      </c>
      <c r="K539" s="39">
        <f>IF(ISERROR((Table212[[#This Row],[Close Price]]-G538)/G538),0,(Table212[[#This Row],[Close Price]]-G538)/G538)</f>
        <v>-1.7433552443555204E-2</v>
      </c>
      <c r="L539" s="39">
        <f>IF(OR(Table212[[#This Row],[Raw Return]]&lt;-20,Table212[[#This Row],[Raw Return]]&gt;20),"Outlier",Table212[[#This Row],[Raw Return]])</f>
        <v>-1.7433552443555204E-2</v>
      </c>
      <c r="M539" s="40">
        <f>(Table212[[#This Row],[Return]]-$Q$3)^2</f>
        <v>3.5049293403427033E-4</v>
      </c>
      <c r="N539" s="40">
        <f>(Table212[[#This Row],[Return]]-$Q$3)^3</f>
        <v>-6.561738223255303E-6</v>
      </c>
    </row>
    <row r="540" spans="1:14" x14ac:dyDescent="0.3">
      <c r="A540" s="36">
        <v>41052</v>
      </c>
      <c r="B540" s="37">
        <v>687.6</v>
      </c>
      <c r="C540" s="37">
        <v>688.35</v>
      </c>
      <c r="D540" s="37">
        <v>690</v>
      </c>
      <c r="E540" s="37">
        <v>655</v>
      </c>
      <c r="F540" s="37">
        <v>663</v>
      </c>
      <c r="G540" s="37">
        <v>661.45</v>
      </c>
      <c r="H540" s="37">
        <v>665.94</v>
      </c>
      <c r="I540" s="37">
        <v>83022</v>
      </c>
      <c r="J540" s="38">
        <v>55288048.899999999</v>
      </c>
      <c r="K540" s="39">
        <f>IF(ISERROR((Table212[[#This Row],[Close Price]]-G539)/G539),0,(Table212[[#This Row],[Close Price]]-G539)/G539)</f>
        <v>-3.8030831878999381E-2</v>
      </c>
      <c r="L540" s="39">
        <f>IF(OR(Table212[[#This Row],[Raw Return]]&lt;-20,Table212[[#This Row],[Raw Return]]&gt;20),"Outlier",Table212[[#This Row],[Raw Return]])</f>
        <v>-3.8030831878999381E-2</v>
      </c>
      <c r="M540" s="40">
        <f>(Table212[[#This Row],[Return]]-$Q$3)^2</f>
        <v>1.5459629967223419E-3</v>
      </c>
      <c r="N540" s="40">
        <f>(Table212[[#This Row],[Return]]-$Q$3)^3</f>
        <v>-6.078531085692124E-5</v>
      </c>
    </row>
    <row r="541" spans="1:14" x14ac:dyDescent="0.3">
      <c r="A541" s="31">
        <v>41053</v>
      </c>
      <c r="B541" s="32">
        <v>661.45</v>
      </c>
      <c r="C541" s="32">
        <v>670</v>
      </c>
      <c r="D541" s="32">
        <v>687.8</v>
      </c>
      <c r="E541" s="32">
        <v>654</v>
      </c>
      <c r="F541" s="32">
        <v>682</v>
      </c>
      <c r="G541" s="32">
        <v>683.25</v>
      </c>
      <c r="H541" s="32">
        <v>672.77</v>
      </c>
      <c r="I541" s="32">
        <v>101185</v>
      </c>
      <c r="J541" s="33">
        <v>68074001.349999994</v>
      </c>
      <c r="K541" s="39">
        <f>IF(ISERROR((Table212[[#This Row],[Close Price]]-G540)/G540),0,(Table212[[#This Row],[Close Price]]-G540)/G540)</f>
        <v>3.2957895532542074E-2</v>
      </c>
      <c r="L541" s="39">
        <f>IF(OR(Table212[[#This Row],[Raw Return]]&lt;-20,Table212[[#This Row],[Raw Return]]&gt;20),"Outlier",Table212[[#This Row],[Raw Return]])</f>
        <v>3.2957895532542074E-2</v>
      </c>
      <c r="M541" s="40">
        <f>(Table212[[#This Row],[Return]]-$Q$3)^2</f>
        <v>1.0029883591608029E-3</v>
      </c>
      <c r="N541" s="40">
        <f>(Table212[[#This Row],[Return]]-$Q$3)^3</f>
        <v>3.1764632770437403E-5</v>
      </c>
    </row>
    <row r="542" spans="1:14" x14ac:dyDescent="0.3">
      <c r="A542" s="36">
        <v>41054</v>
      </c>
      <c r="B542" s="37">
        <v>683.25</v>
      </c>
      <c r="C542" s="37">
        <v>676.05</v>
      </c>
      <c r="D542" s="37">
        <v>690.85</v>
      </c>
      <c r="E542" s="37">
        <v>674.1</v>
      </c>
      <c r="F542" s="37">
        <v>677</v>
      </c>
      <c r="G542" s="37">
        <v>675.75</v>
      </c>
      <c r="H542" s="37">
        <v>680.93</v>
      </c>
      <c r="I542" s="37">
        <v>41140</v>
      </c>
      <c r="J542" s="38">
        <v>28013602.449999999</v>
      </c>
      <c r="K542" s="39">
        <f>IF(ISERROR((Table212[[#This Row],[Close Price]]-G541)/G541),0,(Table212[[#This Row],[Close Price]]-G541)/G541)</f>
        <v>-1.0976948408342482E-2</v>
      </c>
      <c r="L542" s="39">
        <f>IF(OR(Table212[[#This Row],[Raw Return]]&lt;-20,Table212[[#This Row],[Raw Return]]&gt;20),"Outlier",Table212[[#This Row],[Raw Return]])</f>
        <v>-1.0976948408342482E-2</v>
      </c>
      <c r="M542" s="40">
        <f>(Table212[[#This Row],[Return]]-$Q$3)^2</f>
        <v>1.5042660634520156E-4</v>
      </c>
      <c r="N542" s="40">
        <f>(Table212[[#This Row],[Return]]-$Q$3)^3</f>
        <v>-1.8449601358237142E-6</v>
      </c>
    </row>
    <row r="543" spans="1:14" x14ac:dyDescent="0.3">
      <c r="A543" s="31">
        <v>41057</v>
      </c>
      <c r="B543" s="32">
        <v>675.75</v>
      </c>
      <c r="C543" s="32">
        <v>681.7</v>
      </c>
      <c r="D543" s="32">
        <v>684.4</v>
      </c>
      <c r="E543" s="32">
        <v>668</v>
      </c>
      <c r="F543" s="32">
        <v>674.2</v>
      </c>
      <c r="G543" s="32">
        <v>673.35</v>
      </c>
      <c r="H543" s="32">
        <v>676.93</v>
      </c>
      <c r="I543" s="32">
        <v>25049</v>
      </c>
      <c r="J543" s="33">
        <v>16956355.5</v>
      </c>
      <c r="K543" s="39">
        <f>IF(ISERROR((Table212[[#This Row],[Close Price]]-G542)/G542),0,(Table212[[#This Row],[Close Price]]-G542)/G542)</f>
        <v>-3.5516093229744391E-3</v>
      </c>
      <c r="L543" s="39">
        <f>IF(OR(Table212[[#This Row],[Raw Return]]&lt;-20,Table212[[#This Row],[Raw Return]]&gt;20),"Outlier",Table212[[#This Row],[Raw Return]])</f>
        <v>-3.5516093229744391E-3</v>
      </c>
      <c r="M543" s="40">
        <f>(Table212[[#This Row],[Return]]-$Q$3)^2</f>
        <v>2.3420889892497269E-5</v>
      </c>
      <c r="N543" s="40">
        <f>(Table212[[#This Row],[Return]]-$Q$3)^3</f>
        <v>-1.1334571033847564E-7</v>
      </c>
    </row>
    <row r="544" spans="1:14" x14ac:dyDescent="0.3">
      <c r="A544" s="36">
        <v>41058</v>
      </c>
      <c r="B544" s="37">
        <v>673.35</v>
      </c>
      <c r="C544" s="37">
        <v>675</v>
      </c>
      <c r="D544" s="37">
        <v>683.05</v>
      </c>
      <c r="E544" s="37">
        <v>664.35</v>
      </c>
      <c r="F544" s="37">
        <v>666.3</v>
      </c>
      <c r="G544" s="37">
        <v>668.8</v>
      </c>
      <c r="H544" s="37">
        <v>674.94</v>
      </c>
      <c r="I544" s="37">
        <v>25690</v>
      </c>
      <c r="J544" s="38">
        <v>17339228.600000001</v>
      </c>
      <c r="K544" s="39">
        <f>IF(ISERROR((Table212[[#This Row],[Close Price]]-G543)/G543),0,(Table212[[#This Row],[Close Price]]-G543)/G543)</f>
        <v>-6.7572584837009998E-3</v>
      </c>
      <c r="L544" s="39">
        <f>IF(OR(Table212[[#This Row],[Raw Return]]&lt;-20,Table212[[#This Row],[Raw Return]]&gt;20),"Outlier",Table212[[#This Row],[Raw Return]])</f>
        <v>-6.7572584837009998E-3</v>
      </c>
      <c r="M544" s="40">
        <f>(Table212[[#This Row],[Return]]-$Q$3)^2</f>
        <v>6.4724640534953175E-5</v>
      </c>
      <c r="N544" s="40">
        <f>(Table212[[#This Row],[Return]]-$Q$3)^3</f>
        <v>-5.2072025441192455E-7</v>
      </c>
    </row>
    <row r="545" spans="1:14" x14ac:dyDescent="0.3">
      <c r="A545" s="31">
        <v>41059</v>
      </c>
      <c r="B545" s="32">
        <v>668.8</v>
      </c>
      <c r="C545" s="32">
        <v>670.75</v>
      </c>
      <c r="D545" s="32">
        <v>687.5</v>
      </c>
      <c r="E545" s="32">
        <v>660</v>
      </c>
      <c r="F545" s="32">
        <v>664</v>
      </c>
      <c r="G545" s="32">
        <v>663.55</v>
      </c>
      <c r="H545" s="32">
        <v>671.53</v>
      </c>
      <c r="I545" s="32">
        <v>46473</v>
      </c>
      <c r="J545" s="33">
        <v>31207982.050000001</v>
      </c>
      <c r="K545" s="39">
        <f>IF(ISERROR((Table212[[#This Row],[Close Price]]-G544)/G544),0,(Table212[[#This Row],[Close Price]]-G544)/G544)</f>
        <v>-7.8498803827751207E-3</v>
      </c>
      <c r="L545" s="39">
        <f>IF(OR(Table212[[#This Row],[Raw Return]]&lt;-20,Table212[[#This Row],[Raw Return]]&gt;20),"Outlier",Table212[[#This Row],[Raw Return]])</f>
        <v>-7.8498803827751207E-3</v>
      </c>
      <c r="M545" s="40">
        <f>(Table212[[#This Row],[Return]]-$Q$3)^2</f>
        <v>8.3499104727504753E-5</v>
      </c>
      <c r="N545" s="40">
        <f>(Table212[[#This Row],[Return]]-$Q$3)^3</f>
        <v>-7.6299682110072603E-7</v>
      </c>
    </row>
    <row r="546" spans="1:14" x14ac:dyDescent="0.3">
      <c r="A546" s="36">
        <v>41060</v>
      </c>
      <c r="B546" s="37">
        <v>663.55</v>
      </c>
      <c r="C546" s="37">
        <v>656.05</v>
      </c>
      <c r="D546" s="37">
        <v>669</v>
      </c>
      <c r="E546" s="37">
        <v>653.54999999999995</v>
      </c>
      <c r="F546" s="37">
        <v>654.5</v>
      </c>
      <c r="G546" s="37">
        <v>655.7</v>
      </c>
      <c r="H546" s="37">
        <v>660.94</v>
      </c>
      <c r="I546" s="37">
        <v>17499</v>
      </c>
      <c r="J546" s="38">
        <v>11565736.9</v>
      </c>
      <c r="K546" s="39">
        <f>IF(ISERROR((Table212[[#This Row],[Close Price]]-G545)/G545),0,(Table212[[#This Row],[Close Price]]-G545)/G545)</f>
        <v>-1.1830306683746379E-2</v>
      </c>
      <c r="L546" s="39">
        <f>IF(OR(Table212[[#This Row],[Raw Return]]&lt;-20,Table212[[#This Row],[Raw Return]]&gt;20),"Outlier",Table212[[#This Row],[Raw Return]])</f>
        <v>-1.1830306683746379E-2</v>
      </c>
      <c r="M546" s="40">
        <f>(Table212[[#This Row],[Return]]-$Q$3)^2</f>
        <v>1.7208745341147131E-4</v>
      </c>
      <c r="N546" s="40">
        <f>(Table212[[#This Row],[Return]]-$Q$3)^3</f>
        <v>-2.2574794821355366E-6</v>
      </c>
    </row>
    <row r="547" spans="1:14" x14ac:dyDescent="0.3">
      <c r="A547" s="31">
        <v>41061</v>
      </c>
      <c r="B547" s="32">
        <v>655.7</v>
      </c>
      <c r="C547" s="32">
        <v>658.95</v>
      </c>
      <c r="D547" s="32">
        <v>664</v>
      </c>
      <c r="E547" s="32">
        <v>653.5</v>
      </c>
      <c r="F547" s="32">
        <v>653.5</v>
      </c>
      <c r="G547" s="32">
        <v>653.9</v>
      </c>
      <c r="H547" s="32">
        <v>656.1</v>
      </c>
      <c r="I547" s="32">
        <v>25243</v>
      </c>
      <c r="J547" s="33">
        <v>16562045.9</v>
      </c>
      <c r="K547" s="39">
        <f>IF(ISERROR((Table212[[#This Row],[Close Price]]-G546)/G546),0,(Table212[[#This Row],[Close Price]]-G546)/G546)</f>
        <v>-2.745157846576282E-3</v>
      </c>
      <c r="L547" s="39">
        <f>IF(OR(Table212[[#This Row],[Raw Return]]&lt;-20,Table212[[#This Row],[Raw Return]]&gt;20),"Outlier",Table212[[#This Row],[Raw Return]])</f>
        <v>-2.745157846576282E-3</v>
      </c>
      <c r="M547" s="40">
        <f>(Table212[[#This Row],[Return]]-$Q$3)^2</f>
        <v>1.6265588432703531E-5</v>
      </c>
      <c r="N547" s="40">
        <f>(Table212[[#This Row],[Return]]-$Q$3)^3</f>
        <v>-6.5600125278332904E-8</v>
      </c>
    </row>
    <row r="548" spans="1:14" x14ac:dyDescent="0.3">
      <c r="A548" s="36">
        <v>41064</v>
      </c>
      <c r="B548" s="37">
        <v>653.9</v>
      </c>
      <c r="C548" s="37">
        <v>647.4</v>
      </c>
      <c r="D548" s="37">
        <v>653.6</v>
      </c>
      <c r="E548" s="37">
        <v>630</v>
      </c>
      <c r="F548" s="37">
        <v>635.5</v>
      </c>
      <c r="G548" s="37">
        <v>636.1</v>
      </c>
      <c r="H548" s="37">
        <v>637.61</v>
      </c>
      <c r="I548" s="37">
        <v>19021</v>
      </c>
      <c r="J548" s="38">
        <v>12127995</v>
      </c>
      <c r="K548" s="39">
        <f>IF(ISERROR((Table212[[#This Row],[Close Price]]-G547)/G547),0,(Table212[[#This Row],[Close Price]]-G547)/G547)</f>
        <v>-2.7221287658663336E-2</v>
      </c>
      <c r="L548" s="39">
        <f>IF(OR(Table212[[#This Row],[Raw Return]]&lt;-20,Table212[[#This Row],[Raw Return]]&gt;20),"Outlier",Table212[[#This Row],[Raw Return]])</f>
        <v>-2.7221287658663336E-2</v>
      </c>
      <c r="M548" s="40">
        <f>(Table212[[#This Row],[Return]]-$Q$3)^2</f>
        <v>8.1277401309071758E-4</v>
      </c>
      <c r="N548" s="40">
        <f>(Table212[[#This Row],[Return]]-$Q$3)^3</f>
        <v>-2.3171530172262407E-5</v>
      </c>
    </row>
    <row r="549" spans="1:14" x14ac:dyDescent="0.3">
      <c r="A549" s="31">
        <v>41065</v>
      </c>
      <c r="B549" s="32">
        <v>636.1</v>
      </c>
      <c r="C549" s="32">
        <v>640</v>
      </c>
      <c r="D549" s="32">
        <v>645.4</v>
      </c>
      <c r="E549" s="32">
        <v>630.04999999999995</v>
      </c>
      <c r="F549" s="32">
        <v>640</v>
      </c>
      <c r="G549" s="32">
        <v>638.29999999999995</v>
      </c>
      <c r="H549" s="32">
        <v>639.16</v>
      </c>
      <c r="I549" s="32">
        <v>22813</v>
      </c>
      <c r="J549" s="33">
        <v>14581263.15</v>
      </c>
      <c r="K549" s="39">
        <f>IF(ISERROR((Table212[[#This Row],[Close Price]]-G548)/G548),0,(Table212[[#This Row],[Close Price]]-G548)/G548)</f>
        <v>3.4585756956452313E-3</v>
      </c>
      <c r="L549" s="39">
        <f>IF(OR(Table212[[#This Row],[Raw Return]]&lt;-20,Table212[[#This Row],[Raw Return]]&gt;20),"Outlier",Table212[[#This Row],[Raw Return]])</f>
        <v>3.4585756956452313E-3</v>
      </c>
      <c r="M549" s="40">
        <f>(Table212[[#This Row],[Return]]-$Q$3)^2</f>
        <v>4.7118153011252904E-6</v>
      </c>
      <c r="N549" s="40">
        <f>(Table212[[#This Row],[Return]]-$Q$3)^3</f>
        <v>1.0227803773729162E-8</v>
      </c>
    </row>
    <row r="550" spans="1:14" x14ac:dyDescent="0.3">
      <c r="A550" s="36">
        <v>41066</v>
      </c>
      <c r="B550" s="37">
        <v>638.29999999999995</v>
      </c>
      <c r="C550" s="37">
        <v>640</v>
      </c>
      <c r="D550" s="37">
        <v>666</v>
      </c>
      <c r="E550" s="37">
        <v>640</v>
      </c>
      <c r="F550" s="37">
        <v>654</v>
      </c>
      <c r="G550" s="37">
        <v>653.20000000000005</v>
      </c>
      <c r="H550" s="37">
        <v>656.97</v>
      </c>
      <c r="I550" s="37">
        <v>66382</v>
      </c>
      <c r="J550" s="38">
        <v>43611306.549999997</v>
      </c>
      <c r="K550" s="39">
        <f>IF(ISERROR((Table212[[#This Row],[Close Price]]-G549)/G549),0,(Table212[[#This Row],[Close Price]]-G549)/G549)</f>
        <v>2.3343255522481735E-2</v>
      </c>
      <c r="L550" s="39">
        <f>IF(OR(Table212[[#This Row],[Raw Return]]&lt;-20,Table212[[#This Row],[Raw Return]]&gt;20),"Outlier",Table212[[#This Row],[Raw Return]])</f>
        <v>2.3343255522481735E-2</v>
      </c>
      <c r="M550" s="40">
        <f>(Table212[[#This Row],[Return]]-$Q$3)^2</f>
        <v>4.864385276390838E-4</v>
      </c>
      <c r="N550" s="40">
        <f>(Table212[[#This Row],[Return]]-$Q$3)^3</f>
        <v>1.0728572686518817E-5</v>
      </c>
    </row>
    <row r="551" spans="1:14" x14ac:dyDescent="0.3">
      <c r="A551" s="31">
        <v>41067</v>
      </c>
      <c r="B551" s="32">
        <v>653.20000000000005</v>
      </c>
      <c r="C551" s="32">
        <v>655</v>
      </c>
      <c r="D551" s="32">
        <v>662</v>
      </c>
      <c r="E551" s="32">
        <v>651</v>
      </c>
      <c r="F551" s="32">
        <v>656.2</v>
      </c>
      <c r="G551" s="32">
        <v>655.15</v>
      </c>
      <c r="H551" s="32">
        <v>656.56</v>
      </c>
      <c r="I551" s="32">
        <v>29868</v>
      </c>
      <c r="J551" s="33">
        <v>19610062.149999999</v>
      </c>
      <c r="K551" s="39">
        <f>IF(ISERROR((Table212[[#This Row],[Close Price]]-G550)/G550),0,(Table212[[#This Row],[Close Price]]-G550)/G550)</f>
        <v>2.9853031230862395E-3</v>
      </c>
      <c r="L551" s="39">
        <f>IF(OR(Table212[[#This Row],[Raw Return]]&lt;-20,Table212[[#This Row],[Raw Return]]&gt;20),"Outlier",Table212[[#This Row],[Raw Return]])</f>
        <v>2.9853031230862395E-3</v>
      </c>
      <c r="M551" s="40">
        <f>(Table212[[#This Row],[Return]]-$Q$3)^2</f>
        <v>2.8811635413080145E-6</v>
      </c>
      <c r="N551" s="40">
        <f>(Table212[[#This Row],[Return]]-$Q$3)^3</f>
        <v>4.8904842633146242E-9</v>
      </c>
    </row>
    <row r="552" spans="1:14" x14ac:dyDescent="0.3">
      <c r="A552" s="36">
        <v>41068</v>
      </c>
      <c r="B552" s="37">
        <v>655.15</v>
      </c>
      <c r="C552" s="37">
        <v>664</v>
      </c>
      <c r="D552" s="37">
        <v>689</v>
      </c>
      <c r="E552" s="37">
        <v>654.25</v>
      </c>
      <c r="F552" s="37">
        <v>660.8</v>
      </c>
      <c r="G552" s="37">
        <v>658.95</v>
      </c>
      <c r="H552" s="37">
        <v>661.59</v>
      </c>
      <c r="I552" s="37">
        <v>61387</v>
      </c>
      <c r="J552" s="38">
        <v>40612949.850000001</v>
      </c>
      <c r="K552" s="39">
        <f>IF(ISERROR((Table212[[#This Row],[Close Price]]-G551)/G551),0,(Table212[[#This Row],[Close Price]]-G551)/G551)</f>
        <v>5.8001984278410572E-3</v>
      </c>
      <c r="L552" s="39">
        <f>IF(OR(Table212[[#This Row],[Raw Return]]&lt;-20,Table212[[#This Row],[Raw Return]]&gt;20),"Outlier",Table212[[#This Row],[Raw Return]])</f>
        <v>5.8001984278410572E-3</v>
      </c>
      <c r="M552" s="40">
        <f>(Table212[[#This Row],[Return]]-$Q$3)^2</f>
        <v>2.0360800360878262E-5</v>
      </c>
      <c r="N552" s="40">
        <f>(Table212[[#This Row],[Return]]-$Q$3)^3</f>
        <v>9.1873924564868533E-8</v>
      </c>
    </row>
    <row r="553" spans="1:14" x14ac:dyDescent="0.3">
      <c r="A553" s="31">
        <v>41071</v>
      </c>
      <c r="B553" s="32">
        <v>658.95</v>
      </c>
      <c r="C553" s="32">
        <v>662</v>
      </c>
      <c r="D553" s="32">
        <v>666.2</v>
      </c>
      <c r="E553" s="32">
        <v>648.04999999999995</v>
      </c>
      <c r="F553" s="32">
        <v>654</v>
      </c>
      <c r="G553" s="32">
        <v>654.54999999999995</v>
      </c>
      <c r="H553" s="32">
        <v>659.78</v>
      </c>
      <c r="I553" s="32">
        <v>27778</v>
      </c>
      <c r="J553" s="33">
        <v>18327504.300000001</v>
      </c>
      <c r="K553" s="39">
        <f>IF(ISERROR((Table212[[#This Row],[Close Price]]-G552)/G552),0,(Table212[[#This Row],[Close Price]]-G552)/G552)</f>
        <v>-6.677289627437728E-3</v>
      </c>
      <c r="L553" s="39">
        <f>IF(OR(Table212[[#This Row],[Raw Return]]&lt;-20,Table212[[#This Row],[Raw Return]]&gt;20),"Outlier",Table212[[#This Row],[Raw Return]])</f>
        <v>-6.677289627437728E-3</v>
      </c>
      <c r="M553" s="40">
        <f>(Table212[[#This Row],[Return]]-$Q$3)^2</f>
        <v>6.3444310656988453E-5</v>
      </c>
      <c r="N553" s="40">
        <f>(Table212[[#This Row],[Return]]-$Q$3)^3</f>
        <v>-5.0534622346013712E-7</v>
      </c>
    </row>
    <row r="554" spans="1:14" x14ac:dyDescent="0.3">
      <c r="A554" s="36">
        <v>41072</v>
      </c>
      <c r="B554" s="37">
        <v>654.54999999999995</v>
      </c>
      <c r="C554" s="37">
        <v>655</v>
      </c>
      <c r="D554" s="37">
        <v>676.5</v>
      </c>
      <c r="E554" s="37">
        <v>649</v>
      </c>
      <c r="F554" s="37">
        <v>663</v>
      </c>
      <c r="G554" s="37">
        <v>662.55</v>
      </c>
      <c r="H554" s="37">
        <v>662.46</v>
      </c>
      <c r="I554" s="37">
        <v>76657</v>
      </c>
      <c r="J554" s="38">
        <v>50782250.149999999</v>
      </c>
      <c r="K554" s="39">
        <f>IF(ISERROR((Table212[[#This Row],[Close Price]]-G553)/G553),0,(Table212[[#This Row],[Close Price]]-G553)/G553)</f>
        <v>1.222213734626843E-2</v>
      </c>
      <c r="L554" s="39">
        <f>IF(OR(Table212[[#This Row],[Raw Return]]&lt;-20,Table212[[#This Row],[Raw Return]]&gt;20),"Outlier",Table212[[#This Row],[Raw Return]])</f>
        <v>1.222213734626843E-2</v>
      </c>
      <c r="M554" s="40">
        <f>(Table212[[#This Row],[Return]]-$Q$3)^2</f>
        <v>1.1955745731337992E-4</v>
      </c>
      <c r="N554" s="40">
        <f>(Table212[[#This Row],[Return]]-$Q$3)^3</f>
        <v>1.3072691280372542E-6</v>
      </c>
    </row>
    <row r="555" spans="1:14" x14ac:dyDescent="0.3">
      <c r="A555" s="31">
        <v>41073</v>
      </c>
      <c r="B555" s="32">
        <v>662.55</v>
      </c>
      <c r="C555" s="32">
        <v>664.05</v>
      </c>
      <c r="D555" s="32">
        <v>669.9</v>
      </c>
      <c r="E555" s="32">
        <v>660.35</v>
      </c>
      <c r="F555" s="32">
        <v>662</v>
      </c>
      <c r="G555" s="32">
        <v>662.1</v>
      </c>
      <c r="H555" s="32">
        <v>664.37</v>
      </c>
      <c r="I555" s="32">
        <v>33902</v>
      </c>
      <c r="J555" s="33">
        <v>22523496.949999999</v>
      </c>
      <c r="K555" s="39">
        <f>IF(ISERROR((Table212[[#This Row],[Close Price]]-G554)/G554),0,(Table212[[#This Row],[Close Price]]-G554)/G554)</f>
        <v>-6.7919402309249389E-4</v>
      </c>
      <c r="L555" s="39">
        <f>IF(OR(Table212[[#This Row],[Raw Return]]&lt;-20,Table212[[#This Row],[Raw Return]]&gt;20),"Outlier",Table212[[#This Row],[Raw Return]])</f>
        <v>-6.7919402309249389E-4</v>
      </c>
      <c r="M555" s="40">
        <f>(Table212[[#This Row],[Return]]-$Q$3)^2</f>
        <v>3.8694749126112169E-6</v>
      </c>
      <c r="N555" s="40">
        <f>(Table212[[#This Row],[Return]]-$Q$3)^3</f>
        <v>-7.611636726551504E-9</v>
      </c>
    </row>
    <row r="556" spans="1:14" x14ac:dyDescent="0.3">
      <c r="A556" s="36">
        <v>41074</v>
      </c>
      <c r="B556" s="37">
        <v>662.1</v>
      </c>
      <c r="C556" s="37">
        <v>657.05</v>
      </c>
      <c r="D556" s="37">
        <v>664.7</v>
      </c>
      <c r="E556" s="37">
        <v>642.04999999999995</v>
      </c>
      <c r="F556" s="37">
        <v>648.79999999999995</v>
      </c>
      <c r="G556" s="37">
        <v>646.95000000000005</v>
      </c>
      <c r="H556" s="37">
        <v>653.49</v>
      </c>
      <c r="I556" s="37">
        <v>21095</v>
      </c>
      <c r="J556" s="38">
        <v>13785433.550000001</v>
      </c>
      <c r="K556" s="39">
        <f>IF(ISERROR((Table212[[#This Row],[Close Price]]-G555)/G555),0,(Table212[[#This Row],[Close Price]]-G555)/G555)</f>
        <v>-2.2881739918441286E-2</v>
      </c>
      <c r="L556" s="39">
        <f>IF(OR(Table212[[#This Row],[Raw Return]]&lt;-20,Table212[[#This Row],[Raw Return]]&gt;20),"Outlier",Table212[[#This Row],[Raw Return]])</f>
        <v>-2.2881739918441286E-2</v>
      </c>
      <c r="M556" s="40">
        <f>(Table212[[#This Row],[Return]]-$Q$3)^2</f>
        <v>5.8417169058651991E-4</v>
      </c>
      <c r="N556" s="40">
        <f>(Table212[[#This Row],[Return]]-$Q$3)^3</f>
        <v>-1.4119221790309315E-5</v>
      </c>
    </row>
    <row r="557" spans="1:14" x14ac:dyDescent="0.3">
      <c r="A557" s="31">
        <v>41075</v>
      </c>
      <c r="B557" s="32">
        <v>646.95000000000005</v>
      </c>
      <c r="C557" s="32">
        <v>651.85</v>
      </c>
      <c r="D557" s="32">
        <v>662</v>
      </c>
      <c r="E557" s="32">
        <v>647</v>
      </c>
      <c r="F557" s="32">
        <v>648</v>
      </c>
      <c r="G557" s="32">
        <v>649.1</v>
      </c>
      <c r="H557" s="32">
        <v>653.76</v>
      </c>
      <c r="I557" s="32">
        <v>29172</v>
      </c>
      <c r="J557" s="33">
        <v>19071595.75</v>
      </c>
      <c r="K557" s="39">
        <f>IF(ISERROR((Table212[[#This Row],[Close Price]]-G556)/G556),0,(Table212[[#This Row],[Close Price]]-G556)/G556)</f>
        <v>3.3232861890408489E-3</v>
      </c>
      <c r="L557" s="39">
        <f>IF(OR(Table212[[#This Row],[Raw Return]]&lt;-20,Table212[[#This Row],[Raw Return]]&gt;20),"Outlier",Table212[[#This Row],[Raw Return]])</f>
        <v>3.3232861890408489E-3</v>
      </c>
      <c r="M557" s="40">
        <f>(Table212[[#This Row],[Return]]-$Q$3)^2</f>
        <v>4.1427803655827826E-6</v>
      </c>
      <c r="N557" s="40">
        <f>(Table212[[#This Row],[Return]]-$Q$3)^3</f>
        <v>8.4321410742050833E-9</v>
      </c>
    </row>
    <row r="558" spans="1:14" x14ac:dyDescent="0.3">
      <c r="A558" s="36">
        <v>41078</v>
      </c>
      <c r="B558" s="37">
        <v>649.1</v>
      </c>
      <c r="C558" s="37">
        <v>651.35</v>
      </c>
      <c r="D558" s="37">
        <v>659</v>
      </c>
      <c r="E558" s="37">
        <v>638.45000000000005</v>
      </c>
      <c r="F558" s="37">
        <v>650</v>
      </c>
      <c r="G558" s="37">
        <v>648.5</v>
      </c>
      <c r="H558" s="37">
        <v>651.25</v>
      </c>
      <c r="I558" s="37">
        <v>24188</v>
      </c>
      <c r="J558" s="38">
        <v>15752408.15</v>
      </c>
      <c r="K558" s="39">
        <f>IF(ISERROR((Table212[[#This Row],[Close Price]]-G557)/G557),0,(Table212[[#This Row],[Close Price]]-G557)/G557)</f>
        <v>-9.2435680172550108E-4</v>
      </c>
      <c r="L558" s="39">
        <f>IF(OR(Table212[[#This Row],[Raw Return]]&lt;-20,Table212[[#This Row],[Raw Return]]&gt;20),"Outlier",Table212[[#This Row],[Raw Return]])</f>
        <v>-9.2435680172550108E-4</v>
      </c>
      <c r="M558" s="40">
        <f>(Table212[[#This Row],[Return]]-$Q$3)^2</f>
        <v>4.8940981699243974E-6</v>
      </c>
      <c r="N558" s="40">
        <f>(Table212[[#This Row],[Return]]-$Q$3)^3</f>
        <v>-1.0827021889632362E-8</v>
      </c>
    </row>
    <row r="559" spans="1:14" x14ac:dyDescent="0.3">
      <c r="A559" s="31">
        <v>41079</v>
      </c>
      <c r="B559" s="32">
        <v>648.5</v>
      </c>
      <c r="C559" s="32">
        <v>642.20000000000005</v>
      </c>
      <c r="D559" s="32">
        <v>657</v>
      </c>
      <c r="E559" s="32">
        <v>642.20000000000005</v>
      </c>
      <c r="F559" s="32">
        <v>654.45000000000005</v>
      </c>
      <c r="G559" s="32">
        <v>652.45000000000005</v>
      </c>
      <c r="H559" s="32">
        <v>648.58000000000004</v>
      </c>
      <c r="I559" s="32">
        <v>14175</v>
      </c>
      <c r="J559" s="33">
        <v>9193684.0500000007</v>
      </c>
      <c r="K559" s="39">
        <f>IF(ISERROR((Table212[[#This Row],[Close Price]]-G558)/G558),0,(Table212[[#This Row],[Close Price]]-G558)/G558)</f>
        <v>6.090979182729446E-3</v>
      </c>
      <c r="L559" s="39">
        <f>IF(OR(Table212[[#This Row],[Raw Return]]&lt;-20,Table212[[#This Row],[Raw Return]]&gt;20),"Outlier",Table212[[#This Row],[Raw Return]])</f>
        <v>6.090979182729446E-3</v>
      </c>
      <c r="M559" s="40">
        <f>(Table212[[#This Row],[Return]]-$Q$3)^2</f>
        <v>2.3069530526890914E-5</v>
      </c>
      <c r="N559" s="40">
        <f>(Table212[[#This Row],[Return]]-$Q$3)^3</f>
        <v>1.1080468790813193E-7</v>
      </c>
    </row>
    <row r="560" spans="1:14" x14ac:dyDescent="0.3">
      <c r="A560" s="36">
        <v>41080</v>
      </c>
      <c r="B560" s="37">
        <v>652.45000000000005</v>
      </c>
      <c r="C560" s="37">
        <v>653.20000000000005</v>
      </c>
      <c r="D560" s="37">
        <v>658.8</v>
      </c>
      <c r="E560" s="37">
        <v>650</v>
      </c>
      <c r="F560" s="37">
        <v>651</v>
      </c>
      <c r="G560" s="37">
        <v>653.70000000000005</v>
      </c>
      <c r="H560" s="37">
        <v>653.72</v>
      </c>
      <c r="I560" s="37">
        <v>15692</v>
      </c>
      <c r="J560" s="38">
        <v>10258163.699999999</v>
      </c>
      <c r="K560" s="39">
        <f>IF(ISERROR((Table212[[#This Row],[Close Price]]-G559)/G559),0,(Table212[[#This Row],[Close Price]]-G559)/G559)</f>
        <v>1.9158556211203923E-3</v>
      </c>
      <c r="L560" s="39">
        <f>IF(OR(Table212[[#This Row],[Raw Return]]&lt;-20,Table212[[#This Row],[Raw Return]]&gt;20),"Outlier",Table212[[#This Row],[Raw Return]])</f>
        <v>1.9158556211203923E-3</v>
      </c>
      <c r="M560" s="40">
        <f>(Table212[[#This Row],[Return]]-$Q$3)^2</f>
        <v>3.943231490339973E-7</v>
      </c>
      <c r="N560" s="40">
        <f>(Table212[[#This Row],[Return]]-$Q$3)^3</f>
        <v>2.476158326011731E-10</v>
      </c>
    </row>
    <row r="561" spans="1:14" x14ac:dyDescent="0.3">
      <c r="A561" s="31">
        <v>41081</v>
      </c>
      <c r="B561" s="32">
        <v>653.70000000000005</v>
      </c>
      <c r="C561" s="32">
        <v>655.04999999999995</v>
      </c>
      <c r="D561" s="32">
        <v>658</v>
      </c>
      <c r="E561" s="32">
        <v>638.20000000000005</v>
      </c>
      <c r="F561" s="32">
        <v>643</v>
      </c>
      <c r="G561" s="32">
        <v>642.65</v>
      </c>
      <c r="H561" s="32">
        <v>645.16</v>
      </c>
      <c r="I561" s="32">
        <v>20330</v>
      </c>
      <c r="J561" s="33">
        <v>13116182.5</v>
      </c>
      <c r="K561" s="39">
        <f>IF(ISERROR((Table212[[#This Row],[Close Price]]-G560)/G560),0,(Table212[[#This Row],[Close Price]]-G560)/G560)</f>
        <v>-1.6903778491662944E-2</v>
      </c>
      <c r="L561" s="39">
        <f>IF(OR(Table212[[#This Row],[Raw Return]]&lt;-20,Table212[[#This Row],[Raw Return]]&gt;20),"Outlier",Table212[[#This Row],[Raw Return]])</f>
        <v>-1.6903778491662944E-2</v>
      </c>
      <c r="M561" s="40">
        <f>(Table212[[#This Row],[Return]]-$Q$3)^2</f>
        <v>3.3093731446836065E-4</v>
      </c>
      <c r="N561" s="40">
        <f>(Table212[[#This Row],[Return]]-$Q$3)^3</f>
        <v>-6.020306573018305E-6</v>
      </c>
    </row>
    <row r="562" spans="1:14" x14ac:dyDescent="0.3">
      <c r="A562" s="36">
        <v>41082</v>
      </c>
      <c r="B562" s="37">
        <v>642.65</v>
      </c>
      <c r="C562" s="37">
        <v>642.15</v>
      </c>
      <c r="D562" s="37">
        <v>647</v>
      </c>
      <c r="E562" s="37">
        <v>635.29999999999995</v>
      </c>
      <c r="F562" s="37">
        <v>637.04999999999995</v>
      </c>
      <c r="G562" s="37">
        <v>638.45000000000005</v>
      </c>
      <c r="H562" s="37">
        <v>640.75</v>
      </c>
      <c r="I562" s="37">
        <v>16620</v>
      </c>
      <c r="J562" s="38">
        <v>10649278.949999999</v>
      </c>
      <c r="K562" s="39">
        <f>IF(ISERROR((Table212[[#This Row],[Close Price]]-G561)/G561),0,(Table212[[#This Row],[Close Price]]-G561)/G561)</f>
        <v>-6.5354391970745074E-3</v>
      </c>
      <c r="L562" s="39">
        <f>IF(OR(Table212[[#This Row],[Raw Return]]&lt;-20,Table212[[#This Row],[Raw Return]]&gt;20),"Outlier",Table212[[#This Row],[Raw Return]])</f>
        <v>-6.5354391970745074E-3</v>
      </c>
      <c r="M562" s="40">
        <f>(Table212[[#This Row],[Return]]-$Q$3)^2</f>
        <v>6.120469989342332E-5</v>
      </c>
      <c r="N562" s="40">
        <f>(Table212[[#This Row],[Return]]-$Q$3)^3</f>
        <v>-4.7882537689862913E-7</v>
      </c>
    </row>
    <row r="563" spans="1:14" x14ac:dyDescent="0.3">
      <c r="A563" s="31">
        <v>41085</v>
      </c>
      <c r="B563" s="32">
        <v>638.45000000000005</v>
      </c>
      <c r="C563" s="32">
        <v>642.15</v>
      </c>
      <c r="D563" s="32">
        <v>646.6</v>
      </c>
      <c r="E563" s="32">
        <v>638</v>
      </c>
      <c r="F563" s="32">
        <v>638.20000000000005</v>
      </c>
      <c r="G563" s="32">
        <v>639.1</v>
      </c>
      <c r="H563" s="32">
        <v>643.07000000000005</v>
      </c>
      <c r="I563" s="32">
        <v>11445</v>
      </c>
      <c r="J563" s="33">
        <v>7359896.8499999996</v>
      </c>
      <c r="K563" s="39">
        <f>IF(ISERROR((Table212[[#This Row],[Close Price]]-G562)/G562),0,(Table212[[#This Row],[Close Price]]-G562)/G562)</f>
        <v>1.018090688385899E-3</v>
      </c>
      <c r="L563" s="39">
        <f>IF(OR(Table212[[#This Row],[Raw Return]]&lt;-20,Table212[[#This Row],[Raw Return]]&gt;20),"Outlier",Table212[[#This Row],[Raw Return]])</f>
        <v>1.018090688385899E-3</v>
      </c>
      <c r="M563" s="40">
        <f>(Table212[[#This Row],[Return]]-$Q$3)^2</f>
        <v>7.279926155135722E-8</v>
      </c>
      <c r="N563" s="40">
        <f>(Table212[[#This Row],[Return]]-$Q$3)^3</f>
        <v>-1.9642215026318433E-11</v>
      </c>
    </row>
    <row r="564" spans="1:14" x14ac:dyDescent="0.3">
      <c r="A564" s="36">
        <v>41086</v>
      </c>
      <c r="B564" s="37">
        <v>639.1</v>
      </c>
      <c r="C564" s="37">
        <v>642.85</v>
      </c>
      <c r="D564" s="37">
        <v>642.95000000000005</v>
      </c>
      <c r="E564" s="37">
        <v>635</v>
      </c>
      <c r="F564" s="37">
        <v>639</v>
      </c>
      <c r="G564" s="37">
        <v>638.25</v>
      </c>
      <c r="H564" s="37">
        <v>638.85</v>
      </c>
      <c r="I564" s="37">
        <v>10364</v>
      </c>
      <c r="J564" s="38">
        <v>6621011.3499999996</v>
      </c>
      <c r="K564" s="39">
        <f>IF(ISERROR((Table212[[#This Row],[Close Price]]-G563)/G563),0,(Table212[[#This Row],[Close Price]]-G563)/G563)</f>
        <v>-1.329995305898956E-3</v>
      </c>
      <c r="L564" s="39">
        <f>IF(OR(Table212[[#This Row],[Raw Return]]&lt;-20,Table212[[#This Row],[Raw Return]]&gt;20),"Outlier",Table212[[#This Row],[Raw Return]])</f>
        <v>-1.329995305898956E-3</v>
      </c>
      <c r="M564" s="40">
        <f>(Table212[[#This Row],[Return]]-$Q$3)^2</f>
        <v>6.8533971486710726E-6</v>
      </c>
      <c r="N564" s="40">
        <f>(Table212[[#This Row],[Return]]-$Q$3)^3</f>
        <v>-1.7941504126591023E-8</v>
      </c>
    </row>
    <row r="565" spans="1:14" x14ac:dyDescent="0.3">
      <c r="A565" s="31">
        <v>41087</v>
      </c>
      <c r="B565" s="32">
        <v>638.25</v>
      </c>
      <c r="C565" s="32">
        <v>640</v>
      </c>
      <c r="D565" s="32">
        <v>651.5</v>
      </c>
      <c r="E565" s="32">
        <v>639</v>
      </c>
      <c r="F565" s="32">
        <v>643.35</v>
      </c>
      <c r="G565" s="32">
        <v>643.95000000000005</v>
      </c>
      <c r="H565" s="32">
        <v>645.29</v>
      </c>
      <c r="I565" s="32">
        <v>43339</v>
      </c>
      <c r="J565" s="33">
        <v>27966244.699999999</v>
      </c>
      <c r="K565" s="39">
        <f>IF(ISERROR((Table212[[#This Row],[Close Price]]-G564)/G564),0,(Table212[[#This Row],[Close Price]]-G564)/G564)</f>
        <v>8.9306698002350887E-3</v>
      </c>
      <c r="L565" s="39">
        <f>IF(OR(Table212[[#This Row],[Raw Return]]&lt;-20,Table212[[#This Row],[Raw Return]]&gt;20),"Outlier",Table212[[#This Row],[Raw Return]])</f>
        <v>8.9306698002350887E-3</v>
      </c>
      <c r="M565" s="40">
        <f>(Table212[[#This Row],[Return]]-$Q$3)^2</f>
        <v>5.8411867988749859E-5</v>
      </c>
      <c r="N565" s="40">
        <f>(Table212[[#This Row],[Return]]-$Q$3)^3</f>
        <v>4.4642822283271477E-7</v>
      </c>
    </row>
    <row r="566" spans="1:14" x14ac:dyDescent="0.3">
      <c r="A566" s="36">
        <v>41088</v>
      </c>
      <c r="B566" s="37">
        <v>643.95000000000005</v>
      </c>
      <c r="C566" s="37">
        <v>649</v>
      </c>
      <c r="D566" s="37">
        <v>685.9</v>
      </c>
      <c r="E566" s="37">
        <v>648.25</v>
      </c>
      <c r="F566" s="37">
        <v>677.9</v>
      </c>
      <c r="G566" s="37">
        <v>680.55</v>
      </c>
      <c r="H566" s="37">
        <v>675.99</v>
      </c>
      <c r="I566" s="37">
        <v>392228</v>
      </c>
      <c r="J566" s="38">
        <v>265140259.59999999</v>
      </c>
      <c r="K566" s="39">
        <f>IF(ISERROR((Table212[[#This Row],[Close Price]]-G565)/G565),0,(Table212[[#This Row],[Close Price]]-G565)/G565)</f>
        <v>5.6836710924761093E-2</v>
      </c>
      <c r="L566" s="39">
        <f>IF(OR(Table212[[#This Row],[Raw Return]]&lt;-20,Table212[[#This Row],[Raw Return]]&gt;20),"Outlier",Table212[[#This Row],[Raw Return]])</f>
        <v>5.6836710924761093E-2</v>
      </c>
      <c r="M566" s="40">
        <f>(Table212[[#This Row],[Return]]-$Q$3)^2</f>
        <v>3.0856699428530483E-3</v>
      </c>
      <c r="N566" s="40">
        <f>(Table212[[#This Row],[Return]]-$Q$3)^3</f>
        <v>1.7140528366934988E-4</v>
      </c>
    </row>
    <row r="567" spans="1:14" x14ac:dyDescent="0.3">
      <c r="A567" s="31">
        <v>41089</v>
      </c>
      <c r="B567" s="32">
        <v>680.55</v>
      </c>
      <c r="C567" s="32">
        <v>684.7</v>
      </c>
      <c r="D567" s="32">
        <v>690</v>
      </c>
      <c r="E567" s="32">
        <v>673.25</v>
      </c>
      <c r="F567" s="32">
        <v>681</v>
      </c>
      <c r="G567" s="32">
        <v>684.35</v>
      </c>
      <c r="H567" s="32">
        <v>682.19</v>
      </c>
      <c r="I567" s="32">
        <v>110884</v>
      </c>
      <c r="J567" s="33">
        <v>75644462</v>
      </c>
      <c r="K567" s="39">
        <f>IF(ISERROR((Table212[[#This Row],[Close Price]]-G566)/G566),0,(Table212[[#This Row],[Close Price]]-G566)/G566)</f>
        <v>5.5837190507678621E-3</v>
      </c>
      <c r="L567" s="39">
        <f>IF(OR(Table212[[#This Row],[Raw Return]]&lt;-20,Table212[[#This Row],[Raw Return]]&gt;20),"Outlier",Table212[[#This Row],[Raw Return]])</f>
        <v>5.5837190507678621E-3</v>
      </c>
      <c r="M567" s="40">
        <f>(Table212[[#This Row],[Return]]-$Q$3)^2</f>
        <v>1.8454026338587784E-5</v>
      </c>
      <c r="N567" s="40">
        <f>(Table212[[#This Row],[Return]]-$Q$3)^3</f>
        <v>7.9275082778447994E-8</v>
      </c>
    </row>
    <row r="568" spans="1:14" x14ac:dyDescent="0.3">
      <c r="A568" s="36">
        <v>41092</v>
      </c>
      <c r="B568" s="37">
        <v>684.35</v>
      </c>
      <c r="C568" s="37">
        <v>689.3</v>
      </c>
      <c r="D568" s="37">
        <v>689.4</v>
      </c>
      <c r="E568" s="37">
        <v>671.25</v>
      </c>
      <c r="F568" s="37">
        <v>676.25</v>
      </c>
      <c r="G568" s="37">
        <v>675</v>
      </c>
      <c r="H568" s="37">
        <v>678.51</v>
      </c>
      <c r="I568" s="37">
        <v>34553</v>
      </c>
      <c r="J568" s="38">
        <v>23444590.550000001</v>
      </c>
      <c r="K568" s="39">
        <f>IF(ISERROR((Table212[[#This Row],[Close Price]]-G567)/G567),0,(Table212[[#This Row],[Close Price]]-G567)/G567)</f>
        <v>-1.366259954701545E-2</v>
      </c>
      <c r="L568" s="39">
        <f>IF(OR(Table212[[#This Row],[Raw Return]]&lt;-20,Table212[[#This Row],[Raw Return]]&gt;20),"Outlier",Table212[[#This Row],[Raw Return]])</f>
        <v>-1.366259954701545E-2</v>
      </c>
      <c r="M568" s="40">
        <f>(Table212[[#This Row],[Return]]-$Q$3)^2</f>
        <v>2.2351755843859288E-4</v>
      </c>
      <c r="N568" s="40">
        <f>(Table212[[#This Row],[Return]]-$Q$3)^3</f>
        <v>-3.3417000661732552E-6</v>
      </c>
    </row>
    <row r="569" spans="1:14" x14ac:dyDescent="0.3">
      <c r="A569" s="31">
        <v>41093</v>
      </c>
      <c r="B569" s="32">
        <v>675</v>
      </c>
      <c r="C569" s="32">
        <v>679.35</v>
      </c>
      <c r="D569" s="32">
        <v>706.8</v>
      </c>
      <c r="E569" s="32">
        <v>672</v>
      </c>
      <c r="F569" s="32">
        <v>693.2</v>
      </c>
      <c r="G569" s="32">
        <v>692.05</v>
      </c>
      <c r="H569" s="32">
        <v>693.49</v>
      </c>
      <c r="I569" s="32">
        <v>158012</v>
      </c>
      <c r="J569" s="33">
        <v>109580037.34999999</v>
      </c>
      <c r="K569" s="39">
        <f>IF(ISERROR((Table212[[#This Row],[Close Price]]-G568)/G568),0,(Table212[[#This Row],[Close Price]]-G568)/G568)</f>
        <v>2.5259259259259193E-2</v>
      </c>
      <c r="L569" s="39">
        <f>IF(OR(Table212[[#This Row],[Raw Return]]&lt;-20,Table212[[#This Row],[Raw Return]]&gt;20),"Outlier",Table212[[#This Row],[Raw Return]])</f>
        <v>2.5259259259259193E-2</v>
      </c>
      <c r="M569" s="40">
        <f>(Table212[[#This Row],[Return]]-$Q$3)^2</f>
        <v>5.7462586955157988E-4</v>
      </c>
      <c r="N569" s="40">
        <f>(Table212[[#This Row],[Return]]-$Q$3)^3</f>
        <v>1.3774560819262146E-5</v>
      </c>
    </row>
    <row r="570" spans="1:14" x14ac:dyDescent="0.3">
      <c r="A570" s="36">
        <v>41094</v>
      </c>
      <c r="B570" s="37">
        <v>692.05</v>
      </c>
      <c r="C570" s="37">
        <v>693</v>
      </c>
      <c r="D570" s="37">
        <v>709.75</v>
      </c>
      <c r="E570" s="37">
        <v>692.05</v>
      </c>
      <c r="F570" s="37">
        <v>695.4</v>
      </c>
      <c r="G570" s="37">
        <v>695.85</v>
      </c>
      <c r="H570" s="37">
        <v>701.05</v>
      </c>
      <c r="I570" s="37">
        <v>86872</v>
      </c>
      <c r="J570" s="38">
        <v>60901348.950000003</v>
      </c>
      <c r="K570" s="39">
        <f>IF(ISERROR((Table212[[#This Row],[Close Price]]-G569)/G569),0,(Table212[[#This Row],[Close Price]]-G569)/G569)</f>
        <v>5.4909327360740823E-3</v>
      </c>
      <c r="L570" s="39">
        <f>IF(OR(Table212[[#This Row],[Raw Return]]&lt;-20,Table212[[#This Row],[Raw Return]]&gt;20),"Outlier",Table212[[#This Row],[Raw Return]])</f>
        <v>5.4909327360740823E-3</v>
      </c>
      <c r="M570" s="40">
        <f>(Table212[[#This Row],[Return]]-$Q$3)^2</f>
        <v>1.7665449957663354E-5</v>
      </c>
      <c r="N570" s="40">
        <f>(Table212[[#This Row],[Return]]-$Q$3)^3</f>
        <v>7.4248392549768888E-8</v>
      </c>
    </row>
    <row r="571" spans="1:14" x14ac:dyDescent="0.3">
      <c r="A571" s="31">
        <v>41095</v>
      </c>
      <c r="B571" s="32">
        <v>695.85</v>
      </c>
      <c r="C571" s="32">
        <v>699.6</v>
      </c>
      <c r="D571" s="32">
        <v>699.8</v>
      </c>
      <c r="E571" s="32">
        <v>681.2</v>
      </c>
      <c r="F571" s="32">
        <v>682.55</v>
      </c>
      <c r="G571" s="32">
        <v>684.9</v>
      </c>
      <c r="H571" s="32">
        <v>687.63</v>
      </c>
      <c r="I571" s="32">
        <v>63137</v>
      </c>
      <c r="J571" s="33">
        <v>43414696.299999997</v>
      </c>
      <c r="K571" s="39">
        <f>IF(ISERROR((Table212[[#This Row],[Close Price]]-G570)/G570),0,(Table212[[#This Row],[Close Price]]-G570)/G570)</f>
        <v>-1.5736150032334618E-2</v>
      </c>
      <c r="L571" s="39">
        <f>IF(OR(Table212[[#This Row],[Raw Return]]&lt;-20,Table212[[#This Row],[Raw Return]]&gt;20),"Outlier",Table212[[#This Row],[Raw Return]])</f>
        <v>-1.5736150032334618E-2</v>
      </c>
      <c r="M571" s="40">
        <f>(Table212[[#This Row],[Return]]-$Q$3)^2</f>
        <v>2.8981841812043786E-4</v>
      </c>
      <c r="N571" s="40">
        <f>(Table212[[#This Row],[Return]]-$Q$3)^3</f>
        <v>-4.9338844302862497E-6</v>
      </c>
    </row>
    <row r="572" spans="1:14" x14ac:dyDescent="0.3">
      <c r="A572" s="36">
        <v>41096</v>
      </c>
      <c r="B572" s="37">
        <v>684.9</v>
      </c>
      <c r="C572" s="37">
        <v>684.9</v>
      </c>
      <c r="D572" s="37">
        <v>698.8</v>
      </c>
      <c r="E572" s="37">
        <v>673</v>
      </c>
      <c r="F572" s="37">
        <v>677.05</v>
      </c>
      <c r="G572" s="37">
        <v>677.25</v>
      </c>
      <c r="H572" s="37">
        <v>686.99</v>
      </c>
      <c r="I572" s="37">
        <v>68556</v>
      </c>
      <c r="J572" s="38">
        <v>47097325.5</v>
      </c>
      <c r="K572" s="39">
        <f>IF(ISERROR((Table212[[#This Row],[Close Price]]-G571)/G571),0,(Table212[[#This Row],[Close Price]]-G571)/G571)</f>
        <v>-1.1169513797634659E-2</v>
      </c>
      <c r="L572" s="39">
        <f>IF(OR(Table212[[#This Row],[Raw Return]]&lt;-20,Table212[[#This Row],[Raw Return]]&gt;20),"Outlier",Table212[[#This Row],[Raw Return]])</f>
        <v>-1.1169513797634659E-2</v>
      </c>
      <c r="M572" s="40">
        <f>(Table212[[#This Row],[Return]]-$Q$3)^2</f>
        <v>1.5518725995902738E-4</v>
      </c>
      <c r="N572" s="40">
        <f>(Table212[[#This Row],[Return]]-$Q$3)^3</f>
        <v>-1.9332325452307358E-6</v>
      </c>
    </row>
    <row r="573" spans="1:14" x14ac:dyDescent="0.3">
      <c r="A573" s="31">
        <v>41099</v>
      </c>
      <c r="B573" s="32">
        <v>677.25</v>
      </c>
      <c r="C573" s="32">
        <v>666.1</v>
      </c>
      <c r="D573" s="32">
        <v>677.65</v>
      </c>
      <c r="E573" s="32">
        <v>661.25</v>
      </c>
      <c r="F573" s="32">
        <v>663</v>
      </c>
      <c r="G573" s="32">
        <v>662.8</v>
      </c>
      <c r="H573" s="32">
        <v>667.02</v>
      </c>
      <c r="I573" s="32">
        <v>28733</v>
      </c>
      <c r="J573" s="33">
        <v>19165601.600000001</v>
      </c>
      <c r="K573" s="39">
        <f>IF(ISERROR((Table212[[#This Row],[Close Price]]-G572)/G572),0,(Table212[[#This Row],[Close Price]]-G572)/G572)</f>
        <v>-2.1336286452565589E-2</v>
      </c>
      <c r="L573" s="39">
        <f>IF(OR(Table212[[#This Row],[Raw Return]]&lt;-20,Table212[[#This Row],[Raw Return]]&gt;20),"Outlier",Table212[[#This Row],[Raw Return]])</f>
        <v>-2.1336286452565589E-2</v>
      </c>
      <c r="M573" s="40">
        <f>(Table212[[#This Row],[Return]]-$Q$3)^2</f>
        <v>5.1185399685612829E-4</v>
      </c>
      <c r="N573" s="40">
        <f>(Table212[[#This Row],[Return]]-$Q$3)^3</f>
        <v>-1.158028234522943E-5</v>
      </c>
    </row>
    <row r="574" spans="1:14" x14ac:dyDescent="0.3">
      <c r="A574" s="36">
        <v>41100</v>
      </c>
      <c r="B574" s="37">
        <v>662.8</v>
      </c>
      <c r="C574" s="37">
        <v>663.25</v>
      </c>
      <c r="D574" s="37">
        <v>680</v>
      </c>
      <c r="E574" s="37">
        <v>663.05</v>
      </c>
      <c r="F574" s="37">
        <v>678</v>
      </c>
      <c r="G574" s="37">
        <v>677.2</v>
      </c>
      <c r="H574" s="37">
        <v>672.36</v>
      </c>
      <c r="I574" s="37">
        <v>27465</v>
      </c>
      <c r="J574" s="38">
        <v>18466415.600000001</v>
      </c>
      <c r="K574" s="39">
        <f>IF(ISERROR((Table212[[#This Row],[Close Price]]-G573)/G573),0,(Table212[[#This Row],[Close Price]]-G573)/G573)</f>
        <v>2.172601086300557E-2</v>
      </c>
      <c r="L574" s="39">
        <f>IF(OR(Table212[[#This Row],[Raw Return]]&lt;-20,Table212[[#This Row],[Raw Return]]&gt;20),"Outlier",Table212[[#This Row],[Raw Return]])</f>
        <v>2.172601086300557E-2</v>
      </c>
      <c r="M574" s="40">
        <f>(Table212[[#This Row],[Return]]-$Q$3)^2</f>
        <v>4.1771620923281201E-4</v>
      </c>
      <c r="N574" s="40">
        <f>(Table212[[#This Row],[Return]]-$Q$3)^3</f>
        <v>8.5373284929639464E-6</v>
      </c>
    </row>
    <row r="575" spans="1:14" x14ac:dyDescent="0.3">
      <c r="A575" s="31">
        <v>41101</v>
      </c>
      <c r="B575" s="32">
        <v>677.2</v>
      </c>
      <c r="C575" s="32">
        <v>663.1</v>
      </c>
      <c r="D575" s="32">
        <v>689.4</v>
      </c>
      <c r="E575" s="32">
        <v>663.1</v>
      </c>
      <c r="F575" s="32">
        <v>682</v>
      </c>
      <c r="G575" s="32">
        <v>681.75</v>
      </c>
      <c r="H575" s="32">
        <v>680.48</v>
      </c>
      <c r="I575" s="32">
        <v>58224</v>
      </c>
      <c r="J575" s="33">
        <v>39620239.549999997</v>
      </c>
      <c r="K575" s="39">
        <f>IF(ISERROR((Table212[[#This Row],[Close Price]]-G574)/G574),0,(Table212[[#This Row],[Close Price]]-G574)/G574)</f>
        <v>6.718842291789655E-3</v>
      </c>
      <c r="L575" s="39">
        <f>IF(OR(Table212[[#This Row],[Raw Return]]&lt;-20,Table212[[#This Row],[Raw Return]]&gt;20),"Outlier",Table212[[#This Row],[Raw Return]])</f>
        <v>6.718842291789655E-3</v>
      </c>
      <c r="M575" s="40">
        <f>(Table212[[#This Row],[Return]]-$Q$3)^2</f>
        <v>2.9495089955745409E-5</v>
      </c>
      <c r="N575" s="40">
        <f>(Table212[[#This Row],[Return]]-$Q$3)^3</f>
        <v>1.6018601136007245E-7</v>
      </c>
    </row>
    <row r="576" spans="1:14" x14ac:dyDescent="0.3">
      <c r="A576" s="36">
        <v>41102</v>
      </c>
      <c r="B576" s="37">
        <v>681.75</v>
      </c>
      <c r="C576" s="37">
        <v>683.9</v>
      </c>
      <c r="D576" s="37">
        <v>702</v>
      </c>
      <c r="E576" s="37">
        <v>672.5</v>
      </c>
      <c r="F576" s="37">
        <v>692</v>
      </c>
      <c r="G576" s="37">
        <v>696.3</v>
      </c>
      <c r="H576" s="37">
        <v>690.61</v>
      </c>
      <c r="I576" s="37">
        <v>88715</v>
      </c>
      <c r="J576" s="38">
        <v>61267361.5</v>
      </c>
      <c r="K576" s="39">
        <f>IF(ISERROR((Table212[[#This Row],[Close Price]]-G575)/G575),0,(Table212[[#This Row],[Close Price]]-G575)/G575)</f>
        <v>2.1342134213421276E-2</v>
      </c>
      <c r="L576" s="39">
        <f>IF(OR(Table212[[#This Row],[Raw Return]]&lt;-20,Table212[[#This Row],[Raw Return]]&gt;20),"Outlier",Table212[[#This Row],[Raw Return]])</f>
        <v>2.1342134213421276E-2</v>
      </c>
      <c r="M576" s="40">
        <f>(Table212[[#This Row],[Return]]-$Q$3)^2</f>
        <v>4.0217214659674761E-4</v>
      </c>
      <c r="N576" s="40">
        <f>(Table212[[#This Row],[Return]]-$Q$3)^3</f>
        <v>8.0652527846380313E-6</v>
      </c>
    </row>
    <row r="577" spans="1:14" x14ac:dyDescent="0.3">
      <c r="A577" s="31">
        <v>41103</v>
      </c>
      <c r="B577" s="32">
        <v>696.3</v>
      </c>
      <c r="C577" s="32">
        <v>697.05</v>
      </c>
      <c r="D577" s="32">
        <v>704</v>
      </c>
      <c r="E577" s="32">
        <v>682.1</v>
      </c>
      <c r="F577" s="32">
        <v>686.9</v>
      </c>
      <c r="G577" s="32">
        <v>688.45</v>
      </c>
      <c r="H577" s="32">
        <v>692.93</v>
      </c>
      <c r="I577" s="32">
        <v>66543</v>
      </c>
      <c r="J577" s="33">
        <v>46109570.049999997</v>
      </c>
      <c r="K577" s="39">
        <f>IF(ISERROR((Table212[[#This Row],[Close Price]]-G576)/G576),0,(Table212[[#This Row],[Close Price]]-G576)/G576)</f>
        <v>-1.1273876202786026E-2</v>
      </c>
      <c r="L577" s="39">
        <f>IF(OR(Table212[[#This Row],[Raw Return]]&lt;-20,Table212[[#This Row],[Raw Return]]&gt;20),"Outlier",Table212[[#This Row],[Raw Return]])</f>
        <v>-1.1273876202786026E-2</v>
      </c>
      <c r="M577" s="40">
        <f>(Table212[[#This Row],[Return]]-$Q$3)^2</f>
        <v>1.57798323652173E-4</v>
      </c>
      <c r="N577" s="40">
        <f>(Table212[[#This Row],[Return]]-$Q$3)^3</f>
        <v>-1.9822278693236162E-6</v>
      </c>
    </row>
    <row r="578" spans="1:14" x14ac:dyDescent="0.3">
      <c r="A578" s="36">
        <v>41106</v>
      </c>
      <c r="B578" s="37">
        <v>688.45</v>
      </c>
      <c r="C578" s="37">
        <v>692</v>
      </c>
      <c r="D578" s="37">
        <v>694</v>
      </c>
      <c r="E578" s="37">
        <v>681</v>
      </c>
      <c r="F578" s="37">
        <v>683.4</v>
      </c>
      <c r="G578" s="37">
        <v>683.3</v>
      </c>
      <c r="H578" s="37">
        <v>687.54</v>
      </c>
      <c r="I578" s="37">
        <v>26879</v>
      </c>
      <c r="J578" s="38">
        <v>18480517.399999999</v>
      </c>
      <c r="K578" s="39">
        <f>IF(ISERROR((Table212[[#This Row],[Close Price]]-G577)/G577),0,(Table212[[#This Row],[Close Price]]-G577)/G577)</f>
        <v>-7.4805723000945469E-3</v>
      </c>
      <c r="L578" s="39">
        <f>IF(OR(Table212[[#This Row],[Raw Return]]&lt;-20,Table212[[#This Row],[Raw Return]]&gt;20),"Outlier",Table212[[#This Row],[Raw Return]])</f>
        <v>-7.4805723000945469E-3</v>
      </c>
      <c r="M578" s="40">
        <f>(Table212[[#This Row],[Return]]-$Q$3)^2</f>
        <v>7.6886177874138265E-5</v>
      </c>
      <c r="N578" s="40">
        <f>(Table212[[#This Row],[Return]]-$Q$3)^3</f>
        <v>-6.741746339693529E-7</v>
      </c>
    </row>
    <row r="579" spans="1:14" x14ac:dyDescent="0.3">
      <c r="A579" s="31">
        <v>41107</v>
      </c>
      <c r="B579" s="32">
        <v>683.3</v>
      </c>
      <c r="C579" s="32">
        <v>685</v>
      </c>
      <c r="D579" s="32">
        <v>703.9</v>
      </c>
      <c r="E579" s="32">
        <v>666.05</v>
      </c>
      <c r="F579" s="32">
        <v>684.6</v>
      </c>
      <c r="G579" s="32">
        <v>681</v>
      </c>
      <c r="H579" s="32">
        <v>684.78</v>
      </c>
      <c r="I579" s="32">
        <v>327745</v>
      </c>
      <c r="J579" s="33">
        <v>224432608.94999999</v>
      </c>
      <c r="K579" s="39">
        <f>IF(ISERROR((Table212[[#This Row],[Close Price]]-G578)/G578),0,(Table212[[#This Row],[Close Price]]-G578)/G578)</f>
        <v>-3.3660178545294227E-3</v>
      </c>
      <c r="L579" s="39">
        <f>IF(OR(Table212[[#This Row],[Raw Return]]&lt;-20,Table212[[#This Row],[Raw Return]]&gt;20),"Outlier",Table212[[#This Row],[Raw Return]])</f>
        <v>-3.3660178545294227E-3</v>
      </c>
      <c r="M579" s="40">
        <f>(Table212[[#This Row],[Return]]-$Q$3)^2</f>
        <v>2.1658989290884562E-5</v>
      </c>
      <c r="N579" s="40">
        <f>(Table212[[#This Row],[Return]]-$Q$3)^3</f>
        <v>-1.0079924515021797E-7</v>
      </c>
    </row>
    <row r="580" spans="1:14" x14ac:dyDescent="0.3">
      <c r="A580" s="36">
        <v>41108</v>
      </c>
      <c r="B580" s="37">
        <v>681</v>
      </c>
      <c r="C580" s="37">
        <v>693.4</v>
      </c>
      <c r="D580" s="37">
        <v>720.9</v>
      </c>
      <c r="E580" s="37">
        <v>682</v>
      </c>
      <c r="F580" s="37">
        <v>712</v>
      </c>
      <c r="G580" s="37">
        <v>713.2</v>
      </c>
      <c r="H580" s="37">
        <v>709.93</v>
      </c>
      <c r="I580" s="37">
        <v>693016</v>
      </c>
      <c r="J580" s="38">
        <v>491989790.39999998</v>
      </c>
      <c r="K580" s="39">
        <f>IF(ISERROR((Table212[[#This Row],[Close Price]]-G579)/G579),0,(Table212[[#This Row],[Close Price]]-G579)/G579)</f>
        <v>4.728340675477246E-2</v>
      </c>
      <c r="L580" s="39">
        <f>IF(OR(Table212[[#This Row],[Raw Return]]&lt;-20,Table212[[#This Row],[Raw Return]]&gt;20),"Outlier",Table212[[#This Row],[Raw Return]])</f>
        <v>4.728340675477246E-2</v>
      </c>
      <c r="M580" s="40">
        <f>(Table212[[#This Row],[Return]]-$Q$3)^2</f>
        <v>2.1155862671135379E-3</v>
      </c>
      <c r="N580" s="40">
        <f>(Table212[[#This Row],[Return]]-$Q$3)^3</f>
        <v>9.7307453826327167E-5</v>
      </c>
    </row>
    <row r="581" spans="1:14" x14ac:dyDescent="0.3">
      <c r="A581" s="31">
        <v>41109</v>
      </c>
      <c r="B581" s="32">
        <v>713.2</v>
      </c>
      <c r="C581" s="32">
        <v>719</v>
      </c>
      <c r="D581" s="32">
        <v>739.9</v>
      </c>
      <c r="E581" s="32">
        <v>713.05</v>
      </c>
      <c r="F581" s="32">
        <v>731</v>
      </c>
      <c r="G581" s="32">
        <v>731.3</v>
      </c>
      <c r="H581" s="32">
        <v>729.98</v>
      </c>
      <c r="I581" s="32">
        <v>373864</v>
      </c>
      <c r="J581" s="33">
        <v>272914303.89999998</v>
      </c>
      <c r="K581" s="39">
        <f>IF(ISERROR((Table212[[#This Row],[Close Price]]-G580)/G580),0,(Table212[[#This Row],[Close Price]]-G580)/G580)</f>
        <v>2.5378575434660555E-2</v>
      </c>
      <c r="L581" s="39">
        <f>IF(OR(Table212[[#This Row],[Raw Return]]&lt;-20,Table212[[#This Row],[Raw Return]]&gt;20),"Outlier",Table212[[#This Row],[Raw Return]])</f>
        <v>2.5378575434660555E-2</v>
      </c>
      <c r="M581" s="40">
        <f>(Table212[[#This Row],[Return]]-$Q$3)^2</f>
        <v>5.8036044674174335E-4</v>
      </c>
      <c r="N581" s="40">
        <f>(Table212[[#This Row],[Return]]-$Q$3)^3</f>
        <v>1.3981272794800287E-5</v>
      </c>
    </row>
    <row r="582" spans="1:14" x14ac:dyDescent="0.3">
      <c r="A582" s="36">
        <v>41110</v>
      </c>
      <c r="B582" s="37">
        <v>731.3</v>
      </c>
      <c r="C582" s="37">
        <v>732.1</v>
      </c>
      <c r="D582" s="37">
        <v>733.8</v>
      </c>
      <c r="E582" s="37">
        <v>710.7</v>
      </c>
      <c r="F582" s="37">
        <v>712.15</v>
      </c>
      <c r="G582" s="37">
        <v>713.95</v>
      </c>
      <c r="H582" s="37">
        <v>721.34</v>
      </c>
      <c r="I582" s="37">
        <v>68055</v>
      </c>
      <c r="J582" s="38">
        <v>49090798.399999999</v>
      </c>
      <c r="K582" s="39">
        <f>IF(ISERROR((Table212[[#This Row],[Close Price]]-G581)/G581),0,(Table212[[#This Row],[Close Price]]-G581)/G581)</f>
        <v>-2.372487351292207E-2</v>
      </c>
      <c r="L582" s="39">
        <f>IF(OR(Table212[[#This Row],[Raw Return]]&lt;-20,Table212[[#This Row],[Raw Return]]&gt;20),"Outlier",Table212[[#This Row],[Raw Return]])</f>
        <v>-2.372487351292207E-2</v>
      </c>
      <c r="M582" s="40">
        <f>(Table212[[#This Row],[Return]]-$Q$3)^2</f>
        <v>6.256390424732943E-4</v>
      </c>
      <c r="N582" s="40">
        <f>(Table212[[#This Row],[Return]]-$Q$3)^3</f>
        <v>-1.5648970217334299E-5</v>
      </c>
    </row>
    <row r="583" spans="1:14" x14ac:dyDescent="0.3">
      <c r="A583" s="31">
        <v>41113</v>
      </c>
      <c r="B583" s="32">
        <v>713.95</v>
      </c>
      <c r="C583" s="32">
        <v>708.35</v>
      </c>
      <c r="D583" s="32">
        <v>727</v>
      </c>
      <c r="E583" s="32">
        <v>696</v>
      </c>
      <c r="F583" s="32">
        <v>725</v>
      </c>
      <c r="G583" s="32">
        <v>722.35</v>
      </c>
      <c r="H583" s="32">
        <v>714.51</v>
      </c>
      <c r="I583" s="32">
        <v>101977</v>
      </c>
      <c r="J583" s="33">
        <v>72863694.75</v>
      </c>
      <c r="K583" s="39">
        <f>IF(ISERROR((Table212[[#This Row],[Close Price]]-G582)/G582),0,(Table212[[#This Row],[Close Price]]-G582)/G582)</f>
        <v>1.1765529799005499E-2</v>
      </c>
      <c r="L583" s="39">
        <f>IF(OR(Table212[[#This Row],[Raw Return]]&lt;-20,Table212[[#This Row],[Raw Return]]&gt;20),"Outlier",Table212[[#This Row],[Raw Return]])</f>
        <v>1.1765529799005499E-2</v>
      </c>
      <c r="M583" s="40">
        <f>(Table212[[#This Row],[Return]]-$Q$3)^2</f>
        <v>1.0978064089174771E-4</v>
      </c>
      <c r="N583" s="40">
        <f>(Table212[[#This Row],[Return]]-$Q$3)^3</f>
        <v>1.1502404674211786E-6</v>
      </c>
    </row>
    <row r="584" spans="1:14" x14ac:dyDescent="0.3">
      <c r="A584" s="36">
        <v>41114</v>
      </c>
      <c r="B584" s="37">
        <v>722.35</v>
      </c>
      <c r="C584" s="37">
        <v>725.05</v>
      </c>
      <c r="D584" s="37">
        <v>741.9</v>
      </c>
      <c r="E584" s="37">
        <v>723</v>
      </c>
      <c r="F584" s="37">
        <v>728.6</v>
      </c>
      <c r="G584" s="37">
        <v>729.35</v>
      </c>
      <c r="H584" s="37">
        <v>732.44</v>
      </c>
      <c r="I584" s="37">
        <v>131277</v>
      </c>
      <c r="J584" s="38">
        <v>96152267</v>
      </c>
      <c r="K584" s="39">
        <f>IF(ISERROR((Table212[[#This Row],[Close Price]]-G583)/G583),0,(Table212[[#This Row],[Close Price]]-G583)/G583)</f>
        <v>9.6905932027410539E-3</v>
      </c>
      <c r="L584" s="39">
        <f>IF(OR(Table212[[#This Row],[Raw Return]]&lt;-20,Table212[[#This Row],[Raw Return]]&gt;20),"Outlier",Table212[[#This Row],[Raw Return]])</f>
        <v>9.6905932027410539E-3</v>
      </c>
      <c r="M584" s="40">
        <f>(Table212[[#This Row],[Return]]-$Q$3)^2</f>
        <v>7.0605184641138512E-5</v>
      </c>
      <c r="N584" s="40">
        <f>(Table212[[#This Row],[Return]]-$Q$3)^3</f>
        <v>5.9327341761378922E-7</v>
      </c>
    </row>
    <row r="585" spans="1:14" x14ac:dyDescent="0.3">
      <c r="A585" s="31">
        <v>41115</v>
      </c>
      <c r="B585" s="32">
        <v>729.35</v>
      </c>
      <c r="C585" s="32">
        <v>735</v>
      </c>
      <c r="D585" s="32">
        <v>750.1</v>
      </c>
      <c r="E585" s="32">
        <v>723.05</v>
      </c>
      <c r="F585" s="32">
        <v>734</v>
      </c>
      <c r="G585" s="32">
        <v>733.85</v>
      </c>
      <c r="H585" s="32">
        <v>736.31</v>
      </c>
      <c r="I585" s="32">
        <v>112287</v>
      </c>
      <c r="J585" s="33">
        <v>82677495.400000006</v>
      </c>
      <c r="K585" s="39">
        <f>IF(ISERROR((Table212[[#This Row],[Close Price]]-G584)/G584),0,(Table212[[#This Row],[Close Price]]-G584)/G584)</f>
        <v>6.1698772879961606E-3</v>
      </c>
      <c r="L585" s="39">
        <f>IF(OR(Table212[[#This Row],[Raw Return]]&lt;-20,Table212[[#This Row],[Raw Return]]&gt;20),"Outlier",Table212[[#This Row],[Raw Return]])</f>
        <v>6.1698772879961606E-3</v>
      </c>
      <c r="M585" s="40">
        <f>(Table212[[#This Row],[Return]]-$Q$3)^2</f>
        <v>2.3833662489410681E-5</v>
      </c>
      <c r="N585" s="40">
        <f>(Table212[[#This Row],[Return]]-$Q$3)^3</f>
        <v>1.1635530193120749E-7</v>
      </c>
    </row>
    <row r="586" spans="1:14" x14ac:dyDescent="0.3">
      <c r="A586" s="36">
        <v>41116</v>
      </c>
      <c r="B586" s="37">
        <v>733.85</v>
      </c>
      <c r="C586" s="37">
        <v>734.05</v>
      </c>
      <c r="D586" s="37">
        <v>737.9</v>
      </c>
      <c r="E586" s="37">
        <v>714.4</v>
      </c>
      <c r="F586" s="37">
        <v>717</v>
      </c>
      <c r="G586" s="37">
        <v>717.35</v>
      </c>
      <c r="H586" s="37">
        <v>723.06</v>
      </c>
      <c r="I586" s="37">
        <v>38642</v>
      </c>
      <c r="J586" s="38">
        <v>27940370.75</v>
      </c>
      <c r="K586" s="39">
        <f>IF(ISERROR((Table212[[#This Row],[Close Price]]-G585)/G585),0,(Table212[[#This Row],[Close Price]]-G585)/G585)</f>
        <v>-2.2484158888056143E-2</v>
      </c>
      <c r="L586" s="39">
        <f>IF(OR(Table212[[#This Row],[Raw Return]]&lt;-20,Table212[[#This Row],[Raw Return]]&gt;20),"Outlier",Table212[[#This Row],[Raw Return]])</f>
        <v>-2.2484158888056143E-2</v>
      </c>
      <c r="M586" s="40">
        <f>(Table212[[#This Row],[Return]]-$Q$3)^2</f>
        <v>5.6511097733934613E-4</v>
      </c>
      <c r="N586" s="40">
        <f>(Table212[[#This Row],[Return]]-$Q$3)^3</f>
        <v>-1.3433853732283749E-5</v>
      </c>
    </row>
    <row r="587" spans="1:14" x14ac:dyDescent="0.3">
      <c r="A587" s="31">
        <v>41117</v>
      </c>
      <c r="B587" s="32">
        <v>717.35</v>
      </c>
      <c r="C587" s="32">
        <v>731.4</v>
      </c>
      <c r="D587" s="32">
        <v>737</v>
      </c>
      <c r="E587" s="32">
        <v>717</v>
      </c>
      <c r="F587" s="32">
        <v>725</v>
      </c>
      <c r="G587" s="32">
        <v>720.75</v>
      </c>
      <c r="H587" s="32">
        <v>725.75</v>
      </c>
      <c r="I587" s="32">
        <v>59987</v>
      </c>
      <c r="J587" s="33">
        <v>43535561.350000001</v>
      </c>
      <c r="K587" s="39">
        <f>IF(ISERROR((Table212[[#This Row],[Close Price]]-G586)/G586),0,(Table212[[#This Row],[Close Price]]-G586)/G586)</f>
        <v>4.7396668293022614E-3</v>
      </c>
      <c r="L587" s="39">
        <f>IF(OR(Table212[[#This Row],[Raw Return]]&lt;-20,Table212[[#This Row],[Raw Return]]&gt;20),"Outlier",Table212[[#This Row],[Raw Return]])</f>
        <v>4.7396668293022614E-3</v>
      </c>
      <c r="M587" s="40">
        <f>(Table212[[#This Row],[Return]]-$Q$3)^2</f>
        <v>1.1914666138147933E-5</v>
      </c>
      <c r="N587" s="40">
        <f>(Table212[[#This Row],[Return]]-$Q$3)^3</f>
        <v>4.1126600850753758E-8</v>
      </c>
    </row>
    <row r="588" spans="1:14" x14ac:dyDescent="0.3">
      <c r="A588" s="36">
        <v>41120</v>
      </c>
      <c r="B588" s="37">
        <v>720.75</v>
      </c>
      <c r="C588" s="37">
        <v>729.8</v>
      </c>
      <c r="D588" s="37">
        <v>737</v>
      </c>
      <c r="E588" s="37">
        <v>718</v>
      </c>
      <c r="F588" s="37">
        <v>729</v>
      </c>
      <c r="G588" s="37">
        <v>727.8</v>
      </c>
      <c r="H588" s="37">
        <v>730.62</v>
      </c>
      <c r="I588" s="37">
        <v>55731</v>
      </c>
      <c r="J588" s="38">
        <v>40718384.25</v>
      </c>
      <c r="K588" s="39">
        <f>IF(ISERROR((Table212[[#This Row],[Close Price]]-G587)/G587),0,(Table212[[#This Row],[Close Price]]-G587)/G587)</f>
        <v>9.7814776274713217E-3</v>
      </c>
      <c r="L588" s="39">
        <f>IF(OR(Table212[[#This Row],[Raw Return]]&lt;-20,Table212[[#This Row],[Raw Return]]&gt;20),"Outlier",Table212[[#This Row],[Raw Return]])</f>
        <v>9.7814776274713217E-3</v>
      </c>
      <c r="M588" s="40">
        <f>(Table212[[#This Row],[Return]]-$Q$3)^2</f>
        <v>7.2140791755609884E-5</v>
      </c>
      <c r="N588" s="40">
        <f>(Table212[[#This Row],[Return]]-$Q$3)^3</f>
        <v>6.1273312118315314E-7</v>
      </c>
    </row>
    <row r="589" spans="1:14" x14ac:dyDescent="0.3">
      <c r="A589" s="31">
        <v>41121</v>
      </c>
      <c r="B589" s="32">
        <v>727.8</v>
      </c>
      <c r="C589" s="32">
        <v>731.8</v>
      </c>
      <c r="D589" s="32">
        <v>755.5</v>
      </c>
      <c r="E589" s="32">
        <v>731.45</v>
      </c>
      <c r="F589" s="32">
        <v>743</v>
      </c>
      <c r="G589" s="32">
        <v>744.6</v>
      </c>
      <c r="H589" s="32">
        <v>745.45</v>
      </c>
      <c r="I589" s="32">
        <v>199874</v>
      </c>
      <c r="J589" s="33">
        <v>148995370.90000001</v>
      </c>
      <c r="K589" s="39">
        <f>IF(ISERROR((Table212[[#This Row],[Close Price]]-G588)/G588),0,(Table212[[#This Row],[Close Price]]-G588)/G588)</f>
        <v>2.3083264633141067E-2</v>
      </c>
      <c r="L589" s="39">
        <f>IF(OR(Table212[[#This Row],[Raw Return]]&lt;-20,Table212[[#This Row],[Raw Return]]&gt;20),"Outlier",Table212[[#This Row],[Raw Return]])</f>
        <v>2.3083264633141067E-2</v>
      </c>
      <c r="M589" s="40">
        <f>(Table212[[#This Row],[Return]]-$Q$3)^2</f>
        <v>4.7503774202455003E-4</v>
      </c>
      <c r="N589" s="40">
        <f>(Table212[[#This Row],[Return]]-$Q$3)^3</f>
        <v>1.0353618867950334E-5</v>
      </c>
    </row>
    <row r="590" spans="1:14" x14ac:dyDescent="0.3">
      <c r="A590" s="36">
        <v>41122</v>
      </c>
      <c r="B590" s="37">
        <v>744.6</v>
      </c>
      <c r="C590" s="37">
        <v>747</v>
      </c>
      <c r="D590" s="37">
        <v>749.6</v>
      </c>
      <c r="E590" s="37">
        <v>737.5</v>
      </c>
      <c r="F590" s="37">
        <v>744</v>
      </c>
      <c r="G590" s="37">
        <v>743.9</v>
      </c>
      <c r="H590" s="37">
        <v>744.14</v>
      </c>
      <c r="I590" s="37">
        <v>56046</v>
      </c>
      <c r="J590" s="38">
        <v>41706199.75</v>
      </c>
      <c r="K590" s="39">
        <f>IF(ISERROR((Table212[[#This Row],[Close Price]]-G589)/G589),0,(Table212[[#This Row],[Close Price]]-G589)/G589)</f>
        <v>-9.4010206822461113E-4</v>
      </c>
      <c r="L590" s="39">
        <f>IF(OR(Table212[[#This Row],[Raw Return]]&lt;-20,Table212[[#This Row],[Raw Return]]&gt;20),"Outlier",Table212[[#This Row],[Raw Return]])</f>
        <v>-9.4010206822461113E-4</v>
      </c>
      <c r="M590" s="40">
        <f>(Table212[[#This Row],[Return]]-$Q$3)^2</f>
        <v>4.9640113573613949E-6</v>
      </c>
      <c r="N590" s="40">
        <f>(Table212[[#This Row],[Return]]-$Q$3)^3</f>
        <v>-1.1059847780427751E-8</v>
      </c>
    </row>
    <row r="591" spans="1:14" x14ac:dyDescent="0.3">
      <c r="A591" s="31">
        <v>41123</v>
      </c>
      <c r="B591" s="32">
        <v>743.9</v>
      </c>
      <c r="C591" s="32">
        <v>743.85</v>
      </c>
      <c r="D591" s="32">
        <v>747</v>
      </c>
      <c r="E591" s="32">
        <v>733</v>
      </c>
      <c r="F591" s="32">
        <v>740</v>
      </c>
      <c r="G591" s="32">
        <v>741.15</v>
      </c>
      <c r="H591" s="32">
        <v>739.45</v>
      </c>
      <c r="I591" s="32">
        <v>32936</v>
      </c>
      <c r="J591" s="33">
        <v>24354544.550000001</v>
      </c>
      <c r="K591" s="39">
        <f>IF(ISERROR((Table212[[#This Row],[Close Price]]-G590)/G590),0,(Table212[[#This Row],[Close Price]]-G590)/G590)</f>
        <v>-3.6967334319128915E-3</v>
      </c>
      <c r="L591" s="39">
        <f>IF(OR(Table212[[#This Row],[Raw Return]]&lt;-20,Table212[[#This Row],[Raw Return]]&gt;20),"Outlier",Table212[[#This Row],[Raw Return]])</f>
        <v>-3.6967334319128915E-3</v>
      </c>
      <c r="M591" s="40">
        <f>(Table212[[#This Row],[Return]]-$Q$3)^2</f>
        <v>2.4846611037546088E-5</v>
      </c>
      <c r="N591" s="40">
        <f>(Table212[[#This Row],[Return]]-$Q$3)^3</f>
        <v>-1.2385134920327654E-7</v>
      </c>
    </row>
    <row r="592" spans="1:14" x14ac:dyDescent="0.3">
      <c r="A592" s="36">
        <v>41124</v>
      </c>
      <c r="B592" s="37">
        <v>741.15</v>
      </c>
      <c r="C592" s="37">
        <v>735.3</v>
      </c>
      <c r="D592" s="37">
        <v>752</v>
      </c>
      <c r="E592" s="37">
        <v>734.15</v>
      </c>
      <c r="F592" s="37">
        <v>745.2</v>
      </c>
      <c r="G592" s="37">
        <v>745.25</v>
      </c>
      <c r="H592" s="37">
        <v>742.45</v>
      </c>
      <c r="I592" s="37">
        <v>49102</v>
      </c>
      <c r="J592" s="38">
        <v>36455769.600000001</v>
      </c>
      <c r="K592" s="39">
        <f>IF(ISERROR((Table212[[#This Row],[Close Price]]-G591)/G591),0,(Table212[[#This Row],[Close Price]]-G591)/G591)</f>
        <v>5.5319436011603898E-3</v>
      </c>
      <c r="L592" s="39">
        <f>IF(OR(Table212[[#This Row],[Raw Return]]&lt;-20,Table212[[#This Row],[Raw Return]]&gt;20),"Outlier",Table212[[#This Row],[Raw Return]])</f>
        <v>5.5319436011603898E-3</v>
      </c>
      <c r="M592" s="40">
        <f>(Table212[[#This Row],[Return]]-$Q$3)^2</f>
        <v>1.8011871531775673E-5</v>
      </c>
      <c r="N592" s="40">
        <f>(Table212[[#This Row],[Return]]-$Q$3)^3</f>
        <v>7.6443094789231619E-8</v>
      </c>
    </row>
    <row r="593" spans="1:14" x14ac:dyDescent="0.3">
      <c r="A593" s="31">
        <v>41127</v>
      </c>
      <c r="B593" s="32">
        <v>745.25</v>
      </c>
      <c r="C593" s="32">
        <v>755</v>
      </c>
      <c r="D593" s="32">
        <v>775.7</v>
      </c>
      <c r="E593" s="32">
        <v>747</v>
      </c>
      <c r="F593" s="32">
        <v>770</v>
      </c>
      <c r="G593" s="32">
        <v>769.7</v>
      </c>
      <c r="H593" s="32">
        <v>765.41</v>
      </c>
      <c r="I593" s="32">
        <v>141835</v>
      </c>
      <c r="J593" s="33">
        <v>108561323.7</v>
      </c>
      <c r="K593" s="39">
        <f>IF(ISERROR((Table212[[#This Row],[Close Price]]-G592)/G592),0,(Table212[[#This Row],[Close Price]]-G592)/G592)</f>
        <v>3.2807782623280837E-2</v>
      </c>
      <c r="L593" s="39">
        <f>IF(OR(Table212[[#This Row],[Raw Return]]&lt;-20,Table212[[#This Row],[Raw Return]]&gt;20),"Outlier",Table212[[#This Row],[Raw Return]])</f>
        <v>3.2807782623280837E-2</v>
      </c>
      <c r="M593" s="40">
        <f>(Table212[[#This Row],[Return]]-$Q$3)^2</f>
        <v>9.935027439372517E-4</v>
      </c>
      <c r="N593" s="40">
        <f>(Table212[[#This Row],[Return]]-$Q$3)^3</f>
        <v>3.1315085830050621E-5</v>
      </c>
    </row>
    <row r="594" spans="1:14" x14ac:dyDescent="0.3">
      <c r="A594" s="36">
        <v>41128</v>
      </c>
      <c r="B594" s="37">
        <v>769.7</v>
      </c>
      <c r="C594" s="37">
        <v>775</v>
      </c>
      <c r="D594" s="37">
        <v>813</v>
      </c>
      <c r="E594" s="37">
        <v>772.5</v>
      </c>
      <c r="F594" s="37">
        <v>812</v>
      </c>
      <c r="G594" s="37">
        <v>805.7</v>
      </c>
      <c r="H594" s="37">
        <v>798.44</v>
      </c>
      <c r="I594" s="37">
        <v>260525</v>
      </c>
      <c r="J594" s="38">
        <v>208014423.5</v>
      </c>
      <c r="K594" s="39">
        <f>IF(ISERROR((Table212[[#This Row],[Close Price]]-G593)/G593),0,(Table212[[#This Row],[Close Price]]-G593)/G593)</f>
        <v>4.6771469403663765E-2</v>
      </c>
      <c r="L594" s="39">
        <f>IF(OR(Table212[[#This Row],[Raw Return]]&lt;-20,Table212[[#This Row],[Raw Return]]&gt;20),"Outlier",Table212[[#This Row],[Raw Return]])</f>
        <v>4.6771469403663765E-2</v>
      </c>
      <c r="M594" s="40">
        <f>(Table212[[#This Row],[Return]]-$Q$3)^2</f>
        <v>2.0687547153515271E-3</v>
      </c>
      <c r="N594" s="40">
        <f>(Table212[[#This Row],[Return]]-$Q$3)^3</f>
        <v>9.4094340252511547E-5</v>
      </c>
    </row>
    <row r="595" spans="1:14" x14ac:dyDescent="0.3">
      <c r="A595" s="31">
        <v>41129</v>
      </c>
      <c r="B595" s="32">
        <v>805.7</v>
      </c>
      <c r="C595" s="32">
        <v>810.95</v>
      </c>
      <c r="D595" s="32">
        <v>846.4</v>
      </c>
      <c r="E595" s="32">
        <v>810.95</v>
      </c>
      <c r="F595" s="32">
        <v>829.25</v>
      </c>
      <c r="G595" s="32">
        <v>830.8</v>
      </c>
      <c r="H595" s="32">
        <v>829.17</v>
      </c>
      <c r="I595" s="32">
        <v>184638</v>
      </c>
      <c r="J595" s="33">
        <v>153096304.5</v>
      </c>
      <c r="K595" s="39">
        <f>IF(ISERROR((Table212[[#This Row],[Close Price]]-G594)/G594),0,(Table212[[#This Row],[Close Price]]-G594)/G594)</f>
        <v>3.1153034628273436E-2</v>
      </c>
      <c r="L595" s="39">
        <f>IF(OR(Table212[[#This Row],[Raw Return]]&lt;-20,Table212[[#This Row],[Raw Return]]&gt;20),"Outlier",Table212[[#This Row],[Raw Return]])</f>
        <v>3.1153034628273436E-2</v>
      </c>
      <c r="M595" s="40">
        <f>(Table212[[#This Row],[Return]]-$Q$3)^2</f>
        <v>8.9192602319040297E-4</v>
      </c>
      <c r="N595" s="40">
        <f>(Table212[[#This Row],[Return]]-$Q$3)^3</f>
        <v>2.6637487129823159E-5</v>
      </c>
    </row>
    <row r="596" spans="1:14" x14ac:dyDescent="0.3">
      <c r="A596" s="36">
        <v>41130</v>
      </c>
      <c r="B596" s="37">
        <v>830.8</v>
      </c>
      <c r="C596" s="37">
        <v>815</v>
      </c>
      <c r="D596" s="37">
        <v>904.75</v>
      </c>
      <c r="E596" s="37">
        <v>815</v>
      </c>
      <c r="F596" s="37">
        <v>884</v>
      </c>
      <c r="G596" s="37">
        <v>885.5</v>
      </c>
      <c r="H596" s="37">
        <v>876.68</v>
      </c>
      <c r="I596" s="37">
        <v>512876</v>
      </c>
      <c r="J596" s="38">
        <v>449629721.44999999</v>
      </c>
      <c r="K596" s="39">
        <f>IF(ISERROR((Table212[[#This Row],[Close Price]]-G595)/G595),0,(Table212[[#This Row],[Close Price]]-G595)/G595)</f>
        <v>6.5840154068367893E-2</v>
      </c>
      <c r="L596" s="39">
        <f>IF(OR(Table212[[#This Row],[Raw Return]]&lt;-20,Table212[[#This Row],[Raw Return]]&gt;20),"Outlier",Table212[[#This Row],[Raw Return]])</f>
        <v>6.5840154068367893E-2</v>
      </c>
      <c r="M596" s="40">
        <f>(Table212[[#This Row],[Return]]-$Q$3)^2</f>
        <v>4.1669929796954814E-3</v>
      </c>
      <c r="N596" s="40">
        <f>(Table212[[#This Row],[Return]]-$Q$3)^3</f>
        <v>2.6898877256170168E-4</v>
      </c>
    </row>
    <row r="597" spans="1:14" x14ac:dyDescent="0.3">
      <c r="A597" s="31">
        <v>41131</v>
      </c>
      <c r="B597" s="32">
        <v>885.5</v>
      </c>
      <c r="C597" s="32">
        <v>884.95</v>
      </c>
      <c r="D597" s="32">
        <v>907.6</v>
      </c>
      <c r="E597" s="32">
        <v>862.65</v>
      </c>
      <c r="F597" s="32">
        <v>905</v>
      </c>
      <c r="G597" s="32">
        <v>898.85</v>
      </c>
      <c r="H597" s="32">
        <v>890.36</v>
      </c>
      <c r="I597" s="32">
        <v>279360</v>
      </c>
      <c r="J597" s="33">
        <v>248729643.34999999</v>
      </c>
      <c r="K597" s="39">
        <f>IF(ISERROR((Table212[[#This Row],[Close Price]]-G596)/G596),0,(Table212[[#This Row],[Close Price]]-G596)/G596)</f>
        <v>1.5076228119706407E-2</v>
      </c>
      <c r="L597" s="39">
        <f>IF(OR(Table212[[#This Row],[Raw Return]]&lt;-20,Table212[[#This Row],[Raw Return]]&gt;20),"Outlier",Table212[[#This Row],[Raw Return]])</f>
        <v>1.5076228119706407E-2</v>
      </c>
      <c r="M597" s="40">
        <f>(Table212[[#This Row],[Return]]-$Q$3)^2</f>
        <v>1.9011788006632533E-4</v>
      </c>
      <c r="N597" s="40">
        <f>(Table212[[#This Row],[Return]]-$Q$3)^3</f>
        <v>2.6214069377675381E-6</v>
      </c>
    </row>
    <row r="598" spans="1:14" x14ac:dyDescent="0.3">
      <c r="A598" s="36">
        <v>41134</v>
      </c>
      <c r="B598" s="37">
        <v>898.85</v>
      </c>
      <c r="C598" s="37">
        <v>904.95</v>
      </c>
      <c r="D598" s="37">
        <v>922.65</v>
      </c>
      <c r="E598" s="37">
        <v>880</v>
      </c>
      <c r="F598" s="37">
        <v>915.15</v>
      </c>
      <c r="G598" s="37">
        <v>912.45</v>
      </c>
      <c r="H598" s="37">
        <v>902.26</v>
      </c>
      <c r="I598" s="37">
        <v>134476</v>
      </c>
      <c r="J598" s="38">
        <v>121332972.45</v>
      </c>
      <c r="K598" s="39">
        <f>IF(ISERROR((Table212[[#This Row],[Close Price]]-G597)/G597),0,(Table212[[#This Row],[Close Price]]-G597)/G597)</f>
        <v>1.5130444456805944E-2</v>
      </c>
      <c r="L598" s="39">
        <f>IF(OR(Table212[[#This Row],[Raw Return]]&lt;-20,Table212[[#This Row],[Raw Return]]&gt;20),"Outlier",Table212[[#This Row],[Raw Return]])</f>
        <v>1.5130444456805944E-2</v>
      </c>
      <c r="M598" s="40">
        <f>(Table212[[#This Row],[Return]]-$Q$3)^2</f>
        <v>1.916159243268356E-4</v>
      </c>
      <c r="N598" s="40">
        <f>(Table212[[#This Row],[Return]]-$Q$3)^3</f>
        <v>2.6524511710173858E-6</v>
      </c>
    </row>
    <row r="599" spans="1:14" x14ac:dyDescent="0.3">
      <c r="A599" s="31">
        <v>41135</v>
      </c>
      <c r="B599" s="32">
        <v>912.45</v>
      </c>
      <c r="C599" s="32">
        <v>910</v>
      </c>
      <c r="D599" s="32">
        <v>949.9</v>
      </c>
      <c r="E599" s="32">
        <v>907.75</v>
      </c>
      <c r="F599" s="32">
        <v>944</v>
      </c>
      <c r="G599" s="32">
        <v>942.7</v>
      </c>
      <c r="H599" s="32">
        <v>938.79</v>
      </c>
      <c r="I599" s="32">
        <v>257282</v>
      </c>
      <c r="J599" s="33">
        <v>241533382.75</v>
      </c>
      <c r="K599" s="39">
        <f>IF(ISERROR((Table212[[#This Row],[Close Price]]-G598)/G598),0,(Table212[[#This Row],[Close Price]]-G598)/G598)</f>
        <v>3.3152501506931886E-2</v>
      </c>
      <c r="L599" s="39">
        <f>IF(OR(Table212[[#This Row],[Raw Return]]&lt;-20,Table212[[#This Row],[Raw Return]]&gt;20),"Outlier",Table212[[#This Row],[Raw Return]])</f>
        <v>3.3152501506931886E-2</v>
      </c>
      <c r="M599" s="40">
        <f>(Table212[[#This Row],[Return]]-$Q$3)^2</f>
        <v>1.0153525697405698E-3</v>
      </c>
      <c r="N599" s="40">
        <f>(Table212[[#This Row],[Return]]-$Q$3)^3</f>
        <v>3.2353800890108288E-5</v>
      </c>
    </row>
    <row r="600" spans="1:14" x14ac:dyDescent="0.3">
      <c r="A600" s="36">
        <v>41137</v>
      </c>
      <c r="B600" s="37">
        <v>942.7</v>
      </c>
      <c r="C600" s="37">
        <v>946.95</v>
      </c>
      <c r="D600" s="37">
        <v>952.25</v>
      </c>
      <c r="E600" s="37">
        <v>910.35</v>
      </c>
      <c r="F600" s="37">
        <v>917.2</v>
      </c>
      <c r="G600" s="37">
        <v>916.15</v>
      </c>
      <c r="H600" s="37">
        <v>935.19</v>
      </c>
      <c r="I600" s="37">
        <v>245661</v>
      </c>
      <c r="J600" s="38">
        <v>229739260.30000001</v>
      </c>
      <c r="K600" s="39">
        <f>IF(ISERROR((Table212[[#This Row],[Close Price]]-G599)/G599),0,(Table212[[#This Row],[Close Price]]-G599)/G599)</f>
        <v>-2.8163784873236519E-2</v>
      </c>
      <c r="L600" s="39">
        <f>IF(OR(Table212[[#This Row],[Raw Return]]&lt;-20,Table212[[#This Row],[Raw Return]]&gt;20),"Outlier",Table212[[#This Row],[Raw Return]])</f>
        <v>-2.8163784873236519E-2</v>
      </c>
      <c r="M600" s="40">
        <f>(Table212[[#This Row],[Return]]-$Q$3)^2</f>
        <v>8.6740198168047396E-4</v>
      </c>
      <c r="N600" s="40">
        <f>(Table212[[#This Row],[Return]]-$Q$3)^3</f>
        <v>-2.5546453354250414E-5</v>
      </c>
    </row>
    <row r="601" spans="1:14" x14ac:dyDescent="0.3">
      <c r="A601" s="31">
        <v>41138</v>
      </c>
      <c r="B601" s="32">
        <v>916.15</v>
      </c>
      <c r="C601" s="32">
        <v>920</v>
      </c>
      <c r="D601" s="32">
        <v>932</v>
      </c>
      <c r="E601" s="32">
        <v>891</v>
      </c>
      <c r="F601" s="32">
        <v>892.8</v>
      </c>
      <c r="G601" s="32">
        <v>895</v>
      </c>
      <c r="H601" s="32">
        <v>912.07</v>
      </c>
      <c r="I601" s="32">
        <v>100790</v>
      </c>
      <c r="J601" s="33">
        <v>91927403.549999997</v>
      </c>
      <c r="K601" s="39">
        <f>IF(ISERROR((Table212[[#This Row],[Close Price]]-G600)/G600),0,(Table212[[#This Row],[Close Price]]-G600)/G600)</f>
        <v>-2.3085739234841432E-2</v>
      </c>
      <c r="L601" s="39">
        <f>IF(OR(Table212[[#This Row],[Raw Return]]&lt;-20,Table212[[#This Row],[Raw Return]]&gt;20),"Outlier",Table212[[#This Row],[Raw Return]])</f>
        <v>-2.3085739234841432E-2</v>
      </c>
      <c r="M601" s="40">
        <f>(Table212[[#This Row],[Return]]-$Q$3)^2</f>
        <v>5.9407448801065943E-4</v>
      </c>
      <c r="N601" s="40">
        <f>(Table212[[#This Row],[Return]]-$Q$3)^3</f>
        <v>-1.4479759667997351E-5</v>
      </c>
    </row>
    <row r="602" spans="1:14" x14ac:dyDescent="0.3">
      <c r="A602" s="36">
        <v>41142</v>
      </c>
      <c r="B602" s="37">
        <v>895</v>
      </c>
      <c r="C602" s="37">
        <v>895</v>
      </c>
      <c r="D602" s="37">
        <v>952.35</v>
      </c>
      <c r="E602" s="37">
        <v>891.15</v>
      </c>
      <c r="F602" s="37">
        <v>936.25</v>
      </c>
      <c r="G602" s="37">
        <v>937</v>
      </c>
      <c r="H602" s="37">
        <v>931.77</v>
      </c>
      <c r="I602" s="37">
        <v>238664</v>
      </c>
      <c r="J602" s="38">
        <v>222380344.30000001</v>
      </c>
      <c r="K602" s="39">
        <f>IF(ISERROR((Table212[[#This Row],[Close Price]]-G601)/G601),0,(Table212[[#This Row],[Close Price]]-G601)/G601)</f>
        <v>4.6927374301675977E-2</v>
      </c>
      <c r="L602" s="39">
        <f>IF(OR(Table212[[#This Row],[Raw Return]]&lt;-20,Table212[[#This Row],[Raw Return]]&gt;20),"Outlier",Table212[[#This Row],[Raw Return]])</f>
        <v>4.6927374301675977E-2</v>
      </c>
      <c r="M602" s="40">
        <f>(Table212[[#This Row],[Return]]-$Q$3)^2</f>
        <v>2.0829612429175272E-3</v>
      </c>
      <c r="N602" s="40">
        <f>(Table212[[#This Row],[Return]]-$Q$3)^3</f>
        <v>9.5065247637347449E-5</v>
      </c>
    </row>
    <row r="603" spans="1:14" x14ac:dyDescent="0.3">
      <c r="A603" s="31">
        <v>41143</v>
      </c>
      <c r="B603" s="32">
        <v>937</v>
      </c>
      <c r="C603" s="32">
        <v>930</v>
      </c>
      <c r="D603" s="32">
        <v>952.45</v>
      </c>
      <c r="E603" s="32">
        <v>922.5</v>
      </c>
      <c r="F603" s="32">
        <v>928</v>
      </c>
      <c r="G603" s="32">
        <v>926.2</v>
      </c>
      <c r="H603" s="32">
        <v>941.66</v>
      </c>
      <c r="I603" s="32">
        <v>158608</v>
      </c>
      <c r="J603" s="33">
        <v>149355534.80000001</v>
      </c>
      <c r="K603" s="39">
        <f>IF(ISERROR((Table212[[#This Row],[Close Price]]-G602)/G602),0,(Table212[[#This Row],[Close Price]]-G602)/G602)</f>
        <v>-1.1526147278548511E-2</v>
      </c>
      <c r="L603" s="39">
        <f>IF(OR(Table212[[#This Row],[Raw Return]]&lt;-20,Table212[[#This Row],[Raw Return]]&gt;20),"Outlier",Table212[[#This Row],[Raw Return]])</f>
        <v>-1.1526147278548511E-2</v>
      </c>
      <c r="M603" s="40">
        <f>(Table212[[#This Row],[Return]]-$Q$3)^2</f>
        <v>1.6419991199426558E-4</v>
      </c>
      <c r="N603" s="40">
        <f>(Table212[[#This Row],[Return]]-$Q$3)^3</f>
        <v>-2.1040661039204608E-6</v>
      </c>
    </row>
    <row r="604" spans="1:14" x14ac:dyDescent="0.3">
      <c r="A604" s="36">
        <v>41144</v>
      </c>
      <c r="B604" s="37">
        <v>926.2</v>
      </c>
      <c r="C604" s="37">
        <v>940</v>
      </c>
      <c r="D604" s="37">
        <v>940</v>
      </c>
      <c r="E604" s="37">
        <v>866</v>
      </c>
      <c r="F604" s="37">
        <v>884</v>
      </c>
      <c r="G604" s="37">
        <v>881.9</v>
      </c>
      <c r="H604" s="37">
        <v>898.52</v>
      </c>
      <c r="I604" s="37">
        <v>204454</v>
      </c>
      <c r="J604" s="38">
        <v>183706252.15000001</v>
      </c>
      <c r="K604" s="39">
        <f>IF(ISERROR((Table212[[#This Row],[Close Price]]-G603)/G603),0,(Table212[[#This Row],[Close Price]]-G603)/G603)</f>
        <v>-4.782984236665954E-2</v>
      </c>
      <c r="L604" s="39">
        <f>IF(OR(Table212[[#This Row],[Raw Return]]&lt;-20,Table212[[#This Row],[Raw Return]]&gt;20),"Outlier",Table212[[#This Row],[Raw Return]])</f>
        <v>-4.782984236665954E-2</v>
      </c>
      <c r="M604" s="40">
        <f>(Table212[[#This Row],[Return]]-$Q$3)^2</f>
        <v>2.4125530151349137E-3</v>
      </c>
      <c r="N604" s="40">
        <f>(Table212[[#This Row],[Return]]-$Q$3)^3</f>
        <v>-1.18499167265316E-4</v>
      </c>
    </row>
    <row r="605" spans="1:14" x14ac:dyDescent="0.3">
      <c r="A605" s="31">
        <v>41145</v>
      </c>
      <c r="B605" s="32">
        <v>881.9</v>
      </c>
      <c r="C605" s="32">
        <v>877</v>
      </c>
      <c r="D605" s="32">
        <v>883.4</v>
      </c>
      <c r="E605" s="32">
        <v>820.1</v>
      </c>
      <c r="F605" s="32">
        <v>825.1</v>
      </c>
      <c r="G605" s="32">
        <v>824.95</v>
      </c>
      <c r="H605" s="32">
        <v>838.56</v>
      </c>
      <c r="I605" s="32">
        <v>332985</v>
      </c>
      <c r="J605" s="33">
        <v>279228232.14999998</v>
      </c>
      <c r="K605" s="39">
        <f>IF(ISERROR((Table212[[#This Row],[Close Price]]-G604)/G604),0,(Table212[[#This Row],[Close Price]]-G604)/G604)</f>
        <v>-6.4576482594398382E-2</v>
      </c>
      <c r="L605" s="39">
        <f>IF(OR(Table212[[#This Row],[Raw Return]]&lt;-20,Table212[[#This Row],[Raw Return]]&gt;20),"Outlier",Table212[[#This Row],[Raw Return]])</f>
        <v>-6.4576482594398382E-2</v>
      </c>
      <c r="M605" s="40">
        <f>(Table212[[#This Row],[Return]]-$Q$3)^2</f>
        <v>4.3381174308368634E-3</v>
      </c>
      <c r="N605" s="40">
        <f>(Table212[[#This Row],[Return]]-$Q$3)^3</f>
        <v>-2.8572744386545784E-4</v>
      </c>
    </row>
    <row r="606" spans="1:14" x14ac:dyDescent="0.3">
      <c r="A606" s="36">
        <v>41148</v>
      </c>
      <c r="B606" s="37">
        <v>824.95</v>
      </c>
      <c r="C606" s="37">
        <v>830.1</v>
      </c>
      <c r="D606" s="37">
        <v>859.45</v>
      </c>
      <c r="E606" s="37">
        <v>786.1</v>
      </c>
      <c r="F606" s="37">
        <v>790.05</v>
      </c>
      <c r="G606" s="37">
        <v>791.75</v>
      </c>
      <c r="H606" s="37">
        <v>819.17</v>
      </c>
      <c r="I606" s="37">
        <v>611992</v>
      </c>
      <c r="J606" s="38">
        <v>501326041.85000002</v>
      </c>
      <c r="K606" s="39">
        <f>IF(ISERROR((Table212[[#This Row],[Close Price]]-G605)/G605),0,(Table212[[#This Row],[Close Price]]-G605)/G605)</f>
        <v>-4.0244863325050055E-2</v>
      </c>
      <c r="L606" s="39">
        <f>IF(OR(Table212[[#This Row],[Raw Return]]&lt;-20,Table212[[#This Row],[Raw Return]]&gt;20),"Outlier",Table212[[#This Row],[Raw Return]])</f>
        <v>-4.0244863325050055E-2</v>
      </c>
      <c r="M606" s="40">
        <f>(Table212[[#This Row],[Return]]-$Q$3)^2</f>
        <v>1.7249707675918995E-3</v>
      </c>
      <c r="N606" s="40">
        <f>(Table212[[#This Row],[Return]]-$Q$3)^3</f>
        <v>-7.1642809655743711E-5</v>
      </c>
    </row>
    <row r="607" spans="1:14" x14ac:dyDescent="0.3">
      <c r="A607" s="31">
        <v>41149</v>
      </c>
      <c r="B607" s="32">
        <v>791.75</v>
      </c>
      <c r="C607" s="32">
        <v>796.4</v>
      </c>
      <c r="D607" s="32">
        <v>808</v>
      </c>
      <c r="E607" s="32">
        <v>775</v>
      </c>
      <c r="F607" s="32">
        <v>801</v>
      </c>
      <c r="G607" s="32">
        <v>796.05</v>
      </c>
      <c r="H607" s="32">
        <v>788.39</v>
      </c>
      <c r="I607" s="32">
        <v>301101</v>
      </c>
      <c r="J607" s="33">
        <v>237384071.25</v>
      </c>
      <c r="K607" s="39">
        <f>IF(ISERROR((Table212[[#This Row],[Close Price]]-G606)/G606),0,(Table212[[#This Row],[Close Price]]-G606)/G606)</f>
        <v>5.4310072623933751E-3</v>
      </c>
      <c r="L607" s="39">
        <f>IF(OR(Table212[[#This Row],[Raw Return]]&lt;-20,Table212[[#This Row],[Raw Return]]&gt;20),"Outlier",Table212[[#This Row],[Raw Return]])</f>
        <v>5.4310072623933751E-3</v>
      </c>
      <c r="M607" s="40">
        <f>(Table212[[#This Row],[Return]]-$Q$3)^2</f>
        <v>1.7165304052788144E-5</v>
      </c>
      <c r="N607" s="40">
        <f>(Table212[[#This Row],[Return]]-$Q$3)^3</f>
        <v>7.1117625998727633E-8</v>
      </c>
    </row>
    <row r="608" spans="1:14" x14ac:dyDescent="0.3">
      <c r="A608" s="36">
        <v>41150</v>
      </c>
      <c r="B608" s="37">
        <v>796.05</v>
      </c>
      <c r="C608" s="37">
        <v>801.2</v>
      </c>
      <c r="D608" s="37">
        <v>814</v>
      </c>
      <c r="E608" s="37">
        <v>752.25</v>
      </c>
      <c r="F608" s="37">
        <v>763.1</v>
      </c>
      <c r="G608" s="37">
        <v>765.05</v>
      </c>
      <c r="H608" s="37">
        <v>775.81</v>
      </c>
      <c r="I608" s="37">
        <v>557847</v>
      </c>
      <c r="J608" s="38">
        <v>432783043.05000001</v>
      </c>
      <c r="K608" s="39">
        <f>IF(ISERROR((Table212[[#This Row],[Close Price]]-G607)/G607),0,(Table212[[#This Row],[Close Price]]-G607)/G607)</f>
        <v>-3.8942277495132217E-2</v>
      </c>
      <c r="L608" s="39">
        <f>IF(OR(Table212[[#This Row],[Raw Return]]&lt;-20,Table212[[#This Row],[Raw Return]]&gt;20),"Outlier",Table212[[#This Row],[Raw Return]])</f>
        <v>-3.8942277495132217E-2</v>
      </c>
      <c r="M608" s="40">
        <f>(Table212[[#This Row],[Return]]-$Q$3)^2</f>
        <v>1.6184675088609167E-3</v>
      </c>
      <c r="N608" s="40">
        <f>(Table212[[#This Row],[Return]]-$Q$3)^3</f>
        <v>-6.5111241740701371E-5</v>
      </c>
    </row>
    <row r="609" spans="1:14" x14ac:dyDescent="0.3">
      <c r="A609" s="31">
        <v>41151</v>
      </c>
      <c r="B609" s="32">
        <v>765.05</v>
      </c>
      <c r="C609" s="32">
        <v>761.9</v>
      </c>
      <c r="D609" s="32">
        <v>798</v>
      </c>
      <c r="E609" s="32">
        <v>741.1</v>
      </c>
      <c r="F609" s="32">
        <v>791.8</v>
      </c>
      <c r="G609" s="32">
        <v>787.4</v>
      </c>
      <c r="H609" s="32">
        <v>770.01</v>
      </c>
      <c r="I609" s="32">
        <v>279418</v>
      </c>
      <c r="J609" s="33">
        <v>215155021</v>
      </c>
      <c r="K609" s="39">
        <f>IF(ISERROR((Table212[[#This Row],[Close Price]]-G608)/G608),0,(Table212[[#This Row],[Close Price]]-G608)/G608)</f>
        <v>2.9213776877328311E-2</v>
      </c>
      <c r="L609" s="39">
        <f>IF(OR(Table212[[#This Row],[Raw Return]]&lt;-20,Table212[[#This Row],[Raw Return]]&gt;20),"Outlier",Table212[[#This Row],[Raw Return]])</f>
        <v>2.9213776877328311E-2</v>
      </c>
      <c r="M609" s="40">
        <f>(Table212[[#This Row],[Return]]-$Q$3)^2</f>
        <v>7.7985437198345962E-4</v>
      </c>
      <c r="N609" s="40">
        <f>(Table212[[#This Row],[Return]]-$Q$3)^3</f>
        <v>2.1778113999304832E-5</v>
      </c>
    </row>
    <row r="610" spans="1:14" x14ac:dyDescent="0.3">
      <c r="A610" s="36">
        <v>41152</v>
      </c>
      <c r="B610" s="37">
        <v>787.4</v>
      </c>
      <c r="C610" s="37">
        <v>794.4</v>
      </c>
      <c r="D610" s="37">
        <v>812.45</v>
      </c>
      <c r="E610" s="37">
        <v>790.1</v>
      </c>
      <c r="F610" s="37">
        <v>795.2</v>
      </c>
      <c r="G610" s="37">
        <v>796.2</v>
      </c>
      <c r="H610" s="37">
        <v>801.23</v>
      </c>
      <c r="I610" s="37">
        <v>225273</v>
      </c>
      <c r="J610" s="38">
        <v>180494500.34999999</v>
      </c>
      <c r="K610" s="39">
        <f>IF(ISERROR((Table212[[#This Row],[Close Price]]-G609)/G609),0,(Table212[[#This Row],[Close Price]]-G609)/G609)</f>
        <v>1.1176022352044792E-2</v>
      </c>
      <c r="L610" s="39">
        <f>IF(OR(Table212[[#This Row],[Raw Return]]&lt;-20,Table212[[#This Row],[Raw Return]]&gt;20),"Outlier",Table212[[#This Row],[Raw Return]])</f>
        <v>1.1176022352044792E-2</v>
      </c>
      <c r="M610" s="40">
        <f>(Table212[[#This Row],[Return]]-$Q$3)^2</f>
        <v>9.7774883135765556E-5</v>
      </c>
      <c r="N610" s="40">
        <f>(Table212[[#This Row],[Return]]-$Q$3)^3</f>
        <v>9.668096093411813E-7</v>
      </c>
    </row>
    <row r="611" spans="1:14" x14ac:dyDescent="0.3">
      <c r="A611" s="31">
        <v>41155</v>
      </c>
      <c r="B611" s="32">
        <v>796.2</v>
      </c>
      <c r="C611" s="32">
        <v>799.9</v>
      </c>
      <c r="D611" s="32">
        <v>813.85</v>
      </c>
      <c r="E611" s="32">
        <v>791</v>
      </c>
      <c r="F611" s="32">
        <v>795</v>
      </c>
      <c r="G611" s="32">
        <v>800.75</v>
      </c>
      <c r="H611" s="32">
        <v>802.72</v>
      </c>
      <c r="I611" s="32">
        <v>141329</v>
      </c>
      <c r="J611" s="33">
        <v>113448057.84999999</v>
      </c>
      <c r="K611" s="39">
        <f>IF(ISERROR((Table212[[#This Row],[Close Price]]-G610)/G610),0,(Table212[[#This Row],[Close Price]]-G610)/G610)</f>
        <v>5.7146445616678655E-3</v>
      </c>
      <c r="L611" s="39">
        <f>IF(OR(Table212[[#This Row],[Raw Return]]&lt;-20,Table212[[#This Row],[Raw Return]]&gt;20),"Outlier",Table212[[#This Row],[Raw Return]])</f>
        <v>5.7146445616678655E-3</v>
      </c>
      <c r="M611" s="40">
        <f>(Table212[[#This Row],[Return]]-$Q$3)^2</f>
        <v>1.9596031369853031E-5</v>
      </c>
      <c r="N611" s="40">
        <f>(Table212[[#This Row],[Return]]-$Q$3)^3</f>
        <v>8.6746545517197397E-8</v>
      </c>
    </row>
    <row r="612" spans="1:14" x14ac:dyDescent="0.3">
      <c r="A612" s="36">
        <v>41156</v>
      </c>
      <c r="B612" s="37">
        <v>800.75</v>
      </c>
      <c r="C612" s="37">
        <v>806.35</v>
      </c>
      <c r="D612" s="37">
        <v>810</v>
      </c>
      <c r="E612" s="37">
        <v>790.1</v>
      </c>
      <c r="F612" s="37">
        <v>804</v>
      </c>
      <c r="G612" s="37">
        <v>806.45</v>
      </c>
      <c r="H612" s="37">
        <v>803.72</v>
      </c>
      <c r="I612" s="37">
        <v>78594</v>
      </c>
      <c r="J612" s="38">
        <v>63167913.549999997</v>
      </c>
      <c r="K612" s="39">
        <f>IF(ISERROR((Table212[[#This Row],[Close Price]]-G611)/G611),0,(Table212[[#This Row],[Close Price]]-G611)/G611)</f>
        <v>7.1183265688417674E-3</v>
      </c>
      <c r="L612" s="39">
        <f>IF(OR(Table212[[#This Row],[Raw Return]]&lt;-20,Table212[[#This Row],[Raw Return]]&gt;20),"Outlier",Table212[[#This Row],[Raw Return]])</f>
        <v>7.1183265688417674E-3</v>
      </c>
      <c r="M612" s="40">
        <f>(Table212[[#This Row],[Return]]-$Q$3)^2</f>
        <v>3.3993826500882604E-5</v>
      </c>
      <c r="N612" s="40">
        <f>(Table212[[#This Row],[Return]]-$Q$3)^3</f>
        <v>1.9819837081131344E-7</v>
      </c>
    </row>
    <row r="613" spans="1:14" x14ac:dyDescent="0.3">
      <c r="A613" s="31">
        <v>41157</v>
      </c>
      <c r="B613" s="32">
        <v>806.45</v>
      </c>
      <c r="C613" s="32">
        <v>800</v>
      </c>
      <c r="D613" s="32">
        <v>810</v>
      </c>
      <c r="E613" s="32">
        <v>800</v>
      </c>
      <c r="F613" s="32">
        <v>808</v>
      </c>
      <c r="G613" s="32">
        <v>805.35</v>
      </c>
      <c r="H613" s="32">
        <v>805.51</v>
      </c>
      <c r="I613" s="32">
        <v>89052</v>
      </c>
      <c r="J613" s="33">
        <v>71732595.049999997</v>
      </c>
      <c r="K613" s="39">
        <f>IF(ISERROR((Table212[[#This Row],[Close Price]]-G612)/G612),0,(Table212[[#This Row],[Close Price]]-G612)/G612)</f>
        <v>-1.364002728005484E-3</v>
      </c>
      <c r="L613" s="39">
        <f>IF(OR(Table212[[#This Row],[Raw Return]]&lt;-20,Table212[[#This Row],[Raw Return]]&gt;20),"Outlier",Table212[[#This Row],[Raw Return]])</f>
        <v>-1.364002728005484E-3</v>
      </c>
      <c r="M613" s="40">
        <f>(Table212[[#This Row],[Return]]-$Q$3)^2</f>
        <v>7.0326096717289729E-6</v>
      </c>
      <c r="N613" s="40">
        <f>(Table212[[#This Row],[Return]]-$Q$3)^3</f>
        <v>-1.8649825404691489E-8</v>
      </c>
    </row>
    <row r="614" spans="1:14" x14ac:dyDescent="0.3">
      <c r="A614" s="36">
        <v>41158</v>
      </c>
      <c r="B614" s="37">
        <v>805.35</v>
      </c>
      <c r="C614" s="37">
        <v>798.35</v>
      </c>
      <c r="D614" s="37">
        <v>799</v>
      </c>
      <c r="E614" s="37">
        <v>772.3</v>
      </c>
      <c r="F614" s="37">
        <v>779.95</v>
      </c>
      <c r="G614" s="37">
        <v>783.05</v>
      </c>
      <c r="H614" s="37">
        <v>790.52</v>
      </c>
      <c r="I614" s="37">
        <v>65261</v>
      </c>
      <c r="J614" s="38">
        <v>51590288.850000001</v>
      </c>
      <c r="K614" s="39">
        <f>IF(ISERROR((Table212[[#This Row],[Close Price]]-G613)/G613),0,(Table212[[#This Row],[Close Price]]-G613)/G613)</f>
        <v>-2.7689824299993875E-2</v>
      </c>
      <c r="L614" s="39">
        <f>IF(OR(Table212[[#This Row],[Raw Return]]&lt;-20,Table212[[#This Row],[Raw Return]]&gt;20),"Outlier",Table212[[#This Row],[Raw Return]])</f>
        <v>-2.7689824299993875E-2</v>
      </c>
      <c r="M614" s="40">
        <f>(Table212[[#This Row],[Return]]-$Q$3)^2</f>
        <v>8.39708741555314E-4</v>
      </c>
      <c r="N614" s="40">
        <f>(Table212[[#This Row],[Return]]-$Q$3)^3</f>
        <v>-2.4332851823715904E-5</v>
      </c>
    </row>
    <row r="615" spans="1:14" x14ac:dyDescent="0.3">
      <c r="A615" s="31">
        <v>41159</v>
      </c>
      <c r="B615" s="32">
        <v>783.05</v>
      </c>
      <c r="C615" s="32">
        <v>789</v>
      </c>
      <c r="D615" s="32">
        <v>795.95</v>
      </c>
      <c r="E615" s="32">
        <v>774.25</v>
      </c>
      <c r="F615" s="32">
        <v>785.25</v>
      </c>
      <c r="G615" s="32">
        <v>783.35</v>
      </c>
      <c r="H615" s="32">
        <v>785.21</v>
      </c>
      <c r="I615" s="32">
        <v>83415</v>
      </c>
      <c r="J615" s="33">
        <v>65497996.399999999</v>
      </c>
      <c r="K615" s="39">
        <f>IF(ISERROR((Table212[[#This Row],[Close Price]]-G614)/G614),0,(Table212[[#This Row],[Close Price]]-G614)/G614)</f>
        <v>3.8311729774608038E-4</v>
      </c>
      <c r="L615" s="39">
        <f>IF(OR(Table212[[#This Row],[Raw Return]]&lt;-20,Table212[[#This Row],[Raw Return]]&gt;20),"Outlier",Table212[[#This Row],[Raw Return]])</f>
        <v>3.8311729774608038E-4</v>
      </c>
      <c r="M615" s="40">
        <f>(Table212[[#This Row],[Return]]-$Q$3)^2</f>
        <v>8.186391054364988E-7</v>
      </c>
      <c r="N615" s="40">
        <f>(Table212[[#This Row],[Return]]-$Q$3)^3</f>
        <v>-7.4069383483984406E-10</v>
      </c>
    </row>
    <row r="616" spans="1:14" x14ac:dyDescent="0.3">
      <c r="A616" s="36">
        <v>41160</v>
      </c>
      <c r="B616" s="37">
        <v>783.35</v>
      </c>
      <c r="C616" s="37">
        <v>779.25</v>
      </c>
      <c r="D616" s="37">
        <v>792.95</v>
      </c>
      <c r="E616" s="37">
        <v>779.25</v>
      </c>
      <c r="F616" s="37">
        <v>787</v>
      </c>
      <c r="G616" s="37">
        <v>787.4</v>
      </c>
      <c r="H616" s="37">
        <v>788.09</v>
      </c>
      <c r="I616" s="37">
        <v>7719</v>
      </c>
      <c r="J616" s="38">
        <v>6083247.0999999996</v>
      </c>
      <c r="K616" s="39">
        <f>IF(ISERROR((Table212[[#This Row],[Close Price]]-G615)/G615),0,(Table212[[#This Row],[Close Price]]-G615)/G615)</f>
        <v>5.1701027637709252E-3</v>
      </c>
      <c r="L616" s="39">
        <f>IF(OR(Table212[[#This Row],[Raw Return]]&lt;-20,Table212[[#This Row],[Raw Return]]&gt;20),"Outlier",Table212[[#This Row],[Raw Return]])</f>
        <v>5.1701027637709252E-3</v>
      </c>
      <c r="M616" s="40">
        <f>(Table212[[#This Row],[Return]]-$Q$3)^2</f>
        <v>1.5071466688516399E-5</v>
      </c>
      <c r="N616" s="40">
        <f>(Table212[[#This Row],[Return]]-$Q$3)^3</f>
        <v>5.8510428273123501E-8</v>
      </c>
    </row>
    <row r="617" spans="1:14" x14ac:dyDescent="0.3">
      <c r="A617" s="31">
        <v>41162</v>
      </c>
      <c r="B617" s="32">
        <v>787.4</v>
      </c>
      <c r="C617" s="32">
        <v>789.9</v>
      </c>
      <c r="D617" s="32">
        <v>797.85</v>
      </c>
      <c r="E617" s="32">
        <v>768.6</v>
      </c>
      <c r="F617" s="32">
        <v>772.25</v>
      </c>
      <c r="G617" s="32">
        <v>772.35</v>
      </c>
      <c r="H617" s="32">
        <v>783.24</v>
      </c>
      <c r="I617" s="32">
        <v>76635</v>
      </c>
      <c r="J617" s="33">
        <v>60023891.100000001</v>
      </c>
      <c r="K617" s="39">
        <f>IF(ISERROR((Table212[[#This Row],[Close Price]]-G616)/G616),0,(Table212[[#This Row],[Close Price]]-G616)/G616)</f>
        <v>-1.9113538227076395E-2</v>
      </c>
      <c r="L617" s="39">
        <f>IF(OR(Table212[[#This Row],[Raw Return]]&lt;-20,Table212[[#This Row],[Raw Return]]&gt;20),"Outlier",Table212[[#This Row],[Raw Return]])</f>
        <v>-1.9113538227076395E-2</v>
      </c>
      <c r="M617" s="40">
        <f>(Table212[[#This Row],[Return]]-$Q$3)^2</f>
        <v>4.162188478503374E-4</v>
      </c>
      <c r="N617" s="40">
        <f>(Table212[[#This Row],[Return]]-$Q$3)^3</f>
        <v>-8.4914648078781901E-6</v>
      </c>
    </row>
    <row r="618" spans="1:14" x14ac:dyDescent="0.3">
      <c r="A618" s="36">
        <v>41163</v>
      </c>
      <c r="B618" s="37">
        <v>772.35</v>
      </c>
      <c r="C618" s="37">
        <v>772.4</v>
      </c>
      <c r="D618" s="37">
        <v>780</v>
      </c>
      <c r="E618" s="37">
        <v>748</v>
      </c>
      <c r="F618" s="37">
        <v>748</v>
      </c>
      <c r="G618" s="37">
        <v>749.85</v>
      </c>
      <c r="H618" s="37">
        <v>759</v>
      </c>
      <c r="I618" s="37">
        <v>143449</v>
      </c>
      <c r="J618" s="38">
        <v>108877696.40000001</v>
      </c>
      <c r="K618" s="39">
        <f>IF(ISERROR((Table212[[#This Row],[Close Price]]-G617)/G617),0,(Table212[[#This Row],[Close Price]]-G617)/G617)</f>
        <v>-2.9131870266071083E-2</v>
      </c>
      <c r="L618" s="39">
        <f>IF(OR(Table212[[#This Row],[Raw Return]]&lt;-20,Table212[[#This Row],[Raw Return]]&gt;20),"Outlier",Table212[[#This Row],[Raw Return]])</f>
        <v>-2.9131870266071083E-2</v>
      </c>
      <c r="M618" s="40">
        <f>(Table212[[#This Row],[Return]]-$Q$3)^2</f>
        <v>9.2536267073114672E-4</v>
      </c>
      <c r="N618" s="40">
        <f>(Table212[[#This Row],[Return]]-$Q$3)^3</f>
        <v>-2.8149323623785858E-5</v>
      </c>
    </row>
    <row r="619" spans="1:14" x14ac:dyDescent="0.3">
      <c r="A619" s="31">
        <v>41164</v>
      </c>
      <c r="B619" s="32">
        <v>749.85</v>
      </c>
      <c r="C619" s="32">
        <v>750</v>
      </c>
      <c r="D619" s="32">
        <v>755.5</v>
      </c>
      <c r="E619" s="32">
        <v>732.75</v>
      </c>
      <c r="F619" s="32">
        <v>742.1</v>
      </c>
      <c r="G619" s="32">
        <v>743.4</v>
      </c>
      <c r="H619" s="32">
        <v>741.35</v>
      </c>
      <c r="I619" s="32">
        <v>178564</v>
      </c>
      <c r="J619" s="33">
        <v>132377613.3</v>
      </c>
      <c r="K619" s="39">
        <f>IF(ISERROR((Table212[[#This Row],[Close Price]]-G618)/G618),0,(Table212[[#This Row],[Close Price]]-G618)/G618)</f>
        <v>-8.6017203440688743E-3</v>
      </c>
      <c r="L619" s="39">
        <f>IF(OR(Table212[[#This Row],[Raw Return]]&lt;-20,Table212[[#This Row],[Raw Return]]&gt;20),"Outlier",Table212[[#This Row],[Raw Return]])</f>
        <v>-8.6017203440688743E-3</v>
      </c>
      <c r="M619" s="40">
        <f>(Table212[[#This Row],[Return]]-$Q$3)^2</f>
        <v>9.7804671075293656E-5</v>
      </c>
      <c r="N619" s="40">
        <f>(Table212[[#This Row],[Return]]-$Q$3)^3</f>
        <v>-9.6725146299461101E-7</v>
      </c>
    </row>
    <row r="620" spans="1:14" x14ac:dyDescent="0.3">
      <c r="A620" s="36">
        <v>41165</v>
      </c>
      <c r="B620" s="37">
        <v>743.4</v>
      </c>
      <c r="C620" s="37">
        <v>749.95</v>
      </c>
      <c r="D620" s="37">
        <v>764.2</v>
      </c>
      <c r="E620" s="37">
        <v>742.05</v>
      </c>
      <c r="F620" s="37">
        <v>743.25</v>
      </c>
      <c r="G620" s="37">
        <v>747.05</v>
      </c>
      <c r="H620" s="37">
        <v>754.02</v>
      </c>
      <c r="I620" s="37">
        <v>162646</v>
      </c>
      <c r="J620" s="38">
        <v>122637555</v>
      </c>
      <c r="K620" s="39">
        <f>IF(ISERROR((Table212[[#This Row],[Close Price]]-G619)/G619),0,(Table212[[#This Row],[Close Price]]-G619)/G619)</f>
        <v>4.9098735539413203E-3</v>
      </c>
      <c r="L620" s="39">
        <f>IF(OR(Table212[[#This Row],[Raw Return]]&lt;-20,Table212[[#This Row],[Raw Return]]&gt;20),"Outlier",Table212[[#This Row],[Raw Return]])</f>
        <v>4.9098735539413203E-3</v>
      </c>
      <c r="M620" s="40">
        <f>(Table212[[#This Row],[Return]]-$Q$3)^2</f>
        <v>1.3118662933831989E-5</v>
      </c>
      <c r="N620" s="40">
        <f>(Table212[[#This Row],[Return]]-$Q$3)^3</f>
        <v>4.7515396800568941E-8</v>
      </c>
    </row>
    <row r="621" spans="1:14" x14ac:dyDescent="0.3">
      <c r="A621" s="31">
        <v>41166</v>
      </c>
      <c r="B621" s="32">
        <v>747.05</v>
      </c>
      <c r="C621" s="32">
        <v>759.95</v>
      </c>
      <c r="D621" s="32">
        <v>774.6</v>
      </c>
      <c r="E621" s="32">
        <v>751.75</v>
      </c>
      <c r="F621" s="32">
        <v>764</v>
      </c>
      <c r="G621" s="32">
        <v>764.7</v>
      </c>
      <c r="H621" s="32">
        <v>765.42</v>
      </c>
      <c r="I621" s="32">
        <v>131941</v>
      </c>
      <c r="J621" s="33">
        <v>100990780.40000001</v>
      </c>
      <c r="K621" s="39">
        <f>IF(ISERROR((Table212[[#This Row],[Close Price]]-G620)/G620),0,(Table212[[#This Row],[Close Price]]-G620)/G620)</f>
        <v>2.3626263302322592E-2</v>
      </c>
      <c r="L621" s="39">
        <f>IF(OR(Table212[[#This Row],[Raw Return]]&lt;-20,Table212[[#This Row],[Raw Return]]&gt;20),"Outlier",Table212[[#This Row],[Raw Return]])</f>
        <v>2.3626263302322592E-2</v>
      </c>
      <c r="M621" s="40">
        <f>(Table212[[#This Row],[Return]]-$Q$3)^2</f>
        <v>4.9900229313820231E-4</v>
      </c>
      <c r="N621" s="40">
        <f>(Table212[[#This Row],[Return]]-$Q$3)^3</f>
        <v>1.114689248126977E-5</v>
      </c>
    </row>
    <row r="622" spans="1:14" x14ac:dyDescent="0.3">
      <c r="A622" s="36">
        <v>41169</v>
      </c>
      <c r="B622" s="37">
        <v>764.7</v>
      </c>
      <c r="C622" s="37">
        <v>767.5</v>
      </c>
      <c r="D622" s="37">
        <v>780</v>
      </c>
      <c r="E622" s="37">
        <v>756.25</v>
      </c>
      <c r="F622" s="37">
        <v>766</v>
      </c>
      <c r="G622" s="37">
        <v>765.15</v>
      </c>
      <c r="H622" s="37">
        <v>767.49</v>
      </c>
      <c r="I622" s="37">
        <v>102336</v>
      </c>
      <c r="J622" s="38">
        <v>78541398.5</v>
      </c>
      <c r="K622" s="39">
        <f>IF(ISERROR((Table212[[#This Row],[Close Price]]-G621)/G621),0,(Table212[[#This Row],[Close Price]]-G621)/G621)</f>
        <v>5.8846606512348869E-4</v>
      </c>
      <c r="L622" s="39">
        <f>IF(OR(Table212[[#This Row],[Raw Return]]&lt;-20,Table212[[#This Row],[Raw Return]]&gt;20),"Outlier",Table212[[#This Row],[Raw Return]])</f>
        <v>5.8846606512348869E-4</v>
      </c>
      <c r="M622" s="40">
        <f>(Table212[[#This Row],[Return]]-$Q$3)^2</f>
        <v>4.8921352435923985E-7</v>
      </c>
      <c r="N622" s="40">
        <f>(Table212[[#This Row],[Return]]-$Q$3)^3</f>
        <v>-3.4217453202871922E-10</v>
      </c>
    </row>
    <row r="623" spans="1:14" x14ac:dyDescent="0.3">
      <c r="A623" s="31">
        <v>41170</v>
      </c>
      <c r="B623" s="32">
        <v>765.15</v>
      </c>
      <c r="C623" s="32">
        <v>766.95</v>
      </c>
      <c r="D623" s="32">
        <v>773.75</v>
      </c>
      <c r="E623" s="32">
        <v>760.25</v>
      </c>
      <c r="F623" s="32">
        <v>764.2</v>
      </c>
      <c r="G623" s="32">
        <v>763</v>
      </c>
      <c r="H623" s="32">
        <v>765.05</v>
      </c>
      <c r="I623" s="32">
        <v>93488</v>
      </c>
      <c r="J623" s="33">
        <v>71523015.799999997</v>
      </c>
      <c r="K623" s="39">
        <f>IF(ISERROR((Table212[[#This Row],[Close Price]]-G622)/G622),0,(Table212[[#This Row],[Close Price]]-G622)/G622)</f>
        <v>-2.8099065542703749E-3</v>
      </c>
      <c r="L623" s="39">
        <f>IF(OR(Table212[[#This Row],[Raw Return]]&lt;-20,Table212[[#This Row],[Raw Return]]&gt;20),"Outlier",Table212[[#This Row],[Raw Return]])</f>
        <v>-2.8099065542703749E-3</v>
      </c>
      <c r="M623" s="40">
        <f>(Table212[[#This Row],[Return]]-$Q$3)^2</f>
        <v>1.6792051922305517E-5</v>
      </c>
      <c r="N623" s="40">
        <f>(Table212[[#This Row],[Return]]-$Q$3)^3</f>
        <v>-6.8810648790853289E-8</v>
      </c>
    </row>
    <row r="624" spans="1:14" x14ac:dyDescent="0.3">
      <c r="A624" s="36">
        <v>41172</v>
      </c>
      <c r="B624" s="37">
        <v>763</v>
      </c>
      <c r="C624" s="37">
        <v>764.35</v>
      </c>
      <c r="D624" s="37">
        <v>769.15</v>
      </c>
      <c r="E624" s="37">
        <v>752.1</v>
      </c>
      <c r="F624" s="37">
        <v>763.7</v>
      </c>
      <c r="G624" s="37">
        <v>761.9</v>
      </c>
      <c r="H624" s="37">
        <v>760.84</v>
      </c>
      <c r="I624" s="37">
        <v>37130</v>
      </c>
      <c r="J624" s="38">
        <v>28249878.800000001</v>
      </c>
      <c r="K624" s="39">
        <f>IF(ISERROR((Table212[[#This Row],[Close Price]]-G623)/G623),0,(Table212[[#This Row],[Close Price]]-G623)/G623)</f>
        <v>-1.4416775884666091E-3</v>
      </c>
      <c r="L624" s="39">
        <f>IF(OR(Table212[[#This Row],[Raw Return]]&lt;-20,Table212[[#This Row],[Raw Return]]&gt;20),"Outlier",Table212[[#This Row],[Raw Return]])</f>
        <v>-1.4416775884666091E-3</v>
      </c>
      <c r="M624" s="40">
        <f>(Table212[[#This Row],[Return]]-$Q$3)^2</f>
        <v>7.4506160368466776E-6</v>
      </c>
      <c r="N624" s="40">
        <f>(Table212[[#This Row],[Return]]-$Q$3)^3</f>
        <v>-2.0337064887474253E-8</v>
      </c>
    </row>
    <row r="625" spans="1:14" x14ac:dyDescent="0.3">
      <c r="A625" s="31">
        <v>41173</v>
      </c>
      <c r="B625" s="32">
        <v>761.9</v>
      </c>
      <c r="C625" s="32">
        <v>770.25</v>
      </c>
      <c r="D625" s="32">
        <v>799.15</v>
      </c>
      <c r="E625" s="32">
        <v>770.25</v>
      </c>
      <c r="F625" s="32">
        <v>784</v>
      </c>
      <c r="G625" s="32">
        <v>779.5</v>
      </c>
      <c r="H625" s="32">
        <v>787.83</v>
      </c>
      <c r="I625" s="32">
        <v>344624</v>
      </c>
      <c r="J625" s="33">
        <v>271504418.69999999</v>
      </c>
      <c r="K625" s="39">
        <f>IF(ISERROR((Table212[[#This Row],[Close Price]]-G624)/G624),0,(Table212[[#This Row],[Close Price]]-G624)/G624)</f>
        <v>2.3100144375902378E-2</v>
      </c>
      <c r="L625" s="39">
        <f>IF(OR(Table212[[#This Row],[Raw Return]]&lt;-20,Table212[[#This Row],[Raw Return]]&gt;20),"Outlier",Table212[[#This Row],[Raw Return]])</f>
        <v>2.3100144375902378E-2</v>
      </c>
      <c r="M625" s="40">
        <f>(Table212[[#This Row],[Return]]-$Q$3)^2</f>
        <v>4.7577382710961656E-4</v>
      </c>
      <c r="N625" s="40">
        <f>(Table212[[#This Row],[Return]]-$Q$3)^3</f>
        <v>1.0377693047597793E-5</v>
      </c>
    </row>
    <row r="626" spans="1:14" x14ac:dyDescent="0.3">
      <c r="A626" s="36">
        <v>41176</v>
      </c>
      <c r="B626" s="37">
        <v>779.5</v>
      </c>
      <c r="C626" s="37">
        <v>782.5</v>
      </c>
      <c r="D626" s="37">
        <v>833.05</v>
      </c>
      <c r="E626" s="37">
        <v>782.5</v>
      </c>
      <c r="F626" s="37">
        <v>829.05</v>
      </c>
      <c r="G626" s="37">
        <v>827.15</v>
      </c>
      <c r="H626" s="37">
        <v>812.7</v>
      </c>
      <c r="I626" s="37">
        <v>472711</v>
      </c>
      <c r="J626" s="38">
        <v>384171815.69999999</v>
      </c>
      <c r="K626" s="39">
        <f>IF(ISERROR((Table212[[#This Row],[Close Price]]-G625)/G625),0,(Table212[[#This Row],[Close Price]]-G625)/G625)</f>
        <v>6.112892880051312E-2</v>
      </c>
      <c r="L626" s="39">
        <f>IF(OR(Table212[[#This Row],[Raw Return]]&lt;-20,Table212[[#This Row],[Raw Return]]&gt;20),"Outlier",Table212[[#This Row],[Raw Return]])</f>
        <v>6.112892880051312E-2</v>
      </c>
      <c r="M626" s="40">
        <f>(Table212[[#This Row],[Return]]-$Q$3)^2</f>
        <v>3.580948240652985E-3</v>
      </c>
      <c r="N626" s="40">
        <f>(Table212[[#This Row],[Return]]-$Q$3)^3</f>
        <v>2.142876122232673E-4</v>
      </c>
    </row>
    <row r="627" spans="1:14" x14ac:dyDescent="0.3">
      <c r="A627" s="31">
        <v>41177</v>
      </c>
      <c r="B627" s="32">
        <v>827.15</v>
      </c>
      <c r="C627" s="32">
        <v>829.7</v>
      </c>
      <c r="D627" s="32">
        <v>843.4</v>
      </c>
      <c r="E627" s="32">
        <v>808.15</v>
      </c>
      <c r="F627" s="32">
        <v>822</v>
      </c>
      <c r="G627" s="32">
        <v>823.05</v>
      </c>
      <c r="H627" s="32">
        <v>825.21</v>
      </c>
      <c r="I627" s="32">
        <v>247529</v>
      </c>
      <c r="J627" s="33">
        <v>204263268.80000001</v>
      </c>
      <c r="K627" s="39">
        <f>IF(ISERROR((Table212[[#This Row],[Close Price]]-G626)/G626),0,(Table212[[#This Row],[Close Price]]-G626)/G626)</f>
        <v>-4.9567793024240135E-3</v>
      </c>
      <c r="L627" s="39">
        <f>IF(OR(Table212[[#This Row],[Raw Return]]&lt;-20,Table212[[#This Row],[Raw Return]]&gt;20),"Outlier",Table212[[#This Row],[Raw Return]])</f>
        <v>-4.9567793024240135E-3</v>
      </c>
      <c r="M627" s="40">
        <f>(Table212[[#This Row],[Return]]-$Q$3)^2</f>
        <v>3.8996070436949707E-5</v>
      </c>
      <c r="N627" s="40">
        <f>(Table212[[#This Row],[Return]]-$Q$3)^3</f>
        <v>-2.4351811269470766E-7</v>
      </c>
    </row>
    <row r="628" spans="1:14" x14ac:dyDescent="0.3">
      <c r="A628" s="36">
        <v>41178</v>
      </c>
      <c r="B628" s="37">
        <v>823.05</v>
      </c>
      <c r="C628" s="37">
        <v>808.05</v>
      </c>
      <c r="D628" s="37">
        <v>841</v>
      </c>
      <c r="E628" s="37">
        <v>804</v>
      </c>
      <c r="F628" s="37">
        <v>834</v>
      </c>
      <c r="G628" s="37">
        <v>836.1</v>
      </c>
      <c r="H628" s="37">
        <v>831.35</v>
      </c>
      <c r="I628" s="37">
        <v>205030</v>
      </c>
      <c r="J628" s="38">
        <v>170452694.19999999</v>
      </c>
      <c r="K628" s="39">
        <f>IF(ISERROR((Table212[[#This Row],[Close Price]]-G627)/G627),0,(Table212[[#This Row],[Close Price]]-G627)/G627)</f>
        <v>1.5855658829961813E-2</v>
      </c>
      <c r="L628" s="39">
        <f>IF(OR(Table212[[#This Row],[Raw Return]]&lt;-20,Table212[[#This Row],[Raw Return]]&gt;20),"Outlier",Table212[[#This Row],[Raw Return]])</f>
        <v>1.5855658829961813E-2</v>
      </c>
      <c r="M628" s="40">
        <f>(Table212[[#This Row],[Return]]-$Q$3)^2</f>
        <v>2.12219478711116E-4</v>
      </c>
      <c r="N628" s="40">
        <f>(Table212[[#This Row],[Return]]-$Q$3)^3</f>
        <v>3.0915613208935427E-6</v>
      </c>
    </row>
    <row r="629" spans="1:14" x14ac:dyDescent="0.3">
      <c r="A629" s="31">
        <v>41179</v>
      </c>
      <c r="B629" s="32">
        <v>836.1</v>
      </c>
      <c r="C629" s="32">
        <v>842</v>
      </c>
      <c r="D629" s="32">
        <v>864.4</v>
      </c>
      <c r="E629" s="32">
        <v>835</v>
      </c>
      <c r="F629" s="32">
        <v>863</v>
      </c>
      <c r="G629" s="32">
        <v>854.55</v>
      </c>
      <c r="H629" s="32">
        <v>847.84</v>
      </c>
      <c r="I629" s="32">
        <v>310857</v>
      </c>
      <c r="J629" s="33">
        <v>263557826.59999999</v>
      </c>
      <c r="K629" s="39">
        <f>IF(ISERROR((Table212[[#This Row],[Close Price]]-G628)/G628),0,(Table212[[#This Row],[Close Price]]-G628)/G628)</f>
        <v>2.2066738428417571E-2</v>
      </c>
      <c r="L629" s="39">
        <f>IF(OR(Table212[[#This Row],[Raw Return]]&lt;-20,Table212[[#This Row],[Raw Return]]&gt;20),"Outlier",Table212[[#This Row],[Raw Return]])</f>
        <v>2.2066738428417571E-2</v>
      </c>
      <c r="M629" s="40">
        <f>(Table212[[#This Row],[Return]]-$Q$3)^2</f>
        <v>4.3175995724424111E-4</v>
      </c>
      <c r="N629" s="40">
        <f>(Table212[[#This Row],[Return]]-$Q$3)^3</f>
        <v>8.9714686336528113E-6</v>
      </c>
    </row>
    <row r="630" spans="1:14" x14ac:dyDescent="0.3">
      <c r="A630" s="36">
        <v>41180</v>
      </c>
      <c r="B630" s="37">
        <v>854.55</v>
      </c>
      <c r="C630" s="37">
        <v>856.05</v>
      </c>
      <c r="D630" s="37">
        <v>887.4</v>
      </c>
      <c r="E630" s="37">
        <v>856</v>
      </c>
      <c r="F630" s="37">
        <v>873</v>
      </c>
      <c r="G630" s="37">
        <v>873.6</v>
      </c>
      <c r="H630" s="37">
        <v>875.99</v>
      </c>
      <c r="I630" s="37">
        <v>212188</v>
      </c>
      <c r="J630" s="38">
        <v>185875045.69999999</v>
      </c>
      <c r="K630" s="39">
        <f>IF(ISERROR((Table212[[#This Row],[Close Price]]-G629)/G629),0,(Table212[[#This Row],[Close Price]]-G629)/G629)</f>
        <v>2.2292434614709578E-2</v>
      </c>
      <c r="L630" s="39">
        <f>IF(OR(Table212[[#This Row],[Raw Return]]&lt;-20,Table212[[#This Row],[Raw Return]]&gt;20),"Outlier",Table212[[#This Row],[Raw Return]])</f>
        <v>2.2292434614709578E-2</v>
      </c>
      <c r="M630" s="40">
        <f>(Table212[[#This Row],[Return]]-$Q$3)^2</f>
        <v>4.4119030335277773E-4</v>
      </c>
      <c r="N630" s="40">
        <f>(Table212[[#This Row],[Return]]-$Q$3)^3</f>
        <v>9.2669952022689598E-6</v>
      </c>
    </row>
    <row r="631" spans="1:14" x14ac:dyDescent="0.3">
      <c r="A631" s="31">
        <v>41183</v>
      </c>
      <c r="B631" s="32">
        <v>873.6</v>
      </c>
      <c r="C631" s="32">
        <v>878.95</v>
      </c>
      <c r="D631" s="32">
        <v>899.5</v>
      </c>
      <c r="E631" s="32">
        <v>874.4</v>
      </c>
      <c r="F631" s="32">
        <v>895.6</v>
      </c>
      <c r="G631" s="32">
        <v>893.7</v>
      </c>
      <c r="H631" s="32">
        <v>891.16</v>
      </c>
      <c r="I631" s="32">
        <v>194018</v>
      </c>
      <c r="J631" s="33">
        <v>172901408.69999999</v>
      </c>
      <c r="K631" s="39">
        <f>IF(ISERROR((Table212[[#This Row],[Close Price]]-G630)/G630),0,(Table212[[#This Row],[Close Price]]-G630)/G630)</f>
        <v>2.3008241758241784E-2</v>
      </c>
      <c r="L631" s="39">
        <f>IF(OR(Table212[[#This Row],[Raw Return]]&lt;-20,Table212[[#This Row],[Raw Return]]&gt;20),"Outlier",Table212[[#This Row],[Raw Return]])</f>
        <v>2.3008241758241784E-2</v>
      </c>
      <c r="M631" s="40">
        <f>(Table212[[#This Row],[Return]]-$Q$3)^2</f>
        <v>4.7177306923866329E-4</v>
      </c>
      <c r="N631" s="40">
        <f>(Table212[[#This Row],[Return]]-$Q$3)^3</f>
        <v>1.0247070375510868E-5</v>
      </c>
    </row>
    <row r="632" spans="1:14" x14ac:dyDescent="0.3">
      <c r="A632" s="36">
        <v>41185</v>
      </c>
      <c r="B632" s="37">
        <v>893.7</v>
      </c>
      <c r="C632" s="37">
        <v>901.1</v>
      </c>
      <c r="D632" s="37">
        <v>929.95</v>
      </c>
      <c r="E632" s="37">
        <v>882.5</v>
      </c>
      <c r="F632" s="37">
        <v>929.95</v>
      </c>
      <c r="G632" s="37">
        <v>925.2</v>
      </c>
      <c r="H632" s="37">
        <v>911.64</v>
      </c>
      <c r="I632" s="37">
        <v>245830</v>
      </c>
      <c r="J632" s="38">
        <v>224108955.80000001</v>
      </c>
      <c r="K632" s="39">
        <f>IF(ISERROR((Table212[[#This Row],[Close Price]]-G631)/G631),0,(Table212[[#This Row],[Close Price]]-G631)/G631)</f>
        <v>3.5246727089627387E-2</v>
      </c>
      <c r="L632" s="39">
        <f>IF(OR(Table212[[#This Row],[Raw Return]]&lt;-20,Table212[[#This Row],[Raw Return]]&gt;20),"Outlier",Table212[[#This Row],[Raw Return]])</f>
        <v>3.5246727089627387E-2</v>
      </c>
      <c r="M632" s="40">
        <f>(Table212[[#This Row],[Return]]-$Q$3)^2</f>
        <v>1.1532016607961478E-3</v>
      </c>
      <c r="N632" s="40">
        <f>(Table212[[#This Row],[Return]]-$Q$3)^3</f>
        <v>3.9161371103520587E-5</v>
      </c>
    </row>
    <row r="633" spans="1:14" x14ac:dyDescent="0.3">
      <c r="A633" s="31">
        <v>41186</v>
      </c>
      <c r="B633" s="32">
        <v>925.2</v>
      </c>
      <c r="C633" s="32">
        <v>937</v>
      </c>
      <c r="D633" s="32">
        <v>969.9</v>
      </c>
      <c r="E633" s="32">
        <v>935</v>
      </c>
      <c r="F633" s="32">
        <v>945</v>
      </c>
      <c r="G633" s="32">
        <v>954</v>
      </c>
      <c r="H633" s="32">
        <v>954.37</v>
      </c>
      <c r="I633" s="32">
        <v>589574</v>
      </c>
      <c r="J633" s="33">
        <v>562672728.35000002</v>
      </c>
      <c r="K633" s="39">
        <f>IF(ISERROR((Table212[[#This Row],[Close Price]]-G632)/G632),0,(Table212[[#This Row],[Close Price]]-G632)/G632)</f>
        <v>3.1128404669260649E-2</v>
      </c>
      <c r="L633" s="39">
        <f>IF(OR(Table212[[#This Row],[Raw Return]]&lt;-20,Table212[[#This Row],[Raw Return]]&gt;20),"Outlier",Table212[[#This Row],[Raw Return]])</f>
        <v>3.1128404669260649E-2</v>
      </c>
      <c r="M633" s="40">
        <f>(Table212[[#This Row],[Return]]-$Q$3)^2</f>
        <v>8.9045547594221995E-4</v>
      </c>
      <c r="N633" s="40">
        <f>(Table212[[#This Row],[Return]]-$Q$3)^3</f>
        <v>2.6571637162390676E-5</v>
      </c>
    </row>
    <row r="634" spans="1:14" x14ac:dyDescent="0.3">
      <c r="A634" s="36">
        <v>41187</v>
      </c>
      <c r="B634" s="37">
        <v>954</v>
      </c>
      <c r="C634" s="37">
        <v>960.55</v>
      </c>
      <c r="D634" s="37">
        <v>983.95</v>
      </c>
      <c r="E634" s="37">
        <v>907.55</v>
      </c>
      <c r="F634" s="37">
        <v>910</v>
      </c>
      <c r="G634" s="37">
        <v>918.4</v>
      </c>
      <c r="H634" s="37">
        <v>930.57</v>
      </c>
      <c r="I634" s="37">
        <v>674590</v>
      </c>
      <c r="J634" s="38">
        <v>627751707.39999998</v>
      </c>
      <c r="K634" s="39">
        <f>IF(ISERROR((Table212[[#This Row],[Close Price]]-G633)/G633),0,(Table212[[#This Row],[Close Price]]-G633)/G633)</f>
        <v>-3.7316561844863753E-2</v>
      </c>
      <c r="L634" s="39">
        <f>IF(OR(Table212[[#This Row],[Raw Return]]&lt;-20,Table212[[#This Row],[Raw Return]]&gt;20),"Outlier",Table212[[#This Row],[Raw Return]])</f>
        <v>-3.7316561844863753E-2</v>
      </c>
      <c r="M634" s="40">
        <f>(Table212[[#This Row],[Return]]-$Q$3)^2</f>
        <v>1.4903047886653533E-3</v>
      </c>
      <c r="N634" s="40">
        <f>(Table212[[#This Row],[Return]]-$Q$3)^3</f>
        <v>-5.7532420418594155E-5</v>
      </c>
    </row>
    <row r="635" spans="1:14" x14ac:dyDescent="0.3">
      <c r="A635" s="31">
        <v>41190</v>
      </c>
      <c r="B635" s="32">
        <v>918.4</v>
      </c>
      <c r="C635" s="32">
        <v>918</v>
      </c>
      <c r="D635" s="32">
        <v>918</v>
      </c>
      <c r="E635" s="32">
        <v>855.6</v>
      </c>
      <c r="F635" s="32">
        <v>859.25</v>
      </c>
      <c r="G635" s="32">
        <v>861.25</v>
      </c>
      <c r="H635" s="32">
        <v>870.35</v>
      </c>
      <c r="I635" s="32">
        <v>526080</v>
      </c>
      <c r="J635" s="33">
        <v>457876275.14999998</v>
      </c>
      <c r="K635" s="39">
        <f>IF(ISERROR((Table212[[#This Row],[Close Price]]-G634)/G634),0,(Table212[[#This Row],[Close Price]]-G634)/G634)</f>
        <v>-6.2227787456445971E-2</v>
      </c>
      <c r="L635" s="39">
        <f>IF(OR(Table212[[#This Row],[Raw Return]]&lt;-20,Table212[[#This Row],[Raw Return]]&gt;20),"Outlier",Table212[[#This Row],[Raw Return]])</f>
        <v>-6.2227787456445971E-2</v>
      </c>
      <c r="M635" s="40">
        <f>(Table212[[#This Row],[Return]]-$Q$3)^2</f>
        <v>4.0342430702364372E-3</v>
      </c>
      <c r="N635" s="40">
        <f>(Table212[[#This Row],[Return]]-$Q$3)^3</f>
        <v>-2.5623773839672412E-4</v>
      </c>
    </row>
    <row r="636" spans="1:14" x14ac:dyDescent="0.3">
      <c r="A636" s="36">
        <v>41191</v>
      </c>
      <c r="B636" s="37">
        <v>861.25</v>
      </c>
      <c r="C636" s="37">
        <v>865</v>
      </c>
      <c r="D636" s="37">
        <v>882</v>
      </c>
      <c r="E636" s="37">
        <v>865</v>
      </c>
      <c r="F636" s="37">
        <v>873</v>
      </c>
      <c r="G636" s="37">
        <v>872.4</v>
      </c>
      <c r="H636" s="37">
        <v>875.56</v>
      </c>
      <c r="I636" s="37">
        <v>119619</v>
      </c>
      <c r="J636" s="38">
        <v>104734132.84999999</v>
      </c>
      <c r="K636" s="39">
        <f>IF(ISERROR((Table212[[#This Row],[Close Price]]-G635)/G635),0,(Table212[[#This Row],[Close Price]]-G635)/G635)</f>
        <v>1.2946298984034807E-2</v>
      </c>
      <c r="L636" s="39">
        <f>IF(OR(Table212[[#This Row],[Raw Return]]&lt;-20,Table212[[#This Row],[Raw Return]]&gt;20),"Outlier",Table212[[#This Row],[Raw Return]])</f>
        <v>1.2946298984034807E-2</v>
      </c>
      <c r="M636" s="40">
        <f>(Table212[[#This Row],[Return]]-$Q$3)^2</f>
        <v>1.3591817194336326E-4</v>
      </c>
      <c r="N636" s="40">
        <f>(Table212[[#This Row],[Return]]-$Q$3)^3</f>
        <v>1.5845877243448599E-6</v>
      </c>
    </row>
    <row r="637" spans="1:14" x14ac:dyDescent="0.3">
      <c r="A637" s="31">
        <v>41192</v>
      </c>
      <c r="B637" s="32">
        <v>872.4</v>
      </c>
      <c r="C637" s="32">
        <v>822.95</v>
      </c>
      <c r="D637" s="32">
        <v>874.85</v>
      </c>
      <c r="E637" s="32">
        <v>822.95</v>
      </c>
      <c r="F637" s="32">
        <v>855</v>
      </c>
      <c r="G637" s="32">
        <v>854.9</v>
      </c>
      <c r="H637" s="32">
        <v>860.22</v>
      </c>
      <c r="I637" s="32">
        <v>73570</v>
      </c>
      <c r="J637" s="33">
        <v>63286645.700000003</v>
      </c>
      <c r="K637" s="39">
        <f>IF(ISERROR((Table212[[#This Row],[Close Price]]-G636)/G636),0,(Table212[[#This Row],[Close Price]]-G636)/G636)</f>
        <v>-2.0059605685465384E-2</v>
      </c>
      <c r="L637" s="39">
        <f>IF(OR(Table212[[#This Row],[Raw Return]]&lt;-20,Table212[[#This Row],[Raw Return]]&gt;20),"Outlier",Table212[[#This Row],[Raw Return]])</f>
        <v>-2.0059605685465384E-2</v>
      </c>
      <c r="M637" s="40">
        <f>(Table212[[#This Row],[Return]]-$Q$3)^2</f>
        <v>4.5571617281138011E-4</v>
      </c>
      <c r="N637" s="40">
        <f>(Table212[[#This Row],[Return]]-$Q$3)^3</f>
        <v>-9.7284054453660157E-6</v>
      </c>
    </row>
    <row r="638" spans="1:14" x14ac:dyDescent="0.3">
      <c r="A638" s="36">
        <v>41193</v>
      </c>
      <c r="B638" s="37">
        <v>854.9</v>
      </c>
      <c r="C638" s="37">
        <v>859.95</v>
      </c>
      <c r="D638" s="37">
        <v>865</v>
      </c>
      <c r="E638" s="37">
        <v>845.05</v>
      </c>
      <c r="F638" s="37">
        <v>864.05</v>
      </c>
      <c r="G638" s="37">
        <v>861.85</v>
      </c>
      <c r="H638" s="37">
        <v>856.4</v>
      </c>
      <c r="I638" s="37">
        <v>67312</v>
      </c>
      <c r="J638" s="38">
        <v>57646255.549999997</v>
      </c>
      <c r="K638" s="39">
        <f>IF(ISERROR((Table212[[#This Row],[Close Price]]-G637)/G637),0,(Table212[[#This Row],[Close Price]]-G637)/G637)</f>
        <v>8.1296058018482231E-3</v>
      </c>
      <c r="L638" s="39">
        <f>IF(OR(Table212[[#This Row],[Raw Return]]&lt;-20,Table212[[#This Row],[Raw Return]]&gt;20),"Outlier",Table212[[#This Row],[Raw Return]])</f>
        <v>8.1296058018482231E-3</v>
      </c>
      <c r="M638" s="40">
        <f>(Table212[[#This Row],[Return]]-$Q$3)^2</f>
        <v>4.6808882571008622E-5</v>
      </c>
      <c r="N638" s="40">
        <f>(Table212[[#This Row],[Return]]-$Q$3)^3</f>
        <v>3.2025241289527877E-7</v>
      </c>
    </row>
    <row r="639" spans="1:14" x14ac:dyDescent="0.3">
      <c r="A639" s="31">
        <v>41194</v>
      </c>
      <c r="B639" s="32">
        <v>861.85</v>
      </c>
      <c r="C639" s="32">
        <v>865</v>
      </c>
      <c r="D639" s="32">
        <v>874.85</v>
      </c>
      <c r="E639" s="32">
        <v>857</v>
      </c>
      <c r="F639" s="32">
        <v>858.5</v>
      </c>
      <c r="G639" s="32">
        <v>859.4</v>
      </c>
      <c r="H639" s="32">
        <v>865.91</v>
      </c>
      <c r="I639" s="32">
        <v>56734</v>
      </c>
      <c r="J639" s="33">
        <v>49126284.899999999</v>
      </c>
      <c r="K639" s="39">
        <f>IF(ISERROR((Table212[[#This Row],[Close Price]]-G638)/G638),0,(Table212[[#This Row],[Close Price]]-G638)/G638)</f>
        <v>-2.8427220514011084E-3</v>
      </c>
      <c r="L639" s="39">
        <f>IF(OR(Table212[[#This Row],[Raw Return]]&lt;-20,Table212[[#This Row],[Raw Return]]&gt;20),"Outlier",Table212[[#This Row],[Raw Return]])</f>
        <v>-2.8427220514011084E-3</v>
      </c>
      <c r="M639" s="40">
        <f>(Table212[[#This Row],[Return]]-$Q$3)^2</f>
        <v>1.706207216480298E-5</v>
      </c>
      <c r="N639" s="40">
        <f>(Table212[[#This Row],[Return]]-$Q$3)^3</f>
        <v>-7.0477040989822826E-8</v>
      </c>
    </row>
    <row r="640" spans="1:14" x14ac:dyDescent="0.3">
      <c r="A640" s="36">
        <v>41197</v>
      </c>
      <c r="B640" s="37">
        <v>859.4</v>
      </c>
      <c r="C640" s="37">
        <v>858.95</v>
      </c>
      <c r="D640" s="37">
        <v>862.9</v>
      </c>
      <c r="E640" s="37">
        <v>849</v>
      </c>
      <c r="F640" s="37">
        <v>852</v>
      </c>
      <c r="G640" s="37">
        <v>853.7</v>
      </c>
      <c r="H640" s="37">
        <v>854.08</v>
      </c>
      <c r="I640" s="37">
        <v>33816</v>
      </c>
      <c r="J640" s="38">
        <v>28881614.550000001</v>
      </c>
      <c r="K640" s="39">
        <f>IF(ISERROR((Table212[[#This Row],[Close Price]]-G639)/G639),0,(Table212[[#This Row],[Close Price]]-G639)/G639)</f>
        <v>-6.6325343262740658E-3</v>
      </c>
      <c r="L640" s="39">
        <f>IF(OR(Table212[[#This Row],[Raw Return]]&lt;-20,Table212[[#This Row],[Raw Return]]&gt;20),"Outlier",Table212[[#This Row],[Raw Return]])</f>
        <v>-6.6325343262740658E-3</v>
      </c>
      <c r="M640" s="40">
        <f>(Table212[[#This Row],[Return]]-$Q$3)^2</f>
        <v>6.2733344408350875E-5</v>
      </c>
      <c r="N640" s="40">
        <f>(Table212[[#This Row],[Return]]-$Q$3)^3</f>
        <v>-4.9687558985453779E-7</v>
      </c>
    </row>
    <row r="641" spans="1:14" x14ac:dyDescent="0.3">
      <c r="A641" s="31">
        <v>41198</v>
      </c>
      <c r="B641" s="32">
        <v>853.7</v>
      </c>
      <c r="C641" s="32">
        <v>840</v>
      </c>
      <c r="D641" s="32">
        <v>858</v>
      </c>
      <c r="E641" s="32">
        <v>840</v>
      </c>
      <c r="F641" s="32">
        <v>843</v>
      </c>
      <c r="G641" s="32">
        <v>841.1</v>
      </c>
      <c r="H641" s="32">
        <v>846.79</v>
      </c>
      <c r="I641" s="32">
        <v>38971</v>
      </c>
      <c r="J641" s="33">
        <v>33000067.050000001</v>
      </c>
      <c r="K641" s="39">
        <f>IF(ISERROR((Table212[[#This Row],[Close Price]]-G640)/G640),0,(Table212[[#This Row],[Close Price]]-G640)/G640)</f>
        <v>-1.4759283120534171E-2</v>
      </c>
      <c r="L641" s="39">
        <f>IF(OR(Table212[[#This Row],[Raw Return]]&lt;-20,Table212[[#This Row],[Raw Return]]&gt;20),"Outlier",Table212[[#This Row],[Raw Return]])</f>
        <v>-1.4759283120534171E-2</v>
      </c>
      <c r="M641" s="40">
        <f>(Table212[[#This Row],[Return]]-$Q$3)^2</f>
        <v>2.5751221676690032E-4</v>
      </c>
      <c r="N641" s="40">
        <f>(Table212[[#This Row],[Return]]-$Q$3)^3</f>
        <v>-4.1323467466196293E-6</v>
      </c>
    </row>
    <row r="642" spans="1:14" x14ac:dyDescent="0.3">
      <c r="A642" s="36">
        <v>41199</v>
      </c>
      <c r="B642" s="37">
        <v>841.1</v>
      </c>
      <c r="C642" s="37">
        <v>844.95</v>
      </c>
      <c r="D642" s="37">
        <v>867.7</v>
      </c>
      <c r="E642" s="37">
        <v>840</v>
      </c>
      <c r="F642" s="37">
        <v>849</v>
      </c>
      <c r="G642" s="37">
        <v>848.6</v>
      </c>
      <c r="H642" s="37">
        <v>854.53</v>
      </c>
      <c r="I642" s="37">
        <v>96755</v>
      </c>
      <c r="J642" s="38">
        <v>82680446.650000006</v>
      </c>
      <c r="K642" s="39">
        <f>IF(ISERROR((Table212[[#This Row],[Close Price]]-G641)/G641),0,(Table212[[#This Row],[Close Price]]-G641)/G641)</f>
        <v>8.9168945428605394E-3</v>
      </c>
      <c r="L642" s="39">
        <f>IF(OR(Table212[[#This Row],[Raw Return]]&lt;-20,Table212[[#This Row],[Raw Return]]&gt;20),"Outlier",Table212[[#This Row],[Raw Return]])</f>
        <v>8.9168945428605394E-3</v>
      </c>
      <c r="M642" s="40">
        <f>(Table212[[#This Row],[Return]]-$Q$3)^2</f>
        <v>5.8201495616524201E-5</v>
      </c>
      <c r="N642" s="40">
        <f>(Table212[[#This Row],[Return]]-$Q$3)^3</f>
        <v>4.4401865549423363E-7</v>
      </c>
    </row>
    <row r="643" spans="1:14" x14ac:dyDescent="0.3">
      <c r="A643" s="31">
        <v>41200</v>
      </c>
      <c r="B643" s="32">
        <v>848.6</v>
      </c>
      <c r="C643" s="32">
        <v>849.6</v>
      </c>
      <c r="D643" s="32">
        <v>875</v>
      </c>
      <c r="E643" s="32">
        <v>849</v>
      </c>
      <c r="F643" s="32">
        <v>874.05</v>
      </c>
      <c r="G643" s="32">
        <v>871.7</v>
      </c>
      <c r="H643" s="32">
        <v>865.04</v>
      </c>
      <c r="I643" s="32">
        <v>108133</v>
      </c>
      <c r="J643" s="33">
        <v>93539195.849999994</v>
      </c>
      <c r="K643" s="39">
        <f>IF(ISERROR((Table212[[#This Row],[Close Price]]-G642)/G642),0,(Table212[[#This Row],[Close Price]]-G642)/G642)</f>
        <v>2.7221305679943464E-2</v>
      </c>
      <c r="L643" s="39">
        <f>IF(OR(Table212[[#This Row],[Raw Return]]&lt;-20,Table212[[#This Row],[Raw Return]]&gt;20),"Outlier",Table212[[#This Row],[Raw Return]])</f>
        <v>2.7221305679943464E-2</v>
      </c>
      <c r="M643" s="40">
        <f>(Table212[[#This Row],[Return]]-$Q$3)^2</f>
        <v>6.7254131899982365E-4</v>
      </c>
      <c r="N643" s="40">
        <f>(Table212[[#This Row],[Return]]-$Q$3)^3</f>
        <v>1.7441284124089288E-5</v>
      </c>
    </row>
    <row r="644" spans="1:14" x14ac:dyDescent="0.3">
      <c r="A644" s="36">
        <v>41201</v>
      </c>
      <c r="B644" s="37">
        <v>871.7</v>
      </c>
      <c r="C644" s="37">
        <v>873.05</v>
      </c>
      <c r="D644" s="37">
        <v>885</v>
      </c>
      <c r="E644" s="37">
        <v>862.05</v>
      </c>
      <c r="F644" s="37">
        <v>876</v>
      </c>
      <c r="G644" s="37">
        <v>870.5</v>
      </c>
      <c r="H644" s="37">
        <v>873.43</v>
      </c>
      <c r="I644" s="37">
        <v>250719</v>
      </c>
      <c r="J644" s="38">
        <v>218986343.69999999</v>
      </c>
      <c r="K644" s="39">
        <f>IF(ISERROR((Table212[[#This Row],[Close Price]]-G643)/G643),0,(Table212[[#This Row],[Close Price]]-G643)/G643)</f>
        <v>-1.3766203969255999E-3</v>
      </c>
      <c r="L644" s="39">
        <f>IF(OR(Table212[[#This Row],[Raw Return]]&lt;-20,Table212[[#This Row],[Raw Return]]&gt;20),"Outlier",Table212[[#This Row],[Raw Return]])</f>
        <v>-1.3766203969255999E-3</v>
      </c>
      <c r="M644" s="40">
        <f>(Table212[[#This Row],[Return]]-$Q$3)^2</f>
        <v>7.0996906412969784E-6</v>
      </c>
      <c r="N644" s="40">
        <f>(Table212[[#This Row],[Return]]-$Q$3)^3</f>
        <v>-1.8917299429934025E-8</v>
      </c>
    </row>
    <row r="645" spans="1:14" x14ac:dyDescent="0.3">
      <c r="A645" s="31">
        <v>41204</v>
      </c>
      <c r="B645" s="32">
        <v>870.5</v>
      </c>
      <c r="C645" s="32">
        <v>850</v>
      </c>
      <c r="D645" s="32">
        <v>893.7</v>
      </c>
      <c r="E645" s="32">
        <v>850</v>
      </c>
      <c r="F645" s="32">
        <v>881</v>
      </c>
      <c r="G645" s="32">
        <v>881.25</v>
      </c>
      <c r="H645" s="32">
        <v>876.3</v>
      </c>
      <c r="I645" s="32">
        <v>228026</v>
      </c>
      <c r="J645" s="33">
        <v>199818375.30000001</v>
      </c>
      <c r="K645" s="39">
        <f>IF(ISERROR((Table212[[#This Row],[Close Price]]-G644)/G644),0,(Table212[[#This Row],[Close Price]]-G644)/G644)</f>
        <v>1.234922458357266E-2</v>
      </c>
      <c r="L645" s="39">
        <f>IF(OR(Table212[[#This Row],[Raw Return]]&lt;-20,Table212[[#This Row],[Raw Return]]&gt;20),"Outlier",Table212[[#This Row],[Raw Return]])</f>
        <v>1.234922458357266E-2</v>
      </c>
      <c r="M645" s="40">
        <f>(Table212[[#This Row],[Return]]-$Q$3)^2</f>
        <v>1.2235281147719967E-4</v>
      </c>
      <c r="N645" s="40">
        <f>(Table212[[#This Row],[Return]]-$Q$3)^3</f>
        <v>1.3533836633379058E-6</v>
      </c>
    </row>
    <row r="646" spans="1:14" x14ac:dyDescent="0.3">
      <c r="A646" s="36">
        <v>41205</v>
      </c>
      <c r="B646" s="37">
        <v>881.25</v>
      </c>
      <c r="C646" s="37">
        <v>889.1</v>
      </c>
      <c r="D646" s="37">
        <v>899</v>
      </c>
      <c r="E646" s="37">
        <v>880</v>
      </c>
      <c r="F646" s="37">
        <v>883.55</v>
      </c>
      <c r="G646" s="37">
        <v>883.1</v>
      </c>
      <c r="H646" s="37">
        <v>891.12</v>
      </c>
      <c r="I646" s="37">
        <v>119581</v>
      </c>
      <c r="J646" s="38">
        <v>106561586.3</v>
      </c>
      <c r="K646" s="39">
        <f>IF(ISERROR((Table212[[#This Row],[Close Price]]-G645)/G645),0,(Table212[[#This Row],[Close Price]]-G645)/G645)</f>
        <v>2.0992907801418697E-3</v>
      </c>
      <c r="L646" s="39">
        <f>IF(OR(Table212[[#This Row],[Raw Return]]&lt;-20,Table212[[#This Row],[Raw Return]]&gt;20),"Outlier",Table212[[#This Row],[Raw Return]])</f>
        <v>2.0992907801418697E-3</v>
      </c>
      <c r="M646" s="40">
        <f>(Table212[[#This Row],[Return]]-$Q$3)^2</f>
        <v>6.5834839143017087E-7</v>
      </c>
      <c r="N646" s="40">
        <f>(Table212[[#This Row],[Return]]-$Q$3)^3</f>
        <v>5.3417513465266236E-10</v>
      </c>
    </row>
    <row r="647" spans="1:14" x14ac:dyDescent="0.3">
      <c r="A647" s="31">
        <v>41207</v>
      </c>
      <c r="B647" s="32">
        <v>883.1</v>
      </c>
      <c r="C647" s="32">
        <v>889.1</v>
      </c>
      <c r="D647" s="32">
        <v>926.4</v>
      </c>
      <c r="E647" s="32">
        <v>886.9</v>
      </c>
      <c r="F647" s="32">
        <v>925</v>
      </c>
      <c r="G647" s="32">
        <v>920.65</v>
      </c>
      <c r="H647" s="32">
        <v>911.19</v>
      </c>
      <c r="I647" s="32">
        <v>327486</v>
      </c>
      <c r="J647" s="33">
        <v>298401825.39999998</v>
      </c>
      <c r="K647" s="39">
        <f>IF(ISERROR((Table212[[#This Row],[Close Price]]-G646)/G646),0,(Table212[[#This Row],[Close Price]]-G646)/G646)</f>
        <v>4.2520665836258582E-2</v>
      </c>
      <c r="L647" s="39">
        <f>IF(OR(Table212[[#This Row],[Raw Return]]&lt;-20,Table212[[#This Row],[Raw Return]]&gt;20),"Outlier",Table212[[#This Row],[Raw Return]])</f>
        <v>4.2520665836258582E-2</v>
      </c>
      <c r="M647" s="40">
        <f>(Table212[[#This Row],[Return]]-$Q$3)^2</f>
        <v>1.7001406427731955E-3</v>
      </c>
      <c r="N647" s="40">
        <f>(Table212[[#This Row],[Return]]-$Q$3)^3</f>
        <v>7.0101494090542567E-5</v>
      </c>
    </row>
    <row r="648" spans="1:14" x14ac:dyDescent="0.3">
      <c r="A648" s="36">
        <v>41208</v>
      </c>
      <c r="B648" s="37">
        <v>920.65</v>
      </c>
      <c r="C648" s="37">
        <v>927.9</v>
      </c>
      <c r="D648" s="37">
        <v>933</v>
      </c>
      <c r="E648" s="37">
        <v>851.2</v>
      </c>
      <c r="F648" s="37">
        <v>859</v>
      </c>
      <c r="G648" s="37">
        <v>858.85</v>
      </c>
      <c r="H648" s="37">
        <v>878.1</v>
      </c>
      <c r="I648" s="37">
        <v>532099</v>
      </c>
      <c r="J648" s="38">
        <v>467235402.05000001</v>
      </c>
      <c r="K648" s="39">
        <f>IF(ISERROR((Table212[[#This Row],[Close Price]]-G647)/G647),0,(Table212[[#This Row],[Close Price]]-G647)/G647)</f>
        <v>-6.7126486721338141E-2</v>
      </c>
      <c r="L648" s="39">
        <f>IF(OR(Table212[[#This Row],[Raw Return]]&lt;-20,Table212[[#This Row],[Raw Return]]&gt;20),"Outlier",Table212[[#This Row],[Raw Return]])</f>
        <v>-6.7126486721338141E-2</v>
      </c>
      <c r="M648" s="40">
        <f>(Table212[[#This Row],[Return]]-$Q$3)^2</f>
        <v>4.6805288675155913E-3</v>
      </c>
      <c r="N648" s="40">
        <f>(Table212[[#This Row],[Return]]-$Q$3)^3</f>
        <v>-3.2021553105801771E-4</v>
      </c>
    </row>
    <row r="649" spans="1:14" x14ac:dyDescent="0.3">
      <c r="A649" s="31">
        <v>41211</v>
      </c>
      <c r="B649" s="32">
        <v>858.85</v>
      </c>
      <c r="C649" s="32">
        <v>868</v>
      </c>
      <c r="D649" s="32">
        <v>876.4</v>
      </c>
      <c r="E649" s="32">
        <v>855</v>
      </c>
      <c r="F649" s="32">
        <v>856.6</v>
      </c>
      <c r="G649" s="32">
        <v>858.4</v>
      </c>
      <c r="H649" s="32">
        <v>866.12</v>
      </c>
      <c r="I649" s="32">
        <v>96718</v>
      </c>
      <c r="J649" s="33">
        <v>83769777.049999997</v>
      </c>
      <c r="K649" s="39">
        <f>IF(ISERROR((Table212[[#This Row],[Close Price]]-G648)/G648),0,(Table212[[#This Row],[Close Price]]-G648)/G648)</f>
        <v>-5.2395645339703726E-4</v>
      </c>
      <c r="L649" s="39">
        <f>IF(OR(Table212[[#This Row],[Raw Return]]&lt;-20,Table212[[#This Row],[Raw Return]]&gt;20),"Outlier",Table212[[#This Row],[Raw Return]])</f>
        <v>-5.2395645339703726E-4</v>
      </c>
      <c r="M649" s="40">
        <f>(Table212[[#This Row],[Return]]-$Q$3)^2</f>
        <v>3.2828385606317886E-6</v>
      </c>
      <c r="N649" s="40">
        <f>(Table212[[#This Row],[Return]]-$Q$3)^3</f>
        <v>-5.9480455966687884E-9</v>
      </c>
    </row>
    <row r="650" spans="1:14" x14ac:dyDescent="0.3">
      <c r="A650" s="36">
        <v>41212</v>
      </c>
      <c r="B650" s="37">
        <v>858.4</v>
      </c>
      <c r="C650" s="37">
        <v>857.2</v>
      </c>
      <c r="D650" s="37">
        <v>864.35</v>
      </c>
      <c r="E650" s="37">
        <v>841.3</v>
      </c>
      <c r="F650" s="37">
        <v>847.95</v>
      </c>
      <c r="G650" s="37">
        <v>847.9</v>
      </c>
      <c r="H650" s="37">
        <v>850.65</v>
      </c>
      <c r="I650" s="37">
        <v>83358</v>
      </c>
      <c r="J650" s="38">
        <v>70908531.200000003</v>
      </c>
      <c r="K650" s="39">
        <f>IF(ISERROR((Table212[[#This Row],[Close Price]]-G649)/G649),0,(Table212[[#This Row],[Close Price]]-G649)/G649)</f>
        <v>-1.223205964585275E-2</v>
      </c>
      <c r="L650" s="39">
        <f>IF(OR(Table212[[#This Row],[Raw Return]]&lt;-20,Table212[[#This Row],[Raw Return]]&gt;20),"Outlier",Table212[[#This Row],[Raw Return]])</f>
        <v>-1.223205964585275E-2</v>
      </c>
      <c r="M650" s="40">
        <f>(Table212[[#This Row],[Return]]-$Q$3)^2</f>
        <v>1.8278941891071185E-4</v>
      </c>
      <c r="N650" s="40">
        <f>(Table212[[#This Row],[Return]]-$Q$3)^3</f>
        <v>-2.4713063115359339E-6</v>
      </c>
    </row>
    <row r="651" spans="1:14" x14ac:dyDescent="0.3">
      <c r="A651" s="31">
        <v>41213</v>
      </c>
      <c r="B651" s="32">
        <v>847.9</v>
      </c>
      <c r="C651" s="32">
        <v>850</v>
      </c>
      <c r="D651" s="32">
        <v>858.4</v>
      </c>
      <c r="E651" s="32">
        <v>840.75</v>
      </c>
      <c r="F651" s="32">
        <v>849</v>
      </c>
      <c r="G651" s="32">
        <v>851.55</v>
      </c>
      <c r="H651" s="32">
        <v>852.27</v>
      </c>
      <c r="I651" s="32">
        <v>55363</v>
      </c>
      <c r="J651" s="33">
        <v>47184406.799999997</v>
      </c>
      <c r="K651" s="39">
        <f>IF(ISERROR((Table212[[#This Row],[Close Price]]-G650)/G650),0,(Table212[[#This Row],[Close Price]]-G650)/G650)</f>
        <v>4.3047529189762677E-3</v>
      </c>
      <c r="L651" s="39">
        <f>IF(OR(Table212[[#This Row],[Raw Return]]&lt;-20,Table212[[#This Row],[Raw Return]]&gt;20),"Outlier",Table212[[#This Row],[Raw Return]])</f>
        <v>4.3047529189762677E-3</v>
      </c>
      <c r="M651" s="40">
        <f>(Table212[[#This Row],[Return]]-$Q$3)^2</f>
        <v>9.1013769702644944E-6</v>
      </c>
      <c r="N651" s="40">
        <f>(Table212[[#This Row],[Return]]-$Q$3)^3</f>
        <v>2.7457478625822606E-8</v>
      </c>
    </row>
    <row r="652" spans="1:14" x14ac:dyDescent="0.3">
      <c r="A652" s="36">
        <v>41214</v>
      </c>
      <c r="B652" s="37">
        <v>851.55</v>
      </c>
      <c r="C652" s="37">
        <v>851</v>
      </c>
      <c r="D652" s="37">
        <v>866.05</v>
      </c>
      <c r="E652" s="37">
        <v>840.1</v>
      </c>
      <c r="F652" s="37">
        <v>859</v>
      </c>
      <c r="G652" s="37">
        <v>860.95</v>
      </c>
      <c r="H652" s="37">
        <v>859.69</v>
      </c>
      <c r="I652" s="37">
        <v>99684</v>
      </c>
      <c r="J652" s="38">
        <v>85696949.900000006</v>
      </c>
      <c r="K652" s="39">
        <f>IF(ISERROR((Table212[[#This Row],[Close Price]]-G651)/G651),0,(Table212[[#This Row],[Close Price]]-G651)/G651)</f>
        <v>1.1038694145969223E-2</v>
      </c>
      <c r="L652" s="39">
        <f>IF(OR(Table212[[#This Row],[Raw Return]]&lt;-20,Table212[[#This Row],[Raw Return]]&gt;20),"Outlier",Table212[[#This Row],[Raw Return]])</f>
        <v>1.1038694145969223E-2</v>
      </c>
      <c r="M652" s="40">
        <f>(Table212[[#This Row],[Return]]-$Q$3)^2</f>
        <v>9.5077907082009519E-5</v>
      </c>
      <c r="N652" s="40">
        <f>(Table212[[#This Row],[Return]]-$Q$3)^3</f>
        <v>9.2708471270407243E-7</v>
      </c>
    </row>
    <row r="653" spans="1:14" x14ac:dyDescent="0.3">
      <c r="A653" s="31">
        <v>41215</v>
      </c>
      <c r="B653" s="32">
        <v>860.95</v>
      </c>
      <c r="C653" s="32">
        <v>860</v>
      </c>
      <c r="D653" s="32">
        <v>870</v>
      </c>
      <c r="E653" s="32">
        <v>849</v>
      </c>
      <c r="F653" s="32">
        <v>855</v>
      </c>
      <c r="G653" s="32">
        <v>856.95</v>
      </c>
      <c r="H653" s="32">
        <v>855.83</v>
      </c>
      <c r="I653" s="32">
        <v>144743</v>
      </c>
      <c r="J653" s="33">
        <v>123875810.75</v>
      </c>
      <c r="K653" s="39">
        <f>IF(ISERROR((Table212[[#This Row],[Close Price]]-G652)/G652),0,(Table212[[#This Row],[Close Price]]-G652)/G652)</f>
        <v>-4.6460305476508507E-3</v>
      </c>
      <c r="L653" s="39">
        <f>IF(OR(Table212[[#This Row],[Raw Return]]&lt;-20,Table212[[#This Row],[Raw Return]]&gt;20),"Outlier",Table212[[#This Row],[Raw Return]])</f>
        <v>-4.6460305476508507E-3</v>
      </c>
      <c r="M653" s="40">
        <f>(Table212[[#This Row],[Return]]-$Q$3)^2</f>
        <v>3.5211580060923453E-5</v>
      </c>
      <c r="N653" s="40">
        <f>(Table212[[#This Row],[Return]]-$Q$3)^3</f>
        <v>-2.0894321390832843E-7</v>
      </c>
    </row>
    <row r="654" spans="1:14" x14ac:dyDescent="0.3">
      <c r="A654" s="36">
        <v>41218</v>
      </c>
      <c r="B654" s="37">
        <v>856.95</v>
      </c>
      <c r="C654" s="37">
        <v>857.7</v>
      </c>
      <c r="D654" s="37">
        <v>862</v>
      </c>
      <c r="E654" s="37">
        <v>849.5</v>
      </c>
      <c r="F654" s="37">
        <v>852.4</v>
      </c>
      <c r="G654" s="37">
        <v>855.6</v>
      </c>
      <c r="H654" s="37">
        <v>855.58</v>
      </c>
      <c r="I654" s="37">
        <v>47609</v>
      </c>
      <c r="J654" s="38">
        <v>40733148.600000001</v>
      </c>
      <c r="K654" s="39">
        <f>IF(ISERROR((Table212[[#This Row],[Close Price]]-G653)/G653),0,(Table212[[#This Row],[Close Price]]-G653)/G653)</f>
        <v>-1.5753544547523458E-3</v>
      </c>
      <c r="L654" s="39">
        <f>IF(OR(Table212[[#This Row],[Raw Return]]&lt;-20,Table212[[#This Row],[Raw Return]]&gt;20),"Outlier",Table212[[#This Row],[Raw Return]])</f>
        <v>-1.5753544547523458E-3</v>
      </c>
      <c r="M654" s="40">
        <f>(Table212[[#This Row],[Return]]-$Q$3)^2</f>
        <v>8.198249386500017E-6</v>
      </c>
      <c r="N654" s="40">
        <f>(Table212[[#This Row],[Return]]-$Q$3)^3</f>
        <v>-2.3473707453867399E-8</v>
      </c>
    </row>
    <row r="655" spans="1:14" x14ac:dyDescent="0.3">
      <c r="A655" s="31">
        <v>41219</v>
      </c>
      <c r="B655" s="32">
        <v>855.6</v>
      </c>
      <c r="C655" s="32">
        <v>856.6</v>
      </c>
      <c r="D655" s="32">
        <v>856.6</v>
      </c>
      <c r="E655" s="32">
        <v>847</v>
      </c>
      <c r="F655" s="32">
        <v>849.7</v>
      </c>
      <c r="G655" s="32">
        <v>849.85</v>
      </c>
      <c r="H655" s="32">
        <v>850.83</v>
      </c>
      <c r="I655" s="32">
        <v>30297</v>
      </c>
      <c r="J655" s="33">
        <v>25777600.25</v>
      </c>
      <c r="K655" s="39">
        <f>IF(ISERROR((Table212[[#This Row],[Close Price]]-G654)/G654),0,(Table212[[#This Row],[Close Price]]-G654)/G654)</f>
        <v>-6.7204301075268818E-3</v>
      </c>
      <c r="L655" s="39">
        <f>IF(OR(Table212[[#This Row],[Raw Return]]&lt;-20,Table212[[#This Row],[Raw Return]]&gt;20),"Outlier",Table212[[#This Row],[Raw Return]])</f>
        <v>-6.7204301075268818E-3</v>
      </c>
      <c r="M655" s="40">
        <f>(Table212[[#This Row],[Return]]-$Q$3)^2</f>
        <v>6.413341631833639E-5</v>
      </c>
      <c r="N655" s="40">
        <f>(Table212[[#This Row],[Return]]-$Q$3)^3</f>
        <v>-5.1360182990133931E-7</v>
      </c>
    </row>
    <row r="656" spans="1:14" x14ac:dyDescent="0.3">
      <c r="A656" s="36">
        <v>41220</v>
      </c>
      <c r="B656" s="37">
        <v>849.85</v>
      </c>
      <c r="C656" s="37">
        <v>850</v>
      </c>
      <c r="D656" s="37">
        <v>860.7</v>
      </c>
      <c r="E656" s="37">
        <v>843</v>
      </c>
      <c r="F656" s="37">
        <v>848.5</v>
      </c>
      <c r="G656" s="37">
        <v>846.25</v>
      </c>
      <c r="H656" s="37">
        <v>850.35</v>
      </c>
      <c r="I656" s="37">
        <v>64127</v>
      </c>
      <c r="J656" s="38">
        <v>54530371.899999999</v>
      </c>
      <c r="K656" s="39">
        <f>IF(ISERROR((Table212[[#This Row],[Close Price]]-G655)/G655),0,(Table212[[#This Row],[Close Price]]-G655)/G655)</f>
        <v>-4.2360416544096283E-3</v>
      </c>
      <c r="L656" s="39">
        <f>IF(OR(Table212[[#This Row],[Raw Return]]&lt;-20,Table212[[#This Row],[Raw Return]]&gt;20),"Outlier",Table212[[#This Row],[Raw Return]])</f>
        <v>-4.2360416544096283E-3</v>
      </c>
      <c r="M656" s="40">
        <f>(Table212[[#This Row],[Return]]-$Q$3)^2</f>
        <v>3.0513976379598981E-5</v>
      </c>
      <c r="N656" s="40">
        <f>(Table212[[#This Row],[Return]]-$Q$3)^3</f>
        <v>-1.6855754939376513E-7</v>
      </c>
    </row>
    <row r="657" spans="1:14" x14ac:dyDescent="0.3">
      <c r="A657" s="31">
        <v>41221</v>
      </c>
      <c r="B657" s="32">
        <v>846.25</v>
      </c>
      <c r="C657" s="32">
        <v>846.25</v>
      </c>
      <c r="D657" s="32">
        <v>853.4</v>
      </c>
      <c r="E657" s="32">
        <v>840</v>
      </c>
      <c r="F657" s="32">
        <v>840.95</v>
      </c>
      <c r="G657" s="32">
        <v>841.7</v>
      </c>
      <c r="H657" s="32">
        <v>845.23</v>
      </c>
      <c r="I657" s="32">
        <v>48965</v>
      </c>
      <c r="J657" s="33">
        <v>41386484.149999999</v>
      </c>
      <c r="K657" s="39">
        <f>IF(ISERROR((Table212[[#This Row],[Close Price]]-G656)/G656),0,(Table212[[#This Row],[Close Price]]-G656)/G656)</f>
        <v>-5.3766617429836985E-3</v>
      </c>
      <c r="L657" s="39">
        <f>IF(OR(Table212[[#This Row],[Raw Return]]&lt;-20,Table212[[#This Row],[Raw Return]]&gt;20),"Outlier",Table212[[#This Row],[Raw Return]])</f>
        <v>-5.3766617429836985E-3</v>
      </c>
      <c r="M657" s="40">
        <f>(Table212[[#This Row],[Return]]-$Q$3)^2</f>
        <v>4.4416437491728503E-5</v>
      </c>
      <c r="N657" s="40">
        <f>(Table212[[#This Row],[Return]]-$Q$3)^3</f>
        <v>-2.9601627089567572E-7</v>
      </c>
    </row>
    <row r="658" spans="1:14" x14ac:dyDescent="0.3">
      <c r="A658" s="36">
        <v>41222</v>
      </c>
      <c r="B658" s="37">
        <v>841.7</v>
      </c>
      <c r="C658" s="37">
        <v>841.85</v>
      </c>
      <c r="D658" s="37">
        <v>851.5</v>
      </c>
      <c r="E658" s="37">
        <v>837</v>
      </c>
      <c r="F658" s="37">
        <v>840</v>
      </c>
      <c r="G658" s="37">
        <v>838.25</v>
      </c>
      <c r="H658" s="37">
        <v>842.8</v>
      </c>
      <c r="I658" s="37">
        <v>60301</v>
      </c>
      <c r="J658" s="38">
        <v>50821876.75</v>
      </c>
      <c r="K658" s="39">
        <f>IF(ISERROR((Table212[[#This Row],[Close Price]]-G657)/G657),0,(Table212[[#This Row],[Close Price]]-G657)/G657)</f>
        <v>-4.0988475703933056E-3</v>
      </c>
      <c r="L658" s="39">
        <f>IF(OR(Table212[[#This Row],[Raw Return]]&lt;-20,Table212[[#This Row],[Raw Return]]&gt;20),"Outlier",Table212[[#This Row],[Raw Return]])</f>
        <v>-4.0988475703933056E-3</v>
      </c>
      <c r="M658" s="40">
        <f>(Table212[[#This Row],[Return]]-$Q$3)^2</f>
        <v>2.9017093248323346E-5</v>
      </c>
      <c r="N658" s="40">
        <f>(Table212[[#This Row],[Return]]-$Q$3)^3</f>
        <v>-1.5630787468998202E-7</v>
      </c>
    </row>
    <row r="659" spans="1:14" x14ac:dyDescent="0.3">
      <c r="A659" s="31">
        <v>41225</v>
      </c>
      <c r="B659" s="32">
        <v>838.25</v>
      </c>
      <c r="C659" s="32">
        <v>841.8</v>
      </c>
      <c r="D659" s="32">
        <v>843.5</v>
      </c>
      <c r="E659" s="32">
        <v>832</v>
      </c>
      <c r="F659" s="32">
        <v>834.95</v>
      </c>
      <c r="G659" s="32">
        <v>833.55</v>
      </c>
      <c r="H659" s="32">
        <v>835.68</v>
      </c>
      <c r="I659" s="32">
        <v>63364</v>
      </c>
      <c r="J659" s="33">
        <v>52952204.600000001</v>
      </c>
      <c r="K659" s="39">
        <f>IF(ISERROR((Table212[[#This Row],[Close Price]]-G658)/G658),0,(Table212[[#This Row],[Close Price]]-G658)/G658)</f>
        <v>-5.6069191768566007E-3</v>
      </c>
      <c r="L659" s="39">
        <f>IF(OR(Table212[[#This Row],[Raw Return]]&lt;-20,Table212[[#This Row],[Raw Return]]&gt;20),"Outlier",Table212[[#This Row],[Raw Return]])</f>
        <v>-5.6069191768566007E-3</v>
      </c>
      <c r="M659" s="40">
        <f>(Table212[[#This Row],[Return]]-$Q$3)^2</f>
        <v>4.7538587622089176E-5</v>
      </c>
      <c r="N659" s="40">
        <f>(Table212[[#This Row],[Return]]-$Q$3)^3</f>
        <v>-3.2777015911706437E-7</v>
      </c>
    </row>
    <row r="660" spans="1:14" x14ac:dyDescent="0.3">
      <c r="A660" s="36">
        <v>41226</v>
      </c>
      <c r="B660" s="37">
        <v>833.55</v>
      </c>
      <c r="C660" s="37">
        <v>839</v>
      </c>
      <c r="D660" s="37">
        <v>849</v>
      </c>
      <c r="E660" s="37">
        <v>834</v>
      </c>
      <c r="F660" s="37">
        <v>846</v>
      </c>
      <c r="G660" s="37">
        <v>846.25</v>
      </c>
      <c r="H660" s="37">
        <v>842.82</v>
      </c>
      <c r="I660" s="37">
        <v>33408</v>
      </c>
      <c r="J660" s="38">
        <v>28157041.75</v>
      </c>
      <c r="K660" s="39">
        <f>IF(ISERROR((Table212[[#This Row],[Close Price]]-G659)/G659),0,(Table212[[#This Row],[Close Price]]-G659)/G659)</f>
        <v>1.5236038629956266E-2</v>
      </c>
      <c r="L660" s="39">
        <f>IF(OR(Table212[[#This Row],[Raw Return]]&lt;-20,Table212[[#This Row],[Raw Return]]&gt;20),"Outlier",Table212[[#This Row],[Raw Return]])</f>
        <v>1.5236038629956266E-2</v>
      </c>
      <c r="M660" s="40">
        <f>(Table212[[#This Row],[Return]]-$Q$3)^2</f>
        <v>1.9455045766887267E-4</v>
      </c>
      <c r="N660" s="40">
        <f>(Table212[[#This Row],[Return]]-$Q$3)^3</f>
        <v>2.7136159620309716E-6</v>
      </c>
    </row>
    <row r="661" spans="1:14" x14ac:dyDescent="0.3">
      <c r="A661" s="31">
        <v>41228</v>
      </c>
      <c r="B661" s="32">
        <v>846.25</v>
      </c>
      <c r="C661" s="32">
        <v>845.85</v>
      </c>
      <c r="D661" s="32">
        <v>846</v>
      </c>
      <c r="E661" s="32">
        <v>832</v>
      </c>
      <c r="F661" s="32">
        <v>839.9</v>
      </c>
      <c r="G661" s="32">
        <v>836.85</v>
      </c>
      <c r="H661" s="32">
        <v>837.43</v>
      </c>
      <c r="I661" s="32">
        <v>47286</v>
      </c>
      <c r="J661" s="33">
        <v>39598933.899999999</v>
      </c>
      <c r="K661" s="39">
        <f>IF(ISERROR((Table212[[#This Row],[Close Price]]-G660)/G660),0,(Table212[[#This Row],[Close Price]]-G660)/G660)</f>
        <v>-1.1107828655834538E-2</v>
      </c>
      <c r="L661" s="39">
        <f>IF(OR(Table212[[#This Row],[Raw Return]]&lt;-20,Table212[[#This Row],[Raw Return]]&gt;20),"Outlier",Table212[[#This Row],[Raw Return]])</f>
        <v>-1.1107828655834538E-2</v>
      </c>
      <c r="M661" s="40">
        <f>(Table212[[#This Row],[Return]]-$Q$3)^2</f>
        <v>1.5365418984034012E-4</v>
      </c>
      <c r="N661" s="40">
        <f>(Table212[[#This Row],[Return]]-$Q$3)^3</f>
        <v>-1.9046562696515242E-6</v>
      </c>
    </row>
    <row r="662" spans="1:14" x14ac:dyDescent="0.3">
      <c r="A662" s="36">
        <v>41229</v>
      </c>
      <c r="B662" s="37">
        <v>836.85</v>
      </c>
      <c r="C662" s="37">
        <v>830.4</v>
      </c>
      <c r="D662" s="37">
        <v>865</v>
      </c>
      <c r="E662" s="37">
        <v>820</v>
      </c>
      <c r="F662" s="37">
        <v>841</v>
      </c>
      <c r="G662" s="37">
        <v>841.65</v>
      </c>
      <c r="H662" s="37">
        <v>850.02</v>
      </c>
      <c r="I662" s="37">
        <v>89505</v>
      </c>
      <c r="J662" s="38">
        <v>76081244.049999997</v>
      </c>
      <c r="K662" s="39">
        <f>IF(ISERROR((Table212[[#This Row],[Close Price]]-G661)/G661),0,(Table212[[#This Row],[Close Price]]-G661)/G661)</f>
        <v>5.7357949453306504E-3</v>
      </c>
      <c r="L662" s="39">
        <f>IF(OR(Table212[[#This Row],[Raw Return]]&lt;-20,Table212[[#This Row],[Raw Return]]&gt;20),"Outlier",Table212[[#This Row],[Raw Return]])</f>
        <v>5.7357949453306504E-3</v>
      </c>
      <c r="M662" s="40">
        <f>(Table212[[#This Row],[Return]]-$Q$3)^2</f>
        <v>1.9783733228079622E-5</v>
      </c>
      <c r="N662" s="40">
        <f>(Table212[[#This Row],[Return]]-$Q$3)^3</f>
        <v>8.7995886481199165E-8</v>
      </c>
    </row>
    <row r="663" spans="1:14" x14ac:dyDescent="0.3">
      <c r="A663" s="31">
        <v>41232</v>
      </c>
      <c r="B663" s="32">
        <v>841.65</v>
      </c>
      <c r="C663" s="32">
        <v>843</v>
      </c>
      <c r="D663" s="32">
        <v>854</v>
      </c>
      <c r="E663" s="32">
        <v>837.65</v>
      </c>
      <c r="F663" s="32">
        <v>838</v>
      </c>
      <c r="G663" s="32">
        <v>838.75</v>
      </c>
      <c r="H663" s="32">
        <v>843.76</v>
      </c>
      <c r="I663" s="32">
        <v>46134</v>
      </c>
      <c r="J663" s="33">
        <v>38926219.299999997</v>
      </c>
      <c r="K663" s="39">
        <f>IF(ISERROR((Table212[[#This Row],[Close Price]]-G662)/G662),0,(Table212[[#This Row],[Close Price]]-G662)/G662)</f>
        <v>-3.4456127844115455E-3</v>
      </c>
      <c r="L663" s="39">
        <f>IF(OR(Table212[[#This Row],[Raw Return]]&lt;-20,Table212[[#This Row],[Raw Return]]&gt;20),"Outlier",Table212[[#This Row],[Raw Return]])</f>
        <v>-3.4456127844115455E-3</v>
      </c>
      <c r="M663" s="40">
        <f>(Table212[[#This Row],[Return]]-$Q$3)^2</f>
        <v>2.2406181822459817E-5</v>
      </c>
      <c r="N663" s="40">
        <f>(Table212[[#This Row],[Return]]-$Q$3)^3</f>
        <v>-1.0606003932675009E-7</v>
      </c>
    </row>
    <row r="664" spans="1:14" x14ac:dyDescent="0.3">
      <c r="A664" s="36">
        <v>41233</v>
      </c>
      <c r="B664" s="37">
        <v>838.75</v>
      </c>
      <c r="C664" s="37">
        <v>839.9</v>
      </c>
      <c r="D664" s="37">
        <v>844.95</v>
      </c>
      <c r="E664" s="37">
        <v>827</v>
      </c>
      <c r="F664" s="37">
        <v>827.9</v>
      </c>
      <c r="G664" s="37">
        <v>829</v>
      </c>
      <c r="H664" s="37">
        <v>833.39</v>
      </c>
      <c r="I664" s="37">
        <v>66317</v>
      </c>
      <c r="J664" s="38">
        <v>55268245.399999999</v>
      </c>
      <c r="K664" s="39">
        <f>IF(ISERROR((Table212[[#This Row],[Close Price]]-G663)/G663),0,(Table212[[#This Row],[Close Price]]-G663)/G663)</f>
        <v>-1.1624441132637855E-2</v>
      </c>
      <c r="L664" s="39">
        <f>IF(OR(Table212[[#This Row],[Raw Return]]&lt;-20,Table212[[#This Row],[Raw Return]]&gt;20),"Outlier",Table212[[#This Row],[Raw Return]])</f>
        <v>-1.1624441132637855E-2</v>
      </c>
      <c r="M664" s="40">
        <f>(Table212[[#This Row],[Return]]-$Q$3)^2</f>
        <v>1.667286586633505E-4</v>
      </c>
      <c r="N664" s="40">
        <f>(Table212[[#This Row],[Return]]-$Q$3)^3</f>
        <v>-2.1528579960358149E-6</v>
      </c>
    </row>
    <row r="665" spans="1:14" x14ac:dyDescent="0.3">
      <c r="A665" s="31">
        <v>41234</v>
      </c>
      <c r="B665" s="32">
        <v>829</v>
      </c>
      <c r="C665" s="32">
        <v>828</v>
      </c>
      <c r="D665" s="32">
        <v>833.1</v>
      </c>
      <c r="E665" s="32">
        <v>824</v>
      </c>
      <c r="F665" s="32">
        <v>824</v>
      </c>
      <c r="G665" s="32">
        <v>824.65</v>
      </c>
      <c r="H665" s="32">
        <v>827.53</v>
      </c>
      <c r="I665" s="32">
        <v>41256</v>
      </c>
      <c r="J665" s="33">
        <v>34140565.149999999</v>
      </c>
      <c r="K665" s="39">
        <f>IF(ISERROR((Table212[[#This Row],[Close Price]]-G664)/G664),0,(Table212[[#This Row],[Close Price]]-G664)/G664)</f>
        <v>-5.2472858866104014E-3</v>
      </c>
      <c r="L665" s="39">
        <f>IF(OR(Table212[[#This Row],[Raw Return]]&lt;-20,Table212[[#This Row],[Raw Return]]&gt;20),"Outlier",Table212[[#This Row],[Raw Return]])</f>
        <v>-5.2472858866104014E-3</v>
      </c>
      <c r="M665" s="40">
        <f>(Table212[[#This Row],[Return]]-$Q$3)^2</f>
        <v>4.2708707784805644E-5</v>
      </c>
      <c r="N665" s="40">
        <f>(Table212[[#This Row],[Return]]-$Q$3)^3</f>
        <v>-2.7910951822677731E-7</v>
      </c>
    </row>
    <row r="666" spans="1:14" x14ac:dyDescent="0.3">
      <c r="A666" s="36">
        <v>41235</v>
      </c>
      <c r="B666" s="37">
        <v>824.65</v>
      </c>
      <c r="C666" s="37">
        <v>826.65</v>
      </c>
      <c r="D666" s="37">
        <v>862</v>
      </c>
      <c r="E666" s="37">
        <v>826.5</v>
      </c>
      <c r="F666" s="37">
        <v>857.8</v>
      </c>
      <c r="G666" s="37">
        <v>853.75</v>
      </c>
      <c r="H666" s="37">
        <v>850.11</v>
      </c>
      <c r="I666" s="37">
        <v>167127</v>
      </c>
      <c r="J666" s="38">
        <v>142076804.05000001</v>
      </c>
      <c r="K666" s="39">
        <f>IF(ISERROR((Table212[[#This Row],[Close Price]]-G665)/G665),0,(Table212[[#This Row],[Close Price]]-G665)/G665)</f>
        <v>3.5287697811192655E-2</v>
      </c>
      <c r="L666" s="39">
        <f>IF(OR(Table212[[#This Row],[Raw Return]]&lt;-20,Table212[[#This Row],[Raw Return]]&gt;20),"Outlier",Table212[[#This Row],[Raw Return]])</f>
        <v>3.5287697811192655E-2</v>
      </c>
      <c r="M666" s="40">
        <f>(Table212[[#This Row],[Return]]-$Q$3)^2</f>
        <v>1.1559859743613169E-3</v>
      </c>
      <c r="N666" s="40">
        <f>(Table212[[#This Row],[Return]]-$Q$3)^3</f>
        <v>3.9303284694596856E-5</v>
      </c>
    </row>
    <row r="667" spans="1:14" x14ac:dyDescent="0.3">
      <c r="A667" s="31">
        <v>41236</v>
      </c>
      <c r="B667" s="32">
        <v>853.75</v>
      </c>
      <c r="C667" s="32">
        <v>864.4</v>
      </c>
      <c r="D667" s="32">
        <v>878</v>
      </c>
      <c r="E667" s="32">
        <v>854.9</v>
      </c>
      <c r="F667" s="32">
        <v>863.55</v>
      </c>
      <c r="G667" s="32">
        <v>861.6</v>
      </c>
      <c r="H667" s="32">
        <v>868.52</v>
      </c>
      <c r="I667" s="32">
        <v>152656</v>
      </c>
      <c r="J667" s="33">
        <v>132585244.55</v>
      </c>
      <c r="K667" s="39">
        <f>IF(ISERROR((Table212[[#This Row],[Close Price]]-G666)/G666),0,(Table212[[#This Row],[Close Price]]-G666)/G666)</f>
        <v>9.1947291361640093E-3</v>
      </c>
      <c r="L667" s="39">
        <f>IF(OR(Table212[[#This Row],[Raw Return]]&lt;-20,Table212[[#This Row],[Raw Return]]&gt;20),"Outlier",Table212[[#This Row],[Raw Return]])</f>
        <v>9.1947291361640093E-3</v>
      </c>
      <c r="M667" s="40">
        <f>(Table212[[#This Row],[Return]]-$Q$3)^2</f>
        <v>6.2517882607774069E-5</v>
      </c>
      <c r="N667" s="40">
        <f>(Table212[[#This Row],[Return]]-$Q$3)^3</f>
        <v>4.9431796121095727E-7</v>
      </c>
    </row>
    <row r="668" spans="1:14" x14ac:dyDescent="0.3">
      <c r="A668" s="36">
        <v>41239</v>
      </c>
      <c r="B668" s="37">
        <v>861.6</v>
      </c>
      <c r="C668" s="37">
        <v>864.9</v>
      </c>
      <c r="D668" s="37">
        <v>881</v>
      </c>
      <c r="E668" s="37">
        <v>860.05</v>
      </c>
      <c r="F668" s="37">
        <v>878</v>
      </c>
      <c r="G668" s="37">
        <v>878.65</v>
      </c>
      <c r="H668" s="37">
        <v>875.28</v>
      </c>
      <c r="I668" s="37">
        <v>107815</v>
      </c>
      <c r="J668" s="38">
        <v>94368226.5</v>
      </c>
      <c r="K668" s="39">
        <f>IF(ISERROR((Table212[[#This Row],[Close Price]]-G667)/G667),0,(Table212[[#This Row],[Close Price]]-G667)/G667)</f>
        <v>1.978876508820793E-2</v>
      </c>
      <c r="L668" s="39">
        <f>IF(OR(Table212[[#This Row],[Raw Return]]&lt;-20,Table212[[#This Row],[Raw Return]]&gt;20),"Outlier",Table212[[#This Row],[Raw Return]])</f>
        <v>1.978876508820793E-2</v>
      </c>
      <c r="M668" s="40">
        <f>(Table212[[#This Row],[Return]]-$Q$3)^2</f>
        <v>3.422818583702482E-4</v>
      </c>
      <c r="N668" s="40">
        <f>(Table212[[#This Row],[Return]]-$Q$3)^3</f>
        <v>6.3325090903474958E-6</v>
      </c>
    </row>
    <row r="669" spans="1:14" x14ac:dyDescent="0.3">
      <c r="A669" s="31">
        <v>41240</v>
      </c>
      <c r="B669" s="32">
        <v>878.65</v>
      </c>
      <c r="C669" s="32">
        <v>883</v>
      </c>
      <c r="D669" s="32">
        <v>891</v>
      </c>
      <c r="E669" s="32">
        <v>867.05</v>
      </c>
      <c r="F669" s="32">
        <v>869.4</v>
      </c>
      <c r="G669" s="32">
        <v>872.7</v>
      </c>
      <c r="H669" s="32">
        <v>883.37</v>
      </c>
      <c r="I669" s="32">
        <v>73531</v>
      </c>
      <c r="J669" s="33">
        <v>64954834.100000001</v>
      </c>
      <c r="K669" s="39">
        <f>IF(ISERROR((Table212[[#This Row],[Close Price]]-G668)/G668),0,(Table212[[#This Row],[Close Price]]-G668)/G668)</f>
        <v>-6.7717521197290529E-3</v>
      </c>
      <c r="L669" s="39">
        <f>IF(OR(Table212[[#This Row],[Raw Return]]&lt;-20,Table212[[#This Row],[Raw Return]]&gt;20),"Outlier",Table212[[#This Row],[Raw Return]])</f>
        <v>-6.7717521197290529E-3</v>
      </c>
      <c r="M669" s="40">
        <f>(Table212[[#This Row],[Return]]-$Q$3)^2</f>
        <v>6.4958057916153329E-5</v>
      </c>
      <c r="N669" s="40">
        <f>(Table212[[#This Row],[Return]]-$Q$3)^3</f>
        <v>-5.2353961363534762E-7</v>
      </c>
    </row>
    <row r="670" spans="1:14" x14ac:dyDescent="0.3">
      <c r="A670" s="36">
        <v>41242</v>
      </c>
      <c r="B670" s="37">
        <v>872.7</v>
      </c>
      <c r="C670" s="37">
        <v>865.1</v>
      </c>
      <c r="D670" s="37">
        <v>879</v>
      </c>
      <c r="E670" s="37">
        <v>860</v>
      </c>
      <c r="F670" s="37">
        <v>868</v>
      </c>
      <c r="G670" s="37">
        <v>866.15</v>
      </c>
      <c r="H670" s="37">
        <v>869.96</v>
      </c>
      <c r="I670" s="37">
        <v>52225</v>
      </c>
      <c r="J670" s="38">
        <v>45433464.299999997</v>
      </c>
      <c r="K670" s="39">
        <f>IF(ISERROR((Table212[[#This Row],[Close Price]]-G669)/G669),0,(Table212[[#This Row],[Close Price]]-G669)/G669)</f>
        <v>-7.505442878423362E-3</v>
      </c>
      <c r="L670" s="39">
        <f>IF(OR(Table212[[#This Row],[Raw Return]]&lt;-20,Table212[[#This Row],[Raw Return]]&gt;20),"Outlier",Table212[[#This Row],[Raw Return]])</f>
        <v>-7.505442878423362E-3</v>
      </c>
      <c r="M670" s="40">
        <f>(Table212[[#This Row],[Return]]-$Q$3)^2</f>
        <v>7.7322950576638497E-5</v>
      </c>
      <c r="N670" s="40">
        <f>(Table212[[#This Row],[Return]]-$Q$3)^3</f>
        <v>-6.7992753158978869E-7</v>
      </c>
    </row>
    <row r="671" spans="1:14" x14ac:dyDescent="0.3">
      <c r="A671" s="31">
        <v>41243</v>
      </c>
      <c r="B671" s="32">
        <v>866.15</v>
      </c>
      <c r="C671" s="32">
        <v>870.2</v>
      </c>
      <c r="D671" s="32">
        <v>895</v>
      </c>
      <c r="E671" s="32">
        <v>866</v>
      </c>
      <c r="F671" s="32">
        <v>881.05</v>
      </c>
      <c r="G671" s="32">
        <v>882.2</v>
      </c>
      <c r="H671" s="32">
        <v>880.7</v>
      </c>
      <c r="I671" s="32">
        <v>97787</v>
      </c>
      <c r="J671" s="33">
        <v>86121084.75</v>
      </c>
      <c r="K671" s="39">
        <f>IF(ISERROR((Table212[[#This Row],[Close Price]]-G670)/G670),0,(Table212[[#This Row],[Close Price]]-G670)/G670)</f>
        <v>1.8530277665531454E-2</v>
      </c>
      <c r="L671" s="39">
        <f>IF(OR(Table212[[#This Row],[Raw Return]]&lt;-20,Table212[[#This Row],[Raw Return]]&gt;20),"Outlier",Table212[[#This Row],[Raw Return]])</f>
        <v>1.8530277665531454E-2</v>
      </c>
      <c r="M671" s="40">
        <f>(Table212[[#This Row],[Return]]-$Q$3)^2</f>
        <v>2.9729944716612997E-4</v>
      </c>
      <c r="N671" s="40">
        <f>(Table212[[#This Row],[Return]]-$Q$3)^3</f>
        <v>5.1261481374234406E-6</v>
      </c>
    </row>
    <row r="672" spans="1:14" x14ac:dyDescent="0.3">
      <c r="A672" s="36">
        <v>41246</v>
      </c>
      <c r="B672" s="37">
        <v>882.2</v>
      </c>
      <c r="C672" s="37">
        <v>881</v>
      </c>
      <c r="D672" s="37">
        <v>911</v>
      </c>
      <c r="E672" s="37">
        <v>873.55</v>
      </c>
      <c r="F672" s="37">
        <v>910</v>
      </c>
      <c r="G672" s="37">
        <v>900.75</v>
      </c>
      <c r="H672" s="37">
        <v>895.6</v>
      </c>
      <c r="I672" s="37">
        <v>119073</v>
      </c>
      <c r="J672" s="38">
        <v>106641707</v>
      </c>
      <c r="K672" s="39">
        <f>IF(ISERROR((Table212[[#This Row],[Close Price]]-G671)/G671),0,(Table212[[#This Row],[Close Price]]-G671)/G671)</f>
        <v>2.1026978009521597E-2</v>
      </c>
      <c r="L672" s="39">
        <f>IF(OR(Table212[[#This Row],[Raw Return]]&lt;-20,Table212[[#This Row],[Raw Return]]&gt;20),"Outlier",Table212[[#This Row],[Raw Return]])</f>
        <v>2.1026978009521597E-2</v>
      </c>
      <c r="M672" s="40">
        <f>(Table212[[#This Row],[Return]]-$Q$3)^2</f>
        <v>3.8963103994210489E-4</v>
      </c>
      <c r="N672" s="40">
        <f>(Table212[[#This Row],[Return]]-$Q$3)^3</f>
        <v>7.6909559060781791E-6</v>
      </c>
    </row>
    <row r="673" spans="1:14" x14ac:dyDescent="0.3">
      <c r="A673" s="31">
        <v>41247</v>
      </c>
      <c r="B673" s="32">
        <v>900.75</v>
      </c>
      <c r="C673" s="32">
        <v>905</v>
      </c>
      <c r="D673" s="32">
        <v>914</v>
      </c>
      <c r="E673" s="32">
        <v>881</v>
      </c>
      <c r="F673" s="32">
        <v>891.4</v>
      </c>
      <c r="G673" s="32">
        <v>892.4</v>
      </c>
      <c r="H673" s="32">
        <v>899.58</v>
      </c>
      <c r="I673" s="32">
        <v>92640</v>
      </c>
      <c r="J673" s="33">
        <v>83337273.299999997</v>
      </c>
      <c r="K673" s="39">
        <f>IF(ISERROR((Table212[[#This Row],[Close Price]]-G672)/G672),0,(Table212[[#This Row],[Close Price]]-G672)/G672)</f>
        <v>-9.2700527338329414E-3</v>
      </c>
      <c r="L673" s="39">
        <f>IF(OR(Table212[[#This Row],[Raw Return]]&lt;-20,Table212[[#This Row],[Raw Return]]&gt;20),"Outlier",Table212[[#This Row],[Raw Return]])</f>
        <v>-9.2700527338329414E-3</v>
      </c>
      <c r="M673" s="40">
        <f>(Table212[[#This Row],[Return]]-$Q$3)^2</f>
        <v>1.1147045189716712E-4</v>
      </c>
      <c r="N673" s="40">
        <f>(Table212[[#This Row],[Return]]-$Q$3)^3</f>
        <v>-1.1769002161689844E-6</v>
      </c>
    </row>
    <row r="674" spans="1:14" x14ac:dyDescent="0.3">
      <c r="A674" s="36">
        <v>41248</v>
      </c>
      <c r="B674" s="37">
        <v>892.4</v>
      </c>
      <c r="C674" s="37">
        <v>896.2</v>
      </c>
      <c r="D674" s="37">
        <v>905.5</v>
      </c>
      <c r="E674" s="37">
        <v>879.5</v>
      </c>
      <c r="F674" s="37">
        <v>892.5</v>
      </c>
      <c r="G674" s="37">
        <v>893.6</v>
      </c>
      <c r="H674" s="37">
        <v>894.86</v>
      </c>
      <c r="I674" s="37">
        <v>45960</v>
      </c>
      <c r="J674" s="38">
        <v>41127558.399999999</v>
      </c>
      <c r="K674" s="39">
        <f>IF(ISERROR((Table212[[#This Row],[Close Price]]-G673)/G673),0,(Table212[[#This Row],[Close Price]]-G673)/G673)</f>
        <v>1.344688480502068E-3</v>
      </c>
      <c r="L674" s="39">
        <f>IF(OR(Table212[[#This Row],[Raw Return]]&lt;-20,Table212[[#This Row],[Raw Return]]&gt;20),"Outlier",Table212[[#This Row],[Raw Return]])</f>
        <v>1.344688480502068E-3</v>
      </c>
      <c r="M674" s="40">
        <f>(Table212[[#This Row],[Return]]-$Q$3)^2</f>
        <v>3.2244691385707316E-9</v>
      </c>
      <c r="N674" s="40">
        <f>(Table212[[#This Row],[Return]]-$Q$3)^3</f>
        <v>1.8309957531201734E-13</v>
      </c>
    </row>
    <row r="675" spans="1:14" x14ac:dyDescent="0.3">
      <c r="A675" s="31">
        <v>41249</v>
      </c>
      <c r="B675" s="32">
        <v>893.6</v>
      </c>
      <c r="C675" s="32">
        <v>902.5</v>
      </c>
      <c r="D675" s="32">
        <v>944.2</v>
      </c>
      <c r="E675" s="32">
        <v>880.05</v>
      </c>
      <c r="F675" s="32">
        <v>931</v>
      </c>
      <c r="G675" s="32">
        <v>925.15</v>
      </c>
      <c r="H675" s="32">
        <v>916.81</v>
      </c>
      <c r="I675" s="32">
        <v>136842</v>
      </c>
      <c r="J675" s="33">
        <v>125458009.45</v>
      </c>
      <c r="K675" s="39">
        <f>IF(ISERROR((Table212[[#This Row],[Close Price]]-G674)/G674),0,(Table212[[#This Row],[Close Price]]-G674)/G674)</f>
        <v>3.5306624888093052E-2</v>
      </c>
      <c r="L675" s="39">
        <f>IF(OR(Table212[[#This Row],[Raw Return]]&lt;-20,Table212[[#This Row],[Raw Return]]&gt;20),"Outlier",Table212[[#This Row],[Raw Return]])</f>
        <v>3.5306624888093052E-2</v>
      </c>
      <c r="M675" s="40">
        <f>(Table212[[#This Row],[Return]]-$Q$3)^2</f>
        <v>1.1572733660169855E-3</v>
      </c>
      <c r="N675" s="40">
        <f>(Table212[[#This Row],[Return]]-$Q$3)^3</f>
        <v>3.9368959547345545E-5</v>
      </c>
    </row>
    <row r="676" spans="1:14" x14ac:dyDescent="0.3">
      <c r="A676" s="36">
        <v>41250</v>
      </c>
      <c r="B676" s="37">
        <v>925.15</v>
      </c>
      <c r="C676" s="37">
        <v>938.35</v>
      </c>
      <c r="D676" s="37">
        <v>950</v>
      </c>
      <c r="E676" s="37">
        <v>932</v>
      </c>
      <c r="F676" s="37">
        <v>938</v>
      </c>
      <c r="G676" s="37">
        <v>938.05</v>
      </c>
      <c r="H676" s="37">
        <v>939.69</v>
      </c>
      <c r="I676" s="37">
        <v>140658</v>
      </c>
      <c r="J676" s="38">
        <v>132175376.8</v>
      </c>
      <c r="K676" s="39">
        <f>IF(ISERROR((Table212[[#This Row],[Close Price]]-G675)/G675),0,(Table212[[#This Row],[Close Price]]-G675)/G675)</f>
        <v>1.3943684807868969E-2</v>
      </c>
      <c r="L676" s="39">
        <f>IF(OR(Table212[[#This Row],[Raw Return]]&lt;-20,Table212[[#This Row],[Raw Return]]&gt;20),"Outlier",Table212[[#This Row],[Raw Return]])</f>
        <v>1.3943684807868969E-2</v>
      </c>
      <c r="M676" s="40">
        <f>(Table212[[#This Row],[Return]]-$Q$3)^2</f>
        <v>1.6016878605437079E-4</v>
      </c>
      <c r="N676" s="40">
        <f>(Table212[[#This Row],[Return]]-$Q$3)^3</f>
        <v>2.0270610371608474E-6</v>
      </c>
    </row>
    <row r="677" spans="1:14" x14ac:dyDescent="0.3">
      <c r="A677" s="31">
        <v>41253</v>
      </c>
      <c r="B677" s="32">
        <v>938.05</v>
      </c>
      <c r="C677" s="32">
        <v>947.65</v>
      </c>
      <c r="D677" s="32">
        <v>960.1</v>
      </c>
      <c r="E677" s="32">
        <v>927.4</v>
      </c>
      <c r="F677" s="32">
        <v>934</v>
      </c>
      <c r="G677" s="32">
        <v>939.3</v>
      </c>
      <c r="H677" s="32">
        <v>945.79</v>
      </c>
      <c r="I677" s="32">
        <v>141904</v>
      </c>
      <c r="J677" s="33">
        <v>134210868.05</v>
      </c>
      <c r="K677" s="39">
        <f>IF(ISERROR((Table212[[#This Row],[Close Price]]-G676)/G676),0,(Table212[[#This Row],[Close Price]]-G676)/G676)</f>
        <v>1.3325515697457492E-3</v>
      </c>
      <c r="L677" s="39">
        <f>IF(OR(Table212[[#This Row],[Raw Return]]&lt;-20,Table212[[#This Row],[Raw Return]]&gt;20),"Outlier",Table212[[#This Row],[Raw Return]])</f>
        <v>1.3325515697457492E-3</v>
      </c>
      <c r="M677" s="40">
        <f>(Table212[[#This Row],[Return]]-$Q$3)^2</f>
        <v>1.9933991254381173E-9</v>
      </c>
      <c r="N677" s="40">
        <f>(Table212[[#This Row],[Return]]-$Q$3)^3</f>
        <v>8.9000284532786721E-14</v>
      </c>
    </row>
    <row r="678" spans="1:14" x14ac:dyDescent="0.3">
      <c r="A678" s="36">
        <v>41254</v>
      </c>
      <c r="B678" s="37">
        <v>939.3</v>
      </c>
      <c r="C678" s="37">
        <v>934</v>
      </c>
      <c r="D678" s="37">
        <v>944</v>
      </c>
      <c r="E678" s="37">
        <v>912</v>
      </c>
      <c r="F678" s="37">
        <v>923</v>
      </c>
      <c r="G678" s="37">
        <v>923.45</v>
      </c>
      <c r="H678" s="37">
        <v>928.25</v>
      </c>
      <c r="I678" s="37">
        <v>69496</v>
      </c>
      <c r="J678" s="38">
        <v>64509808.350000001</v>
      </c>
      <c r="K678" s="39">
        <f>IF(ISERROR((Table212[[#This Row],[Close Price]]-G677)/G677),0,(Table212[[#This Row],[Close Price]]-G677)/G677)</f>
        <v>-1.6874268071968391E-2</v>
      </c>
      <c r="L678" s="39">
        <f>IF(OR(Table212[[#This Row],[Raw Return]]&lt;-20,Table212[[#This Row],[Raw Return]]&gt;20),"Outlier",Table212[[#This Row],[Raw Return]])</f>
        <v>-1.6874268071968391E-2</v>
      </c>
      <c r="M678" s="40">
        <f>(Table212[[#This Row],[Return]]-$Q$3)^2</f>
        <v>3.2986449695847017E-4</v>
      </c>
      <c r="N678" s="40">
        <f>(Table212[[#This Row],[Return]]-$Q$3)^3</f>
        <v>-5.9910557776829077E-6</v>
      </c>
    </row>
    <row r="679" spans="1:14" x14ac:dyDescent="0.3">
      <c r="A679" s="31">
        <v>41255</v>
      </c>
      <c r="B679" s="32">
        <v>923.45</v>
      </c>
      <c r="C679" s="32">
        <v>929.55</v>
      </c>
      <c r="D679" s="32">
        <v>930</v>
      </c>
      <c r="E679" s="32">
        <v>900</v>
      </c>
      <c r="F679" s="32">
        <v>907</v>
      </c>
      <c r="G679" s="32">
        <v>911.5</v>
      </c>
      <c r="H679" s="32">
        <v>911.57</v>
      </c>
      <c r="I679" s="32">
        <v>101355</v>
      </c>
      <c r="J679" s="33">
        <v>92392054.75</v>
      </c>
      <c r="K679" s="39">
        <f>IF(ISERROR((Table212[[#This Row],[Close Price]]-G678)/G678),0,(Table212[[#This Row],[Close Price]]-G678)/G678)</f>
        <v>-1.2940603172884341E-2</v>
      </c>
      <c r="L679" s="39">
        <f>IF(OR(Table212[[#This Row],[Raw Return]]&lt;-20,Table212[[#This Row],[Raw Return]]&gt;20),"Outlier",Table212[[#This Row],[Raw Return]])</f>
        <v>-1.2940603172884341E-2</v>
      </c>
      <c r="M679" s="40">
        <f>(Table212[[#This Row],[Return]]-$Q$3)^2</f>
        <v>2.0245041839526477E-4</v>
      </c>
      <c r="N679" s="40">
        <f>(Table212[[#This Row],[Return]]-$Q$3)^3</f>
        <v>-2.8805672447070944E-6</v>
      </c>
    </row>
    <row r="680" spans="1:14" x14ac:dyDescent="0.3">
      <c r="A680" s="36">
        <v>41256</v>
      </c>
      <c r="B680" s="37">
        <v>911.5</v>
      </c>
      <c r="C680" s="37">
        <v>912</v>
      </c>
      <c r="D680" s="37">
        <v>960.75</v>
      </c>
      <c r="E680" s="37">
        <v>910.5</v>
      </c>
      <c r="F680" s="37">
        <v>933</v>
      </c>
      <c r="G680" s="37">
        <v>936.4</v>
      </c>
      <c r="H680" s="37">
        <v>942.19</v>
      </c>
      <c r="I680" s="37">
        <v>234000</v>
      </c>
      <c r="J680" s="38">
        <v>220471638.25</v>
      </c>
      <c r="K680" s="39">
        <f>IF(ISERROR((Table212[[#This Row],[Close Price]]-G679)/G679),0,(Table212[[#This Row],[Close Price]]-G679)/G679)</f>
        <v>2.7317608337904527E-2</v>
      </c>
      <c r="L680" s="39">
        <f>IF(OR(Table212[[#This Row],[Raw Return]]&lt;-20,Table212[[#This Row],[Raw Return]]&gt;20),"Outlier",Table212[[#This Row],[Raw Return]])</f>
        <v>2.7317608337904527E-2</v>
      </c>
      <c r="M680" s="40">
        <f>(Table212[[#This Row],[Return]]-$Q$3)^2</f>
        <v>6.7754550421153937E-4</v>
      </c>
      <c r="N680" s="40">
        <f>(Table212[[#This Row],[Return]]-$Q$3)^3</f>
        <v>1.7636309101854333E-5</v>
      </c>
    </row>
    <row r="681" spans="1:14" x14ac:dyDescent="0.3">
      <c r="A681" s="31">
        <v>41257</v>
      </c>
      <c r="B681" s="32">
        <v>936.4</v>
      </c>
      <c r="C681" s="32">
        <v>937</v>
      </c>
      <c r="D681" s="32">
        <v>944.9</v>
      </c>
      <c r="E681" s="32">
        <v>917.05</v>
      </c>
      <c r="F681" s="32">
        <v>938.6</v>
      </c>
      <c r="G681" s="32">
        <v>940.75</v>
      </c>
      <c r="H681" s="32">
        <v>933.44</v>
      </c>
      <c r="I681" s="32">
        <v>65306</v>
      </c>
      <c r="J681" s="33">
        <v>60958983.649999999</v>
      </c>
      <c r="K681" s="39">
        <f>IF(ISERROR((Table212[[#This Row],[Close Price]]-G680)/G680),0,(Table212[[#This Row],[Close Price]]-G680)/G680)</f>
        <v>4.6454506621102336E-3</v>
      </c>
      <c r="L681" s="39">
        <f>IF(OR(Table212[[#This Row],[Raw Return]]&lt;-20,Table212[[#This Row],[Raw Return]]&gt;20),"Outlier",Table212[[#This Row],[Raw Return]])</f>
        <v>4.6454506621102336E-3</v>
      </c>
      <c r="M681" s="40">
        <f>(Table212[[#This Row],[Return]]-$Q$3)^2</f>
        <v>1.1273119110061148E-5</v>
      </c>
      <c r="N681" s="40">
        <f>(Table212[[#This Row],[Return]]-$Q$3)^3</f>
        <v>3.7850022636790302E-8</v>
      </c>
    </row>
    <row r="682" spans="1:14" x14ac:dyDescent="0.3">
      <c r="A682" s="36">
        <v>41260</v>
      </c>
      <c r="B682" s="37">
        <v>940.75</v>
      </c>
      <c r="C682" s="37">
        <v>940</v>
      </c>
      <c r="D682" s="37">
        <v>944.85</v>
      </c>
      <c r="E682" s="37">
        <v>926.95</v>
      </c>
      <c r="F682" s="37">
        <v>935</v>
      </c>
      <c r="G682" s="37">
        <v>934.45</v>
      </c>
      <c r="H682" s="37">
        <v>934.98</v>
      </c>
      <c r="I682" s="37">
        <v>65933</v>
      </c>
      <c r="J682" s="38">
        <v>61646301.450000003</v>
      </c>
      <c r="K682" s="39">
        <f>IF(ISERROR((Table212[[#This Row],[Close Price]]-G681)/G681),0,(Table212[[#This Row],[Close Price]]-G681)/G681)</f>
        <v>-6.6967844804676638E-3</v>
      </c>
      <c r="L682" s="39">
        <f>IF(OR(Table212[[#This Row],[Raw Return]]&lt;-20,Table212[[#This Row],[Raw Return]]&gt;20),"Outlier",Table212[[#This Row],[Raw Return]])</f>
        <v>-6.6967844804676638E-3</v>
      </c>
      <c r="M682" s="40">
        <f>(Table212[[#This Row],[Return]]-$Q$3)^2</f>
        <v>6.375525126730338E-5</v>
      </c>
      <c r="N682" s="40">
        <f>(Table212[[#This Row],[Return]]-$Q$3)^3</f>
        <v>-5.0906582490341414E-7</v>
      </c>
    </row>
    <row r="683" spans="1:14" x14ac:dyDescent="0.3">
      <c r="A683" s="31">
        <v>41261</v>
      </c>
      <c r="B683" s="32">
        <v>934.45</v>
      </c>
      <c r="C683" s="32">
        <v>938.9</v>
      </c>
      <c r="D683" s="32">
        <v>939.65</v>
      </c>
      <c r="E683" s="32">
        <v>915.95</v>
      </c>
      <c r="F683" s="32">
        <v>925.3</v>
      </c>
      <c r="G683" s="32">
        <v>924.8</v>
      </c>
      <c r="H683" s="32">
        <v>927.6</v>
      </c>
      <c r="I683" s="32">
        <v>46442</v>
      </c>
      <c r="J683" s="33">
        <v>43079803.100000001</v>
      </c>
      <c r="K683" s="39">
        <f>IF(ISERROR((Table212[[#This Row],[Close Price]]-G682)/G682),0,(Table212[[#This Row],[Close Price]]-G682)/G682)</f>
        <v>-1.0326930279843854E-2</v>
      </c>
      <c r="L683" s="39">
        <f>IF(OR(Table212[[#This Row],[Raw Return]]&lt;-20,Table212[[#This Row],[Raw Return]]&gt;20),"Outlier",Table212[[#This Row],[Raw Return]])</f>
        <v>-1.0326930279843854E-2</v>
      </c>
      <c r="M683" s="40">
        <f>(Table212[[#This Row],[Return]]-$Q$3)^2</f>
        <v>1.3490437700243663E-4</v>
      </c>
      <c r="N683" s="40">
        <f>(Table212[[#This Row],[Return]]-$Q$3)^3</f>
        <v>-1.5668919921155136E-6</v>
      </c>
    </row>
    <row r="684" spans="1:14" x14ac:dyDescent="0.3">
      <c r="A684" s="36">
        <v>41262</v>
      </c>
      <c r="B684" s="37">
        <v>924.8</v>
      </c>
      <c r="C684" s="37">
        <v>942.6</v>
      </c>
      <c r="D684" s="37">
        <v>968</v>
      </c>
      <c r="E684" s="37">
        <v>910.15</v>
      </c>
      <c r="F684" s="37">
        <v>920</v>
      </c>
      <c r="G684" s="37">
        <v>920.6</v>
      </c>
      <c r="H684" s="37">
        <v>942.09</v>
      </c>
      <c r="I684" s="37">
        <v>282226</v>
      </c>
      <c r="J684" s="38">
        <v>265883051.55000001</v>
      </c>
      <c r="K684" s="39">
        <f>IF(ISERROR((Table212[[#This Row],[Close Price]]-G683)/G683),0,(Table212[[#This Row],[Close Price]]-G683)/G683)</f>
        <v>-4.5415224913494074E-3</v>
      </c>
      <c r="L684" s="39">
        <f>IF(OR(Table212[[#This Row],[Raw Return]]&lt;-20,Table212[[#This Row],[Raw Return]]&gt;20),"Outlier",Table212[[#This Row],[Raw Return]])</f>
        <v>-4.5415224913494074E-3</v>
      </c>
      <c r="M684" s="40">
        <f>(Table212[[#This Row],[Return]]-$Q$3)^2</f>
        <v>3.3982214048281237E-5</v>
      </c>
      <c r="N684" s="40">
        <f>(Table212[[#This Row],[Return]]-$Q$3)^3</f>
        <v>-1.9809682122765357E-7</v>
      </c>
    </row>
    <row r="685" spans="1:14" x14ac:dyDescent="0.3">
      <c r="A685" s="31">
        <v>41263</v>
      </c>
      <c r="B685" s="32">
        <v>920.6</v>
      </c>
      <c r="C685" s="32">
        <v>928.25</v>
      </c>
      <c r="D685" s="32">
        <v>930</v>
      </c>
      <c r="E685" s="32">
        <v>911.35</v>
      </c>
      <c r="F685" s="32">
        <v>912.1</v>
      </c>
      <c r="G685" s="32">
        <v>915.8</v>
      </c>
      <c r="H685" s="32">
        <v>920.15</v>
      </c>
      <c r="I685" s="32">
        <v>51299</v>
      </c>
      <c r="J685" s="33">
        <v>47202793.850000001</v>
      </c>
      <c r="K685" s="39">
        <f>IF(ISERROR((Table212[[#This Row],[Close Price]]-G684)/G684),0,(Table212[[#This Row],[Close Price]]-G684)/G684)</f>
        <v>-5.2139908755160416E-3</v>
      </c>
      <c r="L685" s="39">
        <f>IF(OR(Table212[[#This Row],[Raw Return]]&lt;-20,Table212[[#This Row],[Raw Return]]&gt;20),"Outlier",Table212[[#This Row],[Raw Return]])</f>
        <v>-5.2139908755160416E-3</v>
      </c>
      <c r="M685" s="40">
        <f>(Table212[[#This Row],[Return]]-$Q$3)^2</f>
        <v>4.2274637898270598E-5</v>
      </c>
      <c r="N685" s="40">
        <f>(Table212[[#This Row],[Return]]-$Q$3)^3</f>
        <v>-2.7486525452546797E-7</v>
      </c>
    </row>
    <row r="686" spans="1:14" x14ac:dyDescent="0.3">
      <c r="A686" s="36">
        <v>41264</v>
      </c>
      <c r="B686" s="37">
        <v>915.8</v>
      </c>
      <c r="C686" s="37">
        <v>914.7</v>
      </c>
      <c r="D686" s="37">
        <v>930.8</v>
      </c>
      <c r="E686" s="37">
        <v>891</v>
      </c>
      <c r="F686" s="37">
        <v>908.65</v>
      </c>
      <c r="G686" s="37">
        <v>902.5</v>
      </c>
      <c r="H686" s="37">
        <v>909.49</v>
      </c>
      <c r="I686" s="37">
        <v>123611</v>
      </c>
      <c r="J686" s="38">
        <v>112422404.8</v>
      </c>
      <c r="K686" s="39">
        <f>IF(ISERROR((Table212[[#This Row],[Close Price]]-G685)/G685),0,(Table212[[#This Row],[Close Price]]-G685)/G685)</f>
        <v>-1.4522821576763437E-2</v>
      </c>
      <c r="L686" s="39">
        <f>IF(OR(Table212[[#This Row],[Raw Return]]&lt;-20,Table212[[#This Row],[Raw Return]]&gt;20),"Outlier",Table212[[#This Row],[Raw Return]])</f>
        <v>-1.4522821576763437E-2</v>
      </c>
      <c r="M686" s="40">
        <f>(Table212[[#This Row],[Return]]-$Q$3)^2</f>
        <v>2.4997904551550689E-4</v>
      </c>
      <c r="N686" s="40">
        <f>(Table212[[#This Row],[Return]]-$Q$3)^3</f>
        <v>-3.9523501063881161E-6</v>
      </c>
    </row>
    <row r="687" spans="1:14" x14ac:dyDescent="0.3">
      <c r="A687" s="31">
        <v>41267</v>
      </c>
      <c r="B687" s="32">
        <v>902.5</v>
      </c>
      <c r="C687" s="32">
        <v>905.05</v>
      </c>
      <c r="D687" s="32">
        <v>912.7</v>
      </c>
      <c r="E687" s="32">
        <v>885</v>
      </c>
      <c r="F687" s="32">
        <v>887</v>
      </c>
      <c r="G687" s="32">
        <v>888.65</v>
      </c>
      <c r="H687" s="32">
        <v>894.98</v>
      </c>
      <c r="I687" s="32">
        <v>34196</v>
      </c>
      <c r="J687" s="33">
        <v>30604670.25</v>
      </c>
      <c r="K687" s="39">
        <f>IF(ISERROR((Table212[[#This Row],[Close Price]]-G686)/G686),0,(Table212[[#This Row],[Close Price]]-G686)/G686)</f>
        <v>-1.534626038781166E-2</v>
      </c>
      <c r="L687" s="39">
        <f>IF(OR(Table212[[#This Row],[Raw Return]]&lt;-20,Table212[[#This Row],[Raw Return]]&gt;20),"Outlier",Table212[[#This Row],[Raw Return]])</f>
        <v>-1.534626038781166E-2</v>
      </c>
      <c r="M687" s="40">
        <f>(Table212[[#This Row],[Return]]-$Q$3)^2</f>
        <v>2.7669542724980236E-4</v>
      </c>
      <c r="N687" s="40">
        <f>(Table212[[#This Row],[Return]]-$Q$3)^3</f>
        <v>-4.6025972419326674E-6</v>
      </c>
    </row>
    <row r="688" spans="1:14" x14ac:dyDescent="0.3">
      <c r="A688" s="36">
        <v>41269</v>
      </c>
      <c r="B688" s="37">
        <v>888.65</v>
      </c>
      <c r="C688" s="37">
        <v>887.1</v>
      </c>
      <c r="D688" s="37">
        <v>920</v>
      </c>
      <c r="E688" s="37">
        <v>880</v>
      </c>
      <c r="F688" s="37">
        <v>909.7</v>
      </c>
      <c r="G688" s="37">
        <v>906.8</v>
      </c>
      <c r="H688" s="37">
        <v>900.73</v>
      </c>
      <c r="I688" s="37">
        <v>901768</v>
      </c>
      <c r="J688" s="38">
        <v>812250259.39999998</v>
      </c>
      <c r="K688" s="39">
        <f>IF(ISERROR((Table212[[#This Row],[Close Price]]-G687)/G687),0,(Table212[[#This Row],[Close Price]]-G687)/G687)</f>
        <v>2.0424239014235051E-2</v>
      </c>
      <c r="L688" s="39">
        <f>IF(OR(Table212[[#This Row],[Raw Return]]&lt;-20,Table212[[#This Row],[Raw Return]]&gt;20),"Outlier",Table212[[#This Row],[Raw Return]])</f>
        <v>2.0424239014235051E-2</v>
      </c>
      <c r="M688" s="40">
        <f>(Table212[[#This Row],[Return]]-$Q$3)^2</f>
        <v>3.6619931505161516E-4</v>
      </c>
      <c r="N688" s="40">
        <f>(Table212[[#This Row],[Return]]-$Q$3)^3</f>
        <v>7.00771274873381E-6</v>
      </c>
    </row>
    <row r="689" spans="1:14" x14ac:dyDescent="0.3">
      <c r="A689" s="31">
        <v>41270</v>
      </c>
      <c r="B689" s="32">
        <v>906.8</v>
      </c>
      <c r="C689" s="32">
        <v>910.05</v>
      </c>
      <c r="D689" s="32">
        <v>929.9</v>
      </c>
      <c r="E689" s="32">
        <v>909.1</v>
      </c>
      <c r="F689" s="32">
        <v>915.65</v>
      </c>
      <c r="G689" s="32">
        <v>915.6</v>
      </c>
      <c r="H689" s="32">
        <v>921.09</v>
      </c>
      <c r="I689" s="32">
        <v>922064</v>
      </c>
      <c r="J689" s="33">
        <v>849304185.54999995</v>
      </c>
      <c r="K689" s="39">
        <f>IF(ISERROR((Table212[[#This Row],[Close Price]]-G688)/G688),0,(Table212[[#This Row],[Close Price]]-G688)/G688)</f>
        <v>9.7044552271725506E-3</v>
      </c>
      <c r="L689" s="39">
        <f>IF(OR(Table212[[#This Row],[Raw Return]]&lt;-20,Table212[[#This Row],[Raw Return]]&gt;20),"Outlier",Table212[[#This Row],[Raw Return]])</f>
        <v>9.7044552271725506E-3</v>
      </c>
      <c r="M689" s="40">
        <f>(Table212[[#This Row],[Return]]-$Q$3)^2</f>
        <v>7.0838333360922934E-5</v>
      </c>
      <c r="N689" s="40">
        <f>(Table212[[#This Row],[Return]]-$Q$3)^3</f>
        <v>5.9621445653528759E-7</v>
      </c>
    </row>
    <row r="690" spans="1:14" x14ac:dyDescent="0.3">
      <c r="A690" s="36">
        <v>41271</v>
      </c>
      <c r="B690" s="37">
        <v>915.6</v>
      </c>
      <c r="C690" s="37">
        <v>922.15</v>
      </c>
      <c r="D690" s="37">
        <v>924.4</v>
      </c>
      <c r="E690" s="37">
        <v>897</v>
      </c>
      <c r="F690" s="37">
        <v>905</v>
      </c>
      <c r="G690" s="37">
        <v>906.5</v>
      </c>
      <c r="H690" s="37">
        <v>908.86</v>
      </c>
      <c r="I690" s="37">
        <v>454001</v>
      </c>
      <c r="J690" s="38">
        <v>412622023.35000002</v>
      </c>
      <c r="K690" s="39">
        <f>IF(ISERROR((Table212[[#This Row],[Close Price]]-G689)/G689),0,(Table212[[#This Row],[Close Price]]-G689)/G689)</f>
        <v>-9.9388379204893209E-3</v>
      </c>
      <c r="L690" s="39">
        <f>IF(OR(Table212[[#This Row],[Raw Return]]&lt;-20,Table212[[#This Row],[Raw Return]]&gt;20),"Outlier",Table212[[#This Row],[Raw Return]])</f>
        <v>-9.9388379204893209E-3</v>
      </c>
      <c r="M690" s="40">
        <f>(Table212[[#This Row],[Return]]-$Q$3)^2</f>
        <v>1.2603973574820031E-4</v>
      </c>
      <c r="N690" s="40">
        <f>(Table212[[#This Row],[Return]]-$Q$3)^3</f>
        <v>-1.4150155939470933E-6</v>
      </c>
    </row>
    <row r="691" spans="1:14" x14ac:dyDescent="0.3">
      <c r="A691" s="31">
        <v>41274</v>
      </c>
      <c r="B691" s="32">
        <v>906.5</v>
      </c>
      <c r="C691" s="32">
        <v>916.35</v>
      </c>
      <c r="D691" s="32">
        <v>916.35</v>
      </c>
      <c r="E691" s="32">
        <v>900.1</v>
      </c>
      <c r="F691" s="32">
        <v>904</v>
      </c>
      <c r="G691" s="32">
        <v>903.55</v>
      </c>
      <c r="H691" s="32">
        <v>909.02</v>
      </c>
      <c r="I691" s="32">
        <v>37755</v>
      </c>
      <c r="J691" s="33">
        <v>34320002.549999997</v>
      </c>
      <c r="K691" s="39">
        <f>IF(ISERROR((Table212[[#This Row],[Close Price]]-G690)/G690),0,(Table212[[#This Row],[Close Price]]-G690)/G690)</f>
        <v>-3.2542746828461617E-3</v>
      </c>
      <c r="L691" s="39">
        <f>IF(OR(Table212[[#This Row],[Raw Return]]&lt;-20,Table212[[#This Row],[Raw Return]]&gt;20),"Outlier",Table212[[#This Row],[Raw Return]])</f>
        <v>-3.2542746828461617E-3</v>
      </c>
      <c r="M691" s="40">
        <f>(Table212[[#This Row],[Return]]-$Q$3)^2</f>
        <v>2.0631387833805455E-5</v>
      </c>
      <c r="N691" s="40">
        <f>(Table212[[#This Row],[Return]]-$Q$3)^3</f>
        <v>-9.371145148541815E-8</v>
      </c>
    </row>
    <row r="692" spans="1:14" x14ac:dyDescent="0.3">
      <c r="A692" s="36">
        <v>41275</v>
      </c>
      <c r="B692" s="37">
        <v>903.55</v>
      </c>
      <c r="C692" s="37">
        <v>909.75</v>
      </c>
      <c r="D692" s="37">
        <v>915</v>
      </c>
      <c r="E692" s="37">
        <v>901</v>
      </c>
      <c r="F692" s="37">
        <v>913.95</v>
      </c>
      <c r="G692" s="37">
        <v>911.65</v>
      </c>
      <c r="H692" s="37">
        <v>911.17</v>
      </c>
      <c r="I692" s="37">
        <v>29235</v>
      </c>
      <c r="J692" s="38">
        <v>26637999.550000001</v>
      </c>
      <c r="K692" s="39">
        <f>IF(ISERROR((Table212[[#This Row],[Close Price]]-G691)/G691),0,(Table212[[#This Row],[Close Price]]-G691)/G691)</f>
        <v>8.9646394776160959E-3</v>
      </c>
      <c r="L692" s="39">
        <f>IF(OR(Table212[[#This Row],[Raw Return]]&lt;-20,Table212[[#This Row],[Raw Return]]&gt;20),"Outlier",Table212[[#This Row],[Raw Return]])</f>
        <v>8.9646394776160959E-3</v>
      </c>
      <c r="M692" s="40">
        <f>(Table212[[#This Row],[Return]]-$Q$3)^2</f>
        <v>5.8932266499958377E-5</v>
      </c>
      <c r="N692" s="40">
        <f>(Table212[[#This Row],[Return]]-$Q$3)^3</f>
        <v>4.5240741681994966E-7</v>
      </c>
    </row>
    <row r="693" spans="1:14" x14ac:dyDescent="0.3">
      <c r="A693" s="31">
        <v>41276</v>
      </c>
      <c r="B693" s="32">
        <v>911.65</v>
      </c>
      <c r="C693" s="32">
        <v>918.2</v>
      </c>
      <c r="D693" s="32">
        <v>927</v>
      </c>
      <c r="E693" s="32">
        <v>907</v>
      </c>
      <c r="F693" s="32">
        <v>908.65</v>
      </c>
      <c r="G693" s="32">
        <v>910.3</v>
      </c>
      <c r="H693" s="32">
        <v>917.26</v>
      </c>
      <c r="I693" s="32">
        <v>54994</v>
      </c>
      <c r="J693" s="33">
        <v>50443608.25</v>
      </c>
      <c r="K693" s="39">
        <f>IF(ISERROR((Table212[[#This Row],[Close Price]]-G692)/G692),0,(Table212[[#This Row],[Close Price]]-G692)/G692)</f>
        <v>-1.4808314594416967E-3</v>
      </c>
      <c r="L693" s="39">
        <f>IF(OR(Table212[[#This Row],[Raw Return]]&lt;-20,Table212[[#This Row],[Raw Return]]&gt;20),"Outlier",Table212[[#This Row],[Raw Return]])</f>
        <v>-1.4808314594416967E-3</v>
      </c>
      <c r="M693" s="40">
        <f>(Table212[[#This Row],[Return]]-$Q$3)^2</f>
        <v>7.6658964386969537E-6</v>
      </c>
      <c r="N693" s="40">
        <f>(Table212[[#This Row],[Return]]-$Q$3)^3</f>
        <v>-2.1224839844121852E-8</v>
      </c>
    </row>
    <row r="694" spans="1:14" x14ac:dyDescent="0.3">
      <c r="A694" s="36">
        <v>41277</v>
      </c>
      <c r="B694" s="37">
        <v>910.3</v>
      </c>
      <c r="C694" s="37">
        <v>913</v>
      </c>
      <c r="D694" s="37">
        <v>926</v>
      </c>
      <c r="E694" s="37">
        <v>908.8</v>
      </c>
      <c r="F694" s="37">
        <v>917.15</v>
      </c>
      <c r="G694" s="37">
        <v>914.9</v>
      </c>
      <c r="H694" s="37">
        <v>919.02</v>
      </c>
      <c r="I694" s="37">
        <v>99645</v>
      </c>
      <c r="J694" s="38">
        <v>91575526.650000006</v>
      </c>
      <c r="K694" s="39">
        <f>IF(ISERROR((Table212[[#This Row],[Close Price]]-G693)/G693),0,(Table212[[#This Row],[Close Price]]-G693)/G693)</f>
        <v>5.0532791387454933E-3</v>
      </c>
      <c r="L694" s="39">
        <f>IF(OR(Table212[[#This Row],[Raw Return]]&lt;-20,Table212[[#This Row],[Raw Return]]&gt;20),"Outlier",Table212[[#This Row],[Raw Return]])</f>
        <v>5.0532791387454933E-3</v>
      </c>
      <c r="M694" s="40">
        <f>(Table212[[#This Row],[Return]]-$Q$3)^2</f>
        <v>1.4178049399212724E-5</v>
      </c>
      <c r="N694" s="40">
        <f>(Table212[[#This Row],[Return]]-$Q$3)^3</f>
        <v>5.338567371407239E-8</v>
      </c>
    </row>
    <row r="695" spans="1:14" x14ac:dyDescent="0.3">
      <c r="A695" s="31">
        <v>41278</v>
      </c>
      <c r="B695" s="32">
        <v>914.9</v>
      </c>
      <c r="C695" s="32">
        <v>905.85</v>
      </c>
      <c r="D695" s="32">
        <v>938.4</v>
      </c>
      <c r="E695" s="32">
        <v>905.85</v>
      </c>
      <c r="F695" s="32">
        <v>928.3</v>
      </c>
      <c r="G695" s="32">
        <v>930.6</v>
      </c>
      <c r="H695" s="32">
        <v>925.62</v>
      </c>
      <c r="I695" s="32">
        <v>133093</v>
      </c>
      <c r="J695" s="33">
        <v>123193328.25</v>
      </c>
      <c r="K695" s="39">
        <f>IF(ISERROR((Table212[[#This Row],[Close Price]]-G694)/G694),0,(Table212[[#This Row],[Close Price]]-G694)/G694)</f>
        <v>1.7160345392939168E-2</v>
      </c>
      <c r="L695" s="39">
        <f>IF(OR(Table212[[#This Row],[Raw Return]]&lt;-20,Table212[[#This Row],[Raw Return]]&gt;20),"Outlier",Table212[[#This Row],[Raw Return]])</f>
        <v>1.7160345392939168E-2</v>
      </c>
      <c r="M695" s="40">
        <f>(Table212[[#This Row],[Return]]-$Q$3)^2</f>
        <v>2.5193439351171366E-4</v>
      </c>
      <c r="N695" s="40">
        <f>(Table212[[#This Row],[Return]]-$Q$3)^3</f>
        <v>3.998813877939927E-6</v>
      </c>
    </row>
    <row r="696" spans="1:14" x14ac:dyDescent="0.3">
      <c r="A696" s="36">
        <v>41281</v>
      </c>
      <c r="B696" s="37">
        <v>930.6</v>
      </c>
      <c r="C696" s="37">
        <v>938.25</v>
      </c>
      <c r="D696" s="37">
        <v>938.3</v>
      </c>
      <c r="E696" s="37">
        <v>914</v>
      </c>
      <c r="F696" s="37">
        <v>914</v>
      </c>
      <c r="G696" s="37">
        <v>917.3</v>
      </c>
      <c r="H696" s="37">
        <v>924.39</v>
      </c>
      <c r="I696" s="37">
        <v>56190</v>
      </c>
      <c r="J696" s="38">
        <v>51941495.450000003</v>
      </c>
      <c r="K696" s="39">
        <f>IF(ISERROR((Table212[[#This Row],[Close Price]]-G695)/G695),0,(Table212[[#This Row],[Close Price]]-G695)/G695)</f>
        <v>-1.4291854717386705E-2</v>
      </c>
      <c r="L696" s="39">
        <f>IF(OR(Table212[[#This Row],[Raw Return]]&lt;-20,Table212[[#This Row],[Raw Return]]&gt;20),"Outlier",Table212[[#This Row],[Raw Return]])</f>
        <v>-1.4291854717386705E-2</v>
      </c>
      <c r="M696" s="40">
        <f>(Table212[[#This Row],[Return]]-$Q$3)^2</f>
        <v>2.4272888391087776E-4</v>
      </c>
      <c r="N696" s="40">
        <f>(Table212[[#This Row],[Return]]-$Q$3)^3</f>
        <v>-3.7816574623569344E-6</v>
      </c>
    </row>
    <row r="697" spans="1:14" x14ac:dyDescent="0.3">
      <c r="A697" s="31">
        <v>41282</v>
      </c>
      <c r="B697" s="32">
        <v>917.3</v>
      </c>
      <c r="C697" s="32">
        <v>918.45</v>
      </c>
      <c r="D697" s="32">
        <v>923</v>
      </c>
      <c r="E697" s="32">
        <v>909</v>
      </c>
      <c r="F697" s="32">
        <v>917</v>
      </c>
      <c r="G697" s="32">
        <v>914.4</v>
      </c>
      <c r="H697" s="32">
        <v>915.12</v>
      </c>
      <c r="I697" s="32">
        <v>35906</v>
      </c>
      <c r="J697" s="33">
        <v>32858121.25</v>
      </c>
      <c r="K697" s="39">
        <f>IF(ISERROR((Table212[[#This Row],[Close Price]]-G696)/G696),0,(Table212[[#This Row],[Close Price]]-G696)/G696)</f>
        <v>-3.161452087648509E-3</v>
      </c>
      <c r="L697" s="39">
        <f>IF(OR(Table212[[#This Row],[Raw Return]]&lt;-20,Table212[[#This Row],[Raw Return]]&gt;20),"Outlier",Table212[[#This Row],[Raw Return]])</f>
        <v>-3.161452087648509E-3</v>
      </c>
      <c r="M697" s="40">
        <f>(Table212[[#This Row],[Return]]-$Q$3)^2</f>
        <v>1.9796770228378285E-5</v>
      </c>
      <c r="N697" s="40">
        <f>(Table212[[#This Row],[Return]]-$Q$3)^3</f>
        <v>-8.8082881541155348E-8</v>
      </c>
    </row>
    <row r="698" spans="1:14" x14ac:dyDescent="0.3">
      <c r="A698" s="36">
        <v>41283</v>
      </c>
      <c r="B698" s="37">
        <v>914.4</v>
      </c>
      <c r="C698" s="37">
        <v>915.05</v>
      </c>
      <c r="D698" s="37">
        <v>923</v>
      </c>
      <c r="E698" s="37">
        <v>901</v>
      </c>
      <c r="F698" s="37">
        <v>915</v>
      </c>
      <c r="G698" s="37">
        <v>916.3</v>
      </c>
      <c r="H698" s="37">
        <v>917.69</v>
      </c>
      <c r="I698" s="37">
        <v>27035</v>
      </c>
      <c r="J698" s="38">
        <v>24809817.199999999</v>
      </c>
      <c r="K698" s="39">
        <f>IF(ISERROR((Table212[[#This Row],[Close Price]]-G697)/G697),0,(Table212[[#This Row],[Close Price]]-G697)/G697)</f>
        <v>2.0778652668416199E-3</v>
      </c>
      <c r="L698" s="39">
        <f>IF(OR(Table212[[#This Row],[Raw Return]]&lt;-20,Table212[[#This Row],[Raw Return]]&gt;20),"Outlier",Table212[[#This Row],[Raw Return]])</f>
        <v>2.0778652668416199E-3</v>
      </c>
      <c r="M698" s="40">
        <f>(Table212[[#This Row],[Return]]-$Q$3)^2</f>
        <v>6.2403869060264831E-7</v>
      </c>
      <c r="N698" s="40">
        <f>(Table212[[#This Row],[Return]]-$Q$3)^3</f>
        <v>4.9296635014842803E-10</v>
      </c>
    </row>
    <row r="699" spans="1:14" x14ac:dyDescent="0.3">
      <c r="A699" s="31">
        <v>41284</v>
      </c>
      <c r="B699" s="32">
        <v>916.3</v>
      </c>
      <c r="C699" s="32">
        <v>919.15</v>
      </c>
      <c r="D699" s="32">
        <v>921</v>
      </c>
      <c r="E699" s="32">
        <v>904</v>
      </c>
      <c r="F699" s="32">
        <v>905.95</v>
      </c>
      <c r="G699" s="32">
        <v>909.95</v>
      </c>
      <c r="H699" s="32">
        <v>912.92</v>
      </c>
      <c r="I699" s="32">
        <v>40427</v>
      </c>
      <c r="J699" s="33">
        <v>36906483.850000001</v>
      </c>
      <c r="K699" s="39">
        <f>IF(ISERROR((Table212[[#This Row],[Close Price]]-G698)/G698),0,(Table212[[#This Row],[Close Price]]-G698)/G698)</f>
        <v>-6.9300447451706966E-3</v>
      </c>
      <c r="L699" s="39">
        <f>IF(OR(Table212[[#This Row],[Raw Return]]&lt;-20,Table212[[#This Row],[Raw Return]]&gt;20),"Outlier",Table212[[#This Row],[Raw Return]])</f>
        <v>-6.9300447451706966E-3</v>
      </c>
      <c r="M699" s="40">
        <f>(Table212[[#This Row],[Return]]-$Q$3)^2</f>
        <v>6.7534682748664239E-5</v>
      </c>
      <c r="N699" s="40">
        <f>(Table212[[#This Row],[Return]]-$Q$3)^3</f>
        <v>-5.5499656615907778E-7</v>
      </c>
    </row>
    <row r="700" spans="1:14" x14ac:dyDescent="0.3">
      <c r="A700" s="36">
        <v>41285</v>
      </c>
      <c r="B700" s="37">
        <v>909.95</v>
      </c>
      <c r="C700" s="37">
        <v>910.05</v>
      </c>
      <c r="D700" s="37">
        <v>913.85</v>
      </c>
      <c r="E700" s="37">
        <v>883.6</v>
      </c>
      <c r="F700" s="37">
        <v>892</v>
      </c>
      <c r="G700" s="37">
        <v>888.25</v>
      </c>
      <c r="H700" s="37">
        <v>895.82</v>
      </c>
      <c r="I700" s="37">
        <v>50662</v>
      </c>
      <c r="J700" s="38">
        <v>45384021.450000003</v>
      </c>
      <c r="K700" s="39">
        <f>IF(ISERROR((Table212[[#This Row],[Close Price]]-G699)/G699),0,(Table212[[#This Row],[Close Price]]-G699)/G699)</f>
        <v>-2.3847464146381718E-2</v>
      </c>
      <c r="L700" s="39">
        <f>IF(OR(Table212[[#This Row],[Raw Return]]&lt;-20,Table212[[#This Row],[Raw Return]]&gt;20),"Outlier",Table212[[#This Row],[Raw Return]])</f>
        <v>-2.3847464146381718E-2</v>
      </c>
      <c r="M700" s="40">
        <f>(Table212[[#This Row],[Return]]-$Q$3)^2</f>
        <v>6.3178673543395458E-4</v>
      </c>
      <c r="N700" s="40">
        <f>(Table212[[#This Row],[Return]]-$Q$3)^3</f>
        <v>-1.5880192230123086E-5</v>
      </c>
    </row>
    <row r="701" spans="1:14" x14ac:dyDescent="0.3">
      <c r="A701" s="31">
        <v>41288</v>
      </c>
      <c r="B701" s="32">
        <v>888.25</v>
      </c>
      <c r="C701" s="32">
        <v>894.15</v>
      </c>
      <c r="D701" s="32">
        <v>894.15</v>
      </c>
      <c r="E701" s="32">
        <v>865.1</v>
      </c>
      <c r="F701" s="32">
        <v>867</v>
      </c>
      <c r="G701" s="32">
        <v>867</v>
      </c>
      <c r="H701" s="32">
        <v>871.24</v>
      </c>
      <c r="I701" s="32">
        <v>88634</v>
      </c>
      <c r="J701" s="33">
        <v>77221664.950000003</v>
      </c>
      <c r="K701" s="39">
        <f>IF(ISERROR((Table212[[#This Row],[Close Price]]-G700)/G700),0,(Table212[[#This Row],[Close Price]]-G700)/G700)</f>
        <v>-2.3923444976076555E-2</v>
      </c>
      <c r="L701" s="39">
        <f>IF(OR(Table212[[#This Row],[Raw Return]]&lt;-20,Table212[[#This Row],[Raw Return]]&gt;20),"Outlier",Table212[[#This Row],[Raw Return]])</f>
        <v>-2.3923444976076555E-2</v>
      </c>
      <c r="M701" s="40">
        <f>(Table212[[#This Row],[Return]]-$Q$3)^2</f>
        <v>6.3561212078415148E-4</v>
      </c>
      <c r="N701" s="40">
        <f>(Table212[[#This Row],[Return]]-$Q$3)^3</f>
        <v>-1.6024639035775743E-5</v>
      </c>
    </row>
    <row r="702" spans="1:14" x14ac:dyDescent="0.3">
      <c r="A702" s="36">
        <v>41289</v>
      </c>
      <c r="B702" s="37">
        <v>867</v>
      </c>
      <c r="C702" s="37">
        <v>870.45</v>
      </c>
      <c r="D702" s="37">
        <v>899</v>
      </c>
      <c r="E702" s="37">
        <v>866</v>
      </c>
      <c r="F702" s="37">
        <v>867</v>
      </c>
      <c r="G702" s="37">
        <v>873.65</v>
      </c>
      <c r="H702" s="37">
        <v>882.38</v>
      </c>
      <c r="I702" s="37">
        <v>144907</v>
      </c>
      <c r="J702" s="38">
        <v>127862552.95</v>
      </c>
      <c r="K702" s="39">
        <f>IF(ISERROR((Table212[[#This Row],[Close Price]]-G701)/G701),0,(Table212[[#This Row],[Close Price]]-G701)/G701)</f>
        <v>7.6701268742790972E-3</v>
      </c>
      <c r="L702" s="39">
        <f>IF(OR(Table212[[#This Row],[Raw Return]]&lt;-20,Table212[[#This Row],[Raw Return]]&gt;20),"Outlier",Table212[[#This Row],[Raw Return]])</f>
        <v>7.6701268742790972E-3</v>
      </c>
      <c r="M702" s="40">
        <f>(Table212[[#This Row],[Return]]-$Q$3)^2</f>
        <v>4.073276790800635E-5</v>
      </c>
      <c r="N702" s="40">
        <f>(Table212[[#This Row],[Return]]-$Q$3)^3</f>
        <v>2.5996560017457115E-7</v>
      </c>
    </row>
    <row r="703" spans="1:14" x14ac:dyDescent="0.3">
      <c r="A703" s="31">
        <v>41290</v>
      </c>
      <c r="B703" s="32">
        <v>873.65</v>
      </c>
      <c r="C703" s="32">
        <v>887.8</v>
      </c>
      <c r="D703" s="32">
        <v>895.8</v>
      </c>
      <c r="E703" s="32">
        <v>835.1</v>
      </c>
      <c r="F703" s="32">
        <v>840</v>
      </c>
      <c r="G703" s="32">
        <v>840.35</v>
      </c>
      <c r="H703" s="32">
        <v>868.89</v>
      </c>
      <c r="I703" s="32">
        <v>247278</v>
      </c>
      <c r="J703" s="33">
        <v>214857601.15000001</v>
      </c>
      <c r="K703" s="39">
        <f>IF(ISERROR((Table212[[#This Row],[Close Price]]-G702)/G702),0,(Table212[[#This Row],[Close Price]]-G702)/G702)</f>
        <v>-3.8115950323355983E-2</v>
      </c>
      <c r="L703" s="39">
        <f>IF(OR(Table212[[#This Row],[Raw Return]]&lt;-20,Table212[[#This Row],[Raw Return]]&gt;20),"Outlier",Table212[[#This Row],[Raw Return]])</f>
        <v>-3.8115950323355983E-2</v>
      </c>
      <c r="M703" s="40">
        <f>(Table212[[#This Row],[Return]]-$Q$3)^2</f>
        <v>1.5526637411482113E-3</v>
      </c>
      <c r="N703" s="40">
        <f>(Table212[[#This Row],[Return]]-$Q$3)^3</f>
        <v>-6.1180935979927278E-5</v>
      </c>
    </row>
    <row r="704" spans="1:14" x14ac:dyDescent="0.3">
      <c r="A704" s="36">
        <v>41291</v>
      </c>
      <c r="B704" s="37">
        <v>840.35</v>
      </c>
      <c r="C704" s="37">
        <v>840.95</v>
      </c>
      <c r="D704" s="37">
        <v>858.9</v>
      </c>
      <c r="E704" s="37">
        <v>827.5</v>
      </c>
      <c r="F704" s="37">
        <v>830</v>
      </c>
      <c r="G704" s="37">
        <v>829</v>
      </c>
      <c r="H704" s="37">
        <v>840.04</v>
      </c>
      <c r="I704" s="37">
        <v>118305</v>
      </c>
      <c r="J704" s="38">
        <v>99381288.900000006</v>
      </c>
      <c r="K704" s="39">
        <f>IF(ISERROR((Table212[[#This Row],[Close Price]]-G703)/G703),0,(Table212[[#This Row],[Close Price]]-G703)/G703)</f>
        <v>-1.3506277146427111E-2</v>
      </c>
      <c r="L704" s="39">
        <f>IF(OR(Table212[[#This Row],[Raw Return]]&lt;-20,Table212[[#This Row],[Raw Return]]&gt;20),"Outlier",Table212[[#This Row],[Raw Return]])</f>
        <v>-1.3506277146427111E-2</v>
      </c>
      <c r="M704" s="40">
        <f>(Table212[[#This Row],[Return]]-$Q$3)^2</f>
        <v>2.1886779790030705E-4</v>
      </c>
      <c r="N704" s="40">
        <f>(Table212[[#This Row],[Return]]-$Q$3)^3</f>
        <v>-3.2379698648424684E-6</v>
      </c>
    </row>
    <row r="705" spans="1:14" x14ac:dyDescent="0.3">
      <c r="A705" s="31">
        <v>41292</v>
      </c>
      <c r="B705" s="32">
        <v>829</v>
      </c>
      <c r="C705" s="32">
        <v>834.8</v>
      </c>
      <c r="D705" s="32">
        <v>848.85</v>
      </c>
      <c r="E705" s="32">
        <v>831</v>
      </c>
      <c r="F705" s="32">
        <v>840.1</v>
      </c>
      <c r="G705" s="32">
        <v>842.6</v>
      </c>
      <c r="H705" s="32">
        <v>840</v>
      </c>
      <c r="I705" s="32">
        <v>71753</v>
      </c>
      <c r="J705" s="33">
        <v>60272183.200000003</v>
      </c>
      <c r="K705" s="39">
        <f>IF(ISERROR((Table212[[#This Row],[Close Price]]-G704)/G704),0,(Table212[[#This Row],[Close Price]]-G704)/G704)</f>
        <v>1.640530759951752E-2</v>
      </c>
      <c r="L705" s="39">
        <f>IF(OR(Table212[[#This Row],[Raw Return]]&lt;-20,Table212[[#This Row],[Raw Return]]&gt;20),"Outlier",Table212[[#This Row],[Raw Return]])</f>
        <v>1.640530759951752E-2</v>
      </c>
      <c r="M705" s="40">
        <f>(Table212[[#This Row],[Return]]-$Q$3)^2</f>
        <v>2.285358894376638E-4</v>
      </c>
      <c r="N705" s="40">
        <f>(Table212[[#This Row],[Return]]-$Q$3)^3</f>
        <v>3.4548692613296783E-6</v>
      </c>
    </row>
    <row r="706" spans="1:14" x14ac:dyDescent="0.3">
      <c r="A706" s="36">
        <v>41295</v>
      </c>
      <c r="B706" s="37">
        <v>842.6</v>
      </c>
      <c r="C706" s="37">
        <v>835.1</v>
      </c>
      <c r="D706" s="37">
        <v>863</v>
      </c>
      <c r="E706" s="37">
        <v>833.05</v>
      </c>
      <c r="F706" s="37">
        <v>860</v>
      </c>
      <c r="G706" s="37">
        <v>859.9</v>
      </c>
      <c r="H706" s="37">
        <v>855.12</v>
      </c>
      <c r="I706" s="37">
        <v>60255</v>
      </c>
      <c r="J706" s="38">
        <v>51525474.950000003</v>
      </c>
      <c r="K706" s="39">
        <f>IF(ISERROR((Table212[[#This Row],[Close Price]]-G705)/G705),0,(Table212[[#This Row],[Close Price]]-G705)/G705)</f>
        <v>2.0531687633515254E-2</v>
      </c>
      <c r="L706" s="39">
        <f>IF(OR(Table212[[#This Row],[Raw Return]]&lt;-20,Table212[[#This Row],[Raw Return]]&gt;20),"Outlier",Table212[[#This Row],[Raw Return]])</f>
        <v>2.0531687633515254E-2</v>
      </c>
      <c r="M706" s="40">
        <f>(Table212[[#This Row],[Return]]-$Q$3)^2</f>
        <v>3.7032320579282336E-4</v>
      </c>
      <c r="N706" s="40">
        <f>(Table212[[#This Row],[Return]]-$Q$3)^3</f>
        <v>7.1264196203758646E-6</v>
      </c>
    </row>
    <row r="707" spans="1:14" x14ac:dyDescent="0.3">
      <c r="A707" s="31">
        <v>41296</v>
      </c>
      <c r="B707" s="32">
        <v>859.9</v>
      </c>
      <c r="C707" s="32">
        <v>869</v>
      </c>
      <c r="D707" s="32">
        <v>888</v>
      </c>
      <c r="E707" s="32">
        <v>860.7</v>
      </c>
      <c r="F707" s="32">
        <v>870</v>
      </c>
      <c r="G707" s="32">
        <v>866.75</v>
      </c>
      <c r="H707" s="32">
        <v>872.62</v>
      </c>
      <c r="I707" s="32">
        <v>196674</v>
      </c>
      <c r="J707" s="33">
        <v>171621435.84999999</v>
      </c>
      <c r="K707" s="39">
        <f>IF(ISERROR((Table212[[#This Row],[Close Price]]-G706)/G706),0,(Table212[[#This Row],[Close Price]]-G706)/G706)</f>
        <v>7.9660425630887575E-3</v>
      </c>
      <c r="L707" s="39">
        <f>IF(OR(Table212[[#This Row],[Raw Return]]&lt;-20,Table212[[#This Row],[Raw Return]]&gt;20),"Outlier",Table212[[#This Row],[Raw Return]])</f>
        <v>7.9660425630887575E-3</v>
      </c>
      <c r="M707" s="40">
        <f>(Table212[[#This Row],[Return]]-$Q$3)^2</f>
        <v>4.4597533716703476E-5</v>
      </c>
      <c r="N707" s="40">
        <f>(Table212[[#This Row],[Return]]-$Q$3)^3</f>
        <v>2.9782850655634743E-7</v>
      </c>
    </row>
    <row r="708" spans="1:14" x14ac:dyDescent="0.3">
      <c r="A708" s="36">
        <v>41297</v>
      </c>
      <c r="B708" s="37">
        <v>866.75</v>
      </c>
      <c r="C708" s="37">
        <v>875.35</v>
      </c>
      <c r="D708" s="37">
        <v>882</v>
      </c>
      <c r="E708" s="37">
        <v>867</v>
      </c>
      <c r="F708" s="37">
        <v>870</v>
      </c>
      <c r="G708" s="37">
        <v>869.2</v>
      </c>
      <c r="H708" s="37">
        <v>874.7</v>
      </c>
      <c r="I708" s="37">
        <v>106894</v>
      </c>
      <c r="J708" s="38">
        <v>93500052</v>
      </c>
      <c r="K708" s="39">
        <f>IF(ISERROR((Table212[[#This Row],[Close Price]]-G707)/G707),0,(Table212[[#This Row],[Close Price]]-G707)/G707)</f>
        <v>2.8266512835304824E-3</v>
      </c>
      <c r="L708" s="39">
        <f>IF(OR(Table212[[#This Row],[Raw Return]]&lt;-20,Table212[[#This Row],[Raw Return]]&gt;20),"Outlier",Table212[[#This Row],[Raw Return]])</f>
        <v>2.8266512835304824E-3</v>
      </c>
      <c r="M708" s="40">
        <f>(Table212[[#This Row],[Return]]-$Q$3)^2</f>
        <v>2.3677429834219325E-6</v>
      </c>
      <c r="N708" s="40">
        <f>(Table212[[#This Row],[Return]]-$Q$3)^3</f>
        <v>3.643357915230247E-9</v>
      </c>
    </row>
    <row r="709" spans="1:14" x14ac:dyDescent="0.3">
      <c r="A709" s="31">
        <v>41298</v>
      </c>
      <c r="B709" s="32">
        <v>869.2</v>
      </c>
      <c r="C709" s="32">
        <v>870.05</v>
      </c>
      <c r="D709" s="32">
        <v>871</v>
      </c>
      <c r="E709" s="32">
        <v>845.2</v>
      </c>
      <c r="F709" s="32">
        <v>855</v>
      </c>
      <c r="G709" s="32">
        <v>854.1</v>
      </c>
      <c r="H709" s="32">
        <v>856.24</v>
      </c>
      <c r="I709" s="32">
        <v>63217</v>
      </c>
      <c r="J709" s="33">
        <v>54128685.600000001</v>
      </c>
      <c r="K709" s="39">
        <f>IF(ISERROR((Table212[[#This Row],[Close Price]]-G708)/G708),0,(Table212[[#This Row],[Close Price]]-G708)/G708)</f>
        <v>-1.7372296364473103E-2</v>
      </c>
      <c r="L709" s="39">
        <f>IF(OR(Table212[[#This Row],[Raw Return]]&lt;-20,Table212[[#This Row],[Raw Return]]&gt;20),"Outlier",Table212[[#This Row],[Raw Return]])</f>
        <v>-1.7372296364473103E-2</v>
      </c>
      <c r="M709" s="40">
        <f>(Table212[[#This Row],[Return]]-$Q$3)^2</f>
        <v>3.4820308029989363E-4</v>
      </c>
      <c r="N709" s="40">
        <f>(Table212[[#This Row],[Return]]-$Q$3)^3</f>
        <v>-6.4975392707185139E-6</v>
      </c>
    </row>
    <row r="710" spans="1:14" x14ac:dyDescent="0.3">
      <c r="A710" s="36">
        <v>41299</v>
      </c>
      <c r="B710" s="37">
        <v>854.1</v>
      </c>
      <c r="C710" s="37">
        <v>853.15</v>
      </c>
      <c r="D710" s="37">
        <v>861.75</v>
      </c>
      <c r="E710" s="37">
        <v>844.95</v>
      </c>
      <c r="F710" s="37">
        <v>860</v>
      </c>
      <c r="G710" s="37">
        <v>857</v>
      </c>
      <c r="H710" s="37">
        <v>853.78</v>
      </c>
      <c r="I710" s="37">
        <v>39983</v>
      </c>
      <c r="J710" s="38">
        <v>34136776.200000003</v>
      </c>
      <c r="K710" s="39">
        <f>IF(ISERROR((Table212[[#This Row],[Close Price]]-G709)/G709),0,(Table212[[#This Row],[Close Price]]-G709)/G709)</f>
        <v>3.3953869570307661E-3</v>
      </c>
      <c r="L710" s="39">
        <f>IF(OR(Table212[[#This Row],[Raw Return]]&lt;-20,Table212[[#This Row],[Raw Return]]&gt;20),"Outlier",Table212[[#This Row],[Raw Return]])</f>
        <v>3.3953869570307661E-3</v>
      </c>
      <c r="M710" s="40">
        <f>(Table212[[#This Row],[Return]]-$Q$3)^2</f>
        <v>4.441484114024516E-6</v>
      </c>
      <c r="N710" s="40">
        <f>(Table212[[#This Row],[Return]]-$Q$3)^3</f>
        <v>9.3603517579484112E-9</v>
      </c>
    </row>
    <row r="711" spans="1:14" x14ac:dyDescent="0.3">
      <c r="A711" s="31">
        <v>41302</v>
      </c>
      <c r="B711" s="32">
        <v>857</v>
      </c>
      <c r="C711" s="32">
        <v>864.45</v>
      </c>
      <c r="D711" s="32">
        <v>864.45</v>
      </c>
      <c r="E711" s="32">
        <v>824.95</v>
      </c>
      <c r="F711" s="32">
        <v>840</v>
      </c>
      <c r="G711" s="32">
        <v>837.1</v>
      </c>
      <c r="H711" s="32">
        <v>845.49</v>
      </c>
      <c r="I711" s="32">
        <v>76126</v>
      </c>
      <c r="J711" s="33">
        <v>64364029.100000001</v>
      </c>
      <c r="K711" s="39">
        <f>IF(ISERROR((Table212[[#This Row],[Close Price]]-G710)/G710),0,(Table212[[#This Row],[Close Price]]-G710)/G710)</f>
        <v>-2.3220536756125995E-2</v>
      </c>
      <c r="L711" s="39">
        <f>IF(OR(Table212[[#This Row],[Raw Return]]&lt;-20,Table212[[#This Row],[Raw Return]]&gt;20),"Outlier",Table212[[#This Row],[Raw Return]])</f>
        <v>-2.3220536756125995E-2</v>
      </c>
      <c r="M711" s="40">
        <f>(Table212[[#This Row],[Return]]-$Q$3)^2</f>
        <v>6.0066367178706367E-4</v>
      </c>
      <c r="N711" s="40">
        <f>(Table212[[#This Row],[Return]]-$Q$3)^3</f>
        <v>-1.4721330057124034E-5</v>
      </c>
    </row>
    <row r="712" spans="1:14" x14ac:dyDescent="0.3">
      <c r="A712" s="36">
        <v>41303</v>
      </c>
      <c r="B712" s="37">
        <v>837.1</v>
      </c>
      <c r="C712" s="37">
        <v>840</v>
      </c>
      <c r="D712" s="37">
        <v>844.9</v>
      </c>
      <c r="E712" s="37">
        <v>828</v>
      </c>
      <c r="F712" s="37">
        <v>832</v>
      </c>
      <c r="G712" s="37">
        <v>832.65</v>
      </c>
      <c r="H712" s="37">
        <v>833.65</v>
      </c>
      <c r="I712" s="37">
        <v>70470</v>
      </c>
      <c r="J712" s="38">
        <v>58747223.299999997</v>
      </c>
      <c r="K712" s="39">
        <f>IF(ISERROR((Table212[[#This Row],[Close Price]]-G711)/G711),0,(Table212[[#This Row],[Close Price]]-G711)/G711)</f>
        <v>-5.3159718074304689E-3</v>
      </c>
      <c r="L712" s="39">
        <f>IF(OR(Table212[[#This Row],[Raw Return]]&lt;-20,Table212[[#This Row],[Raw Return]]&gt;20),"Outlier",Table212[[#This Row],[Raw Return]])</f>
        <v>-5.3159718074304689E-3</v>
      </c>
      <c r="M712" s="40">
        <f>(Table212[[#This Row],[Return]]-$Q$3)^2</f>
        <v>4.3611176620498534E-5</v>
      </c>
      <c r="N712" s="40">
        <f>(Table212[[#This Row],[Return]]-$Q$3)^3</f>
        <v>-2.8800279732326951E-7</v>
      </c>
    </row>
    <row r="713" spans="1:14" x14ac:dyDescent="0.3">
      <c r="A713" s="31">
        <v>41304</v>
      </c>
      <c r="B713" s="32">
        <v>832.65</v>
      </c>
      <c r="C713" s="32">
        <v>839.85</v>
      </c>
      <c r="D713" s="32">
        <v>849.85</v>
      </c>
      <c r="E713" s="32">
        <v>835.35</v>
      </c>
      <c r="F713" s="32">
        <v>841.1</v>
      </c>
      <c r="G713" s="32">
        <v>841.5</v>
      </c>
      <c r="H713" s="32">
        <v>842.82</v>
      </c>
      <c r="I713" s="32">
        <v>48806</v>
      </c>
      <c r="J713" s="33">
        <v>41134452.350000001</v>
      </c>
      <c r="K713" s="39">
        <f>IF(ISERROR((Table212[[#This Row],[Close Price]]-G712)/G712),0,(Table212[[#This Row],[Close Price]]-G712)/G712)</f>
        <v>1.0628715546748361E-2</v>
      </c>
      <c r="L713" s="39">
        <f>IF(OR(Table212[[#This Row],[Raw Return]]&lt;-20,Table212[[#This Row],[Raw Return]]&gt;20),"Outlier",Table212[[#This Row],[Raw Return]])</f>
        <v>1.0628715546748361E-2</v>
      </c>
      <c r="M713" s="40">
        <f>(Table212[[#This Row],[Return]]-$Q$3)^2</f>
        <v>8.7250759021536236E-5</v>
      </c>
      <c r="N713" s="40">
        <f>(Table212[[#This Row],[Return]]-$Q$3)^3</f>
        <v>8.1499289111773766E-7</v>
      </c>
    </row>
    <row r="714" spans="1:14" x14ac:dyDescent="0.3">
      <c r="A714" s="36">
        <v>41305</v>
      </c>
      <c r="B714" s="37">
        <v>841.5</v>
      </c>
      <c r="C714" s="37">
        <v>849.65</v>
      </c>
      <c r="D714" s="37">
        <v>855.5</v>
      </c>
      <c r="E714" s="37">
        <v>832.5</v>
      </c>
      <c r="F714" s="37">
        <v>850</v>
      </c>
      <c r="G714" s="37">
        <v>852</v>
      </c>
      <c r="H714" s="37">
        <v>845.96</v>
      </c>
      <c r="I714" s="37">
        <v>56837</v>
      </c>
      <c r="J714" s="38">
        <v>48081824.850000001</v>
      </c>
      <c r="K714" s="39">
        <f>IF(ISERROR((Table212[[#This Row],[Close Price]]-G713)/G713),0,(Table212[[#This Row],[Close Price]]-G713)/G713)</f>
        <v>1.2477718360071301E-2</v>
      </c>
      <c r="L714" s="39">
        <f>IF(OR(Table212[[#This Row],[Raw Return]]&lt;-20,Table212[[#This Row],[Raw Return]]&gt;20),"Outlier",Table212[[#This Row],[Raw Return]])</f>
        <v>1.2477718360071301E-2</v>
      </c>
      <c r="M714" s="40">
        <f>(Table212[[#This Row],[Return]]-$Q$3)^2</f>
        <v>1.2521194381918911E-4</v>
      </c>
      <c r="N714" s="40">
        <f>(Table212[[#This Row],[Return]]-$Q$3)^3</f>
        <v>1.4010983980839743E-6</v>
      </c>
    </row>
    <row r="715" spans="1:14" x14ac:dyDescent="0.3">
      <c r="A715" s="31">
        <v>41306</v>
      </c>
      <c r="B715" s="32">
        <v>852</v>
      </c>
      <c r="C715" s="32">
        <v>854.25</v>
      </c>
      <c r="D715" s="32">
        <v>861</v>
      </c>
      <c r="E715" s="32">
        <v>849.1</v>
      </c>
      <c r="F715" s="32">
        <v>850.6</v>
      </c>
      <c r="G715" s="32">
        <v>850.35</v>
      </c>
      <c r="H715" s="32">
        <v>852.81</v>
      </c>
      <c r="I715" s="32">
        <v>38291</v>
      </c>
      <c r="J715" s="33">
        <v>32655022.149999999</v>
      </c>
      <c r="K715" s="39">
        <f>IF(ISERROR((Table212[[#This Row],[Close Price]]-G714)/G714),0,(Table212[[#This Row],[Close Price]]-G714)/G714)</f>
        <v>-1.9366197183098325E-3</v>
      </c>
      <c r="L715" s="39">
        <f>IF(OR(Table212[[#This Row],[Raw Return]]&lt;-20,Table212[[#This Row],[Raw Return]]&gt;20),"Outlier",Table212[[#This Row],[Raw Return]])</f>
        <v>-1.9366197183098325E-3</v>
      </c>
      <c r="M715" s="40">
        <f>(Table212[[#This Row],[Return]]-$Q$3)^2</f>
        <v>1.0397553669183792E-5</v>
      </c>
      <c r="N715" s="40">
        <f>(Table212[[#This Row],[Return]]-$Q$3)^3</f>
        <v>-3.3527159159099536E-8</v>
      </c>
    </row>
    <row r="716" spans="1:14" x14ac:dyDescent="0.3">
      <c r="A716" s="36">
        <v>41309</v>
      </c>
      <c r="B716" s="37">
        <v>850.35</v>
      </c>
      <c r="C716" s="37">
        <v>850.35</v>
      </c>
      <c r="D716" s="37">
        <v>859.9</v>
      </c>
      <c r="E716" s="37">
        <v>850</v>
      </c>
      <c r="F716" s="37">
        <v>850</v>
      </c>
      <c r="G716" s="37">
        <v>850.85</v>
      </c>
      <c r="H716" s="37">
        <v>852.82</v>
      </c>
      <c r="I716" s="37">
        <v>34963</v>
      </c>
      <c r="J716" s="38">
        <v>29817210.149999999</v>
      </c>
      <c r="K716" s="39">
        <f>IF(ISERROR((Table212[[#This Row],[Close Price]]-G715)/G715),0,(Table212[[#This Row],[Close Price]]-G715)/G715)</f>
        <v>5.8799317927912039E-4</v>
      </c>
      <c r="L716" s="39">
        <f>IF(OR(Table212[[#This Row],[Raw Return]]&lt;-20,Table212[[#This Row],[Raw Return]]&gt;20),"Outlier",Table212[[#This Row],[Raw Return]])</f>
        <v>5.8799317927912039E-4</v>
      </c>
      <c r="M716" s="40">
        <f>(Table212[[#This Row],[Return]]-$Q$3)^2</f>
        <v>4.8987525664444531E-7</v>
      </c>
      <c r="N716" s="40">
        <f>(Table212[[#This Row],[Return]]-$Q$3)^3</f>
        <v>-3.428690278132203E-10</v>
      </c>
    </row>
    <row r="717" spans="1:14" x14ac:dyDescent="0.3">
      <c r="A717" s="31">
        <v>41310</v>
      </c>
      <c r="B717" s="32">
        <v>850.85</v>
      </c>
      <c r="C717" s="32">
        <v>848.1</v>
      </c>
      <c r="D717" s="32">
        <v>848.35</v>
      </c>
      <c r="E717" s="32">
        <v>837</v>
      </c>
      <c r="F717" s="32">
        <v>838.5</v>
      </c>
      <c r="G717" s="32">
        <v>839.75</v>
      </c>
      <c r="H717" s="32">
        <v>840.89</v>
      </c>
      <c r="I717" s="32">
        <v>46886</v>
      </c>
      <c r="J717" s="33">
        <v>39426079.75</v>
      </c>
      <c r="K717" s="39">
        <f>IF(ISERROR((Table212[[#This Row],[Close Price]]-G716)/G716),0,(Table212[[#This Row],[Close Price]]-G716)/G716)</f>
        <v>-1.3045777751660131E-2</v>
      </c>
      <c r="L717" s="39">
        <f>IF(OR(Table212[[#This Row],[Raw Return]]&lt;-20,Table212[[#This Row],[Raw Return]]&gt;20),"Outlier",Table212[[#This Row],[Raw Return]])</f>
        <v>-1.3045777751660131E-2</v>
      </c>
      <c r="M717" s="40">
        <f>(Table212[[#This Row],[Return]]-$Q$3)^2</f>
        <v>2.0545443459929737E-4</v>
      </c>
      <c r="N717" s="40">
        <f>(Table212[[#This Row],[Return]]-$Q$3)^3</f>
        <v>-2.9449184946441507E-6</v>
      </c>
    </row>
    <row r="718" spans="1:14" x14ac:dyDescent="0.3">
      <c r="A718" s="36">
        <v>41311</v>
      </c>
      <c r="B718" s="37">
        <v>839.75</v>
      </c>
      <c r="C718" s="37">
        <v>848.85</v>
      </c>
      <c r="D718" s="37">
        <v>851.45</v>
      </c>
      <c r="E718" s="37">
        <v>838</v>
      </c>
      <c r="F718" s="37">
        <v>838.75</v>
      </c>
      <c r="G718" s="37">
        <v>841.9</v>
      </c>
      <c r="H718" s="37">
        <v>846.02</v>
      </c>
      <c r="I718" s="37">
        <v>30610</v>
      </c>
      <c r="J718" s="38">
        <v>25896705.850000001</v>
      </c>
      <c r="K718" s="39">
        <f>IF(ISERROR((Table212[[#This Row],[Close Price]]-G717)/G717),0,(Table212[[#This Row],[Close Price]]-G717)/G717)</f>
        <v>2.5602857993450162E-3</v>
      </c>
      <c r="L718" s="39">
        <f>IF(OR(Table212[[#This Row],[Raw Return]]&lt;-20,Table212[[#This Row],[Raw Return]]&gt;20),"Outlier",Table212[[#This Row],[Raw Return]])</f>
        <v>2.5602857993450162E-3</v>
      </c>
      <c r="M718" s="40">
        <f>(Table212[[#This Row],[Return]]-$Q$3)^2</f>
        <v>1.6189552620900945E-6</v>
      </c>
      <c r="N718" s="40">
        <f>(Table212[[#This Row],[Return]]-$Q$3)^3</f>
        <v>2.0599290941503554E-9</v>
      </c>
    </row>
    <row r="719" spans="1:14" x14ac:dyDescent="0.3">
      <c r="A719" s="31">
        <v>41312</v>
      </c>
      <c r="B719" s="32">
        <v>841.9</v>
      </c>
      <c r="C719" s="32">
        <v>846</v>
      </c>
      <c r="D719" s="32">
        <v>847</v>
      </c>
      <c r="E719" s="32">
        <v>832.6</v>
      </c>
      <c r="F719" s="32">
        <v>834.1</v>
      </c>
      <c r="G719" s="32">
        <v>835.25</v>
      </c>
      <c r="H719" s="32">
        <v>839.83</v>
      </c>
      <c r="I719" s="32">
        <v>38884</v>
      </c>
      <c r="J719" s="33">
        <v>32655960.949999999</v>
      </c>
      <c r="K719" s="39">
        <f>IF(ISERROR((Table212[[#This Row],[Close Price]]-G718)/G718),0,(Table212[[#This Row],[Close Price]]-G718)/G718)</f>
        <v>-7.8988003325810401E-3</v>
      </c>
      <c r="L719" s="39">
        <f>IF(OR(Table212[[#This Row],[Raw Return]]&lt;-20,Table212[[#This Row],[Raw Return]]&gt;20),"Outlier",Table212[[#This Row],[Raw Return]])</f>
        <v>-7.8988003325810401E-3</v>
      </c>
      <c r="M719" s="40">
        <f>(Table212[[#This Row],[Return]]-$Q$3)^2</f>
        <v>8.4395537802646364E-5</v>
      </c>
      <c r="N719" s="40">
        <f>(Table212[[#This Row],[Return]]-$Q$3)^3</f>
        <v>-7.7531685879194274E-7</v>
      </c>
    </row>
    <row r="720" spans="1:14" x14ac:dyDescent="0.3">
      <c r="A720" s="36">
        <v>41313</v>
      </c>
      <c r="B720" s="37">
        <v>835.25</v>
      </c>
      <c r="C720" s="37">
        <v>835.05</v>
      </c>
      <c r="D720" s="37">
        <v>835.8</v>
      </c>
      <c r="E720" s="37">
        <v>823</v>
      </c>
      <c r="F720" s="37">
        <v>829</v>
      </c>
      <c r="G720" s="37">
        <v>825.55</v>
      </c>
      <c r="H720" s="37">
        <v>829.07</v>
      </c>
      <c r="I720" s="37">
        <v>46533</v>
      </c>
      <c r="J720" s="38">
        <v>38578959.850000001</v>
      </c>
      <c r="K720" s="39">
        <f>IF(ISERROR((Table212[[#This Row],[Close Price]]-G719)/G719),0,(Table212[[#This Row],[Close Price]]-G719)/G719)</f>
        <v>-1.1613289434301162E-2</v>
      </c>
      <c r="L720" s="39">
        <f>IF(OR(Table212[[#This Row],[Raw Return]]&lt;-20,Table212[[#This Row],[Raw Return]]&gt;20),"Outlier",Table212[[#This Row],[Raw Return]])</f>
        <v>-1.1613289434301162E-2</v>
      </c>
      <c r="M720" s="40">
        <f>(Table212[[#This Row],[Return]]-$Q$3)^2</f>
        <v>1.6644079386666117E-4</v>
      </c>
      <c r="N720" s="40">
        <f>(Table212[[#This Row],[Return]]-$Q$3)^3</f>
        <v>-2.1472848888848059E-6</v>
      </c>
    </row>
    <row r="721" spans="1:14" x14ac:dyDescent="0.3">
      <c r="A721" s="31">
        <v>41316</v>
      </c>
      <c r="B721" s="32">
        <v>825.55</v>
      </c>
      <c r="C721" s="32">
        <v>831.95</v>
      </c>
      <c r="D721" s="32">
        <v>831.95</v>
      </c>
      <c r="E721" s="32">
        <v>821</v>
      </c>
      <c r="F721" s="32">
        <v>829.9</v>
      </c>
      <c r="G721" s="32">
        <v>823.2</v>
      </c>
      <c r="H721" s="32">
        <v>824.72</v>
      </c>
      <c r="I721" s="32">
        <v>35485</v>
      </c>
      <c r="J721" s="33">
        <v>29265248.5</v>
      </c>
      <c r="K721" s="39">
        <f>IF(ISERROR((Table212[[#This Row],[Close Price]]-G720)/G720),0,(Table212[[#This Row],[Close Price]]-G720)/G720)</f>
        <v>-2.8465871237355815E-3</v>
      </c>
      <c r="L721" s="39">
        <f>IF(OR(Table212[[#This Row],[Raw Return]]&lt;-20,Table212[[#This Row],[Raw Return]]&gt;20),"Outlier",Table212[[#This Row],[Raw Return]])</f>
        <v>-2.8465871237355815E-3</v>
      </c>
      <c r="M721" s="40">
        <f>(Table212[[#This Row],[Return]]-$Q$3)^2</f>
        <v>1.7094017441088249E-5</v>
      </c>
      <c r="N721" s="40">
        <f>(Table212[[#This Row],[Return]]-$Q$3)^3</f>
        <v>-7.067506459643736E-8</v>
      </c>
    </row>
    <row r="722" spans="1:14" x14ac:dyDescent="0.3">
      <c r="A722" s="36">
        <v>41317</v>
      </c>
      <c r="B722" s="37">
        <v>823.2</v>
      </c>
      <c r="C722" s="37">
        <v>821.85</v>
      </c>
      <c r="D722" s="37">
        <v>825.65</v>
      </c>
      <c r="E722" s="37">
        <v>800.05</v>
      </c>
      <c r="F722" s="37">
        <v>811</v>
      </c>
      <c r="G722" s="37">
        <v>809.1</v>
      </c>
      <c r="H722" s="37">
        <v>810.22</v>
      </c>
      <c r="I722" s="37">
        <v>29972</v>
      </c>
      <c r="J722" s="38">
        <v>24283961.850000001</v>
      </c>
      <c r="K722" s="39">
        <f>IF(ISERROR((Table212[[#This Row],[Close Price]]-G721)/G721),0,(Table212[[#This Row],[Close Price]]-G721)/G721)</f>
        <v>-1.7128279883381951E-2</v>
      </c>
      <c r="L722" s="39">
        <f>IF(OR(Table212[[#This Row],[Raw Return]]&lt;-20,Table212[[#This Row],[Raw Return]]&gt;20),"Outlier",Table212[[#This Row],[Raw Return]])</f>
        <v>-1.7128279883381951E-2</v>
      </c>
      <c r="M722" s="40">
        <f>(Table212[[#This Row],[Return]]-$Q$3)^2</f>
        <v>3.3915583144939539E-4</v>
      </c>
      <c r="N722" s="40">
        <f>(Table212[[#This Row],[Return]]-$Q$3)^3</f>
        <v>-6.2459561812448816E-6</v>
      </c>
    </row>
    <row r="723" spans="1:14" x14ac:dyDescent="0.3">
      <c r="A723" s="31">
        <v>41318</v>
      </c>
      <c r="B723" s="32">
        <v>809.1</v>
      </c>
      <c r="C723" s="32">
        <v>814.9</v>
      </c>
      <c r="D723" s="32">
        <v>821</v>
      </c>
      <c r="E723" s="32">
        <v>773</v>
      </c>
      <c r="F723" s="32">
        <v>775</v>
      </c>
      <c r="G723" s="32">
        <v>778.9</v>
      </c>
      <c r="H723" s="32">
        <v>796.07</v>
      </c>
      <c r="I723" s="32">
        <v>43834</v>
      </c>
      <c r="J723" s="33">
        <v>34894766.200000003</v>
      </c>
      <c r="K723" s="39">
        <f>IF(ISERROR((Table212[[#This Row],[Close Price]]-G722)/G722),0,(Table212[[#This Row],[Close Price]]-G722)/G722)</f>
        <v>-3.7325423309850503E-2</v>
      </c>
      <c r="L723" s="39">
        <f>IF(OR(Table212[[#This Row],[Raw Return]]&lt;-20,Table212[[#This Row],[Raw Return]]&gt;20),"Outlier",Table212[[#This Row],[Raw Return]])</f>
        <v>-3.7325423309850503E-2</v>
      </c>
      <c r="M723" s="40">
        <f>(Table212[[#This Row],[Return]]-$Q$3)^2</f>
        <v>1.4909890514370101E-3</v>
      </c>
      <c r="N723" s="40">
        <f>(Table212[[#This Row],[Return]]-$Q$3)^3</f>
        <v>-5.7572048364715157E-5</v>
      </c>
    </row>
    <row r="724" spans="1:14" x14ac:dyDescent="0.3">
      <c r="A724" s="36">
        <v>41319</v>
      </c>
      <c r="B724" s="37">
        <v>778.9</v>
      </c>
      <c r="C724" s="37">
        <v>779.8</v>
      </c>
      <c r="D724" s="37">
        <v>780</v>
      </c>
      <c r="E724" s="37">
        <v>749.05</v>
      </c>
      <c r="F724" s="37">
        <v>754</v>
      </c>
      <c r="G724" s="37">
        <v>756.65</v>
      </c>
      <c r="H724" s="37">
        <v>761.7</v>
      </c>
      <c r="I724" s="37">
        <v>127163</v>
      </c>
      <c r="J724" s="38">
        <v>96860411.549999997</v>
      </c>
      <c r="K724" s="39">
        <f>IF(ISERROR((Table212[[#This Row],[Close Price]]-G723)/G723),0,(Table212[[#This Row],[Close Price]]-G723)/G723)</f>
        <v>-2.8565926306329439E-2</v>
      </c>
      <c r="L724" s="39">
        <f>IF(OR(Table212[[#This Row],[Raw Return]]&lt;-20,Table212[[#This Row],[Raw Return]]&gt;20),"Outlier",Table212[[#This Row],[Raw Return]])</f>
        <v>-2.8565926306329439E-2</v>
      </c>
      <c r="M724" s="40">
        <f>(Table212[[#This Row],[Return]]-$Q$3)^2</f>
        <v>8.9125118821093785E-4</v>
      </c>
      <c r="N724" s="40">
        <f>(Table212[[#This Row],[Return]]-$Q$3)^3</f>
        <v>-2.660726179663043E-5</v>
      </c>
    </row>
    <row r="725" spans="1:14" x14ac:dyDescent="0.3">
      <c r="A725" s="31">
        <v>41320</v>
      </c>
      <c r="B725" s="32">
        <v>756.65</v>
      </c>
      <c r="C725" s="32">
        <v>754.95</v>
      </c>
      <c r="D725" s="32">
        <v>772</v>
      </c>
      <c r="E725" s="32">
        <v>750</v>
      </c>
      <c r="F725" s="32">
        <v>765</v>
      </c>
      <c r="G725" s="32">
        <v>763.1</v>
      </c>
      <c r="H725" s="32">
        <v>756.65</v>
      </c>
      <c r="I725" s="32">
        <v>49351</v>
      </c>
      <c r="J725" s="33">
        <v>37341508.899999999</v>
      </c>
      <c r="K725" s="39">
        <f>IF(ISERROR((Table212[[#This Row],[Close Price]]-G724)/G724),0,(Table212[[#This Row],[Close Price]]-G724)/G724)</f>
        <v>8.5244168373753322E-3</v>
      </c>
      <c r="L725" s="39">
        <f>IF(OR(Table212[[#This Row],[Raw Return]]&lt;-20,Table212[[#This Row],[Raw Return]]&gt;20),"Outlier",Table212[[#This Row],[Raw Return]])</f>
        <v>8.5244168373753322E-3</v>
      </c>
      <c r="M725" s="40">
        <f>(Table212[[#This Row],[Return]]-$Q$3)^2</f>
        <v>5.2367117014863851E-5</v>
      </c>
      <c r="N725" s="40">
        <f>(Table212[[#This Row],[Return]]-$Q$3)^3</f>
        <v>3.7895531080529993E-7</v>
      </c>
    </row>
    <row r="726" spans="1:14" x14ac:dyDescent="0.3">
      <c r="A726" s="36">
        <v>41323</v>
      </c>
      <c r="B726" s="37">
        <v>763.1</v>
      </c>
      <c r="C726" s="37">
        <v>752.05</v>
      </c>
      <c r="D726" s="37">
        <v>787.3</v>
      </c>
      <c r="E726" s="37">
        <v>752.05</v>
      </c>
      <c r="F726" s="37">
        <v>783.8</v>
      </c>
      <c r="G726" s="37">
        <v>777.05</v>
      </c>
      <c r="H726" s="37">
        <v>779.13</v>
      </c>
      <c r="I726" s="37">
        <v>55438</v>
      </c>
      <c r="J726" s="38">
        <v>43193486.299999997</v>
      </c>
      <c r="K726" s="39">
        <f>IF(ISERROR((Table212[[#This Row],[Close Price]]-G725)/G725),0,(Table212[[#This Row],[Close Price]]-G725)/G725)</f>
        <v>1.8280697156335908E-2</v>
      </c>
      <c r="L726" s="39">
        <f>IF(OR(Table212[[#This Row],[Raw Return]]&lt;-20,Table212[[#This Row],[Raw Return]]&gt;20),"Outlier",Table212[[#This Row],[Raw Return]])</f>
        <v>1.8280697156335908E-2</v>
      </c>
      <c r="M726" s="40">
        <f>(Table212[[#This Row],[Return]]-$Q$3)^2</f>
        <v>2.8875501683387942E-4</v>
      </c>
      <c r="N726" s="40">
        <f>(Table212[[#This Row],[Return]]-$Q$3)^3</f>
        <v>4.906754253349962E-6</v>
      </c>
    </row>
    <row r="727" spans="1:14" x14ac:dyDescent="0.3">
      <c r="A727" s="31">
        <v>41324</v>
      </c>
      <c r="B727" s="32">
        <v>777.05</v>
      </c>
      <c r="C727" s="32">
        <v>778.35</v>
      </c>
      <c r="D727" s="32">
        <v>793</v>
      </c>
      <c r="E727" s="32">
        <v>762</v>
      </c>
      <c r="F727" s="32">
        <v>772.85</v>
      </c>
      <c r="G727" s="32">
        <v>770.3</v>
      </c>
      <c r="H727" s="32">
        <v>784.8</v>
      </c>
      <c r="I727" s="32">
        <v>249759</v>
      </c>
      <c r="J727" s="33">
        <v>196009779.30000001</v>
      </c>
      <c r="K727" s="39">
        <f>IF(ISERROR((Table212[[#This Row],[Close Price]]-G726)/G726),0,(Table212[[#This Row],[Close Price]]-G726)/G726)</f>
        <v>-8.686699697574159E-3</v>
      </c>
      <c r="L727" s="39">
        <f>IF(OR(Table212[[#This Row],[Raw Return]]&lt;-20,Table212[[#This Row],[Raw Return]]&gt;20),"Outlier",Table212[[#This Row],[Raw Return]])</f>
        <v>-8.686699697574159E-3</v>
      </c>
      <c r="M727" s="40">
        <f>(Table212[[#This Row],[Return]]-$Q$3)^2</f>
        <v>9.9492720344256902E-5</v>
      </c>
      <c r="N727" s="40">
        <f>(Table212[[#This Row],[Return]]-$Q$3)^3</f>
        <v>-9.9240046331248179E-7</v>
      </c>
    </row>
    <row r="728" spans="1:14" x14ac:dyDescent="0.3">
      <c r="A728" s="36">
        <v>41325</v>
      </c>
      <c r="B728" s="37">
        <v>770.3</v>
      </c>
      <c r="C728" s="37">
        <v>776</v>
      </c>
      <c r="D728" s="37">
        <v>842.3</v>
      </c>
      <c r="E728" s="37">
        <v>771</v>
      </c>
      <c r="F728" s="37">
        <v>824</v>
      </c>
      <c r="G728" s="37">
        <v>825</v>
      </c>
      <c r="H728" s="37">
        <v>823.04</v>
      </c>
      <c r="I728" s="37">
        <v>385665</v>
      </c>
      <c r="J728" s="38">
        <v>317419333.44999999</v>
      </c>
      <c r="K728" s="39">
        <f>IF(ISERROR((Table212[[#This Row],[Close Price]]-G727)/G727),0,(Table212[[#This Row],[Close Price]]-G727)/G727)</f>
        <v>7.1011294300921776E-2</v>
      </c>
      <c r="L728" s="39">
        <f>IF(OR(Table212[[#This Row],[Raw Return]]&lt;-20,Table212[[#This Row],[Raw Return]]&gt;20),"Outlier",Table212[[#This Row],[Raw Return]])</f>
        <v>7.1011294300921776E-2</v>
      </c>
      <c r="M728" s="40">
        <f>(Table212[[#This Row],[Return]]-$Q$3)^2</f>
        <v>4.8613511451245702E-3</v>
      </c>
      <c r="N728" s="40">
        <f>(Table212[[#This Row],[Return]]-$Q$3)^3</f>
        <v>3.3894988293517323E-4</v>
      </c>
    </row>
    <row r="729" spans="1:14" x14ac:dyDescent="0.3">
      <c r="A729" s="31">
        <v>41326</v>
      </c>
      <c r="B729" s="32">
        <v>825</v>
      </c>
      <c r="C729" s="32">
        <v>824.4</v>
      </c>
      <c r="D729" s="32">
        <v>839.8</v>
      </c>
      <c r="E729" s="32">
        <v>799.3</v>
      </c>
      <c r="F729" s="32">
        <v>828</v>
      </c>
      <c r="G729" s="32">
        <v>831.3</v>
      </c>
      <c r="H729" s="32">
        <v>826.85</v>
      </c>
      <c r="I729" s="32">
        <v>174701</v>
      </c>
      <c r="J729" s="33">
        <v>144451322.40000001</v>
      </c>
      <c r="K729" s="39">
        <f>IF(ISERROR((Table212[[#This Row],[Close Price]]-G728)/G728),0,(Table212[[#This Row],[Close Price]]-G728)/G728)</f>
        <v>7.6363636363635809E-3</v>
      </c>
      <c r="L729" s="39">
        <f>IF(OR(Table212[[#This Row],[Raw Return]]&lt;-20,Table212[[#This Row],[Raw Return]]&gt;20),"Outlier",Table212[[#This Row],[Raw Return]])</f>
        <v>7.6363636363635809E-3</v>
      </c>
      <c r="M729" s="40">
        <f>(Table212[[#This Row],[Return]]-$Q$3)^2</f>
        <v>4.0302938850381228E-5</v>
      </c>
      <c r="N729" s="40">
        <f>(Table212[[#This Row],[Return]]-$Q$3)^3</f>
        <v>2.5586157764847473E-7</v>
      </c>
    </row>
    <row r="730" spans="1:14" x14ac:dyDescent="0.3">
      <c r="A730" s="36">
        <v>41327</v>
      </c>
      <c r="B730" s="37">
        <v>831.3</v>
      </c>
      <c r="C730" s="37">
        <v>829.1</v>
      </c>
      <c r="D730" s="37">
        <v>852</v>
      </c>
      <c r="E730" s="37">
        <v>818</v>
      </c>
      <c r="F730" s="37">
        <v>830</v>
      </c>
      <c r="G730" s="37">
        <v>823.9</v>
      </c>
      <c r="H730" s="37">
        <v>835.55</v>
      </c>
      <c r="I730" s="37">
        <v>94982</v>
      </c>
      <c r="J730" s="38">
        <v>79362557.099999994</v>
      </c>
      <c r="K730" s="39">
        <f>IF(ISERROR((Table212[[#This Row],[Close Price]]-G729)/G729),0,(Table212[[#This Row],[Close Price]]-G729)/G729)</f>
        <v>-8.901720197281339E-3</v>
      </c>
      <c r="L730" s="39">
        <f>IF(OR(Table212[[#This Row],[Raw Return]]&lt;-20,Table212[[#This Row],[Raw Return]]&gt;20),"Outlier",Table212[[#This Row],[Raw Return]])</f>
        <v>-8.901720197281339E-3</v>
      </c>
      <c r="M730" s="40">
        <f>(Table212[[#This Row],[Return]]-$Q$3)^2</f>
        <v>1.0382844273304171E-4</v>
      </c>
      <c r="N730" s="40">
        <f>(Table212[[#This Row],[Return]]-$Q$3)^3</f>
        <v>-1.0579728198323366E-6</v>
      </c>
    </row>
    <row r="731" spans="1:14" x14ac:dyDescent="0.3">
      <c r="A731" s="31">
        <v>41330</v>
      </c>
      <c r="B731" s="32">
        <v>823.9</v>
      </c>
      <c r="C731" s="32">
        <v>845</v>
      </c>
      <c r="D731" s="32">
        <v>874</v>
      </c>
      <c r="E731" s="32">
        <v>833.75</v>
      </c>
      <c r="F731" s="32">
        <v>852</v>
      </c>
      <c r="G731" s="32">
        <v>850.45</v>
      </c>
      <c r="H731" s="32">
        <v>853.45</v>
      </c>
      <c r="I731" s="32">
        <v>303159</v>
      </c>
      <c r="J731" s="33">
        <v>258731931.05000001</v>
      </c>
      <c r="K731" s="39">
        <f>IF(ISERROR((Table212[[#This Row],[Close Price]]-G730)/G730),0,(Table212[[#This Row],[Close Price]]-G730)/G730)</f>
        <v>3.222478456123324E-2</v>
      </c>
      <c r="L731" s="39">
        <f>IF(OR(Table212[[#This Row],[Raw Return]]&lt;-20,Table212[[#This Row],[Raw Return]]&gt;20),"Outlier",Table212[[#This Row],[Raw Return]])</f>
        <v>3.222478456123324E-2</v>
      </c>
      <c r="M731" s="40">
        <f>(Table212[[#This Row],[Return]]-$Q$3)^2</f>
        <v>9.5709057445393794E-4</v>
      </c>
      <c r="N731" s="40">
        <f>(Table212[[#This Row],[Return]]-$Q$3)^3</f>
        <v>2.9609396720008509E-5</v>
      </c>
    </row>
    <row r="732" spans="1:14" x14ac:dyDescent="0.3">
      <c r="A732" s="36">
        <v>41331</v>
      </c>
      <c r="B732" s="37">
        <v>850.45</v>
      </c>
      <c r="C732" s="37">
        <v>852</v>
      </c>
      <c r="D732" s="37">
        <v>856.65</v>
      </c>
      <c r="E732" s="37">
        <v>838.55</v>
      </c>
      <c r="F732" s="37">
        <v>843</v>
      </c>
      <c r="G732" s="37">
        <v>843.15</v>
      </c>
      <c r="H732" s="37">
        <v>846.07</v>
      </c>
      <c r="I732" s="37">
        <v>105804</v>
      </c>
      <c r="J732" s="38">
        <v>89518036.900000006</v>
      </c>
      <c r="K732" s="39">
        <f>IF(ISERROR((Table212[[#This Row],[Close Price]]-G731)/G731),0,(Table212[[#This Row],[Close Price]]-G731)/G731)</f>
        <v>-8.5836909871245433E-3</v>
      </c>
      <c r="L732" s="39">
        <f>IF(OR(Table212[[#This Row],[Raw Return]]&lt;-20,Table212[[#This Row],[Raw Return]]&gt;20),"Outlier",Table212[[#This Row],[Raw Return]])</f>
        <v>-8.5836909871245433E-3</v>
      </c>
      <c r="M732" s="40">
        <f>(Table212[[#This Row],[Return]]-$Q$3)^2</f>
        <v>9.7448388995748583E-5</v>
      </c>
      <c r="N732" s="40">
        <f>(Table212[[#This Row],[Return]]-$Q$3)^3</f>
        <v>-9.6197103525316113E-7</v>
      </c>
    </row>
    <row r="733" spans="1:14" x14ac:dyDescent="0.3">
      <c r="A733" s="31">
        <v>41332</v>
      </c>
      <c r="B733" s="32">
        <v>843.15</v>
      </c>
      <c r="C733" s="32">
        <v>850</v>
      </c>
      <c r="D733" s="32">
        <v>857.5</v>
      </c>
      <c r="E733" s="32">
        <v>835.25</v>
      </c>
      <c r="F733" s="32">
        <v>850</v>
      </c>
      <c r="G733" s="32">
        <v>844.85</v>
      </c>
      <c r="H733" s="32">
        <v>850.01</v>
      </c>
      <c r="I733" s="32">
        <v>584606</v>
      </c>
      <c r="J733" s="33">
        <v>496922759.85000002</v>
      </c>
      <c r="K733" s="39">
        <f>IF(ISERROR((Table212[[#This Row],[Close Price]]-G732)/G732),0,(Table212[[#This Row],[Close Price]]-G732)/G732)</f>
        <v>2.0162485915911112E-3</v>
      </c>
      <c r="L733" s="39">
        <f>IF(OR(Table212[[#This Row],[Raw Return]]&lt;-20,Table212[[#This Row],[Raw Return]]&gt;20),"Outlier",Table212[[#This Row],[Raw Return]])</f>
        <v>2.0162485915911112E-3</v>
      </c>
      <c r="M733" s="40">
        <f>(Table212[[#This Row],[Return]]-$Q$3)^2</f>
        <v>5.3048574036818573E-7</v>
      </c>
      <c r="N733" s="40">
        <f>(Table212[[#This Row],[Return]]-$Q$3)^3</f>
        <v>3.8637638213711884E-10</v>
      </c>
    </row>
    <row r="734" spans="1:14" x14ac:dyDescent="0.3">
      <c r="A734" s="36">
        <v>41333</v>
      </c>
      <c r="B734" s="37">
        <v>844.85</v>
      </c>
      <c r="C734" s="37">
        <v>852</v>
      </c>
      <c r="D734" s="37">
        <v>860</v>
      </c>
      <c r="E734" s="37">
        <v>808.8</v>
      </c>
      <c r="F734" s="37">
        <v>811</v>
      </c>
      <c r="G734" s="37">
        <v>810.2</v>
      </c>
      <c r="H734" s="37">
        <v>833.33</v>
      </c>
      <c r="I734" s="37">
        <v>92315</v>
      </c>
      <c r="J734" s="38">
        <v>76929225.650000006</v>
      </c>
      <c r="K734" s="39">
        <f>IF(ISERROR((Table212[[#This Row],[Close Price]]-G733)/G733),0,(Table212[[#This Row],[Close Price]]-G733)/G733)</f>
        <v>-4.1013197609042998E-2</v>
      </c>
      <c r="L734" s="39">
        <f>IF(OR(Table212[[#This Row],[Raw Return]]&lt;-20,Table212[[#This Row],[Raw Return]]&gt;20),"Outlier",Table212[[#This Row],[Raw Return]])</f>
        <v>-4.1013197609042998E-2</v>
      </c>
      <c r="M734" s="40">
        <f>(Table212[[#This Row],[Return]]-$Q$3)^2</f>
        <v>1.7893832033631612E-3</v>
      </c>
      <c r="N734" s="40">
        <f>(Table212[[#This Row],[Return]]-$Q$3)^3</f>
        <v>-7.5692880830403143E-5</v>
      </c>
    </row>
    <row r="735" spans="1:14" x14ac:dyDescent="0.3">
      <c r="A735" s="31">
        <v>41334</v>
      </c>
      <c r="B735" s="32">
        <v>810.2</v>
      </c>
      <c r="C735" s="32">
        <v>815.9</v>
      </c>
      <c r="D735" s="32">
        <v>819.9</v>
      </c>
      <c r="E735" s="32">
        <v>806.7</v>
      </c>
      <c r="F735" s="32">
        <v>809.1</v>
      </c>
      <c r="G735" s="32">
        <v>807.5</v>
      </c>
      <c r="H735" s="32">
        <v>810.59</v>
      </c>
      <c r="I735" s="32">
        <v>61646</v>
      </c>
      <c r="J735" s="33">
        <v>49969676.75</v>
      </c>
      <c r="K735" s="39">
        <f>IF(ISERROR((Table212[[#This Row],[Close Price]]-G734)/G734),0,(Table212[[#This Row],[Close Price]]-G734)/G734)</f>
        <v>-3.3325104912367877E-3</v>
      </c>
      <c r="L735" s="39">
        <f>IF(OR(Table212[[#This Row],[Raw Return]]&lt;-20,Table212[[#This Row],[Raw Return]]&gt;20),"Outlier",Table212[[#This Row],[Raw Return]])</f>
        <v>-3.3325104912367877E-3</v>
      </c>
      <c r="M735" s="40">
        <f>(Table212[[#This Row],[Return]]-$Q$3)^2</f>
        <v>2.1348230728876712E-5</v>
      </c>
      <c r="N735" s="40">
        <f>(Table212[[#This Row],[Return]]-$Q$3)^3</f>
        <v>-9.8637676142190682E-8</v>
      </c>
    </row>
    <row r="736" spans="1:14" x14ac:dyDescent="0.3">
      <c r="A736" s="36">
        <v>41337</v>
      </c>
      <c r="B736" s="37">
        <v>807.5</v>
      </c>
      <c r="C736" s="37">
        <v>813.95</v>
      </c>
      <c r="D736" s="37">
        <v>813.95</v>
      </c>
      <c r="E736" s="37">
        <v>804.7</v>
      </c>
      <c r="F736" s="37">
        <v>805</v>
      </c>
      <c r="G736" s="37">
        <v>805.3</v>
      </c>
      <c r="H736" s="37">
        <v>806.54</v>
      </c>
      <c r="I736" s="37">
        <v>34251</v>
      </c>
      <c r="J736" s="38">
        <v>27624746.050000001</v>
      </c>
      <c r="K736" s="39">
        <f>IF(ISERROR((Table212[[#This Row],[Close Price]]-G735)/G735),0,(Table212[[#This Row],[Close Price]]-G735)/G735)</f>
        <v>-2.7244582043344217E-3</v>
      </c>
      <c r="L736" s="39">
        <f>IF(OR(Table212[[#This Row],[Raw Return]]&lt;-20,Table212[[#This Row],[Raw Return]]&gt;20),"Outlier",Table212[[#This Row],[Raw Return]])</f>
        <v>-2.7244582043344217E-3</v>
      </c>
      <c r="M736" s="40">
        <f>(Table212[[#This Row],[Return]]-$Q$3)^2</f>
        <v>1.6099051030217544E-5</v>
      </c>
      <c r="N736" s="40">
        <f>(Table212[[#This Row],[Return]]-$Q$3)^3</f>
        <v>-6.4595225025720525E-8</v>
      </c>
    </row>
    <row r="737" spans="1:14" x14ac:dyDescent="0.3">
      <c r="A737" s="31">
        <v>41338</v>
      </c>
      <c r="B737" s="32">
        <v>805.3</v>
      </c>
      <c r="C737" s="32">
        <v>806.05</v>
      </c>
      <c r="D737" s="32">
        <v>819</v>
      </c>
      <c r="E737" s="32">
        <v>804.2</v>
      </c>
      <c r="F737" s="32">
        <v>809</v>
      </c>
      <c r="G737" s="32">
        <v>807.2</v>
      </c>
      <c r="H737" s="32">
        <v>807.64</v>
      </c>
      <c r="I737" s="32">
        <v>26534</v>
      </c>
      <c r="J737" s="33">
        <v>21429901.550000001</v>
      </c>
      <c r="K737" s="39">
        <f>IF(ISERROR((Table212[[#This Row],[Close Price]]-G736)/G736),0,(Table212[[#This Row],[Close Price]]-G736)/G736)</f>
        <v>2.3593691791879935E-3</v>
      </c>
      <c r="L737" s="39">
        <f>IF(OR(Table212[[#This Row],[Raw Return]]&lt;-20,Table212[[#This Row],[Raw Return]]&gt;20),"Outlier",Table212[[#This Row],[Raw Return]])</f>
        <v>2.3593691791879935E-3</v>
      </c>
      <c r="M737" s="40">
        <f>(Table212[[#This Row],[Return]]-$Q$3)^2</f>
        <v>1.1480374776128145E-6</v>
      </c>
      <c r="N737" s="40">
        <f>(Table212[[#This Row],[Return]]-$Q$3)^3</f>
        <v>1.2300820999124055E-9</v>
      </c>
    </row>
    <row r="738" spans="1:14" x14ac:dyDescent="0.3">
      <c r="A738" s="36">
        <v>41339</v>
      </c>
      <c r="B738" s="37">
        <v>807.2</v>
      </c>
      <c r="C738" s="37">
        <v>813.45</v>
      </c>
      <c r="D738" s="37">
        <v>818</v>
      </c>
      <c r="E738" s="37">
        <v>803.7</v>
      </c>
      <c r="F738" s="37">
        <v>806.8</v>
      </c>
      <c r="G738" s="37">
        <v>804.55</v>
      </c>
      <c r="H738" s="37">
        <v>809.95</v>
      </c>
      <c r="I738" s="37">
        <v>31637</v>
      </c>
      <c r="J738" s="38">
        <v>25624486.850000001</v>
      </c>
      <c r="K738" s="39">
        <f>IF(ISERROR((Table212[[#This Row],[Close Price]]-G737)/G737),0,(Table212[[#This Row],[Close Price]]-G737)/G737)</f>
        <v>-3.2829534192270701E-3</v>
      </c>
      <c r="L738" s="39">
        <f>IF(OR(Table212[[#This Row],[Raw Return]]&lt;-20,Table212[[#This Row],[Raw Return]]&gt;20),"Outlier",Table212[[#This Row],[Raw Return]])</f>
        <v>-3.2829534192270701E-3</v>
      </c>
      <c r="M738" s="40">
        <f>(Table212[[#This Row],[Return]]-$Q$3)^2</f>
        <v>2.0892738197890977E-5</v>
      </c>
      <c r="N738" s="40">
        <f>(Table212[[#This Row],[Return]]-$Q$3)^3</f>
        <v>-9.5497728887585078E-8</v>
      </c>
    </row>
    <row r="739" spans="1:14" x14ac:dyDescent="0.3">
      <c r="A739" s="31">
        <v>41340</v>
      </c>
      <c r="B739" s="32">
        <v>804.55</v>
      </c>
      <c r="C739" s="32">
        <v>808.3</v>
      </c>
      <c r="D739" s="32">
        <v>811</v>
      </c>
      <c r="E739" s="32">
        <v>803.2</v>
      </c>
      <c r="F739" s="32">
        <v>803.2</v>
      </c>
      <c r="G739" s="32">
        <v>803.55</v>
      </c>
      <c r="H739" s="32">
        <v>805.69</v>
      </c>
      <c r="I739" s="32">
        <v>33803</v>
      </c>
      <c r="J739" s="33">
        <v>27234587.600000001</v>
      </c>
      <c r="K739" s="39">
        <f>IF(ISERROR((Table212[[#This Row],[Close Price]]-G738)/G738),0,(Table212[[#This Row],[Close Price]]-G738)/G738)</f>
        <v>-1.2429308308992606E-3</v>
      </c>
      <c r="L739" s="39">
        <f>IF(OR(Table212[[#This Row],[Raw Return]]&lt;-20,Table212[[#This Row],[Raw Return]]&gt;20),"Outlier",Table212[[#This Row],[Raw Return]])</f>
        <v>-1.2429308308992606E-3</v>
      </c>
      <c r="M739" s="40">
        <f>(Table212[[#This Row],[Return]]-$Q$3)^2</f>
        <v>6.4051253017378835E-6</v>
      </c>
      <c r="N739" s="40">
        <f>(Table212[[#This Row],[Return]]-$Q$3)^3</f>
        <v>-1.6210314666025764E-8</v>
      </c>
    </row>
    <row r="740" spans="1:14" x14ac:dyDescent="0.3">
      <c r="A740" s="36">
        <v>41341</v>
      </c>
      <c r="B740" s="37">
        <v>803.55</v>
      </c>
      <c r="C740" s="37">
        <v>806.65</v>
      </c>
      <c r="D740" s="37">
        <v>826.45</v>
      </c>
      <c r="E740" s="37">
        <v>804</v>
      </c>
      <c r="F740" s="37">
        <v>812</v>
      </c>
      <c r="G740" s="37">
        <v>810.35</v>
      </c>
      <c r="H740" s="37">
        <v>816.67</v>
      </c>
      <c r="I740" s="37">
        <v>69486</v>
      </c>
      <c r="J740" s="38">
        <v>56747228.600000001</v>
      </c>
      <c r="K740" s="39">
        <f>IF(ISERROR((Table212[[#This Row],[Close Price]]-G739)/G739),0,(Table212[[#This Row],[Close Price]]-G739)/G739)</f>
        <v>8.4624478874993081E-3</v>
      </c>
      <c r="L740" s="39">
        <f>IF(OR(Table212[[#This Row],[Raw Return]]&lt;-20,Table212[[#This Row],[Raw Return]]&gt;20),"Outlier",Table212[[#This Row],[Raw Return]])</f>
        <v>8.4624478874993081E-3</v>
      </c>
      <c r="M740" s="40">
        <f>(Table212[[#This Row],[Return]]-$Q$3)^2</f>
        <v>5.1474078971845253E-5</v>
      </c>
      <c r="N740" s="40">
        <f>(Table212[[#This Row],[Return]]-$Q$3)^3</f>
        <v>3.6930303498660439E-7</v>
      </c>
    </row>
    <row r="741" spans="1:14" x14ac:dyDescent="0.3">
      <c r="A741" s="31">
        <v>41344</v>
      </c>
      <c r="B741" s="32">
        <v>810.35</v>
      </c>
      <c r="C741" s="32">
        <v>817.7</v>
      </c>
      <c r="D741" s="32">
        <v>818.3</v>
      </c>
      <c r="E741" s="32">
        <v>803</v>
      </c>
      <c r="F741" s="32">
        <v>805</v>
      </c>
      <c r="G741" s="32">
        <v>804.7</v>
      </c>
      <c r="H741" s="32">
        <v>808.78</v>
      </c>
      <c r="I741" s="32">
        <v>23872</v>
      </c>
      <c r="J741" s="33">
        <v>19307278.75</v>
      </c>
      <c r="K741" s="39">
        <f>IF(ISERROR((Table212[[#This Row],[Close Price]]-G740)/G740),0,(Table212[[#This Row],[Close Price]]-G740)/G740)</f>
        <v>-6.9722959215153665E-3</v>
      </c>
      <c r="L741" s="39">
        <f>IF(OR(Table212[[#This Row],[Raw Return]]&lt;-20,Table212[[#This Row],[Raw Return]]&gt;20),"Outlier",Table212[[#This Row],[Raw Return]])</f>
        <v>-6.9722959215153665E-3</v>
      </c>
      <c r="M741" s="40">
        <f>(Table212[[#This Row],[Return]]-$Q$3)^2</f>
        <v>6.8230903919831552E-5</v>
      </c>
      <c r="N741" s="40">
        <f>(Table212[[#This Row],[Return]]-$Q$3)^3</f>
        <v>-5.6360091206228489E-7</v>
      </c>
    </row>
    <row r="742" spans="1:14" x14ac:dyDescent="0.3">
      <c r="A742" s="36">
        <v>41345</v>
      </c>
      <c r="B742" s="37">
        <v>804.7</v>
      </c>
      <c r="C742" s="37">
        <v>806.2</v>
      </c>
      <c r="D742" s="37">
        <v>814.85</v>
      </c>
      <c r="E742" s="37">
        <v>800.85</v>
      </c>
      <c r="F742" s="37">
        <v>804</v>
      </c>
      <c r="G742" s="37">
        <v>801.65</v>
      </c>
      <c r="H742" s="37">
        <v>804.16</v>
      </c>
      <c r="I742" s="37">
        <v>41566</v>
      </c>
      <c r="J742" s="38">
        <v>33425833.5</v>
      </c>
      <c r="K742" s="39">
        <f>IF(ISERROR((Table212[[#This Row],[Close Price]]-G741)/G741),0,(Table212[[#This Row],[Close Price]]-G741)/G741)</f>
        <v>-3.7902323847397389E-3</v>
      </c>
      <c r="L742" s="39">
        <f>IF(OR(Table212[[#This Row],[Raw Return]]&lt;-20,Table212[[#This Row],[Raw Return]]&gt;20),"Outlier",Table212[[#This Row],[Raw Return]])</f>
        <v>-3.7902323847397389E-3</v>
      </c>
      <c r="M742" s="40">
        <f>(Table212[[#This Row],[Return]]-$Q$3)^2</f>
        <v>2.5787469865252784E-5</v>
      </c>
      <c r="N742" s="40">
        <f>(Table212[[#This Row],[Return]]-$Q$3)^3</f>
        <v>-1.3095229082946325E-7</v>
      </c>
    </row>
    <row r="743" spans="1:14" x14ac:dyDescent="0.3">
      <c r="A743" s="31">
        <v>41346</v>
      </c>
      <c r="B743" s="32">
        <v>801.65</v>
      </c>
      <c r="C743" s="32">
        <v>803.25</v>
      </c>
      <c r="D743" s="32">
        <v>803.55</v>
      </c>
      <c r="E743" s="32">
        <v>796.4</v>
      </c>
      <c r="F743" s="32">
        <v>796.4</v>
      </c>
      <c r="G743" s="32">
        <v>797.05</v>
      </c>
      <c r="H743" s="32">
        <v>798.63</v>
      </c>
      <c r="I743" s="32">
        <v>37145</v>
      </c>
      <c r="J743" s="33">
        <v>29665089.75</v>
      </c>
      <c r="K743" s="39">
        <f>IF(ISERROR((Table212[[#This Row],[Close Price]]-G742)/G742),0,(Table212[[#This Row],[Close Price]]-G742)/G742)</f>
        <v>-5.7381650346161328E-3</v>
      </c>
      <c r="L743" s="39">
        <f>IF(OR(Table212[[#This Row],[Raw Return]]&lt;-20,Table212[[#This Row],[Raw Return]]&gt;20),"Outlier",Table212[[#This Row],[Raw Return]])</f>
        <v>-5.7381650346161328E-3</v>
      </c>
      <c r="M743" s="40">
        <f>(Table212[[#This Row],[Return]]-$Q$3)^2</f>
        <v>4.9365647079854122E-5</v>
      </c>
      <c r="N743" s="40">
        <f>(Table212[[#This Row],[Return]]-$Q$3)^3</f>
        <v>-3.4684644783691312E-7</v>
      </c>
    </row>
    <row r="744" spans="1:14" x14ac:dyDescent="0.3">
      <c r="A744" s="36">
        <v>41347</v>
      </c>
      <c r="B744" s="37">
        <v>797.05</v>
      </c>
      <c r="C744" s="37">
        <v>799.85</v>
      </c>
      <c r="D744" s="37">
        <v>800.85</v>
      </c>
      <c r="E744" s="37">
        <v>791.9</v>
      </c>
      <c r="F744" s="37">
        <v>795.3</v>
      </c>
      <c r="G744" s="37">
        <v>795.45</v>
      </c>
      <c r="H744" s="37">
        <v>795.31</v>
      </c>
      <c r="I744" s="37">
        <v>53026</v>
      </c>
      <c r="J744" s="38">
        <v>42172356.950000003</v>
      </c>
      <c r="K744" s="39">
        <f>IF(ISERROR((Table212[[#This Row],[Close Price]]-G743)/G743),0,(Table212[[#This Row],[Close Price]]-G743)/G743)</f>
        <v>-2.0074022959662621E-3</v>
      </c>
      <c r="L744" s="39">
        <f>IF(OR(Table212[[#This Row],[Raw Return]]&lt;-20,Table212[[#This Row],[Raw Return]]&gt;20),"Outlier",Table212[[#This Row],[Raw Return]])</f>
        <v>-2.0074022959662621E-3</v>
      </c>
      <c r="M744" s="40">
        <f>(Table212[[#This Row],[Return]]-$Q$3)^2</f>
        <v>1.0859044053556961E-5</v>
      </c>
      <c r="N744" s="40">
        <f>(Table212[[#This Row],[Return]]-$Q$3)^3</f>
        <v>-3.5783877011141271E-8</v>
      </c>
    </row>
    <row r="745" spans="1:14" x14ac:dyDescent="0.3">
      <c r="A745" s="31">
        <v>41348</v>
      </c>
      <c r="B745" s="32">
        <v>795.45</v>
      </c>
      <c r="C745" s="32">
        <v>801.35</v>
      </c>
      <c r="D745" s="32">
        <v>801.4</v>
      </c>
      <c r="E745" s="32">
        <v>792</v>
      </c>
      <c r="F745" s="32">
        <v>793.5</v>
      </c>
      <c r="G745" s="32">
        <v>795.1</v>
      </c>
      <c r="H745" s="32">
        <v>796.37</v>
      </c>
      <c r="I745" s="32">
        <v>26403</v>
      </c>
      <c r="J745" s="33">
        <v>21026572.399999999</v>
      </c>
      <c r="K745" s="39">
        <f>IF(ISERROR((Table212[[#This Row],[Close Price]]-G744)/G744),0,(Table212[[#This Row],[Close Price]]-G744)/G744)</f>
        <v>-4.4000251430011025E-4</v>
      </c>
      <c r="L745" s="39">
        <f>IF(OR(Table212[[#This Row],[Raw Return]]&lt;-20,Table212[[#This Row],[Raw Return]]&gt;20),"Outlier",Table212[[#This Row],[Raw Return]])</f>
        <v>-4.4000251430011025E-4</v>
      </c>
      <c r="M745" s="40">
        <f>(Table212[[#This Row],[Return]]-$Q$3)^2</f>
        <v>2.9856611682515923E-6</v>
      </c>
      <c r="N745" s="40">
        <f>(Table212[[#This Row],[Return]]-$Q$3)^3</f>
        <v>-5.1589435947257958E-9</v>
      </c>
    </row>
    <row r="746" spans="1:14" x14ac:dyDescent="0.3">
      <c r="A746" s="36">
        <v>41351</v>
      </c>
      <c r="B746" s="37">
        <v>795.1</v>
      </c>
      <c r="C746" s="37">
        <v>791.9</v>
      </c>
      <c r="D746" s="37">
        <v>797.05</v>
      </c>
      <c r="E746" s="37">
        <v>768</v>
      </c>
      <c r="F746" s="37">
        <v>771.85</v>
      </c>
      <c r="G746" s="37">
        <v>772.6</v>
      </c>
      <c r="H746" s="37">
        <v>782.62</v>
      </c>
      <c r="I746" s="37">
        <v>41735</v>
      </c>
      <c r="J746" s="38">
        <v>32662839.75</v>
      </c>
      <c r="K746" s="39">
        <f>IF(ISERROR((Table212[[#This Row],[Close Price]]-G745)/G745),0,(Table212[[#This Row],[Close Price]]-G745)/G745)</f>
        <v>-2.8298327254433403E-2</v>
      </c>
      <c r="L746" s="39">
        <f>IF(OR(Table212[[#This Row],[Raw Return]]&lt;-20,Table212[[#This Row],[Raw Return]]&gt;20),"Outlier",Table212[[#This Row],[Raw Return]])</f>
        <v>-2.8298327254433403E-2</v>
      </c>
      <c r="M746" s="40">
        <f>(Table212[[#This Row],[Return]]-$Q$3)^2</f>
        <v>8.7534508405452379E-4</v>
      </c>
      <c r="N746" s="40">
        <f>(Table212[[#This Row],[Return]]-$Q$3)^3</f>
        <v>-2.5898162146602513E-5</v>
      </c>
    </row>
    <row r="747" spans="1:14" x14ac:dyDescent="0.3">
      <c r="A747" s="31">
        <v>41352</v>
      </c>
      <c r="B747" s="32">
        <v>772.6</v>
      </c>
      <c r="C747" s="32">
        <v>784.7</v>
      </c>
      <c r="D747" s="32">
        <v>784.7</v>
      </c>
      <c r="E747" s="32">
        <v>764.7</v>
      </c>
      <c r="F747" s="32">
        <v>766</v>
      </c>
      <c r="G747" s="32">
        <v>765.25</v>
      </c>
      <c r="H747" s="32">
        <v>768.99</v>
      </c>
      <c r="I747" s="32">
        <v>31288</v>
      </c>
      <c r="J747" s="33">
        <v>24060156.800000001</v>
      </c>
      <c r="K747" s="39">
        <f>IF(ISERROR((Table212[[#This Row],[Close Price]]-G746)/G746),0,(Table212[[#This Row],[Close Price]]-G746)/G746)</f>
        <v>-9.5133316075589214E-3</v>
      </c>
      <c r="L747" s="39">
        <f>IF(OR(Table212[[#This Row],[Raw Return]]&lt;-20,Table212[[#This Row],[Raw Return]]&gt;20),"Outlier",Table212[[#This Row],[Raw Return]])</f>
        <v>-9.5133316075589214E-3</v>
      </c>
      <c r="M747" s="40">
        <f>(Table212[[#This Row],[Return]]-$Q$3)^2</f>
        <v>1.1666669218832562E-4</v>
      </c>
      <c r="N747" s="40">
        <f>(Table212[[#This Row],[Return]]-$Q$3)^3</f>
        <v>-1.2601444381885746E-6</v>
      </c>
    </row>
    <row r="748" spans="1:14" x14ac:dyDescent="0.3">
      <c r="A748" s="36">
        <v>41353</v>
      </c>
      <c r="B748" s="37">
        <v>765.25</v>
      </c>
      <c r="C748" s="37">
        <v>766.6</v>
      </c>
      <c r="D748" s="37">
        <v>772</v>
      </c>
      <c r="E748" s="37">
        <v>763.5</v>
      </c>
      <c r="F748" s="37">
        <v>765</v>
      </c>
      <c r="G748" s="37">
        <v>763.9</v>
      </c>
      <c r="H748" s="37">
        <v>764.74</v>
      </c>
      <c r="I748" s="37">
        <v>31807</v>
      </c>
      <c r="J748" s="38">
        <v>24323951.25</v>
      </c>
      <c r="K748" s="39">
        <f>IF(ISERROR((Table212[[#This Row],[Close Price]]-G747)/G747),0,(Table212[[#This Row],[Close Price]]-G747)/G747)</f>
        <v>-1.7641293694871255E-3</v>
      </c>
      <c r="L748" s="39">
        <f>IF(OR(Table212[[#This Row],[Raw Return]]&lt;-20,Table212[[#This Row],[Raw Return]]&gt;20),"Outlier",Table212[[#This Row],[Raw Return]])</f>
        <v>-1.7641293694871255E-3</v>
      </c>
      <c r="M748" s="40">
        <f>(Table212[[#This Row],[Return]]-$Q$3)^2</f>
        <v>9.3149081231377465E-6</v>
      </c>
      <c r="N748" s="40">
        <f>(Table212[[#This Row],[Return]]-$Q$3)^3</f>
        <v>-2.8429411088844126E-8</v>
      </c>
    </row>
    <row r="749" spans="1:14" x14ac:dyDescent="0.3">
      <c r="A749" s="31">
        <v>41354</v>
      </c>
      <c r="B749" s="32">
        <v>763.9</v>
      </c>
      <c r="C749" s="32">
        <v>766.2</v>
      </c>
      <c r="D749" s="32">
        <v>778</v>
      </c>
      <c r="E749" s="32">
        <v>761.1</v>
      </c>
      <c r="F749" s="32">
        <v>766.4</v>
      </c>
      <c r="G749" s="32">
        <v>762.05</v>
      </c>
      <c r="H749" s="32">
        <v>763.13</v>
      </c>
      <c r="I749" s="32">
        <v>65298</v>
      </c>
      <c r="J749" s="33">
        <v>49830557.399999999</v>
      </c>
      <c r="K749" s="39">
        <f>IF(ISERROR((Table212[[#This Row],[Close Price]]-G748)/G748),0,(Table212[[#This Row],[Close Price]]-G748)/G748)</f>
        <v>-2.4217829558843078E-3</v>
      </c>
      <c r="L749" s="39">
        <f>IF(OR(Table212[[#This Row],[Raw Return]]&lt;-20,Table212[[#This Row],[Raw Return]]&gt;20),"Outlier",Table212[[#This Row],[Raw Return]])</f>
        <v>-2.4217829558843078E-3</v>
      </c>
      <c r="M749" s="40">
        <f>(Table212[[#This Row],[Return]]-$Q$3)^2</f>
        <v>1.3761777838996923E-5</v>
      </c>
      <c r="N749" s="40">
        <f>(Table212[[#This Row],[Return]]-$Q$3)^3</f>
        <v>-5.1051888719090318E-8</v>
      </c>
    </row>
    <row r="750" spans="1:14" x14ac:dyDescent="0.3">
      <c r="A750" s="36">
        <v>41355</v>
      </c>
      <c r="B750" s="37">
        <v>762.05</v>
      </c>
      <c r="C750" s="37">
        <v>773.45</v>
      </c>
      <c r="D750" s="37">
        <v>773.8</v>
      </c>
      <c r="E750" s="37">
        <v>761</v>
      </c>
      <c r="F750" s="37">
        <v>764</v>
      </c>
      <c r="G750" s="37">
        <v>765.5</v>
      </c>
      <c r="H750" s="37">
        <v>764.18</v>
      </c>
      <c r="I750" s="37">
        <v>25251</v>
      </c>
      <c r="J750" s="38">
        <v>19296190.25</v>
      </c>
      <c r="K750" s="39">
        <f>IF(ISERROR((Table212[[#This Row],[Close Price]]-G749)/G749),0,(Table212[[#This Row],[Close Price]]-G749)/G749)</f>
        <v>4.5272619906830862E-3</v>
      </c>
      <c r="L750" s="39">
        <f>IF(OR(Table212[[#This Row],[Raw Return]]&lt;-20,Table212[[#This Row],[Raw Return]]&gt;20),"Outlier",Table212[[#This Row],[Raw Return]])</f>
        <v>4.5272619906830862E-3</v>
      </c>
      <c r="M750" s="40">
        <f>(Table212[[#This Row],[Return]]-$Q$3)^2</f>
        <v>1.0493439730448532E-5</v>
      </c>
      <c r="N750" s="40">
        <f>(Table212[[#This Row],[Return]]-$Q$3)^3</f>
        <v>3.3992007093334736E-8</v>
      </c>
    </row>
    <row r="751" spans="1:14" x14ac:dyDescent="0.3">
      <c r="A751" s="31">
        <v>41358</v>
      </c>
      <c r="B751" s="32">
        <v>765.5</v>
      </c>
      <c r="C751" s="32">
        <v>771.5</v>
      </c>
      <c r="D751" s="32">
        <v>790.8</v>
      </c>
      <c r="E751" s="32">
        <v>762.05</v>
      </c>
      <c r="F751" s="32">
        <v>763.1</v>
      </c>
      <c r="G751" s="32">
        <v>766.35</v>
      </c>
      <c r="H751" s="32">
        <v>776.09</v>
      </c>
      <c r="I751" s="32">
        <v>49833</v>
      </c>
      <c r="J751" s="33">
        <v>38674907.399999999</v>
      </c>
      <c r="K751" s="39">
        <f>IF(ISERROR((Table212[[#This Row],[Close Price]]-G750)/G750),0,(Table212[[#This Row],[Close Price]]-G750)/G750)</f>
        <v>1.1103853690398729E-3</v>
      </c>
      <c r="L751" s="39">
        <f>IF(OR(Table212[[#This Row],[Raw Return]]&lt;-20,Table212[[#This Row],[Raw Return]]&gt;20),"Outlier",Table212[[#This Row],[Raw Return]])</f>
        <v>1.1103853690398729E-3</v>
      </c>
      <c r="M751" s="40">
        <f>(Table212[[#This Row],[Return]]-$Q$3)^2</f>
        <v>3.1512889620411281E-8</v>
      </c>
      <c r="N751" s="40">
        <f>(Table212[[#This Row],[Return]]-$Q$3)^3</f>
        <v>-5.5941272670676253E-12</v>
      </c>
    </row>
    <row r="752" spans="1:14" x14ac:dyDescent="0.3">
      <c r="A752" s="36">
        <v>41359</v>
      </c>
      <c r="B752" s="37">
        <v>766.35</v>
      </c>
      <c r="C752" s="37">
        <v>765.05</v>
      </c>
      <c r="D752" s="37">
        <v>769.4</v>
      </c>
      <c r="E752" s="37">
        <v>758.05</v>
      </c>
      <c r="F752" s="37">
        <v>758.95</v>
      </c>
      <c r="G752" s="37">
        <v>759.55</v>
      </c>
      <c r="H752" s="37">
        <v>760.43</v>
      </c>
      <c r="I752" s="37">
        <v>70541</v>
      </c>
      <c r="J752" s="38">
        <v>53641542.700000003</v>
      </c>
      <c r="K752" s="39">
        <f>IF(ISERROR((Table212[[#This Row],[Close Price]]-G751)/G751),0,(Table212[[#This Row],[Close Price]]-G751)/G751)</f>
        <v>-8.8732302472761381E-3</v>
      </c>
      <c r="L752" s="39">
        <f>IF(OR(Table212[[#This Row],[Raw Return]]&lt;-20,Table212[[#This Row],[Raw Return]]&gt;20),"Outlier",Table212[[#This Row],[Raw Return]])</f>
        <v>-8.8732302472761381E-3</v>
      </c>
      <c r="M752" s="40">
        <f>(Table212[[#This Row],[Return]]-$Q$3)^2</f>
        <v>1.0324865063833077E-4</v>
      </c>
      <c r="N752" s="40">
        <f>(Table212[[#This Row],[Return]]-$Q$3)^3</f>
        <v>-1.0491234073385997E-6</v>
      </c>
    </row>
    <row r="753" spans="1:14" x14ac:dyDescent="0.3">
      <c r="A753" s="31">
        <v>41361</v>
      </c>
      <c r="B753" s="32">
        <v>759.55</v>
      </c>
      <c r="C753" s="32">
        <v>760.4</v>
      </c>
      <c r="D753" s="32">
        <v>789.4</v>
      </c>
      <c r="E753" s="32">
        <v>757.95</v>
      </c>
      <c r="F753" s="32">
        <v>784.7</v>
      </c>
      <c r="G753" s="32">
        <v>771.55</v>
      </c>
      <c r="H753" s="32">
        <v>767.84</v>
      </c>
      <c r="I753" s="32">
        <v>46187</v>
      </c>
      <c r="J753" s="33">
        <v>35464338.450000003</v>
      </c>
      <c r="K753" s="39">
        <f>IF(ISERROR((Table212[[#This Row],[Close Price]]-G752)/G752),0,(Table212[[#This Row],[Close Price]]-G752)/G752)</f>
        <v>1.5798828253571193E-2</v>
      </c>
      <c r="L753" s="39">
        <f>IF(OR(Table212[[#This Row],[Raw Return]]&lt;-20,Table212[[#This Row],[Raw Return]]&gt;20),"Outlier",Table212[[#This Row],[Raw Return]])</f>
        <v>1.5798828253571193E-2</v>
      </c>
      <c r="M753" s="40">
        <f>(Table212[[#This Row],[Return]]-$Q$3)^2</f>
        <v>2.1056692062621483E-4</v>
      </c>
      <c r="N753" s="40">
        <f>(Table212[[#This Row],[Return]]-$Q$3)^3</f>
        <v>3.0555206205201253E-6</v>
      </c>
    </row>
    <row r="754" spans="1:14" x14ac:dyDescent="0.3">
      <c r="A754" s="31">
        <v>41365</v>
      </c>
      <c r="B754" s="32">
        <v>771.55</v>
      </c>
      <c r="C754" s="32">
        <v>774.25</v>
      </c>
      <c r="D754" s="32">
        <v>785</v>
      </c>
      <c r="E754" s="32">
        <v>765.2</v>
      </c>
      <c r="F754" s="32">
        <v>783.2</v>
      </c>
      <c r="G754" s="32">
        <v>780.65</v>
      </c>
      <c r="H754" s="32">
        <v>775.59</v>
      </c>
      <c r="I754" s="32">
        <v>26062</v>
      </c>
      <c r="J754" s="33">
        <v>20213314.100000001</v>
      </c>
      <c r="K754" s="39">
        <f>IF(ISERROR((Table212[[#This Row],[Close Price]]-G753)/G753),0,(Table212[[#This Row],[Close Price]]-G753)/G753)</f>
        <v>1.1794439764111235E-2</v>
      </c>
      <c r="L754" s="39">
        <f>IF(OR(Table212[[#This Row],[Raw Return]]&lt;-20,Table212[[#This Row],[Raw Return]]&gt;20),"Outlier",Table212[[#This Row],[Raw Return]])</f>
        <v>1.1794439764111235E-2</v>
      </c>
      <c r="M754" s="40">
        <f>(Table212[[#This Row],[Return]]-$Q$3)^2</f>
        <v>1.1038729226619314E-4</v>
      </c>
      <c r="N754" s="40">
        <f>(Table212[[#This Row],[Return]]-$Q$3)^3</f>
        <v>1.1597880262374024E-6</v>
      </c>
    </row>
    <row r="755" spans="1:14" x14ac:dyDescent="0.3">
      <c r="A755" s="36">
        <v>41366</v>
      </c>
      <c r="B755" s="37">
        <v>780.65</v>
      </c>
      <c r="C755" s="37">
        <v>782.05</v>
      </c>
      <c r="D755" s="37">
        <v>795</v>
      </c>
      <c r="E755" s="37">
        <v>771</v>
      </c>
      <c r="F755" s="37">
        <v>774</v>
      </c>
      <c r="G755" s="37">
        <v>777.3</v>
      </c>
      <c r="H755" s="37">
        <v>787.71</v>
      </c>
      <c r="I755" s="37">
        <v>96948</v>
      </c>
      <c r="J755" s="38">
        <v>76366820.5</v>
      </c>
      <c r="K755" s="39">
        <f>IF(ISERROR((Table212[[#This Row],[Close Price]]-G754)/G754),0,(Table212[[#This Row],[Close Price]]-G754)/G754)</f>
        <v>-4.2912957151092328E-3</v>
      </c>
      <c r="L755" s="39">
        <f>IF(OR(Table212[[#This Row],[Raw Return]]&lt;-20,Table212[[#This Row],[Raw Return]]&gt;20),"Outlier",Table212[[#This Row],[Raw Return]])</f>
        <v>-4.2912957151092328E-3</v>
      </c>
      <c r="M755" s="40">
        <f>(Table212[[#This Row],[Return]]-$Q$3)^2</f>
        <v>3.1127470255672268E-5</v>
      </c>
      <c r="N755" s="40">
        <f>(Table212[[#This Row],[Return]]-$Q$3)^3</f>
        <v>-1.7366637539912645E-7</v>
      </c>
    </row>
    <row r="756" spans="1:14" x14ac:dyDescent="0.3">
      <c r="A756" s="31">
        <v>41367</v>
      </c>
      <c r="B756" s="32">
        <v>777.3</v>
      </c>
      <c r="C756" s="32">
        <v>782.8</v>
      </c>
      <c r="D756" s="32">
        <v>782.9</v>
      </c>
      <c r="E756" s="32">
        <v>757.45</v>
      </c>
      <c r="F756" s="32">
        <v>758</v>
      </c>
      <c r="G756" s="32">
        <v>759.05</v>
      </c>
      <c r="H756" s="32">
        <v>767.91</v>
      </c>
      <c r="I756" s="32">
        <v>46133</v>
      </c>
      <c r="J756" s="33">
        <v>35425992.950000003</v>
      </c>
      <c r="K756" s="39">
        <f>IF(ISERROR((Table212[[#This Row],[Close Price]]-G755)/G755),0,(Table212[[#This Row],[Close Price]]-G755)/G755)</f>
        <v>-2.347870834941464E-2</v>
      </c>
      <c r="L756" s="39">
        <f>IF(OR(Table212[[#This Row],[Raw Return]]&lt;-20,Table212[[#This Row],[Raw Return]]&gt;20),"Outlier",Table212[[#This Row],[Raw Return]])</f>
        <v>-2.347870834941464E-2</v>
      </c>
      <c r="M756" s="40">
        <f>(Table212[[#This Row],[Return]]-$Q$3)^2</f>
        <v>6.1338509079347282E-4</v>
      </c>
      <c r="N756" s="40">
        <f>(Table212[[#This Row],[Return]]-$Q$3)^3</f>
        <v>-1.519147080827202E-5</v>
      </c>
    </row>
    <row r="757" spans="1:14" x14ac:dyDescent="0.3">
      <c r="A757" s="36">
        <v>41368</v>
      </c>
      <c r="B757" s="37">
        <v>759.05</v>
      </c>
      <c r="C757" s="37">
        <v>759</v>
      </c>
      <c r="D757" s="37">
        <v>763.55</v>
      </c>
      <c r="E757" s="37">
        <v>756.7</v>
      </c>
      <c r="F757" s="37">
        <v>757</v>
      </c>
      <c r="G757" s="37">
        <v>757.1</v>
      </c>
      <c r="H757" s="37">
        <v>757.99</v>
      </c>
      <c r="I757" s="37">
        <v>32971</v>
      </c>
      <c r="J757" s="38">
        <v>24991707.899999999</v>
      </c>
      <c r="K757" s="39">
        <f>IF(ISERROR((Table212[[#This Row],[Close Price]]-G756)/G756),0,(Table212[[#This Row],[Close Price]]-G756)/G756)</f>
        <v>-2.5690007245898583E-3</v>
      </c>
      <c r="L757" s="39">
        <f>IF(OR(Table212[[#This Row],[Raw Return]]&lt;-20,Table212[[#This Row],[Raw Return]]&gt;20),"Outlier",Table212[[#This Row],[Raw Return]])</f>
        <v>-2.5690007245898583E-3</v>
      </c>
      <c r="M757" s="40">
        <f>(Table212[[#This Row],[Return]]-$Q$3)^2</f>
        <v>1.4875714603869269E-5</v>
      </c>
      <c r="N757" s="40">
        <f>(Table212[[#This Row],[Return]]-$Q$3)^3</f>
        <v>-5.7374214996623635E-8</v>
      </c>
    </row>
    <row r="758" spans="1:14" x14ac:dyDescent="0.3">
      <c r="A758" s="31">
        <v>41369</v>
      </c>
      <c r="B758" s="32">
        <v>757.1</v>
      </c>
      <c r="C758" s="32">
        <v>753</v>
      </c>
      <c r="D758" s="32">
        <v>764.25</v>
      </c>
      <c r="E758" s="32">
        <v>753</v>
      </c>
      <c r="F758" s="32">
        <v>756.3</v>
      </c>
      <c r="G758" s="32">
        <v>756.3</v>
      </c>
      <c r="H758" s="32">
        <v>757.15</v>
      </c>
      <c r="I758" s="32">
        <v>27478</v>
      </c>
      <c r="J758" s="33">
        <v>20804948.800000001</v>
      </c>
      <c r="K758" s="39">
        <f>IF(ISERROR((Table212[[#This Row],[Close Price]]-G757)/G757),0,(Table212[[#This Row],[Close Price]]-G757)/G757)</f>
        <v>-1.0566635847313014E-3</v>
      </c>
      <c r="L758" s="39">
        <f>IF(OR(Table212[[#This Row],[Raw Return]]&lt;-20,Table212[[#This Row],[Raw Return]]&gt;20),"Outlier",Table212[[#This Row],[Raw Return]])</f>
        <v>-1.0566635847313014E-3</v>
      </c>
      <c r="M758" s="40">
        <f>(Table212[[#This Row],[Return]]-$Q$3)^2</f>
        <v>5.4969974932893238E-6</v>
      </c>
      <c r="N758" s="40">
        <f>(Table212[[#This Row],[Return]]-$Q$3)^3</f>
        <v>-1.2888082527560352E-8</v>
      </c>
    </row>
    <row r="759" spans="1:14" x14ac:dyDescent="0.3">
      <c r="A759" s="36">
        <v>41372</v>
      </c>
      <c r="B759" s="37">
        <v>756.3</v>
      </c>
      <c r="C759" s="37">
        <v>759.7</v>
      </c>
      <c r="D759" s="37">
        <v>761</v>
      </c>
      <c r="E759" s="37">
        <v>755.3</v>
      </c>
      <c r="F759" s="37">
        <v>758.5</v>
      </c>
      <c r="G759" s="37">
        <v>756.05</v>
      </c>
      <c r="H759" s="37">
        <v>756.22</v>
      </c>
      <c r="I759" s="37">
        <v>16159</v>
      </c>
      <c r="J759" s="38">
        <v>12219794.75</v>
      </c>
      <c r="K759" s="39">
        <f>IF(ISERROR((Table212[[#This Row],[Close Price]]-G758)/G758),0,(Table212[[#This Row],[Close Price]]-G758)/G758)</f>
        <v>-3.305566574110803E-4</v>
      </c>
      <c r="L759" s="39">
        <f>IF(OR(Table212[[#This Row],[Raw Return]]&lt;-20,Table212[[#This Row],[Raw Return]]&gt;20),"Outlier",Table212[[#This Row],[Raw Return]])</f>
        <v>-3.305566574110803E-4</v>
      </c>
      <c r="M759" s="40">
        <f>(Table212[[#This Row],[Return]]-$Q$3)^2</f>
        <v>2.6194151300909115E-6</v>
      </c>
      <c r="N759" s="40">
        <f>(Table212[[#This Row],[Return]]-$Q$3)^3</f>
        <v>-4.2394205200098257E-9</v>
      </c>
    </row>
    <row r="760" spans="1:14" x14ac:dyDescent="0.3">
      <c r="A760" s="31">
        <v>41373</v>
      </c>
      <c r="B760" s="32">
        <v>756.05</v>
      </c>
      <c r="C760" s="32">
        <v>756.05</v>
      </c>
      <c r="D760" s="32">
        <v>763.8</v>
      </c>
      <c r="E760" s="32">
        <v>754.65</v>
      </c>
      <c r="F760" s="32">
        <v>755</v>
      </c>
      <c r="G760" s="32">
        <v>754.95</v>
      </c>
      <c r="H760" s="32">
        <v>756.86</v>
      </c>
      <c r="I760" s="32">
        <v>23932</v>
      </c>
      <c r="J760" s="33">
        <v>18113142.199999999</v>
      </c>
      <c r="K760" s="39">
        <f>IF(ISERROR((Table212[[#This Row],[Close Price]]-G759)/G759),0,(Table212[[#This Row],[Close Price]]-G759)/G759)</f>
        <v>-1.454930229482057E-3</v>
      </c>
      <c r="L760" s="39">
        <f>IF(OR(Table212[[#This Row],[Raw Return]]&lt;-20,Table212[[#This Row],[Raw Return]]&gt;20),"Outlier",Table212[[#This Row],[Raw Return]])</f>
        <v>-1.454930229482057E-3</v>
      </c>
      <c r="M760" s="40">
        <f>(Table212[[#This Row],[Return]]-$Q$3)^2</f>
        <v>7.5231400010566713E-6</v>
      </c>
      <c r="N760" s="40">
        <f>(Table212[[#This Row],[Return]]-$Q$3)^3</f>
        <v>-2.0634726443811907E-8</v>
      </c>
    </row>
    <row r="761" spans="1:14" x14ac:dyDescent="0.3">
      <c r="A761" s="36">
        <v>41374</v>
      </c>
      <c r="B761" s="37">
        <v>754.95</v>
      </c>
      <c r="C761" s="37">
        <v>755</v>
      </c>
      <c r="D761" s="37">
        <v>762.4</v>
      </c>
      <c r="E761" s="37">
        <v>751.65</v>
      </c>
      <c r="F761" s="37">
        <v>752.5</v>
      </c>
      <c r="G761" s="37">
        <v>752.45</v>
      </c>
      <c r="H761" s="37">
        <v>753.12</v>
      </c>
      <c r="I761" s="37">
        <v>60420</v>
      </c>
      <c r="J761" s="38">
        <v>45503258.200000003</v>
      </c>
      <c r="K761" s="39">
        <f>IF(ISERROR((Table212[[#This Row],[Close Price]]-G760)/G760),0,(Table212[[#This Row],[Close Price]]-G760)/G760)</f>
        <v>-3.3114775812967743E-3</v>
      </c>
      <c r="L761" s="39">
        <f>IF(OR(Table212[[#This Row],[Raw Return]]&lt;-20,Table212[[#This Row],[Raw Return]]&gt;20),"Outlier",Table212[[#This Row],[Raw Return]])</f>
        <v>-3.3114775812967743E-3</v>
      </c>
      <c r="M761" s="40">
        <f>(Table212[[#This Row],[Return]]-$Q$3)^2</f>
        <v>2.1154311585422293E-5</v>
      </c>
      <c r="N761" s="40">
        <f>(Table212[[#This Row],[Return]]-$Q$3)^3</f>
        <v>-9.7296752577417385E-8</v>
      </c>
    </row>
    <row r="762" spans="1:14" x14ac:dyDescent="0.3">
      <c r="A762" s="31">
        <v>41375</v>
      </c>
      <c r="B762" s="32">
        <v>752.45</v>
      </c>
      <c r="C762" s="32">
        <v>745</v>
      </c>
      <c r="D762" s="32">
        <v>764</v>
      </c>
      <c r="E762" s="32">
        <v>745</v>
      </c>
      <c r="F762" s="32">
        <v>752.8</v>
      </c>
      <c r="G762" s="32">
        <v>750.35</v>
      </c>
      <c r="H762" s="32">
        <v>752.01</v>
      </c>
      <c r="I762" s="32">
        <v>46003</v>
      </c>
      <c r="J762" s="33">
        <v>34594565</v>
      </c>
      <c r="K762" s="39">
        <f>IF(ISERROR((Table212[[#This Row],[Close Price]]-G761)/G761),0,(Table212[[#This Row],[Close Price]]-G761)/G761)</f>
        <v>-2.7908831151571833E-3</v>
      </c>
      <c r="L762" s="39">
        <f>IF(OR(Table212[[#This Row],[Raw Return]]&lt;-20,Table212[[#This Row],[Raw Return]]&gt;20),"Outlier",Table212[[#This Row],[Raw Return]])</f>
        <v>-2.7908831151571833E-3</v>
      </c>
      <c r="M762" s="40">
        <f>(Table212[[#This Row],[Return]]-$Q$3)^2</f>
        <v>1.6636504911678749E-5</v>
      </c>
      <c r="N762" s="40">
        <f>(Table212[[#This Row],[Return]]-$Q$3)^3</f>
        <v>-6.785676305970146E-8</v>
      </c>
    </row>
    <row r="763" spans="1:14" x14ac:dyDescent="0.3">
      <c r="A763" s="36">
        <v>41376</v>
      </c>
      <c r="B763" s="37">
        <v>750.35</v>
      </c>
      <c r="C763" s="37">
        <v>750</v>
      </c>
      <c r="D763" s="37">
        <v>755.3</v>
      </c>
      <c r="E763" s="37">
        <v>749.65</v>
      </c>
      <c r="F763" s="37">
        <v>749.65</v>
      </c>
      <c r="G763" s="37">
        <v>750.3</v>
      </c>
      <c r="H763" s="37">
        <v>750.99</v>
      </c>
      <c r="I763" s="37">
        <v>14220</v>
      </c>
      <c r="J763" s="38">
        <v>10679145.15</v>
      </c>
      <c r="K763" s="39">
        <f>IF(ISERROR((Table212[[#This Row],[Close Price]]-G762)/G762),0,(Table212[[#This Row],[Close Price]]-G762)/G762)</f>
        <v>-6.6635570067392829E-5</v>
      </c>
      <c r="L763" s="39">
        <f>IF(OR(Table212[[#This Row],[Raw Return]]&lt;-20,Table212[[#This Row],[Raw Return]]&gt;20),"Outlier",Table212[[#This Row],[Raw Return]])</f>
        <v>-6.6635570067392829E-5</v>
      </c>
      <c r="M763" s="40">
        <f>(Table212[[#This Row],[Return]]-$Q$3)^2</f>
        <v>1.8347776397937572E-6</v>
      </c>
      <c r="N763" s="40">
        <f>(Table212[[#This Row],[Return]]-$Q$3)^3</f>
        <v>-2.4852790460312834E-9</v>
      </c>
    </row>
    <row r="764" spans="1:14" x14ac:dyDescent="0.3">
      <c r="A764" s="31">
        <v>41379</v>
      </c>
      <c r="B764" s="32">
        <v>750.3</v>
      </c>
      <c r="C764" s="32">
        <v>758.6</v>
      </c>
      <c r="D764" s="32">
        <v>758.6</v>
      </c>
      <c r="E764" s="32">
        <v>748.65</v>
      </c>
      <c r="F764" s="32">
        <v>748.65</v>
      </c>
      <c r="G764" s="32">
        <v>748.7</v>
      </c>
      <c r="H764" s="32">
        <v>749.4</v>
      </c>
      <c r="I764" s="32">
        <v>27977</v>
      </c>
      <c r="J764" s="33">
        <v>20965945.800000001</v>
      </c>
      <c r="K764" s="39">
        <f>IF(ISERROR((Table212[[#This Row],[Close Price]]-G763)/G763),0,(Table212[[#This Row],[Close Price]]-G763)/G763)</f>
        <v>-2.1324803411967336E-3</v>
      </c>
      <c r="L764" s="39">
        <f>IF(OR(Table212[[#This Row],[Raw Return]]&lt;-20,Table212[[#This Row],[Raw Return]]&gt;20),"Outlier",Table212[[#This Row],[Raw Return]])</f>
        <v>-2.1324803411967336E-3</v>
      </c>
      <c r="M764" s="40">
        <f>(Table212[[#This Row],[Return]]-$Q$3)^2</f>
        <v>1.1699029528639676E-5</v>
      </c>
      <c r="N764" s="40">
        <f>(Table212[[#This Row],[Return]]-$Q$3)^3</f>
        <v>-4.0015178240053315E-8</v>
      </c>
    </row>
    <row r="765" spans="1:14" x14ac:dyDescent="0.3">
      <c r="A765" s="36">
        <v>41380</v>
      </c>
      <c r="B765" s="37">
        <v>748.7</v>
      </c>
      <c r="C765" s="37">
        <v>745</v>
      </c>
      <c r="D765" s="37">
        <v>772.25</v>
      </c>
      <c r="E765" s="37">
        <v>745</v>
      </c>
      <c r="F765" s="37">
        <v>761.6</v>
      </c>
      <c r="G765" s="37">
        <v>761.2</v>
      </c>
      <c r="H765" s="37">
        <v>762.04</v>
      </c>
      <c r="I765" s="37">
        <v>24398</v>
      </c>
      <c r="J765" s="38">
        <v>18592281.850000001</v>
      </c>
      <c r="K765" s="39">
        <f>IF(ISERROR((Table212[[#This Row],[Close Price]]-G764)/G764),0,(Table212[[#This Row],[Close Price]]-G764)/G764)</f>
        <v>1.6695605716575395E-2</v>
      </c>
      <c r="L765" s="39">
        <f>IF(OR(Table212[[#This Row],[Raw Return]]&lt;-20,Table212[[#This Row],[Raw Return]]&gt;20),"Outlier",Table212[[#This Row],[Raw Return]])</f>
        <v>1.6695605716575395E-2</v>
      </c>
      <c r="M765" s="40">
        <f>(Table212[[#This Row],[Return]]-$Q$3)^2</f>
        <v>2.3739726999257425E-4</v>
      </c>
      <c r="N765" s="40">
        <f>(Table212[[#This Row],[Return]]-$Q$3)^3</f>
        <v>3.6577463074696756E-6</v>
      </c>
    </row>
    <row r="766" spans="1:14" x14ac:dyDescent="0.3">
      <c r="A766" s="31">
        <v>41381</v>
      </c>
      <c r="B766" s="32">
        <v>761.2</v>
      </c>
      <c r="C766" s="32">
        <v>765.6</v>
      </c>
      <c r="D766" s="32">
        <v>775</v>
      </c>
      <c r="E766" s="32">
        <v>750</v>
      </c>
      <c r="F766" s="32">
        <v>754.9</v>
      </c>
      <c r="G766" s="32">
        <v>752.75</v>
      </c>
      <c r="H766" s="32">
        <v>764.5</v>
      </c>
      <c r="I766" s="32">
        <v>21347</v>
      </c>
      <c r="J766" s="33">
        <v>16319681.050000001</v>
      </c>
      <c r="K766" s="39">
        <f>IF(ISERROR((Table212[[#This Row],[Close Price]]-G765)/G765),0,(Table212[[#This Row],[Close Price]]-G765)/G765)</f>
        <v>-1.1100893326326912E-2</v>
      </c>
      <c r="L766" s="39">
        <f>IF(OR(Table212[[#This Row],[Raw Return]]&lt;-20,Table212[[#This Row],[Raw Return]]&gt;20),"Outlier",Table212[[#This Row],[Raw Return]])</f>
        <v>-1.1100893326326912E-2</v>
      </c>
      <c r="M766" s="40">
        <f>(Table212[[#This Row],[Return]]-$Q$3)^2</f>
        <v>1.5348230095723445E-4</v>
      </c>
      <c r="N766" s="40">
        <f>(Table212[[#This Row],[Return]]-$Q$3)^3</f>
        <v>-1.9014611306670691E-6</v>
      </c>
    </row>
    <row r="767" spans="1:14" x14ac:dyDescent="0.3">
      <c r="A767" s="36">
        <v>41382</v>
      </c>
      <c r="B767" s="37">
        <v>752.75</v>
      </c>
      <c r="C767" s="37">
        <v>750</v>
      </c>
      <c r="D767" s="37">
        <v>784.9</v>
      </c>
      <c r="E767" s="37">
        <v>750</v>
      </c>
      <c r="F767" s="37">
        <v>780.2</v>
      </c>
      <c r="G767" s="37">
        <v>778.6</v>
      </c>
      <c r="H767" s="37">
        <v>772.17</v>
      </c>
      <c r="I767" s="37">
        <v>46449</v>
      </c>
      <c r="J767" s="38">
        <v>35866688.600000001</v>
      </c>
      <c r="K767" s="39">
        <f>IF(ISERROR((Table212[[#This Row],[Close Price]]-G766)/G766),0,(Table212[[#This Row],[Close Price]]-G766)/G766)</f>
        <v>3.4340750581202291E-2</v>
      </c>
      <c r="L767" s="39">
        <f>IF(OR(Table212[[#This Row],[Raw Return]]&lt;-20,Table212[[#This Row],[Raw Return]]&gt;20),"Outlier",Table212[[#This Row],[Raw Return]])</f>
        <v>3.4340750581202291E-2</v>
      </c>
      <c r="M767" s="40">
        <f>(Table212[[#This Row],[Return]]-$Q$3)^2</f>
        <v>1.0924906624130641E-3</v>
      </c>
      <c r="N767" s="40">
        <f>(Table212[[#This Row],[Return]]-$Q$3)^3</f>
        <v>3.610992617833806E-5</v>
      </c>
    </row>
    <row r="768" spans="1:14" x14ac:dyDescent="0.3">
      <c r="A768" s="31">
        <v>41386</v>
      </c>
      <c r="B768" s="32">
        <v>778.6</v>
      </c>
      <c r="C768" s="32">
        <v>783</v>
      </c>
      <c r="D768" s="32">
        <v>790</v>
      </c>
      <c r="E768" s="32">
        <v>770</v>
      </c>
      <c r="F768" s="32">
        <v>780</v>
      </c>
      <c r="G768" s="32">
        <v>776.6</v>
      </c>
      <c r="H768" s="32">
        <v>780.46</v>
      </c>
      <c r="I768" s="32">
        <v>34506</v>
      </c>
      <c r="J768" s="33">
        <v>26930402.649999999</v>
      </c>
      <c r="K768" s="39">
        <f>IF(ISERROR((Table212[[#This Row],[Close Price]]-G767)/G767),0,(Table212[[#This Row],[Close Price]]-G767)/G767)</f>
        <v>-2.5687130747495505E-3</v>
      </c>
      <c r="L768" s="39">
        <f>IF(OR(Table212[[#This Row],[Raw Return]]&lt;-20,Table212[[#This Row],[Raw Return]]&gt;20),"Outlier",Table212[[#This Row],[Raw Return]])</f>
        <v>-2.5687130747495505E-3</v>
      </c>
      <c r="M768" s="40">
        <f>(Table212[[#This Row],[Return]]-$Q$3)^2</f>
        <v>1.4873495810514511E-5</v>
      </c>
      <c r="N768" s="40">
        <f>(Table212[[#This Row],[Return]]-$Q$3)^3</f>
        <v>-5.7361378963198071E-8</v>
      </c>
    </row>
    <row r="769" spans="1:14" x14ac:dyDescent="0.3">
      <c r="A769" s="36">
        <v>41387</v>
      </c>
      <c r="B769" s="37">
        <v>776.6</v>
      </c>
      <c r="C769" s="37">
        <v>779</v>
      </c>
      <c r="D769" s="37">
        <v>786.9</v>
      </c>
      <c r="E769" s="37">
        <v>770.1</v>
      </c>
      <c r="F769" s="37">
        <v>783.75</v>
      </c>
      <c r="G769" s="37">
        <v>779.55</v>
      </c>
      <c r="H769" s="37">
        <v>780.01</v>
      </c>
      <c r="I769" s="37">
        <v>18395</v>
      </c>
      <c r="J769" s="38">
        <v>14348203.85</v>
      </c>
      <c r="K769" s="39">
        <f>IF(ISERROR((Table212[[#This Row],[Close Price]]-G768)/G768),0,(Table212[[#This Row],[Close Price]]-G768)/G768)</f>
        <v>3.7986093226885548E-3</v>
      </c>
      <c r="L769" s="39">
        <f>IF(OR(Table212[[#This Row],[Raw Return]]&lt;-20,Table212[[#This Row],[Raw Return]]&gt;20),"Outlier",Table212[[#This Row],[Raw Return]])</f>
        <v>3.7986093226885548E-3</v>
      </c>
      <c r="M769" s="40">
        <f>(Table212[[#This Row],[Return]]-$Q$3)^2</f>
        <v>6.3036408597985286E-6</v>
      </c>
      <c r="N769" s="40">
        <f>(Table212[[#This Row],[Return]]-$Q$3)^3</f>
        <v>1.582658421012661E-8</v>
      </c>
    </row>
    <row r="770" spans="1:14" x14ac:dyDescent="0.3">
      <c r="A770" s="31">
        <v>41389</v>
      </c>
      <c r="B770" s="32">
        <v>779.55</v>
      </c>
      <c r="C770" s="32">
        <v>780</v>
      </c>
      <c r="D770" s="32">
        <v>790.35</v>
      </c>
      <c r="E770" s="32">
        <v>762.9</v>
      </c>
      <c r="F770" s="32">
        <v>767</v>
      </c>
      <c r="G770" s="32">
        <v>766.85</v>
      </c>
      <c r="H770" s="32">
        <v>775.22</v>
      </c>
      <c r="I770" s="32">
        <v>66128</v>
      </c>
      <c r="J770" s="33">
        <v>51263596.149999999</v>
      </c>
      <c r="K770" s="39">
        <f>IF(ISERROR((Table212[[#This Row],[Close Price]]-G769)/G769),0,(Table212[[#This Row],[Close Price]]-G769)/G769)</f>
        <v>-1.6291450195625595E-2</v>
      </c>
      <c r="L770" s="39">
        <f>IF(OR(Table212[[#This Row],[Raw Return]]&lt;-20,Table212[[#This Row],[Raw Return]]&gt;20),"Outlier",Table212[[#This Row],[Raw Return]])</f>
        <v>-1.6291450195625595E-2</v>
      </c>
      <c r="M770" s="40">
        <f>(Table212[[#This Row],[Return]]-$Q$3)^2</f>
        <v>3.0903369643893507E-4</v>
      </c>
      <c r="N770" s="40">
        <f>(Table212[[#This Row],[Return]]-$Q$3)^3</f>
        <v>-5.4326128300899825E-6</v>
      </c>
    </row>
    <row r="771" spans="1:14" x14ac:dyDescent="0.3">
      <c r="A771" s="36">
        <v>41390</v>
      </c>
      <c r="B771" s="37">
        <v>766.85</v>
      </c>
      <c r="C771" s="37">
        <v>774.2</v>
      </c>
      <c r="D771" s="37">
        <v>779</v>
      </c>
      <c r="E771" s="37">
        <v>758.85</v>
      </c>
      <c r="F771" s="37">
        <v>760</v>
      </c>
      <c r="G771" s="37">
        <v>761.55</v>
      </c>
      <c r="H771" s="37">
        <v>766.64</v>
      </c>
      <c r="I771" s="37">
        <v>22781</v>
      </c>
      <c r="J771" s="38">
        <v>17464829.300000001</v>
      </c>
      <c r="K771" s="39">
        <f>IF(ISERROR((Table212[[#This Row],[Close Price]]-G770)/G770),0,(Table212[[#This Row],[Close Price]]-G770)/G770)</f>
        <v>-6.9113907543849095E-3</v>
      </c>
      <c r="L771" s="39">
        <f>IF(OR(Table212[[#This Row],[Raw Return]]&lt;-20,Table212[[#This Row],[Raw Return]]&gt;20),"Outlier",Table212[[#This Row],[Raw Return]])</f>
        <v>-6.9113907543849095E-3</v>
      </c>
      <c r="M771" s="40">
        <f>(Table212[[#This Row],[Return]]-$Q$3)^2</f>
        <v>6.7228435637038772E-5</v>
      </c>
      <c r="N771" s="40">
        <f>(Table212[[#This Row],[Return]]-$Q$3)^3</f>
        <v>-5.5122576445165881E-7</v>
      </c>
    </row>
    <row r="772" spans="1:14" x14ac:dyDescent="0.3">
      <c r="A772" s="31">
        <v>41393</v>
      </c>
      <c r="B772" s="32">
        <v>761.55</v>
      </c>
      <c r="C772" s="32">
        <v>758.25</v>
      </c>
      <c r="D772" s="32">
        <v>767.95</v>
      </c>
      <c r="E772" s="32">
        <v>747.35</v>
      </c>
      <c r="F772" s="32">
        <v>756</v>
      </c>
      <c r="G772" s="32">
        <v>751.4</v>
      </c>
      <c r="H772" s="32">
        <v>751.19</v>
      </c>
      <c r="I772" s="32">
        <v>50791</v>
      </c>
      <c r="J772" s="33">
        <v>38153508.149999999</v>
      </c>
      <c r="K772" s="39">
        <f>IF(ISERROR((Table212[[#This Row],[Close Price]]-G771)/G771),0,(Table212[[#This Row],[Close Price]]-G771)/G771)</f>
        <v>-1.3328080887663289E-2</v>
      </c>
      <c r="L772" s="39">
        <f>IF(OR(Table212[[#This Row],[Raw Return]]&lt;-20,Table212[[#This Row],[Raw Return]]&gt;20),"Outlier",Table212[[#This Row],[Raw Return]])</f>
        <v>-1.3328080887663289E-2</v>
      </c>
      <c r="M772" s="40">
        <f>(Table212[[#This Row],[Return]]-$Q$3)^2</f>
        <v>2.1362701631803038E-4</v>
      </c>
      <c r="N772" s="40">
        <f>(Table212[[#This Row],[Return]]-$Q$3)^3</f>
        <v>-3.1223692573134578E-6</v>
      </c>
    </row>
    <row r="773" spans="1:14" x14ac:dyDescent="0.3">
      <c r="A773" s="36">
        <v>41394</v>
      </c>
      <c r="B773" s="37">
        <v>751.4</v>
      </c>
      <c r="C773" s="37">
        <v>750.05</v>
      </c>
      <c r="D773" s="37">
        <v>762.9</v>
      </c>
      <c r="E773" s="37">
        <v>740.1</v>
      </c>
      <c r="F773" s="37">
        <v>742</v>
      </c>
      <c r="G773" s="37">
        <v>741.9</v>
      </c>
      <c r="H773" s="37">
        <v>748</v>
      </c>
      <c r="I773" s="37">
        <v>47601</v>
      </c>
      <c r="J773" s="38">
        <v>35605737.450000003</v>
      </c>
      <c r="K773" s="39">
        <f>IF(ISERROR((Table212[[#This Row],[Close Price]]-G772)/G772),0,(Table212[[#This Row],[Close Price]]-G772)/G772)</f>
        <v>-1.2643066276284269E-2</v>
      </c>
      <c r="L773" s="39">
        <f>IF(OR(Table212[[#This Row],[Raw Return]]&lt;-20,Table212[[#This Row],[Raw Return]]&gt;20),"Outlier",Table212[[#This Row],[Raw Return]])</f>
        <v>-1.2643066276284269E-2</v>
      </c>
      <c r="M773" s="40">
        <f>(Table212[[#This Row],[Return]]-$Q$3)^2</f>
        <v>1.9407193482278383E-4</v>
      </c>
      <c r="N773" s="40">
        <f>(Table212[[#This Row],[Return]]-$Q$3)^3</f>
        <v>-2.7036103692971761E-6</v>
      </c>
    </row>
    <row r="774" spans="1:14" x14ac:dyDescent="0.3">
      <c r="A774" s="31">
        <v>41396</v>
      </c>
      <c r="B774" s="32">
        <v>741.9</v>
      </c>
      <c r="C774" s="32">
        <v>744.6</v>
      </c>
      <c r="D774" s="32">
        <v>771.85</v>
      </c>
      <c r="E774" s="32">
        <v>742.2</v>
      </c>
      <c r="F774" s="32">
        <v>750</v>
      </c>
      <c r="G774" s="32">
        <v>750.7</v>
      </c>
      <c r="H774" s="32">
        <v>755.42</v>
      </c>
      <c r="I774" s="32">
        <v>69668</v>
      </c>
      <c r="J774" s="33">
        <v>52628771.450000003</v>
      </c>
      <c r="K774" s="39">
        <f>IF(ISERROR((Table212[[#This Row],[Close Price]]-G773)/G773),0,(Table212[[#This Row],[Close Price]]-G773)/G773)</f>
        <v>1.1861436851327765E-2</v>
      </c>
      <c r="L774" s="39">
        <f>IF(OR(Table212[[#This Row],[Raw Return]]&lt;-20,Table212[[#This Row],[Raw Return]]&gt;20),"Outlier",Table212[[#This Row],[Raw Return]])</f>
        <v>1.1861436851327765E-2</v>
      </c>
      <c r="M774" s="40">
        <f>(Table212[[#This Row],[Return]]-$Q$3)^2</f>
        <v>1.1179959545221033E-4</v>
      </c>
      <c r="N774" s="40">
        <f>(Table212[[#This Row],[Return]]-$Q$3)^3</f>
        <v>1.1821166873177739E-6</v>
      </c>
    </row>
    <row r="775" spans="1:14" x14ac:dyDescent="0.3">
      <c r="A775" s="36">
        <v>41397</v>
      </c>
      <c r="B775" s="37">
        <v>750.7</v>
      </c>
      <c r="C775" s="37">
        <v>750.1</v>
      </c>
      <c r="D775" s="37">
        <v>754.9</v>
      </c>
      <c r="E775" s="37">
        <v>725.8</v>
      </c>
      <c r="F775" s="37">
        <v>728</v>
      </c>
      <c r="G775" s="37">
        <v>729.6</v>
      </c>
      <c r="H775" s="37">
        <v>737.44</v>
      </c>
      <c r="I775" s="37">
        <v>78802</v>
      </c>
      <c r="J775" s="38">
        <v>58111394.100000001</v>
      </c>
      <c r="K775" s="39">
        <f>IF(ISERROR((Table212[[#This Row],[Close Price]]-G774)/G774),0,(Table212[[#This Row],[Close Price]]-G774)/G774)</f>
        <v>-2.810710003996273E-2</v>
      </c>
      <c r="L775" s="39">
        <f>IF(OR(Table212[[#This Row],[Raw Return]]&lt;-20,Table212[[#This Row],[Raw Return]]&gt;20),"Outlier",Table212[[#This Row],[Raw Return]])</f>
        <v>-2.810710003996273E-2</v>
      </c>
      <c r="M775" s="40">
        <f>(Table212[[#This Row],[Return]]-$Q$3)^2</f>
        <v>8.6406626669590226E-4</v>
      </c>
      <c r="N775" s="40">
        <f>(Table212[[#This Row],[Return]]-$Q$3)^3</f>
        <v>-2.5399231461852315E-5</v>
      </c>
    </row>
    <row r="776" spans="1:14" x14ac:dyDescent="0.3">
      <c r="A776" s="31">
        <v>41400</v>
      </c>
      <c r="B776" s="32">
        <v>729.6</v>
      </c>
      <c r="C776" s="32">
        <v>730.1</v>
      </c>
      <c r="D776" s="32">
        <v>742.4</v>
      </c>
      <c r="E776" s="32">
        <v>730.1</v>
      </c>
      <c r="F776" s="32">
        <v>733.5</v>
      </c>
      <c r="G776" s="32">
        <v>734.15</v>
      </c>
      <c r="H776" s="32">
        <v>736.59</v>
      </c>
      <c r="I776" s="32">
        <v>35460</v>
      </c>
      <c r="J776" s="33">
        <v>26119538</v>
      </c>
      <c r="K776" s="39">
        <f>IF(ISERROR((Table212[[#This Row],[Close Price]]-G775)/G775),0,(Table212[[#This Row],[Close Price]]-G775)/G775)</f>
        <v>6.2362938596490607E-3</v>
      </c>
      <c r="L776" s="39">
        <f>IF(OR(Table212[[#This Row],[Raw Return]]&lt;-20,Table212[[#This Row],[Raw Return]]&gt;20),"Outlier",Table212[[#This Row],[Raw Return]])</f>
        <v>6.2362938596490607E-3</v>
      </c>
      <c r="M776" s="40">
        <f>(Table212[[#This Row],[Return]]-$Q$3)^2</f>
        <v>2.4486561498321149E-5</v>
      </c>
      <c r="N776" s="40">
        <f>(Table212[[#This Row],[Return]]-$Q$3)^3</f>
        <v>1.2116905087226054E-7</v>
      </c>
    </row>
    <row r="777" spans="1:14" x14ac:dyDescent="0.3">
      <c r="A777" s="36">
        <v>41401</v>
      </c>
      <c r="B777" s="37">
        <v>734.15</v>
      </c>
      <c r="C777" s="37">
        <v>730.2</v>
      </c>
      <c r="D777" s="37">
        <v>768</v>
      </c>
      <c r="E777" s="37">
        <v>730.2</v>
      </c>
      <c r="F777" s="37">
        <v>753</v>
      </c>
      <c r="G777" s="37">
        <v>751.9</v>
      </c>
      <c r="H777" s="37">
        <v>754.7</v>
      </c>
      <c r="I777" s="37">
        <v>75528</v>
      </c>
      <c r="J777" s="38">
        <v>57000808.399999999</v>
      </c>
      <c r="K777" s="39">
        <f>IF(ISERROR((Table212[[#This Row],[Close Price]]-G776)/G776),0,(Table212[[#This Row],[Close Price]]-G776)/G776)</f>
        <v>2.4177620377307092E-2</v>
      </c>
      <c r="L777" s="39">
        <f>IF(OR(Table212[[#This Row],[Raw Return]]&lt;-20,Table212[[#This Row],[Raw Return]]&gt;20),"Outlier",Table212[[#This Row],[Raw Return]])</f>
        <v>2.4177620377307092E-2</v>
      </c>
      <c r="M777" s="40">
        <f>(Table212[[#This Row],[Return]]-$Q$3)^2</f>
        <v>5.2393911257357553E-4</v>
      </c>
      <c r="N777" s="40">
        <f>(Table212[[#This Row],[Return]]-$Q$3)^3</f>
        <v>1.199281764847705E-5</v>
      </c>
    </row>
    <row r="778" spans="1:14" x14ac:dyDescent="0.3">
      <c r="A778" s="31">
        <v>41402</v>
      </c>
      <c r="B778" s="32">
        <v>751.9</v>
      </c>
      <c r="C778" s="32">
        <v>755.7</v>
      </c>
      <c r="D778" s="32">
        <v>772.2</v>
      </c>
      <c r="E778" s="32">
        <v>755.7</v>
      </c>
      <c r="F778" s="32">
        <v>764.5</v>
      </c>
      <c r="G778" s="32">
        <v>764.15</v>
      </c>
      <c r="H778" s="32">
        <v>765.45</v>
      </c>
      <c r="I778" s="32">
        <v>83131</v>
      </c>
      <c r="J778" s="33">
        <v>63632425.950000003</v>
      </c>
      <c r="K778" s="39">
        <f>IF(ISERROR((Table212[[#This Row],[Close Price]]-G777)/G777),0,(Table212[[#This Row],[Close Price]]-G777)/G777)</f>
        <v>1.6292060114376911E-2</v>
      </c>
      <c r="L778" s="39">
        <f>IF(OR(Table212[[#This Row],[Raw Return]]&lt;-20,Table212[[#This Row],[Raw Return]]&gt;20),"Outlier",Table212[[#This Row],[Raw Return]])</f>
        <v>1.6292060114376911E-2</v>
      </c>
      <c r="M778" s="40">
        <f>(Table212[[#This Row],[Return]]-$Q$3)^2</f>
        <v>2.2512469856768145E-4</v>
      </c>
      <c r="N778" s="40">
        <f>(Table212[[#This Row],[Return]]-$Q$3)^3</f>
        <v>3.3778061064802516E-6</v>
      </c>
    </row>
    <row r="779" spans="1:14" x14ac:dyDescent="0.3">
      <c r="A779" s="36">
        <v>41403</v>
      </c>
      <c r="B779" s="37">
        <v>764.15</v>
      </c>
      <c r="C779" s="37">
        <v>771.4</v>
      </c>
      <c r="D779" s="37">
        <v>771.4</v>
      </c>
      <c r="E779" s="37">
        <v>755</v>
      </c>
      <c r="F779" s="37">
        <v>756.65</v>
      </c>
      <c r="G779" s="37">
        <v>757</v>
      </c>
      <c r="H779" s="37">
        <v>761.31</v>
      </c>
      <c r="I779" s="37">
        <v>52262</v>
      </c>
      <c r="J779" s="38">
        <v>39787768.600000001</v>
      </c>
      <c r="K779" s="39">
        <f>IF(ISERROR((Table212[[#This Row],[Close Price]]-G778)/G778),0,(Table212[[#This Row],[Close Price]]-G778)/G778)</f>
        <v>-9.3568016750637667E-3</v>
      </c>
      <c r="L779" s="39">
        <f>IF(OR(Table212[[#This Row],[Raw Return]]&lt;-20,Table212[[#This Row],[Raw Return]]&gt;20),"Outlier",Table212[[#This Row],[Raw Return]])</f>
        <v>-9.3568016750637667E-3</v>
      </c>
      <c r="M779" s="40">
        <f>(Table212[[#This Row],[Return]]-$Q$3)^2</f>
        <v>1.1330976042476842E-4</v>
      </c>
      <c r="N779" s="40">
        <f>(Table212[[#This Row],[Return]]-$Q$3)^3</f>
        <v>-1.2061490579025144E-6</v>
      </c>
    </row>
    <row r="780" spans="1:14" x14ac:dyDescent="0.3">
      <c r="A780" s="31">
        <v>41404</v>
      </c>
      <c r="B780" s="32">
        <v>757</v>
      </c>
      <c r="C780" s="32">
        <v>755</v>
      </c>
      <c r="D780" s="32">
        <v>765</v>
      </c>
      <c r="E780" s="32">
        <v>754</v>
      </c>
      <c r="F780" s="32">
        <v>756.55</v>
      </c>
      <c r="G780" s="32">
        <v>757</v>
      </c>
      <c r="H780" s="32">
        <v>758.28</v>
      </c>
      <c r="I780" s="32">
        <v>29459</v>
      </c>
      <c r="J780" s="33">
        <v>22338181.300000001</v>
      </c>
      <c r="K780" s="39">
        <f>IF(ISERROR((Table212[[#This Row],[Close Price]]-G779)/G779),0,(Table212[[#This Row],[Close Price]]-G779)/G779)</f>
        <v>0</v>
      </c>
      <c r="L780" s="39">
        <f>IF(OR(Table212[[#This Row],[Raw Return]]&lt;-20,Table212[[#This Row],[Raw Return]]&gt;20),"Outlier",Table212[[#This Row],[Raw Return]])</f>
        <v>0</v>
      </c>
      <c r="M780" s="40">
        <f>(Table212[[#This Row],[Return]]-$Q$3)^2</f>
        <v>1.65869689664107E-6</v>
      </c>
      <c r="N780" s="40">
        <f>(Table212[[#This Row],[Return]]-$Q$3)^3</f>
        <v>-2.1362424860885712E-9</v>
      </c>
    </row>
    <row r="781" spans="1:14" x14ac:dyDescent="0.3">
      <c r="A781" s="36">
        <v>41405</v>
      </c>
      <c r="B781" s="37">
        <v>757</v>
      </c>
      <c r="C781" s="37">
        <v>757</v>
      </c>
      <c r="D781" s="37">
        <v>764.2</v>
      </c>
      <c r="E781" s="37">
        <v>757</v>
      </c>
      <c r="F781" s="37">
        <v>763.6</v>
      </c>
      <c r="G781" s="37">
        <v>762.55</v>
      </c>
      <c r="H781" s="37">
        <v>762.63</v>
      </c>
      <c r="I781" s="37">
        <v>8755</v>
      </c>
      <c r="J781" s="38">
        <v>6676845.5499999998</v>
      </c>
      <c r="K781" s="39">
        <f>IF(ISERROR((Table212[[#This Row],[Close Price]]-G780)/G780),0,(Table212[[#This Row],[Close Price]]-G780)/G780)</f>
        <v>7.3315719947159245E-3</v>
      </c>
      <c r="L781" s="39">
        <f>IF(OR(Table212[[#This Row],[Raw Return]]&lt;-20,Table212[[#This Row],[Raw Return]]&gt;20),"Outlier",Table212[[#This Row],[Raw Return]])</f>
        <v>7.3315719947159245E-3</v>
      </c>
      <c r="M781" s="40">
        <f>(Table212[[#This Row],[Return]]-$Q$3)^2</f>
        <v>3.6525921969606075E-5</v>
      </c>
      <c r="N781" s="40">
        <f>(Table212[[#This Row],[Return]]-$Q$3)^3</f>
        <v>2.2075054298416339E-7</v>
      </c>
    </row>
    <row r="782" spans="1:14" x14ac:dyDescent="0.3">
      <c r="A782" s="31">
        <v>41407</v>
      </c>
      <c r="B782" s="32">
        <v>762.55</v>
      </c>
      <c r="C782" s="32">
        <v>763</v>
      </c>
      <c r="D782" s="32">
        <v>769.45</v>
      </c>
      <c r="E782" s="32">
        <v>760</v>
      </c>
      <c r="F782" s="32">
        <v>760.95</v>
      </c>
      <c r="G782" s="32">
        <v>760.95</v>
      </c>
      <c r="H782" s="32">
        <v>763.07</v>
      </c>
      <c r="I782" s="32">
        <v>35505</v>
      </c>
      <c r="J782" s="33">
        <v>27092682.100000001</v>
      </c>
      <c r="K782" s="39">
        <f>IF(ISERROR((Table212[[#This Row],[Close Price]]-G781)/G781),0,(Table212[[#This Row],[Close Price]]-G781)/G781)</f>
        <v>-2.0982230673397273E-3</v>
      </c>
      <c r="L782" s="39">
        <f>IF(OR(Table212[[#This Row],[Raw Return]]&lt;-20,Table212[[#This Row],[Raw Return]]&gt;20),"Outlier",Table212[[#This Row],[Raw Return]])</f>
        <v>-2.0982230673397273E-3</v>
      </c>
      <c r="M782" s="40">
        <f>(Table212[[#This Row],[Return]]-$Q$3)^2</f>
        <v>1.1465856998427636E-5</v>
      </c>
      <c r="N782" s="40">
        <f>(Table212[[#This Row],[Return]]-$Q$3)^3</f>
        <v>-3.8824849549114049E-8</v>
      </c>
    </row>
    <row r="783" spans="1:14" x14ac:dyDescent="0.3">
      <c r="A783" s="36">
        <v>41408</v>
      </c>
      <c r="B783" s="37">
        <v>760.95</v>
      </c>
      <c r="C783" s="37">
        <v>755.2</v>
      </c>
      <c r="D783" s="37">
        <v>781.1</v>
      </c>
      <c r="E783" s="37">
        <v>755.2</v>
      </c>
      <c r="F783" s="37">
        <v>764.9</v>
      </c>
      <c r="G783" s="37">
        <v>762.85</v>
      </c>
      <c r="H783" s="37">
        <v>768.43</v>
      </c>
      <c r="I783" s="37">
        <v>82201</v>
      </c>
      <c r="J783" s="38">
        <v>63165390.700000003</v>
      </c>
      <c r="K783" s="39">
        <f>IF(ISERROR((Table212[[#This Row],[Close Price]]-G782)/G782),0,(Table212[[#This Row],[Close Price]]-G782)/G782)</f>
        <v>2.4968789013732535E-3</v>
      </c>
      <c r="L783" s="39">
        <f>IF(OR(Table212[[#This Row],[Raw Return]]&lt;-20,Table212[[#This Row],[Raw Return]]&gt;20),"Outlier",Table212[[#This Row],[Raw Return]])</f>
        <v>2.4968789013732535E-3</v>
      </c>
      <c r="M783" s="40">
        <f>(Table212[[#This Row],[Return]]-$Q$3)^2</f>
        <v>1.4616201399665993E-6</v>
      </c>
      <c r="N783" s="40">
        <f>(Table212[[#This Row],[Return]]-$Q$3)^3</f>
        <v>1.7670619604783016E-9</v>
      </c>
    </row>
    <row r="784" spans="1:14" x14ac:dyDescent="0.3">
      <c r="A784" s="31">
        <v>41409</v>
      </c>
      <c r="B784" s="32">
        <v>762.85</v>
      </c>
      <c r="C784" s="32">
        <v>765</v>
      </c>
      <c r="D784" s="32">
        <v>777</v>
      </c>
      <c r="E784" s="32">
        <v>746.05</v>
      </c>
      <c r="F784" s="32">
        <v>752</v>
      </c>
      <c r="G784" s="32">
        <v>754.75</v>
      </c>
      <c r="H784" s="32">
        <v>765.72</v>
      </c>
      <c r="I784" s="32">
        <v>150222</v>
      </c>
      <c r="J784" s="33">
        <v>115028702.95</v>
      </c>
      <c r="K784" s="39">
        <f>IF(ISERROR((Table212[[#This Row],[Close Price]]-G783)/G783),0,(Table212[[#This Row],[Close Price]]-G783)/G783)</f>
        <v>-1.0618076948286061E-2</v>
      </c>
      <c r="L784" s="39">
        <f>IF(OR(Table212[[#This Row],[Raw Return]]&lt;-20,Table212[[#This Row],[Raw Return]]&gt;20),"Outlier",Table212[[#This Row],[Raw Return]])</f>
        <v>-1.0618076948286061E-2</v>
      </c>
      <c r="M784" s="40">
        <f>(Table212[[#This Row],[Return]]-$Q$3)^2</f>
        <v>1.4175238403661689E-4</v>
      </c>
      <c r="N784" s="40">
        <f>(Table212[[#This Row],[Return]]-$Q$3)^3</f>
        <v>-1.6877011938083749E-6</v>
      </c>
    </row>
    <row r="785" spans="1:14" x14ac:dyDescent="0.3">
      <c r="A785" s="36">
        <v>41410</v>
      </c>
      <c r="B785" s="37">
        <v>754.75</v>
      </c>
      <c r="C785" s="37">
        <v>752</v>
      </c>
      <c r="D785" s="37">
        <v>754.95</v>
      </c>
      <c r="E785" s="37">
        <v>718.65</v>
      </c>
      <c r="F785" s="37">
        <v>722.75</v>
      </c>
      <c r="G785" s="37">
        <v>722.65</v>
      </c>
      <c r="H785" s="37">
        <v>733.74</v>
      </c>
      <c r="I785" s="37">
        <v>160687</v>
      </c>
      <c r="J785" s="38">
        <v>117902314.40000001</v>
      </c>
      <c r="K785" s="39">
        <f>IF(ISERROR((Table212[[#This Row],[Close Price]]-G784)/G784),0,(Table212[[#This Row],[Close Price]]-G784)/G784)</f>
        <v>-4.2530639284531331E-2</v>
      </c>
      <c r="L785" s="39">
        <f>IF(OR(Table212[[#This Row],[Raw Return]]&lt;-20,Table212[[#This Row],[Raw Return]]&gt;20),"Outlier",Table212[[#This Row],[Raw Return]])</f>
        <v>-4.2530639284531331E-2</v>
      </c>
      <c r="M785" s="40">
        <f>(Table212[[#This Row],[Return]]-$Q$3)^2</f>
        <v>1.9200647418190432E-3</v>
      </c>
      <c r="N785" s="40">
        <f>(Table212[[#This Row],[Return]]-$Q$3)^3</f>
        <v>-8.413444013522936E-5</v>
      </c>
    </row>
    <row r="786" spans="1:14" x14ac:dyDescent="0.3">
      <c r="A786" s="31">
        <v>41411</v>
      </c>
      <c r="B786" s="32">
        <v>722.65</v>
      </c>
      <c r="C786" s="32">
        <v>727.35</v>
      </c>
      <c r="D786" s="32">
        <v>735</v>
      </c>
      <c r="E786" s="32">
        <v>706.9</v>
      </c>
      <c r="F786" s="32">
        <v>708.85</v>
      </c>
      <c r="G786" s="32">
        <v>707.9</v>
      </c>
      <c r="H786" s="32">
        <v>716.78</v>
      </c>
      <c r="I786" s="32">
        <v>139981</v>
      </c>
      <c r="J786" s="33">
        <v>100335387.3</v>
      </c>
      <c r="K786" s="39">
        <f>IF(ISERROR((Table212[[#This Row],[Close Price]]-G785)/G785),0,(Table212[[#This Row],[Close Price]]-G785)/G785)</f>
        <v>-2.0410987338268873E-2</v>
      </c>
      <c r="L786" s="39">
        <f>IF(OR(Table212[[#This Row],[Raw Return]]&lt;-20,Table212[[#This Row],[Raw Return]]&gt;20),"Outlier",Table212[[#This Row],[Raw Return]])</f>
        <v>-2.0410987338268873E-2</v>
      </c>
      <c r="M786" s="40">
        <f>(Table212[[#This Row],[Return]]-$Q$3)^2</f>
        <v>4.7084188840038597E-4</v>
      </c>
      <c r="N786" s="40">
        <f>(Table212[[#This Row],[Return]]-$Q$3)^3</f>
        <v>-1.0216747007434269E-5</v>
      </c>
    </row>
    <row r="787" spans="1:14" x14ac:dyDescent="0.3">
      <c r="A787" s="36">
        <v>41414</v>
      </c>
      <c r="B787" s="37">
        <v>707.9</v>
      </c>
      <c r="C787" s="37">
        <v>710</v>
      </c>
      <c r="D787" s="37">
        <v>715.7</v>
      </c>
      <c r="E787" s="37">
        <v>697.85</v>
      </c>
      <c r="F787" s="37">
        <v>697.85</v>
      </c>
      <c r="G787" s="37">
        <v>698.5</v>
      </c>
      <c r="H787" s="37">
        <v>704.07</v>
      </c>
      <c r="I787" s="37">
        <v>134591</v>
      </c>
      <c r="J787" s="38">
        <v>94760877.049999997</v>
      </c>
      <c r="K787" s="39">
        <f>IF(ISERROR((Table212[[#This Row],[Close Price]]-G786)/G786),0,(Table212[[#This Row],[Close Price]]-G786)/G786)</f>
        <v>-1.3278711682440991E-2</v>
      </c>
      <c r="L787" s="39">
        <f>IF(OR(Table212[[#This Row],[Raw Return]]&lt;-20,Table212[[#This Row],[Raw Return]]&gt;20),"Outlier",Table212[[#This Row],[Raw Return]])</f>
        <v>-1.3278711682440991E-2</v>
      </c>
      <c r="M787" s="40">
        <f>(Table212[[#This Row],[Return]]-$Q$3)^2</f>
        <v>2.1218629451453332E-4</v>
      </c>
      <c r="N787" s="40">
        <f>(Table212[[#This Row],[Return]]-$Q$3)^3</f>
        <v>-3.0908362203843761E-6</v>
      </c>
    </row>
    <row r="788" spans="1:14" x14ac:dyDescent="0.3">
      <c r="A788" s="31">
        <v>41415</v>
      </c>
      <c r="B788" s="32">
        <v>698.5</v>
      </c>
      <c r="C788" s="32">
        <v>697</v>
      </c>
      <c r="D788" s="32">
        <v>706</v>
      </c>
      <c r="E788" s="32">
        <v>669.35</v>
      </c>
      <c r="F788" s="32">
        <v>670.9</v>
      </c>
      <c r="G788" s="32">
        <v>671.45</v>
      </c>
      <c r="H788" s="32">
        <v>686.16</v>
      </c>
      <c r="I788" s="32">
        <v>169277</v>
      </c>
      <c r="J788" s="33">
        <v>116151395.55</v>
      </c>
      <c r="K788" s="39">
        <f>IF(ISERROR((Table212[[#This Row],[Close Price]]-G787)/G787),0,(Table212[[#This Row],[Close Price]]-G787)/G787)</f>
        <v>-3.8725841088045748E-2</v>
      </c>
      <c r="L788" s="39">
        <f>IF(OR(Table212[[#This Row],[Raw Return]]&lt;-20,Table212[[#This Row],[Raw Return]]&gt;20),"Outlier",Table212[[#This Row],[Raw Return]])</f>
        <v>-3.8725841088045748E-2</v>
      </c>
      <c r="M788" s="40">
        <f>(Table212[[#This Row],[Return]]-$Q$3)^2</f>
        <v>1.6010998016699181E-3</v>
      </c>
      <c r="N788" s="40">
        <f>(Table212[[#This Row],[Return]]-$Q$3)^3</f>
        <v>-6.406599943855613E-5</v>
      </c>
    </row>
    <row r="789" spans="1:14" x14ac:dyDescent="0.3">
      <c r="A789" s="36">
        <v>41416</v>
      </c>
      <c r="B789" s="37">
        <v>671.45</v>
      </c>
      <c r="C789" s="37">
        <v>674</v>
      </c>
      <c r="D789" s="37">
        <v>699.5</v>
      </c>
      <c r="E789" s="37">
        <v>674</v>
      </c>
      <c r="F789" s="37">
        <v>687.15</v>
      </c>
      <c r="G789" s="37">
        <v>686.3</v>
      </c>
      <c r="H789" s="37">
        <v>689.63</v>
      </c>
      <c r="I789" s="37">
        <v>72937</v>
      </c>
      <c r="J789" s="38">
        <v>50299279.450000003</v>
      </c>
      <c r="K789" s="39">
        <f>IF(ISERROR((Table212[[#This Row],[Close Price]]-G788)/G788),0,(Table212[[#This Row],[Close Price]]-G788)/G788)</f>
        <v>2.2116315436741245E-2</v>
      </c>
      <c r="L789" s="39">
        <f>IF(OR(Table212[[#This Row],[Raw Return]]&lt;-20,Table212[[#This Row],[Raw Return]]&gt;20),"Outlier",Table212[[#This Row],[Raw Return]])</f>
        <v>2.2116315436741245E-2</v>
      </c>
      <c r="M789" s="40">
        <f>(Table212[[#This Row],[Return]]-$Q$3)^2</f>
        <v>4.3382272001176239E-4</v>
      </c>
      <c r="N789" s="40">
        <f>(Table212[[#This Row],[Return]]-$Q$3)^3</f>
        <v>9.035838072118372E-6</v>
      </c>
    </row>
    <row r="790" spans="1:14" x14ac:dyDescent="0.3">
      <c r="A790" s="31">
        <v>41417</v>
      </c>
      <c r="B790" s="32">
        <v>686.3</v>
      </c>
      <c r="C790" s="32">
        <v>685.6</v>
      </c>
      <c r="D790" s="32">
        <v>685.6</v>
      </c>
      <c r="E790" s="32">
        <v>668.6</v>
      </c>
      <c r="F790" s="32">
        <v>670</v>
      </c>
      <c r="G790" s="32">
        <v>669.6</v>
      </c>
      <c r="H790" s="32">
        <v>672.93</v>
      </c>
      <c r="I790" s="32">
        <v>62311</v>
      </c>
      <c r="J790" s="33">
        <v>41930654.950000003</v>
      </c>
      <c r="K790" s="39">
        <f>IF(ISERROR((Table212[[#This Row],[Close Price]]-G789)/G789),0,(Table212[[#This Row],[Close Price]]-G789)/G789)</f>
        <v>-2.4333381902957793E-2</v>
      </c>
      <c r="L790" s="39">
        <f>IF(OR(Table212[[#This Row],[Raw Return]]&lt;-20,Table212[[#This Row],[Raw Return]]&gt;20),"Outlier",Table212[[#This Row],[Raw Return]])</f>
        <v>-2.4333381902957793E-2</v>
      </c>
      <c r="M790" s="40">
        <f>(Table212[[#This Row],[Return]]-$Q$3)^2</f>
        <v>6.5645029497012259E-4</v>
      </c>
      <c r="N790" s="40">
        <f>(Table212[[#This Row],[Return]]-$Q$3)^3</f>
        <v>-1.6819100735256765E-5</v>
      </c>
    </row>
    <row r="791" spans="1:14" x14ac:dyDescent="0.3">
      <c r="A791" s="36">
        <v>41418</v>
      </c>
      <c r="B791" s="37">
        <v>669.6</v>
      </c>
      <c r="C791" s="37">
        <v>664</v>
      </c>
      <c r="D791" s="37">
        <v>689</v>
      </c>
      <c r="E791" s="37">
        <v>664</v>
      </c>
      <c r="F791" s="37">
        <v>669</v>
      </c>
      <c r="G791" s="37">
        <v>669.45</v>
      </c>
      <c r="H791" s="37">
        <v>674.15</v>
      </c>
      <c r="I791" s="37">
        <v>50655</v>
      </c>
      <c r="J791" s="38">
        <v>34148824.049999997</v>
      </c>
      <c r="K791" s="39">
        <f>IF(ISERROR((Table212[[#This Row],[Close Price]]-G790)/G790),0,(Table212[[#This Row],[Close Price]]-G790)/G790)</f>
        <v>-2.2401433691752876E-4</v>
      </c>
      <c r="L791" s="39">
        <f>IF(OR(Table212[[#This Row],[Raw Return]]&lt;-20,Table212[[#This Row],[Raw Return]]&gt;20),"Outlier",Table212[[#This Row],[Raw Return]])</f>
        <v>-2.2401433691752876E-4</v>
      </c>
      <c r="M791" s="40">
        <f>(Table212[[#This Row],[Return]]-$Q$3)^2</f>
        <v>2.2858972728369675E-6</v>
      </c>
      <c r="N791" s="40">
        <f>(Table212[[#This Row],[Return]]-$Q$3)^3</f>
        <v>-3.4560901658923046E-9</v>
      </c>
    </row>
    <row r="792" spans="1:14" x14ac:dyDescent="0.3">
      <c r="A792" s="31">
        <v>41421</v>
      </c>
      <c r="B792" s="32">
        <v>669.45</v>
      </c>
      <c r="C792" s="32">
        <v>670</v>
      </c>
      <c r="D792" s="32">
        <v>683.3</v>
      </c>
      <c r="E792" s="32">
        <v>670</v>
      </c>
      <c r="F792" s="32">
        <v>678.5</v>
      </c>
      <c r="G792" s="32">
        <v>679.5</v>
      </c>
      <c r="H792" s="32">
        <v>676.96</v>
      </c>
      <c r="I792" s="32">
        <v>27346</v>
      </c>
      <c r="J792" s="33">
        <v>18512030</v>
      </c>
      <c r="K792" s="39">
        <f>IF(ISERROR((Table212[[#This Row],[Close Price]]-G791)/G791),0,(Table212[[#This Row],[Close Price]]-G791)/G791)</f>
        <v>1.5012323549182095E-2</v>
      </c>
      <c r="L792" s="39">
        <f>IF(OR(Table212[[#This Row],[Raw Return]]&lt;-20,Table212[[#This Row],[Raw Return]]&gt;20),"Outlier",Table212[[#This Row],[Raw Return]])</f>
        <v>1.5012323549182095E-2</v>
      </c>
      <c r="M792" s="40">
        <f>(Table212[[#This Row],[Return]]-$Q$3)^2</f>
        <v>1.883596900073209E-4</v>
      </c>
      <c r="N792" s="40">
        <f>(Table212[[#This Row],[Return]]-$Q$3)^3</f>
        <v>2.5851273984011308E-6</v>
      </c>
    </row>
    <row r="793" spans="1:14" x14ac:dyDescent="0.3">
      <c r="A793" s="36">
        <v>41422</v>
      </c>
      <c r="B793" s="37">
        <v>679.5</v>
      </c>
      <c r="C793" s="37">
        <v>681</v>
      </c>
      <c r="D793" s="37">
        <v>695</v>
      </c>
      <c r="E793" s="37">
        <v>681</v>
      </c>
      <c r="F793" s="37">
        <v>690.6</v>
      </c>
      <c r="G793" s="37">
        <v>690.25</v>
      </c>
      <c r="H793" s="37">
        <v>689.77</v>
      </c>
      <c r="I793" s="37">
        <v>55571</v>
      </c>
      <c r="J793" s="38">
        <v>38331450.899999999</v>
      </c>
      <c r="K793" s="39">
        <f>IF(ISERROR((Table212[[#This Row],[Close Price]]-G792)/G792),0,(Table212[[#This Row],[Close Price]]-G792)/G792)</f>
        <v>1.582045621780721E-2</v>
      </c>
      <c r="L793" s="39">
        <f>IF(OR(Table212[[#This Row],[Raw Return]]&lt;-20,Table212[[#This Row],[Raw Return]]&gt;20),"Outlier",Table212[[#This Row],[Raw Return]])</f>
        <v>1.582045621780721E-2</v>
      </c>
      <c r="M793" s="40">
        <f>(Table212[[#This Row],[Return]]-$Q$3)^2</f>
        <v>2.1119507189354712E-4</v>
      </c>
      <c r="N793" s="40">
        <f>(Table212[[#This Row],[Return]]-$Q$3)^3</f>
        <v>3.0692033953971745E-6</v>
      </c>
    </row>
    <row r="794" spans="1:14" x14ac:dyDescent="0.3">
      <c r="A794" s="31">
        <v>41423</v>
      </c>
      <c r="B794" s="32">
        <v>690.25</v>
      </c>
      <c r="C794" s="32">
        <v>685.3</v>
      </c>
      <c r="D794" s="32">
        <v>692.65</v>
      </c>
      <c r="E794" s="32">
        <v>667.15</v>
      </c>
      <c r="F794" s="32">
        <v>667.6</v>
      </c>
      <c r="G794" s="32">
        <v>667.8</v>
      </c>
      <c r="H794" s="32">
        <v>672.66</v>
      </c>
      <c r="I794" s="32">
        <v>51420</v>
      </c>
      <c r="J794" s="33">
        <v>34587951.100000001</v>
      </c>
      <c r="K794" s="39">
        <f>IF(ISERROR((Table212[[#This Row],[Close Price]]-G793)/G793),0,(Table212[[#This Row],[Close Price]]-G793)/G793)</f>
        <v>-3.2524447663889962E-2</v>
      </c>
      <c r="L794" s="39">
        <f>IF(OR(Table212[[#This Row],[Raw Return]]&lt;-20,Table212[[#This Row],[Raw Return]]&gt;20),"Outlier",Table212[[#This Row],[Raw Return]])</f>
        <v>-3.2524447663889962E-2</v>
      </c>
      <c r="M794" s="40">
        <f>(Table212[[#This Row],[Return]]-$Q$3)^2</f>
        <v>1.143275129858164E-3</v>
      </c>
      <c r="N794" s="40">
        <f>(Table212[[#This Row],[Return]]-$Q$3)^3</f>
        <v>-3.8656820820757111E-5</v>
      </c>
    </row>
    <row r="795" spans="1:14" x14ac:dyDescent="0.3">
      <c r="A795" s="36">
        <v>41424</v>
      </c>
      <c r="B795" s="37">
        <v>667.8</v>
      </c>
      <c r="C795" s="37">
        <v>661.15</v>
      </c>
      <c r="D795" s="37">
        <v>675</v>
      </c>
      <c r="E795" s="37">
        <v>661.15</v>
      </c>
      <c r="F795" s="37">
        <v>667.05</v>
      </c>
      <c r="G795" s="37">
        <v>667.5</v>
      </c>
      <c r="H795" s="37">
        <v>668.87</v>
      </c>
      <c r="I795" s="37">
        <v>33612</v>
      </c>
      <c r="J795" s="38">
        <v>22482169.149999999</v>
      </c>
      <c r="K795" s="39">
        <f>IF(ISERROR((Table212[[#This Row],[Close Price]]-G794)/G794),0,(Table212[[#This Row],[Close Price]]-G794)/G794)</f>
        <v>-4.49236298292834E-4</v>
      </c>
      <c r="L795" s="39">
        <f>IF(OR(Table212[[#This Row],[Raw Return]]&lt;-20,Table212[[#This Row],[Raw Return]]&gt;20),"Outlier",Table212[[#This Row],[Raw Return]])</f>
        <v>-4.49236298292834E-4</v>
      </c>
      <c r="M795" s="40">
        <f>(Table212[[#This Row],[Return]]-$Q$3)^2</f>
        <v>3.01765666335884E-6</v>
      </c>
      <c r="N795" s="40">
        <f>(Table212[[#This Row],[Return]]-$Q$3)^3</f>
        <v>-5.2420932112219464E-9</v>
      </c>
    </row>
    <row r="796" spans="1:14" x14ac:dyDescent="0.3">
      <c r="A796" s="31">
        <v>41425</v>
      </c>
      <c r="B796" s="32">
        <v>667.5</v>
      </c>
      <c r="C796" s="32">
        <v>664</v>
      </c>
      <c r="D796" s="32">
        <v>674</v>
      </c>
      <c r="E796" s="32">
        <v>661.3</v>
      </c>
      <c r="F796" s="32">
        <v>661.45</v>
      </c>
      <c r="G796" s="32">
        <v>662.95</v>
      </c>
      <c r="H796" s="32">
        <v>664.48</v>
      </c>
      <c r="I796" s="32">
        <v>57606</v>
      </c>
      <c r="J796" s="33">
        <v>38278142.75</v>
      </c>
      <c r="K796" s="39">
        <f>IF(ISERROR((Table212[[#This Row],[Close Price]]-G795)/G795),0,(Table212[[#This Row],[Close Price]]-G795)/G795)</f>
        <v>-6.8164794007489959E-3</v>
      </c>
      <c r="L796" s="39">
        <f>IF(OR(Table212[[#This Row],[Raw Return]]&lt;-20,Table212[[#This Row],[Raw Return]]&gt;20),"Outlier",Table212[[#This Row],[Raw Return]])</f>
        <v>-6.8164794007489959E-3</v>
      </c>
      <c r="M796" s="40">
        <f>(Table212[[#This Row],[Return]]-$Q$3)^2</f>
        <v>6.5681031460573333E-5</v>
      </c>
      <c r="N796" s="40">
        <f>(Table212[[#This Row],[Return]]-$Q$3)^3</f>
        <v>-5.3230426579033466E-7</v>
      </c>
    </row>
    <row r="797" spans="1:14" x14ac:dyDescent="0.3">
      <c r="A797" s="36">
        <v>41428</v>
      </c>
      <c r="B797" s="37">
        <v>662.95</v>
      </c>
      <c r="C797" s="37">
        <v>660.8</v>
      </c>
      <c r="D797" s="37">
        <v>675.65</v>
      </c>
      <c r="E797" s="37">
        <v>660.8</v>
      </c>
      <c r="F797" s="37">
        <v>662.2</v>
      </c>
      <c r="G797" s="37">
        <v>664.45</v>
      </c>
      <c r="H797" s="37">
        <v>666.79</v>
      </c>
      <c r="I797" s="37">
        <v>40521</v>
      </c>
      <c r="J797" s="38">
        <v>27018963.699999999</v>
      </c>
      <c r="K797" s="39">
        <f>IF(ISERROR((Table212[[#This Row],[Close Price]]-G796)/G796),0,(Table212[[#This Row],[Close Price]]-G796)/G796)</f>
        <v>2.2626140734595367E-3</v>
      </c>
      <c r="L797" s="39">
        <f>IF(OR(Table212[[#This Row],[Raw Return]]&lt;-20,Table212[[#This Row],[Raw Return]]&gt;20),"Outlier",Table212[[#This Row],[Raw Return]])</f>
        <v>2.2626140734595367E-3</v>
      </c>
      <c r="M797" s="40">
        <f>(Table212[[#This Row],[Return]]-$Q$3)^2</f>
        <v>9.5005958848394673E-7</v>
      </c>
      <c r="N797" s="40">
        <f>(Table212[[#This Row],[Return]]-$Q$3)^3</f>
        <v>9.2603258362772607E-10</v>
      </c>
    </row>
    <row r="798" spans="1:14" x14ac:dyDescent="0.3">
      <c r="A798" s="31">
        <v>41429</v>
      </c>
      <c r="B798" s="32">
        <v>664.45</v>
      </c>
      <c r="C798" s="32">
        <v>671.2</v>
      </c>
      <c r="D798" s="32">
        <v>684.9</v>
      </c>
      <c r="E798" s="32">
        <v>666</v>
      </c>
      <c r="F798" s="32">
        <v>671</v>
      </c>
      <c r="G798" s="32">
        <v>669.2</v>
      </c>
      <c r="H798" s="32">
        <v>676.43</v>
      </c>
      <c r="I798" s="32">
        <v>67131</v>
      </c>
      <c r="J798" s="33">
        <v>45409169.100000001</v>
      </c>
      <c r="K798" s="39">
        <f>IF(ISERROR((Table212[[#This Row],[Close Price]]-G797)/G797),0,(Table212[[#This Row],[Close Price]]-G797)/G797)</f>
        <v>7.1487696591165618E-3</v>
      </c>
      <c r="L798" s="39">
        <f>IF(OR(Table212[[#This Row],[Raw Return]]&lt;-20,Table212[[#This Row],[Raw Return]]&gt;20),"Outlier",Table212[[#This Row],[Raw Return]])</f>
        <v>7.1487696591165618E-3</v>
      </c>
      <c r="M798" s="40">
        <f>(Table212[[#This Row],[Return]]-$Q$3)^2</f>
        <v>3.4349745439499237E-5</v>
      </c>
      <c r="N798" s="40">
        <f>(Table212[[#This Row],[Return]]-$Q$3)^3</f>
        <v>2.0131924099968771E-7</v>
      </c>
    </row>
    <row r="799" spans="1:14" x14ac:dyDescent="0.3">
      <c r="A799" s="36">
        <v>41430</v>
      </c>
      <c r="B799" s="37">
        <v>669.2</v>
      </c>
      <c r="C799" s="37">
        <v>665.05</v>
      </c>
      <c r="D799" s="37">
        <v>673.15</v>
      </c>
      <c r="E799" s="37">
        <v>660.85</v>
      </c>
      <c r="F799" s="37">
        <v>662.9</v>
      </c>
      <c r="G799" s="37">
        <v>662.05</v>
      </c>
      <c r="H799" s="37">
        <v>663.07</v>
      </c>
      <c r="I799" s="37">
        <v>95571</v>
      </c>
      <c r="J799" s="38">
        <v>63370516.799999997</v>
      </c>
      <c r="K799" s="39">
        <f>IF(ISERROR((Table212[[#This Row],[Close Price]]-G798)/G798),0,(Table212[[#This Row],[Close Price]]-G798)/G798)</f>
        <v>-1.0684399282725777E-2</v>
      </c>
      <c r="L799" s="39">
        <f>IF(OR(Table212[[#This Row],[Raw Return]]&lt;-20,Table212[[#This Row],[Raw Return]]&gt;20),"Outlier",Table212[[#This Row],[Raw Return]])</f>
        <v>-1.0684399282725777E-2</v>
      </c>
      <c r="M799" s="40">
        <f>(Table212[[#This Row],[Return]]-$Q$3)^2</f>
        <v>1.4333604759867837E-4</v>
      </c>
      <c r="N799" s="40">
        <f>(Table212[[#This Row],[Return]]-$Q$3)^3</f>
        <v>-1.7160626434056541E-6</v>
      </c>
    </row>
    <row r="800" spans="1:14" x14ac:dyDescent="0.3">
      <c r="A800" s="31">
        <v>41431</v>
      </c>
      <c r="B800" s="32">
        <v>662.05</v>
      </c>
      <c r="C800" s="32">
        <v>665</v>
      </c>
      <c r="D800" s="32">
        <v>667.55</v>
      </c>
      <c r="E800" s="32">
        <v>658.65</v>
      </c>
      <c r="F800" s="32">
        <v>662.15</v>
      </c>
      <c r="G800" s="32">
        <v>661.25</v>
      </c>
      <c r="H800" s="32">
        <v>661.28</v>
      </c>
      <c r="I800" s="32">
        <v>60220</v>
      </c>
      <c r="J800" s="33">
        <v>39822129.149999999</v>
      </c>
      <c r="K800" s="39">
        <f>IF(ISERROR((Table212[[#This Row],[Close Price]]-G799)/G799),0,(Table212[[#This Row],[Close Price]]-G799)/G799)</f>
        <v>-1.2083679480401096E-3</v>
      </c>
      <c r="L800" s="39">
        <f>IF(OR(Table212[[#This Row],[Raw Return]]&lt;-20,Table212[[#This Row],[Raw Return]]&gt;20),"Outlier",Table212[[#This Row],[Raw Return]])</f>
        <v>-1.2083679480401096E-3</v>
      </c>
      <c r="M800" s="40">
        <f>(Table212[[#This Row],[Return]]-$Q$3)^2</f>
        <v>6.231373994094465E-6</v>
      </c>
      <c r="N800" s="40">
        <f>(Table212[[#This Row],[Return]]-$Q$3)^3</f>
        <v>-1.555520454294511E-8</v>
      </c>
    </row>
    <row r="801" spans="1:14" x14ac:dyDescent="0.3">
      <c r="A801" s="36">
        <v>41432</v>
      </c>
      <c r="B801" s="37">
        <v>661.25</v>
      </c>
      <c r="C801" s="37">
        <v>658.05</v>
      </c>
      <c r="D801" s="37">
        <v>672</v>
      </c>
      <c r="E801" s="37">
        <v>657.5</v>
      </c>
      <c r="F801" s="37">
        <v>658.45</v>
      </c>
      <c r="G801" s="37">
        <v>658</v>
      </c>
      <c r="H801" s="37">
        <v>662.61</v>
      </c>
      <c r="I801" s="37">
        <v>48531</v>
      </c>
      <c r="J801" s="38">
        <v>32157358.800000001</v>
      </c>
      <c r="K801" s="39">
        <f>IF(ISERROR((Table212[[#This Row],[Close Price]]-G800)/G800),0,(Table212[[#This Row],[Close Price]]-G800)/G800)</f>
        <v>-4.9149338374291111E-3</v>
      </c>
      <c r="L801" s="39">
        <f>IF(OR(Table212[[#This Row],[Raw Return]]&lt;-20,Table212[[#This Row],[Raw Return]]&gt;20),"Outlier",Table212[[#This Row],[Raw Return]])</f>
        <v>-4.9149338374291111E-3</v>
      </c>
      <c r="M801" s="40">
        <f>(Table212[[#This Row],[Return]]-$Q$3)^2</f>
        <v>3.8475198120858986E-5</v>
      </c>
      <c r="N801" s="40">
        <f>(Table212[[#This Row],[Return]]-$Q$3)^3</f>
        <v>-2.3865541744649096E-7</v>
      </c>
    </row>
    <row r="802" spans="1:14" x14ac:dyDescent="0.3">
      <c r="A802" s="31">
        <v>41435</v>
      </c>
      <c r="B802" s="32">
        <v>658</v>
      </c>
      <c r="C802" s="32">
        <v>651.5</v>
      </c>
      <c r="D802" s="32">
        <v>663.15</v>
      </c>
      <c r="E802" s="32">
        <v>650</v>
      </c>
      <c r="F802" s="32">
        <v>651.95000000000005</v>
      </c>
      <c r="G802" s="32">
        <v>650.5</v>
      </c>
      <c r="H802" s="32">
        <v>653.91</v>
      </c>
      <c r="I802" s="32">
        <v>67187</v>
      </c>
      <c r="J802" s="33">
        <v>43934522.649999999</v>
      </c>
      <c r="K802" s="39">
        <f>IF(ISERROR((Table212[[#This Row],[Close Price]]-G801)/G801),0,(Table212[[#This Row],[Close Price]]-G801)/G801)</f>
        <v>-1.1398176291793313E-2</v>
      </c>
      <c r="L802" s="39">
        <f>IF(OR(Table212[[#This Row],[Raw Return]]&lt;-20,Table212[[#This Row],[Raw Return]]&gt;20),"Outlier",Table212[[#This Row],[Raw Return]])</f>
        <v>-1.1398176291793313E-2</v>
      </c>
      <c r="M802" s="40">
        <f>(Table212[[#This Row],[Return]]-$Q$3)^2</f>
        <v>1.6093663497659575E-4</v>
      </c>
      <c r="N802" s="40">
        <f>(Table212[[#This Row],[Return]]-$Q$3)^3</f>
        <v>-2.0416550846645346E-6</v>
      </c>
    </row>
    <row r="803" spans="1:14" x14ac:dyDescent="0.3">
      <c r="A803" s="36">
        <v>41436</v>
      </c>
      <c r="B803" s="37">
        <v>650.5</v>
      </c>
      <c r="C803" s="37">
        <v>645.54999999999995</v>
      </c>
      <c r="D803" s="37">
        <v>646.20000000000005</v>
      </c>
      <c r="E803" s="37">
        <v>620.65</v>
      </c>
      <c r="F803" s="37">
        <v>622.15</v>
      </c>
      <c r="G803" s="37">
        <v>624.54999999999995</v>
      </c>
      <c r="H803" s="37">
        <v>625.05999999999995</v>
      </c>
      <c r="I803" s="37">
        <v>114003</v>
      </c>
      <c r="J803" s="38">
        <v>71258766.799999997</v>
      </c>
      <c r="K803" s="39">
        <f>IF(ISERROR((Table212[[#This Row],[Close Price]]-G802)/G802),0,(Table212[[#This Row],[Close Price]]-G802)/G802)</f>
        <v>-3.9892390468870172E-2</v>
      </c>
      <c r="L803" s="39">
        <f>IF(OR(Table212[[#This Row],[Raw Return]]&lt;-20,Table212[[#This Row],[Raw Return]]&gt;20),"Outlier",Table212[[#This Row],[Raw Return]])</f>
        <v>-3.9892390468870172E-2</v>
      </c>
      <c r="M803" s="40">
        <f>(Table212[[#This Row],[Return]]-$Q$3)^2</f>
        <v>1.6958166584078137E-3</v>
      </c>
      <c r="N803" s="40">
        <f>(Table212[[#This Row],[Return]]-$Q$3)^3</f>
        <v>-6.9834229479209461E-5</v>
      </c>
    </row>
    <row r="804" spans="1:14" x14ac:dyDescent="0.3">
      <c r="A804" s="31">
        <v>41437</v>
      </c>
      <c r="B804" s="32">
        <v>624.54999999999995</v>
      </c>
      <c r="C804" s="32">
        <v>613</v>
      </c>
      <c r="D804" s="32">
        <v>644.9</v>
      </c>
      <c r="E804" s="32">
        <v>613</v>
      </c>
      <c r="F804" s="32">
        <v>622.70000000000005</v>
      </c>
      <c r="G804" s="32">
        <v>623.65</v>
      </c>
      <c r="H804" s="32">
        <v>627.79</v>
      </c>
      <c r="I804" s="32">
        <v>47724</v>
      </c>
      <c r="J804" s="33">
        <v>29960465.649999999</v>
      </c>
      <c r="K804" s="39">
        <f>IF(ISERROR((Table212[[#This Row],[Close Price]]-G803)/G803),0,(Table212[[#This Row],[Close Price]]-G803)/G803)</f>
        <v>-1.441037547033828E-3</v>
      </c>
      <c r="L804" s="39">
        <f>IF(OR(Table212[[#This Row],[Raw Return]]&lt;-20,Table212[[#This Row],[Raw Return]]&gt;20),"Outlier",Table212[[#This Row],[Raw Return]])</f>
        <v>-1.441037547033828E-3</v>
      </c>
      <c r="M804" s="40">
        <f>(Table212[[#This Row],[Return]]-$Q$3)^2</f>
        <v>7.4471223557870089E-6</v>
      </c>
      <c r="N804" s="40">
        <f>(Table212[[#This Row],[Return]]-$Q$3)^3</f>
        <v>-2.0322762132866329E-8</v>
      </c>
    </row>
    <row r="805" spans="1:14" x14ac:dyDescent="0.3">
      <c r="A805" s="36">
        <v>41438</v>
      </c>
      <c r="B805" s="37">
        <v>623.65</v>
      </c>
      <c r="C805" s="37">
        <v>620</v>
      </c>
      <c r="D805" s="37">
        <v>629.70000000000005</v>
      </c>
      <c r="E805" s="37">
        <v>617.5</v>
      </c>
      <c r="F805" s="37">
        <v>617.79999999999995</v>
      </c>
      <c r="G805" s="37">
        <v>617.95000000000005</v>
      </c>
      <c r="H805" s="37">
        <v>619.86</v>
      </c>
      <c r="I805" s="37">
        <v>48065</v>
      </c>
      <c r="J805" s="38">
        <v>29793658.449999999</v>
      </c>
      <c r="K805" s="39">
        <f>IF(ISERROR((Table212[[#This Row],[Close Price]]-G804)/G804),0,(Table212[[#This Row],[Close Price]]-G804)/G804)</f>
        <v>-9.1397418423794299E-3</v>
      </c>
      <c r="L805" s="39">
        <f>IF(OR(Table212[[#This Row],[Raw Return]]&lt;-20,Table212[[#This Row],[Raw Return]]&gt;20),"Outlier",Table212[[#This Row],[Raw Return]])</f>
        <v>-9.1397418423794299E-3</v>
      </c>
      <c r="M805" s="40">
        <f>(Table212[[#This Row],[Return]]-$Q$3)^2</f>
        <v>1.0873579929921272E-4</v>
      </c>
      <c r="N805" s="40">
        <f>(Table212[[#This Row],[Return]]-$Q$3)^3</f>
        <v>-1.1338584132233908E-6</v>
      </c>
    </row>
    <row r="806" spans="1:14" x14ac:dyDescent="0.3">
      <c r="A806" s="31">
        <v>41439</v>
      </c>
      <c r="B806" s="32">
        <v>617.95000000000005</v>
      </c>
      <c r="C806" s="32">
        <v>620</v>
      </c>
      <c r="D806" s="32">
        <v>626</v>
      </c>
      <c r="E806" s="32">
        <v>617.04999999999995</v>
      </c>
      <c r="F806" s="32">
        <v>623</v>
      </c>
      <c r="G806" s="32">
        <v>619.25</v>
      </c>
      <c r="H806" s="32">
        <v>620.38</v>
      </c>
      <c r="I806" s="32">
        <v>50884</v>
      </c>
      <c r="J806" s="33">
        <v>31567190.600000001</v>
      </c>
      <c r="K806" s="39">
        <f>IF(ISERROR((Table212[[#This Row],[Close Price]]-G805)/G805),0,(Table212[[#This Row],[Close Price]]-G805)/G805)</f>
        <v>2.1037300752487329E-3</v>
      </c>
      <c r="L806" s="39">
        <f>IF(OR(Table212[[#This Row],[Raw Return]]&lt;-20,Table212[[#This Row],[Raw Return]]&gt;20),"Outlier",Table212[[#This Row],[Raw Return]])</f>
        <v>2.1037300752487329E-3</v>
      </c>
      <c r="M806" s="40">
        <f>(Table212[[#This Row],[Return]]-$Q$3)^2</f>
        <v>6.655720688646807E-7</v>
      </c>
      <c r="N806" s="40">
        <f>(Table212[[#This Row],[Return]]-$Q$3)^3</f>
        <v>5.4299100134120555E-10</v>
      </c>
    </row>
    <row r="807" spans="1:14" x14ac:dyDescent="0.3">
      <c r="A807" s="36">
        <v>41442</v>
      </c>
      <c r="B807" s="37">
        <v>619.25</v>
      </c>
      <c r="C807" s="37">
        <v>621</v>
      </c>
      <c r="D807" s="37">
        <v>623</v>
      </c>
      <c r="E807" s="37">
        <v>616.65</v>
      </c>
      <c r="F807" s="37">
        <v>617</v>
      </c>
      <c r="G807" s="37">
        <v>616.9</v>
      </c>
      <c r="H807" s="37">
        <v>617.51</v>
      </c>
      <c r="I807" s="37">
        <v>24027</v>
      </c>
      <c r="J807" s="38">
        <v>14836801.199999999</v>
      </c>
      <c r="K807" s="39">
        <f>IF(ISERROR((Table212[[#This Row],[Close Price]]-G806)/G806),0,(Table212[[#This Row],[Close Price]]-G806)/G806)</f>
        <v>-3.7949132014534078E-3</v>
      </c>
      <c r="L807" s="39">
        <f>IF(OR(Table212[[#This Row],[Raw Return]]&lt;-20,Table212[[#This Row],[Raw Return]]&gt;20),"Outlier",Table212[[#This Row],[Raw Return]])</f>
        <v>-3.7949132014534078E-3</v>
      </c>
      <c r="M807" s="40">
        <f>(Table212[[#This Row],[Return]]-$Q$3)^2</f>
        <v>2.5835031427292496E-5</v>
      </c>
      <c r="N807" s="40">
        <f>(Table212[[#This Row],[Return]]-$Q$3)^3</f>
        <v>-1.313147439784621E-7</v>
      </c>
    </row>
    <row r="808" spans="1:14" x14ac:dyDescent="0.3">
      <c r="A808" s="31">
        <v>41443</v>
      </c>
      <c r="B808" s="32">
        <v>616.9</v>
      </c>
      <c r="C808" s="32">
        <v>615.75</v>
      </c>
      <c r="D808" s="32">
        <v>655</v>
      </c>
      <c r="E808" s="32">
        <v>615.75</v>
      </c>
      <c r="F808" s="32">
        <v>636</v>
      </c>
      <c r="G808" s="32">
        <v>635.29999999999995</v>
      </c>
      <c r="H808" s="32">
        <v>630.21</v>
      </c>
      <c r="I808" s="32">
        <v>165784</v>
      </c>
      <c r="J808" s="33">
        <v>104478466.59999999</v>
      </c>
      <c r="K808" s="39">
        <f>IF(ISERROR((Table212[[#This Row],[Close Price]]-G807)/G807),0,(Table212[[#This Row],[Close Price]]-G807)/G807)</f>
        <v>2.9826552115415753E-2</v>
      </c>
      <c r="L808" s="39">
        <f>IF(OR(Table212[[#This Row],[Raw Return]]&lt;-20,Table212[[#This Row],[Raw Return]]&gt;20),"Outlier",Table212[[#This Row],[Raw Return]])</f>
        <v>2.9826552115415753E-2</v>
      </c>
      <c r="M808" s="40">
        <f>(Table212[[#This Row],[Return]]-$Q$3)^2</f>
        <v>8.1445443219100948E-4</v>
      </c>
      <c r="N808" s="40">
        <f>(Table212[[#This Row],[Return]]-$Q$3)^3</f>
        <v>2.3243428388342097E-5</v>
      </c>
    </row>
    <row r="809" spans="1:14" x14ac:dyDescent="0.3">
      <c r="A809" s="36">
        <v>41444</v>
      </c>
      <c r="B809" s="37">
        <v>635.29999999999995</v>
      </c>
      <c r="C809" s="37">
        <v>640.79999999999995</v>
      </c>
      <c r="D809" s="37">
        <v>676.85</v>
      </c>
      <c r="E809" s="37">
        <v>626.35</v>
      </c>
      <c r="F809" s="37">
        <v>632</v>
      </c>
      <c r="G809" s="37">
        <v>634.45000000000005</v>
      </c>
      <c r="H809" s="37">
        <v>650.4</v>
      </c>
      <c r="I809" s="37">
        <v>299406</v>
      </c>
      <c r="J809" s="38">
        <v>194732782</v>
      </c>
      <c r="K809" s="39">
        <f>IF(ISERROR((Table212[[#This Row],[Close Price]]-G808)/G808),0,(Table212[[#This Row],[Close Price]]-G808)/G808)</f>
        <v>-1.3379505745315743E-3</v>
      </c>
      <c r="L809" s="39">
        <f>IF(OR(Table212[[#This Row],[Raw Return]]&lt;-20,Table212[[#This Row],[Raw Return]]&gt;20),"Outlier",Table212[[#This Row],[Raw Return]])</f>
        <v>-1.3379505745315743E-3</v>
      </c>
      <c r="M809" s="40">
        <f>(Table212[[#This Row],[Return]]-$Q$3)^2</f>
        <v>6.8951126205662321E-6</v>
      </c>
      <c r="N809" s="40">
        <f>(Table212[[#This Row],[Return]]-$Q$3)^3</f>
        <v>-1.8105563507629959E-8</v>
      </c>
    </row>
    <row r="810" spans="1:14" x14ac:dyDescent="0.3">
      <c r="A810" s="31">
        <v>41445</v>
      </c>
      <c r="B810" s="32">
        <v>634.45000000000005</v>
      </c>
      <c r="C810" s="32">
        <v>623</v>
      </c>
      <c r="D810" s="32">
        <v>630.15</v>
      </c>
      <c r="E810" s="32">
        <v>616.29999999999995</v>
      </c>
      <c r="F810" s="32">
        <v>620</v>
      </c>
      <c r="G810" s="32">
        <v>621.4</v>
      </c>
      <c r="H810" s="32">
        <v>622.14</v>
      </c>
      <c r="I810" s="32">
        <v>128895</v>
      </c>
      <c r="J810" s="33">
        <v>80190129.049999997</v>
      </c>
      <c r="K810" s="39">
        <f>IF(ISERROR((Table212[[#This Row],[Close Price]]-G809)/G809),0,(Table212[[#This Row],[Close Price]]-G809)/G809)</f>
        <v>-2.056899676885502E-2</v>
      </c>
      <c r="L810" s="39">
        <f>IF(OR(Table212[[#This Row],[Raw Return]]&lt;-20,Table212[[#This Row],[Raw Return]]&gt;20),"Outlier",Table212[[#This Row],[Raw Return]])</f>
        <v>-2.056899676885502E-2</v>
      </c>
      <c r="M810" s="40">
        <f>(Table212[[#This Row],[Return]]-$Q$3)^2</f>
        <v>4.7772411433246516E-4</v>
      </c>
      <c r="N810" s="40">
        <f>(Table212[[#This Row],[Return]]-$Q$3)^3</f>
        <v>-1.0441568595872905E-5</v>
      </c>
    </row>
    <row r="811" spans="1:14" x14ac:dyDescent="0.3">
      <c r="A811" s="36">
        <v>41446</v>
      </c>
      <c r="B811" s="37">
        <v>621.4</v>
      </c>
      <c r="C811" s="37">
        <v>617.54999999999995</v>
      </c>
      <c r="D811" s="37">
        <v>626.5</v>
      </c>
      <c r="E811" s="37">
        <v>616.20000000000005</v>
      </c>
      <c r="F811" s="37">
        <v>624.04999999999995</v>
      </c>
      <c r="G811" s="37">
        <v>623.1</v>
      </c>
      <c r="H811" s="37">
        <v>620.66999999999996</v>
      </c>
      <c r="I811" s="37">
        <v>79970</v>
      </c>
      <c r="J811" s="38">
        <v>49635070.100000001</v>
      </c>
      <c r="K811" s="39">
        <f>IF(ISERROR((Table212[[#This Row],[Close Price]]-G810)/G810),0,(Table212[[#This Row],[Close Price]]-G810)/G810)</f>
        <v>2.7357579658835621E-3</v>
      </c>
      <c r="L811" s="39">
        <f>IF(OR(Table212[[#This Row],[Raw Return]]&lt;-20,Table212[[#This Row],[Raw Return]]&gt;20),"Outlier",Table212[[#This Row],[Raw Return]])</f>
        <v>2.7357579658835621E-3</v>
      </c>
      <c r="M811" s="40">
        <f>(Table212[[#This Row],[Return]]-$Q$3)^2</f>
        <v>2.0962809003194042E-6</v>
      </c>
      <c r="N811" s="40">
        <f>(Table212[[#This Row],[Return]]-$Q$3)^3</f>
        <v>3.0351084658558039E-9</v>
      </c>
    </row>
    <row r="812" spans="1:14" x14ac:dyDescent="0.3">
      <c r="A812" s="31">
        <v>41449</v>
      </c>
      <c r="B812" s="32">
        <v>623.1</v>
      </c>
      <c r="C812" s="32">
        <v>617.25</v>
      </c>
      <c r="D812" s="32">
        <v>624</v>
      </c>
      <c r="E812" s="32">
        <v>615.4</v>
      </c>
      <c r="F812" s="32">
        <v>623</v>
      </c>
      <c r="G812" s="32">
        <v>621.1</v>
      </c>
      <c r="H812" s="32">
        <v>617.88</v>
      </c>
      <c r="I812" s="32">
        <v>53289</v>
      </c>
      <c r="J812" s="33">
        <v>32926173.800000001</v>
      </c>
      <c r="K812" s="39">
        <f>IF(ISERROR((Table212[[#This Row],[Close Price]]-G811)/G811),0,(Table212[[#This Row],[Close Price]]-G811)/G811)</f>
        <v>-3.209757663296421E-3</v>
      </c>
      <c r="L812" s="39">
        <f>IF(OR(Table212[[#This Row],[Raw Return]]&lt;-20,Table212[[#This Row],[Raw Return]]&gt;20),"Outlier",Table212[[#This Row],[Raw Return]])</f>
        <v>-3.209757663296421E-3</v>
      </c>
      <c r="M812" s="40">
        <f>(Table212[[#This Row],[Return]]-$Q$3)^2</f>
        <v>2.0228961078049518E-5</v>
      </c>
      <c r="N812" s="40">
        <f>(Table212[[#This Row],[Return]]-$Q$3)^3</f>
        <v>-9.0983024169577037E-8</v>
      </c>
    </row>
    <row r="813" spans="1:14" x14ac:dyDescent="0.3">
      <c r="A813" s="36">
        <v>41450</v>
      </c>
      <c r="B813" s="37">
        <v>621.1</v>
      </c>
      <c r="C813" s="37">
        <v>616</v>
      </c>
      <c r="D813" s="37">
        <v>624.6</v>
      </c>
      <c r="E813" s="37">
        <v>616</v>
      </c>
      <c r="F813" s="37">
        <v>619</v>
      </c>
      <c r="G813" s="37">
        <v>620.35</v>
      </c>
      <c r="H813" s="37">
        <v>619.20000000000005</v>
      </c>
      <c r="I813" s="37">
        <v>109337</v>
      </c>
      <c r="J813" s="38">
        <v>67701423.549999997</v>
      </c>
      <c r="K813" s="39">
        <f>IF(ISERROR((Table212[[#This Row],[Close Price]]-G812)/G812),0,(Table212[[#This Row],[Close Price]]-G812)/G812)</f>
        <v>-1.207535018515537E-3</v>
      </c>
      <c r="L813" s="39">
        <f>IF(OR(Table212[[#This Row],[Raw Return]]&lt;-20,Table212[[#This Row],[Raw Return]]&gt;20),"Outlier",Table212[[#This Row],[Raw Return]])</f>
        <v>-1.207535018515537E-3</v>
      </c>
      <c r="M813" s="40">
        <f>(Table212[[#This Row],[Return]]-$Q$3)^2</f>
        <v>6.2272162505336593E-6</v>
      </c>
      <c r="N813" s="40">
        <f>(Table212[[#This Row],[Return]]-$Q$3)^3</f>
        <v>-1.5539638851760082E-8</v>
      </c>
    </row>
    <row r="814" spans="1:14" x14ac:dyDescent="0.3">
      <c r="A814" s="31">
        <v>41451</v>
      </c>
      <c r="B814" s="32">
        <v>620.35</v>
      </c>
      <c r="C814" s="32">
        <v>628.9</v>
      </c>
      <c r="D814" s="32">
        <v>639</v>
      </c>
      <c r="E814" s="32">
        <v>621.1</v>
      </c>
      <c r="F814" s="32">
        <v>633</v>
      </c>
      <c r="G814" s="32">
        <v>629.85</v>
      </c>
      <c r="H814" s="32">
        <v>629.29</v>
      </c>
      <c r="I814" s="32">
        <v>78544</v>
      </c>
      <c r="J814" s="33">
        <v>49426865.5</v>
      </c>
      <c r="K814" s="39">
        <f>IF(ISERROR((Table212[[#This Row],[Close Price]]-G813)/G813),0,(Table212[[#This Row],[Close Price]]-G813)/G813)</f>
        <v>1.5313935681470138E-2</v>
      </c>
      <c r="L814" s="39">
        <f>IF(OR(Table212[[#This Row],[Raw Return]]&lt;-20,Table212[[#This Row],[Raw Return]]&gt;20),"Outlier",Table212[[#This Row],[Raw Return]])</f>
        <v>1.5313935681470138E-2</v>
      </c>
      <c r="M814" s="40">
        <f>(Table212[[#This Row],[Return]]-$Q$3)^2</f>
        <v>1.9672956273199726E-4</v>
      </c>
      <c r="N814" s="40">
        <f>(Table212[[#This Row],[Return]]-$Q$3)^3</f>
        <v>2.7593350655515129E-6</v>
      </c>
    </row>
    <row r="815" spans="1:14" x14ac:dyDescent="0.3">
      <c r="A815" s="36">
        <v>41452</v>
      </c>
      <c r="B815" s="37">
        <v>629.85</v>
      </c>
      <c r="C815" s="37">
        <v>633</v>
      </c>
      <c r="D815" s="37">
        <v>639.04999999999995</v>
      </c>
      <c r="E815" s="37">
        <v>630.25</v>
      </c>
      <c r="F815" s="37">
        <v>635</v>
      </c>
      <c r="G815" s="37">
        <v>635.04999999999995</v>
      </c>
      <c r="H815" s="37">
        <v>634.35</v>
      </c>
      <c r="I815" s="37">
        <v>93493</v>
      </c>
      <c r="J815" s="38">
        <v>59307282</v>
      </c>
      <c r="K815" s="39">
        <f>IF(ISERROR((Table212[[#This Row],[Close Price]]-G814)/G814),0,(Table212[[#This Row],[Close Price]]-G814)/G814)</f>
        <v>8.2559339525282716E-3</v>
      </c>
      <c r="L815" s="39">
        <f>IF(OR(Table212[[#This Row],[Raw Return]]&lt;-20,Table212[[#This Row],[Raw Return]]&gt;20),"Outlier",Table212[[#This Row],[Raw Return]])</f>
        <v>8.2559339525282716E-3</v>
      </c>
      <c r="M815" s="40">
        <f>(Table212[[#This Row],[Return]]-$Q$3)^2</f>
        <v>4.8553440426934717E-5</v>
      </c>
      <c r="N815" s="40">
        <f>(Table212[[#This Row],[Return]]-$Q$3)^3</f>
        <v>3.3832182373565423E-7</v>
      </c>
    </row>
    <row r="816" spans="1:14" x14ac:dyDescent="0.3">
      <c r="A816" s="31">
        <v>41453</v>
      </c>
      <c r="B816" s="32">
        <v>635.04999999999995</v>
      </c>
      <c r="C816" s="32">
        <v>660</v>
      </c>
      <c r="D816" s="32">
        <v>661.65</v>
      </c>
      <c r="E816" s="32">
        <v>635</v>
      </c>
      <c r="F816" s="32">
        <v>640</v>
      </c>
      <c r="G816" s="32">
        <v>642.5</v>
      </c>
      <c r="H816" s="32">
        <v>646.47</v>
      </c>
      <c r="I816" s="32">
        <v>129674</v>
      </c>
      <c r="J816" s="33">
        <v>83830187.200000003</v>
      </c>
      <c r="K816" s="39">
        <f>IF(ISERROR((Table212[[#This Row],[Close Price]]-G815)/G815),0,(Table212[[#This Row],[Close Price]]-G815)/G815)</f>
        <v>1.1731359735453974E-2</v>
      </c>
      <c r="L816" s="39">
        <f>IF(OR(Table212[[#This Row],[Raw Return]]&lt;-20,Table212[[#This Row],[Raw Return]]&gt;20),"Outlier",Table212[[#This Row],[Raw Return]])</f>
        <v>1.1731359735453974E-2</v>
      </c>
      <c r="M816" s="40">
        <f>(Table212[[#This Row],[Return]]-$Q$3)^2</f>
        <v>1.0906576621101514E-4</v>
      </c>
      <c r="N816" s="40">
        <f>(Table212[[#This Row],[Return]]-$Q$3)^3</f>
        <v>1.13902349391146E-6</v>
      </c>
    </row>
    <row r="817" spans="1:14" x14ac:dyDescent="0.3">
      <c r="A817" s="36">
        <v>41456</v>
      </c>
      <c r="B817" s="37">
        <v>642.5</v>
      </c>
      <c r="C817" s="37">
        <v>637</v>
      </c>
      <c r="D817" s="37">
        <v>647.85</v>
      </c>
      <c r="E817" s="37">
        <v>637</v>
      </c>
      <c r="F817" s="37">
        <v>643</v>
      </c>
      <c r="G817" s="37">
        <v>641.15</v>
      </c>
      <c r="H817" s="37">
        <v>642.29999999999995</v>
      </c>
      <c r="I817" s="37">
        <v>52604</v>
      </c>
      <c r="J817" s="38">
        <v>33787689.899999999</v>
      </c>
      <c r="K817" s="39">
        <f>IF(ISERROR((Table212[[#This Row],[Close Price]]-G816)/G816),0,(Table212[[#This Row],[Close Price]]-G816)/G816)</f>
        <v>-2.1011673151751327E-3</v>
      </c>
      <c r="L817" s="39">
        <f>IF(OR(Table212[[#This Row],[Raw Return]]&lt;-20,Table212[[#This Row],[Raw Return]]&gt;20),"Outlier",Table212[[#This Row],[Raw Return]])</f>
        <v>-2.1011673151751327E-3</v>
      </c>
      <c r="M817" s="40">
        <f>(Table212[[#This Row],[Return]]-$Q$3)^2</f>
        <v>1.1485804862019122E-5</v>
      </c>
      <c r="N817" s="40">
        <f>(Table212[[#This Row],[Return]]-$Q$3)^3</f>
        <v>-3.8926212607480167E-8</v>
      </c>
    </row>
    <row r="818" spans="1:14" x14ac:dyDescent="0.3">
      <c r="A818" s="31">
        <v>41457</v>
      </c>
      <c r="B818" s="32">
        <v>641.15</v>
      </c>
      <c r="C818" s="32">
        <v>646</v>
      </c>
      <c r="D818" s="32">
        <v>670.8</v>
      </c>
      <c r="E818" s="32">
        <v>638.6</v>
      </c>
      <c r="F818" s="32">
        <v>666.15</v>
      </c>
      <c r="G818" s="32">
        <v>667.15</v>
      </c>
      <c r="H818" s="32">
        <v>660.14</v>
      </c>
      <c r="I818" s="32">
        <v>215001</v>
      </c>
      <c r="J818" s="33">
        <v>141931205.84999999</v>
      </c>
      <c r="K818" s="39">
        <f>IF(ISERROR((Table212[[#This Row],[Close Price]]-G817)/G817),0,(Table212[[#This Row],[Close Price]]-G817)/G817)</f>
        <v>4.0552132886220074E-2</v>
      </c>
      <c r="L818" s="39">
        <f>IF(OR(Table212[[#This Row],[Raw Return]]&lt;-20,Table212[[#This Row],[Raw Return]]&gt;20),"Outlier",Table212[[#This Row],[Raw Return]])</f>
        <v>4.0552132886220074E-2</v>
      </c>
      <c r="M818" s="40">
        <f>(Table212[[#This Row],[Return]]-$Q$3)^2</f>
        <v>1.5416796644374133E-3</v>
      </c>
      <c r="N818" s="40">
        <f>(Table212[[#This Row],[Return]]-$Q$3)^3</f>
        <v>6.0532863103917481E-5</v>
      </c>
    </row>
    <row r="819" spans="1:14" x14ac:dyDescent="0.3">
      <c r="A819" s="36">
        <v>41458</v>
      </c>
      <c r="B819" s="37">
        <v>667.15</v>
      </c>
      <c r="C819" s="37">
        <v>666.7</v>
      </c>
      <c r="D819" s="37">
        <v>673</v>
      </c>
      <c r="E819" s="37">
        <v>632</v>
      </c>
      <c r="F819" s="37">
        <v>636.15</v>
      </c>
      <c r="G819" s="37">
        <v>638.35</v>
      </c>
      <c r="H819" s="37">
        <v>645.12</v>
      </c>
      <c r="I819" s="37">
        <v>144265</v>
      </c>
      <c r="J819" s="38">
        <v>93067622.900000006</v>
      </c>
      <c r="K819" s="39">
        <f>IF(ISERROR((Table212[[#This Row],[Close Price]]-G818)/G818),0,(Table212[[#This Row],[Close Price]]-G818)/G818)</f>
        <v>-4.3168702690549288E-2</v>
      </c>
      <c r="L819" s="39">
        <f>IF(OR(Table212[[#This Row],[Raw Return]]&lt;-20,Table212[[#This Row],[Raw Return]]&gt;20),"Outlier",Table212[[#This Row],[Raw Return]])</f>
        <v>-4.3168702690549288E-2</v>
      </c>
      <c r="M819" s="40">
        <f>(Table212[[#This Row],[Return]]-$Q$3)^2</f>
        <v>1.9763898847697629E-3</v>
      </c>
      <c r="N819" s="40">
        <f>(Table212[[#This Row],[Return]]-$Q$3)^3</f>
        <v>-8.7863587915129471E-5</v>
      </c>
    </row>
    <row r="820" spans="1:14" x14ac:dyDescent="0.3">
      <c r="A820" s="31">
        <v>41459</v>
      </c>
      <c r="B820" s="32">
        <v>638.35</v>
      </c>
      <c r="C820" s="32">
        <v>637.15</v>
      </c>
      <c r="D820" s="32">
        <v>644.45000000000005</v>
      </c>
      <c r="E820" s="32">
        <v>625</v>
      </c>
      <c r="F820" s="32">
        <v>637.15</v>
      </c>
      <c r="G820" s="32">
        <v>635.20000000000005</v>
      </c>
      <c r="H820" s="32">
        <v>633.21</v>
      </c>
      <c r="I820" s="32">
        <v>130513</v>
      </c>
      <c r="J820" s="33">
        <v>82642114.049999997</v>
      </c>
      <c r="K820" s="39">
        <f>IF(ISERROR((Table212[[#This Row],[Close Price]]-G819)/G819),0,(Table212[[#This Row],[Close Price]]-G819)/G819)</f>
        <v>-4.934597007910985E-3</v>
      </c>
      <c r="L820" s="39">
        <f>IF(OR(Table212[[#This Row],[Raw Return]]&lt;-20,Table212[[#This Row],[Raw Return]]&gt;20),"Outlier",Table212[[#This Row],[Raw Return]])</f>
        <v>-4.934597007910985E-3</v>
      </c>
      <c r="M820" s="40">
        <f>(Table212[[#This Row],[Return]]-$Q$3)^2</f>
        <v>3.8719519679670404E-5</v>
      </c>
      <c r="N820" s="40">
        <f>(Table212[[#This Row],[Return]]-$Q$3)^3</f>
        <v>-2.4093225298982199E-7</v>
      </c>
    </row>
    <row r="821" spans="1:14" x14ac:dyDescent="0.3">
      <c r="A821" s="36">
        <v>41460</v>
      </c>
      <c r="B821" s="37">
        <v>635.20000000000005</v>
      </c>
      <c r="C821" s="37">
        <v>640</v>
      </c>
      <c r="D821" s="37">
        <v>651.6</v>
      </c>
      <c r="E821" s="37">
        <v>632</v>
      </c>
      <c r="F821" s="37">
        <v>635</v>
      </c>
      <c r="G821" s="37">
        <v>635.25</v>
      </c>
      <c r="H821" s="37">
        <v>638.41999999999996</v>
      </c>
      <c r="I821" s="37">
        <v>50713</v>
      </c>
      <c r="J821" s="38">
        <v>32376088.25</v>
      </c>
      <c r="K821" s="39">
        <f>IF(ISERROR((Table212[[#This Row],[Close Price]]-G820)/G820),0,(Table212[[#This Row],[Close Price]]-G820)/G820)</f>
        <v>7.871536523922311E-5</v>
      </c>
      <c r="L821" s="39">
        <f>IF(OR(Table212[[#This Row],[Raw Return]]&lt;-20,Table212[[#This Row],[Raw Return]]&gt;20),"Outlier",Table212[[#This Row],[Raw Return]])</f>
        <v>7.871536523922311E-5</v>
      </c>
      <c r="M821" s="40">
        <f>(Table212[[#This Row],[Return]]-$Q$3)^2</f>
        <v>1.4621373266489507E-6</v>
      </c>
      <c r="N821" s="40">
        <f>(Table212[[#This Row],[Return]]-$Q$3)^3</f>
        <v>-1.7679999419632249E-9</v>
      </c>
    </row>
    <row r="822" spans="1:14" x14ac:dyDescent="0.3">
      <c r="A822" s="31">
        <v>41463</v>
      </c>
      <c r="B822" s="32">
        <v>635.25</v>
      </c>
      <c r="C822" s="32">
        <v>633.9</v>
      </c>
      <c r="D822" s="32">
        <v>633.9</v>
      </c>
      <c r="E822" s="32">
        <v>620</v>
      </c>
      <c r="F822" s="32">
        <v>625</v>
      </c>
      <c r="G822" s="32">
        <v>624.95000000000005</v>
      </c>
      <c r="H822" s="32">
        <v>625.71</v>
      </c>
      <c r="I822" s="32">
        <v>247838</v>
      </c>
      <c r="J822" s="33">
        <v>155075000.40000001</v>
      </c>
      <c r="K822" s="39">
        <f>IF(ISERROR((Table212[[#This Row],[Close Price]]-G821)/G821),0,(Table212[[#This Row],[Close Price]]-G821)/G821)</f>
        <v>-1.6214088941361598E-2</v>
      </c>
      <c r="L822" s="39">
        <f>IF(OR(Table212[[#This Row],[Raw Return]]&lt;-20,Table212[[#This Row],[Raw Return]]&gt;20),"Outlier",Table212[[#This Row],[Raw Return]])</f>
        <v>-1.6214088941361598E-2</v>
      </c>
      <c r="M822" s="40">
        <f>(Table212[[#This Row],[Return]]-$Q$3)^2</f>
        <v>3.0631975941212915E-4</v>
      </c>
      <c r="N822" s="40">
        <f>(Table212[[#This Row],[Return]]-$Q$3)^3</f>
        <v>-5.3612062888439086E-6</v>
      </c>
    </row>
    <row r="823" spans="1:14" x14ac:dyDescent="0.3">
      <c r="A823" s="36">
        <v>41464</v>
      </c>
      <c r="B823" s="37">
        <v>624.95000000000005</v>
      </c>
      <c r="C823" s="37">
        <v>620.29999999999995</v>
      </c>
      <c r="D823" s="37">
        <v>643</v>
      </c>
      <c r="E823" s="37">
        <v>620.29999999999995</v>
      </c>
      <c r="F823" s="37">
        <v>634</v>
      </c>
      <c r="G823" s="37">
        <v>634.20000000000005</v>
      </c>
      <c r="H823" s="37">
        <v>628.49</v>
      </c>
      <c r="I823" s="37">
        <v>128985</v>
      </c>
      <c r="J823" s="38">
        <v>81066154.650000006</v>
      </c>
      <c r="K823" s="39">
        <f>IF(ISERROR((Table212[[#This Row],[Close Price]]-G822)/G822),0,(Table212[[#This Row],[Close Price]]-G822)/G822)</f>
        <v>1.4801184094727577E-2</v>
      </c>
      <c r="L823" s="39">
        <f>IF(OR(Table212[[#This Row],[Raw Return]]&lt;-20,Table212[[#This Row],[Raw Return]]&gt;20),"Outlier",Table212[[#This Row],[Raw Return]])</f>
        <v>1.4801184094727577E-2</v>
      </c>
      <c r="M823" s="40">
        <f>(Table212[[#This Row],[Return]]-$Q$3)^2</f>
        <v>1.8260873699398056E-4</v>
      </c>
      <c r="N823" s="40">
        <f>(Table212[[#This Row],[Return]]-$Q$3)^3</f>
        <v>2.4676429977404066E-6</v>
      </c>
    </row>
    <row r="824" spans="1:14" x14ac:dyDescent="0.3">
      <c r="A824" s="31">
        <v>41465</v>
      </c>
      <c r="B824" s="32">
        <v>634.20000000000005</v>
      </c>
      <c r="C824" s="32">
        <v>639.79999999999995</v>
      </c>
      <c r="D824" s="32">
        <v>673.85</v>
      </c>
      <c r="E824" s="32">
        <v>626.1</v>
      </c>
      <c r="F824" s="32">
        <v>656</v>
      </c>
      <c r="G824" s="32">
        <v>655.45</v>
      </c>
      <c r="H824" s="32">
        <v>658.3</v>
      </c>
      <c r="I824" s="32">
        <v>135479</v>
      </c>
      <c r="J824" s="33">
        <v>89185846.799999997</v>
      </c>
      <c r="K824" s="39">
        <f>IF(ISERROR((Table212[[#This Row],[Close Price]]-G823)/G823),0,(Table212[[#This Row],[Close Price]]-G823)/G823)</f>
        <v>3.3506780195521918E-2</v>
      </c>
      <c r="L824" s="39">
        <f>IF(OR(Table212[[#This Row],[Raw Return]]&lt;-20,Table212[[#This Row],[Raw Return]]&gt;20),"Outlier",Table212[[#This Row],[Raw Return]])</f>
        <v>3.3506780195521918E-2</v>
      </c>
      <c r="M824" s="40">
        <f>(Table212[[#This Row],[Return]]-$Q$3)^2</f>
        <v>1.038055978713712E-3</v>
      </c>
      <c r="N824" s="40">
        <f>(Table212[[#This Row],[Return]]-$Q$3)^3</f>
        <v>3.3444996988277743E-5</v>
      </c>
    </row>
    <row r="825" spans="1:14" x14ac:dyDescent="0.3">
      <c r="A825" s="36">
        <v>41466</v>
      </c>
      <c r="B825" s="37">
        <v>655.45</v>
      </c>
      <c r="C825" s="37">
        <v>662</v>
      </c>
      <c r="D825" s="37">
        <v>678</v>
      </c>
      <c r="E825" s="37">
        <v>656.05</v>
      </c>
      <c r="F825" s="37">
        <v>668.2</v>
      </c>
      <c r="G825" s="37">
        <v>668.45</v>
      </c>
      <c r="H825" s="37">
        <v>668.37</v>
      </c>
      <c r="I825" s="37">
        <v>55491</v>
      </c>
      <c r="J825" s="38">
        <v>37088519.549999997</v>
      </c>
      <c r="K825" s="39">
        <f>IF(ISERROR((Table212[[#This Row],[Close Price]]-G824)/G824),0,(Table212[[#This Row],[Close Price]]-G824)/G824)</f>
        <v>1.9833702036768631E-2</v>
      </c>
      <c r="L825" s="39">
        <f>IF(OR(Table212[[#This Row],[Raw Return]]&lt;-20,Table212[[#This Row],[Raw Return]]&gt;20),"Outlier",Table212[[#This Row],[Raw Return]])</f>
        <v>1.9833702036768631E-2</v>
      </c>
      <c r="M825" s="40">
        <f>(Table212[[#This Row],[Return]]-$Q$3)^2</f>
        <v>3.4394662217929309E-4</v>
      </c>
      <c r="N825" s="40">
        <f>(Table212[[#This Row],[Return]]-$Q$3)^3</f>
        <v>6.3787645658732595E-6</v>
      </c>
    </row>
    <row r="826" spans="1:14" x14ac:dyDescent="0.3">
      <c r="A826" s="31">
        <v>41467</v>
      </c>
      <c r="B826" s="32">
        <v>668.45</v>
      </c>
      <c r="C826" s="32">
        <v>667.75</v>
      </c>
      <c r="D826" s="32">
        <v>675</v>
      </c>
      <c r="E826" s="32">
        <v>651.15</v>
      </c>
      <c r="F826" s="32">
        <v>663.15</v>
      </c>
      <c r="G826" s="32">
        <v>663.5</v>
      </c>
      <c r="H826" s="32">
        <v>662.3</v>
      </c>
      <c r="I826" s="32">
        <v>39883</v>
      </c>
      <c r="J826" s="33">
        <v>26414604.800000001</v>
      </c>
      <c r="K826" s="39">
        <f>IF(ISERROR((Table212[[#This Row],[Close Price]]-G825)/G825),0,(Table212[[#This Row],[Close Price]]-G825)/G825)</f>
        <v>-7.4051911137707309E-3</v>
      </c>
      <c r="L826" s="39">
        <f>IF(OR(Table212[[#This Row],[Raw Return]]&lt;-20,Table212[[#This Row],[Raw Return]]&gt;20),"Outlier",Table212[[#This Row],[Raw Return]])</f>
        <v>-7.4051911137707309E-3</v>
      </c>
      <c r="M826" s="40">
        <f>(Table212[[#This Row],[Return]]-$Q$3)^2</f>
        <v>7.5569903895147161E-5</v>
      </c>
      <c r="N826" s="40">
        <f>(Table212[[#This Row],[Return]]-$Q$3)^3</f>
        <v>-6.5693636768041247E-7</v>
      </c>
    </row>
    <row r="827" spans="1:14" x14ac:dyDescent="0.3">
      <c r="A827" s="36">
        <v>41470</v>
      </c>
      <c r="B827" s="37">
        <v>663.5</v>
      </c>
      <c r="C827" s="37">
        <v>657</v>
      </c>
      <c r="D827" s="37">
        <v>665.5</v>
      </c>
      <c r="E827" s="37">
        <v>655.55</v>
      </c>
      <c r="F827" s="37">
        <v>659.35</v>
      </c>
      <c r="G827" s="37">
        <v>660.9</v>
      </c>
      <c r="H827" s="37">
        <v>661.34</v>
      </c>
      <c r="I827" s="37">
        <v>18627</v>
      </c>
      <c r="J827" s="38">
        <v>12318786.65</v>
      </c>
      <c r="K827" s="39">
        <f>IF(ISERROR((Table212[[#This Row],[Close Price]]-G826)/G826),0,(Table212[[#This Row],[Close Price]]-G826)/G826)</f>
        <v>-3.9186134137151815E-3</v>
      </c>
      <c r="L827" s="39">
        <f>IF(OR(Table212[[#This Row],[Raw Return]]&lt;-20,Table212[[#This Row],[Raw Return]]&gt;20),"Outlier",Table212[[#This Row],[Raw Return]])</f>
        <v>-3.9186134137151815E-3</v>
      </c>
      <c r="M827" s="40">
        <f>(Table212[[#This Row],[Return]]-$Q$3)^2</f>
        <v>2.7107824320838818E-5</v>
      </c>
      <c r="N827" s="40">
        <f>(Table212[[#This Row],[Return]]-$Q$3)^3</f>
        <v>-1.4113736130474608E-7</v>
      </c>
    </row>
    <row r="828" spans="1:14" x14ac:dyDescent="0.3">
      <c r="A828" s="31">
        <v>41471</v>
      </c>
      <c r="B828" s="32">
        <v>660.9</v>
      </c>
      <c r="C828" s="32">
        <v>657</v>
      </c>
      <c r="D828" s="32">
        <v>658.9</v>
      </c>
      <c r="E828" s="32">
        <v>641.15</v>
      </c>
      <c r="F828" s="32">
        <v>643.25</v>
      </c>
      <c r="G828" s="32">
        <v>643.20000000000005</v>
      </c>
      <c r="H828" s="32">
        <v>645.89</v>
      </c>
      <c r="I828" s="32">
        <v>47366</v>
      </c>
      <c r="J828" s="33">
        <v>30593179.199999999</v>
      </c>
      <c r="K828" s="39">
        <f>IF(ISERROR((Table212[[#This Row],[Close Price]]-G827)/G827),0,(Table212[[#This Row],[Close Price]]-G827)/G827)</f>
        <v>-2.6781661370857818E-2</v>
      </c>
      <c r="L828" s="39">
        <f>IF(OR(Table212[[#This Row],[Raw Return]]&lt;-20,Table212[[#This Row],[Raw Return]]&gt;20),"Outlier",Table212[[#This Row],[Raw Return]])</f>
        <v>-2.6781661370857818E-2</v>
      </c>
      <c r="M828" s="40">
        <f>(Table212[[#This Row],[Return]]-$Q$3)^2</f>
        <v>7.8790050410656662E-4</v>
      </c>
      <c r="N828" s="40">
        <f>(Table212[[#This Row],[Return]]-$Q$3)^3</f>
        <v>-2.211602476185804E-5</v>
      </c>
    </row>
    <row r="829" spans="1:14" x14ac:dyDescent="0.3">
      <c r="A829" s="36">
        <v>41472</v>
      </c>
      <c r="B829" s="37">
        <v>643.20000000000005</v>
      </c>
      <c r="C829" s="37">
        <v>651.29999999999995</v>
      </c>
      <c r="D829" s="37">
        <v>653.65</v>
      </c>
      <c r="E829" s="37">
        <v>611</v>
      </c>
      <c r="F829" s="37">
        <v>629.29999999999995</v>
      </c>
      <c r="G829" s="37">
        <v>629.85</v>
      </c>
      <c r="H829" s="37">
        <v>627.41999999999996</v>
      </c>
      <c r="I829" s="37">
        <v>127828</v>
      </c>
      <c r="J829" s="38">
        <v>80202049.099999994</v>
      </c>
      <c r="K829" s="39">
        <f>IF(ISERROR((Table212[[#This Row],[Close Price]]-G828)/G828),0,(Table212[[#This Row],[Close Price]]-G828)/G828)</f>
        <v>-2.0755597014925405E-2</v>
      </c>
      <c r="L829" s="39">
        <f>IF(OR(Table212[[#This Row],[Raw Return]]&lt;-20,Table212[[#This Row],[Raw Return]]&gt;20),"Outlier",Table212[[#This Row],[Raw Return]])</f>
        <v>-2.0755597014925405E-2</v>
      </c>
      <c r="M829" s="40">
        <f>(Table212[[#This Row],[Return]]-$Q$3)^2</f>
        <v>4.8591594013448319E-4</v>
      </c>
      <c r="N829" s="40">
        <f>(Table212[[#This Row],[Return]]-$Q$3)^3</f>
        <v>-1.0711288554125321E-5</v>
      </c>
    </row>
    <row r="830" spans="1:14" x14ac:dyDescent="0.3">
      <c r="A830" s="31">
        <v>41473</v>
      </c>
      <c r="B830" s="32">
        <v>629.85</v>
      </c>
      <c r="C830" s="32">
        <v>632.15</v>
      </c>
      <c r="D830" s="32">
        <v>643.75</v>
      </c>
      <c r="E830" s="32">
        <v>625.70000000000005</v>
      </c>
      <c r="F830" s="32">
        <v>643</v>
      </c>
      <c r="G830" s="32">
        <v>636.95000000000005</v>
      </c>
      <c r="H830" s="32">
        <v>635.54999999999995</v>
      </c>
      <c r="I830" s="32">
        <v>184640</v>
      </c>
      <c r="J830" s="33">
        <v>117348245.5</v>
      </c>
      <c r="K830" s="39">
        <f>IF(ISERROR((Table212[[#This Row],[Close Price]]-G829)/G829),0,(Table212[[#This Row],[Close Price]]-G829)/G829)</f>
        <v>1.1272525204413785E-2</v>
      </c>
      <c r="L830" s="39">
        <f>IF(OR(Table212[[#This Row],[Raw Return]]&lt;-20,Table212[[#This Row],[Raw Return]]&gt;20),"Outlier",Table212[[#This Row],[Raw Return]])</f>
        <v>1.1272525204413785E-2</v>
      </c>
      <c r="M830" s="40">
        <f>(Table212[[#This Row],[Return]]-$Q$3)^2</f>
        <v>9.9692659173605857E-5</v>
      </c>
      <c r="N830" s="40">
        <f>(Table212[[#This Row],[Return]]-$Q$3)^3</f>
        <v>9.9539343160999843E-7</v>
      </c>
    </row>
    <row r="831" spans="1:14" x14ac:dyDescent="0.3">
      <c r="A831" s="36">
        <v>41474</v>
      </c>
      <c r="B831" s="37">
        <v>636.95000000000005</v>
      </c>
      <c r="C831" s="37">
        <v>648.85</v>
      </c>
      <c r="D831" s="37">
        <v>655</v>
      </c>
      <c r="E831" s="37">
        <v>629</v>
      </c>
      <c r="F831" s="37">
        <v>630</v>
      </c>
      <c r="G831" s="37">
        <v>630.35</v>
      </c>
      <c r="H831" s="37">
        <v>641.39</v>
      </c>
      <c r="I831" s="37">
        <v>54966</v>
      </c>
      <c r="J831" s="38">
        <v>35254638.649999999</v>
      </c>
      <c r="K831" s="39">
        <f>IF(ISERROR((Table212[[#This Row],[Close Price]]-G830)/G830),0,(Table212[[#This Row],[Close Price]]-G830)/G830)</f>
        <v>-1.0361880838370394E-2</v>
      </c>
      <c r="L831" s="39">
        <f>IF(OR(Table212[[#This Row],[Raw Return]]&lt;-20,Table212[[#This Row],[Raw Return]]&gt;20),"Outlier",Table212[[#This Row],[Raw Return]])</f>
        <v>-1.0361880838370394E-2</v>
      </c>
      <c r="M831" s="40">
        <f>(Table212[[#This Row],[Return]]-$Q$3)^2</f>
        <v>1.3571748843950313E-4</v>
      </c>
      <c r="N831" s="40">
        <f>(Table212[[#This Row],[Return]]-$Q$3)^3</f>
        <v>-1.5810795487887689E-6</v>
      </c>
    </row>
    <row r="832" spans="1:14" x14ac:dyDescent="0.3">
      <c r="A832" s="31">
        <v>41477</v>
      </c>
      <c r="B832" s="32">
        <v>630.35</v>
      </c>
      <c r="C832" s="32">
        <v>630</v>
      </c>
      <c r="D832" s="32">
        <v>641.65</v>
      </c>
      <c r="E832" s="32">
        <v>620</v>
      </c>
      <c r="F832" s="32">
        <v>634.1</v>
      </c>
      <c r="G832" s="32">
        <v>633.4</v>
      </c>
      <c r="H832" s="32">
        <v>634.67999999999995</v>
      </c>
      <c r="I832" s="32">
        <v>31388</v>
      </c>
      <c r="J832" s="33">
        <v>19921191.350000001</v>
      </c>
      <c r="K832" s="39">
        <f>IF(ISERROR((Table212[[#This Row],[Close Price]]-G831)/G831),0,(Table212[[#This Row],[Close Price]]-G831)/G831)</f>
        <v>4.8385817403029342E-3</v>
      </c>
      <c r="L832" s="39">
        <f>IF(OR(Table212[[#This Row],[Raw Return]]&lt;-20,Table212[[#This Row],[Raw Return]]&gt;20),"Outlier",Table212[[#This Row],[Raw Return]])</f>
        <v>4.8385817403029342E-3</v>
      </c>
      <c r="M832" s="40">
        <f>(Table212[[#This Row],[Return]]-$Q$3)^2</f>
        <v>1.2607311909790332E-5</v>
      </c>
      <c r="N832" s="40">
        <f>(Table212[[#This Row],[Return]]-$Q$3)^3</f>
        <v>4.4764500865373226E-8</v>
      </c>
    </row>
    <row r="833" spans="1:14" x14ac:dyDescent="0.3">
      <c r="A833" s="36">
        <v>41478</v>
      </c>
      <c r="B833" s="37">
        <v>633.4</v>
      </c>
      <c r="C833" s="37">
        <v>640</v>
      </c>
      <c r="D833" s="37">
        <v>650.9</v>
      </c>
      <c r="E833" s="37">
        <v>636</v>
      </c>
      <c r="F833" s="37">
        <v>646</v>
      </c>
      <c r="G833" s="37">
        <v>646.15</v>
      </c>
      <c r="H833" s="37">
        <v>647.05999999999995</v>
      </c>
      <c r="I833" s="37">
        <v>66555</v>
      </c>
      <c r="J833" s="38">
        <v>43064826.600000001</v>
      </c>
      <c r="K833" s="39">
        <f>IF(ISERROR((Table212[[#This Row],[Close Price]]-G832)/G832),0,(Table212[[#This Row],[Close Price]]-G832)/G832)</f>
        <v>2.0129460056836124E-2</v>
      </c>
      <c r="L833" s="39">
        <f>IF(OR(Table212[[#This Row],[Raw Return]]&lt;-20,Table212[[#This Row],[Raw Return]]&gt;20),"Outlier",Table212[[#This Row],[Raw Return]])</f>
        <v>2.0129460056836124E-2</v>
      </c>
      <c r="M833" s="40">
        <f>(Table212[[#This Row],[Return]]-$Q$3)^2</f>
        <v>3.5500423195945763E-4</v>
      </c>
      <c r="N833" s="40">
        <f>(Table212[[#This Row],[Return]]-$Q$3)^3</f>
        <v>6.6888321115980793E-6</v>
      </c>
    </row>
    <row r="834" spans="1:14" x14ac:dyDescent="0.3">
      <c r="A834" s="31">
        <v>41479</v>
      </c>
      <c r="B834" s="32">
        <v>646.15</v>
      </c>
      <c r="C834" s="32">
        <v>640</v>
      </c>
      <c r="D834" s="32">
        <v>644.9</v>
      </c>
      <c r="E834" s="32">
        <v>630</v>
      </c>
      <c r="F834" s="32">
        <v>633.20000000000005</v>
      </c>
      <c r="G834" s="32">
        <v>633.04999999999995</v>
      </c>
      <c r="H834" s="32">
        <v>633.75</v>
      </c>
      <c r="I834" s="32">
        <v>50589</v>
      </c>
      <c r="J834" s="33">
        <v>32060694.100000001</v>
      </c>
      <c r="K834" s="39">
        <f>IF(ISERROR((Table212[[#This Row],[Close Price]]-G833)/G833),0,(Table212[[#This Row],[Close Price]]-G833)/G833)</f>
        <v>-2.0273930201965523E-2</v>
      </c>
      <c r="L834" s="39">
        <f>IF(OR(Table212[[#This Row],[Raw Return]]&lt;-20,Table212[[#This Row],[Raw Return]]&gt;20),"Outlier",Table212[[#This Row],[Raw Return]])</f>
        <v>-2.0273930201965523E-2</v>
      </c>
      <c r="M834" s="40">
        <f>(Table212[[#This Row],[Return]]-$Q$3)^2</f>
        <v>4.649126972239164E-4</v>
      </c>
      <c r="N834" s="40">
        <f>(Table212[[#This Row],[Return]]-$Q$3)^3</f>
        <v>-1.0024370529037436E-5</v>
      </c>
    </row>
    <row r="835" spans="1:14" x14ac:dyDescent="0.3">
      <c r="A835" s="36">
        <v>41480</v>
      </c>
      <c r="B835" s="37">
        <v>633.04999999999995</v>
      </c>
      <c r="C835" s="37">
        <v>630</v>
      </c>
      <c r="D835" s="37">
        <v>638</v>
      </c>
      <c r="E835" s="37">
        <v>621.95000000000005</v>
      </c>
      <c r="F835" s="37">
        <v>625</v>
      </c>
      <c r="G835" s="37">
        <v>623.45000000000005</v>
      </c>
      <c r="H835" s="37">
        <v>627.37</v>
      </c>
      <c r="I835" s="37">
        <v>21908</v>
      </c>
      <c r="J835" s="38">
        <v>13744473.65</v>
      </c>
      <c r="K835" s="39">
        <f>IF(ISERROR((Table212[[#This Row],[Close Price]]-G834)/G834),0,(Table212[[#This Row],[Close Price]]-G834)/G834)</f>
        <v>-1.5164678935313024E-2</v>
      </c>
      <c r="L835" s="39">
        <f>IF(OR(Table212[[#This Row],[Raw Return]]&lt;-20,Table212[[#This Row],[Raw Return]]&gt;20),"Outlier",Table212[[#This Row],[Raw Return]])</f>
        <v>-1.5164678935313024E-2</v>
      </c>
      <c r="M835" s="40">
        <f>(Table212[[#This Row],[Return]]-$Q$3)^2</f>
        <v>2.7068748758655293E-4</v>
      </c>
      <c r="N835" s="40">
        <f>(Table212[[#This Row],[Return]]-$Q$3)^3</f>
        <v>-4.45350835834512E-6</v>
      </c>
    </row>
    <row r="836" spans="1:14" x14ac:dyDescent="0.3">
      <c r="A836" s="31">
        <v>41481</v>
      </c>
      <c r="B836" s="32">
        <v>623.45000000000005</v>
      </c>
      <c r="C836" s="32">
        <v>621.25</v>
      </c>
      <c r="D836" s="32">
        <v>628.95000000000005</v>
      </c>
      <c r="E836" s="32">
        <v>613.79999999999995</v>
      </c>
      <c r="F836" s="32">
        <v>614.95000000000005</v>
      </c>
      <c r="G836" s="32">
        <v>614.35</v>
      </c>
      <c r="H836" s="32">
        <v>616.66</v>
      </c>
      <c r="I836" s="32">
        <v>44554</v>
      </c>
      <c r="J836" s="33">
        <v>27474454.899999999</v>
      </c>
      <c r="K836" s="39">
        <f>IF(ISERROR((Table212[[#This Row],[Close Price]]-G835)/G835),0,(Table212[[#This Row],[Close Price]]-G835)/G835)</f>
        <v>-1.4596198572459735E-2</v>
      </c>
      <c r="L836" s="39">
        <f>IF(OR(Table212[[#This Row],[Raw Return]]&lt;-20,Table212[[#This Row],[Raw Return]]&gt;20),"Outlier",Table212[[#This Row],[Raw Return]])</f>
        <v>-1.4596198572459735E-2</v>
      </c>
      <c r="M836" s="40">
        <f>(Table212[[#This Row],[Return]]-$Q$3)^2</f>
        <v>2.5230471679465782E-4</v>
      </c>
      <c r="N836" s="40">
        <f>(Table212[[#This Row],[Return]]-$Q$3)^3</f>
        <v>-4.0076340190485428E-6</v>
      </c>
    </row>
    <row r="837" spans="1:14" x14ac:dyDescent="0.3">
      <c r="A837" s="36">
        <v>41484</v>
      </c>
      <c r="B837" s="37">
        <v>614.35</v>
      </c>
      <c r="C837" s="37">
        <v>615</v>
      </c>
      <c r="D837" s="37">
        <v>618.25</v>
      </c>
      <c r="E837" s="37">
        <v>612.85</v>
      </c>
      <c r="F837" s="37">
        <v>613.95000000000005</v>
      </c>
      <c r="G837" s="37">
        <v>613.20000000000005</v>
      </c>
      <c r="H837" s="37">
        <v>614.16999999999996</v>
      </c>
      <c r="I837" s="37">
        <v>42261</v>
      </c>
      <c r="J837" s="38">
        <v>25955318.199999999</v>
      </c>
      <c r="K837" s="39">
        <f>IF(ISERROR((Table212[[#This Row],[Close Price]]-G836)/G836),0,(Table212[[#This Row],[Close Price]]-G836)/G836)</f>
        <v>-1.8718971270448072E-3</v>
      </c>
      <c r="L837" s="39">
        <f>IF(OR(Table212[[#This Row],[Raw Return]]&lt;-20,Table212[[#This Row],[Raw Return]]&gt;20),"Outlier",Table212[[#This Row],[Raw Return]])</f>
        <v>-1.8718971270448072E-3</v>
      </c>
      <c r="M837" s="40">
        <f>(Table212[[#This Row],[Return]]-$Q$3)^2</f>
        <v>9.9843436124968777E-6</v>
      </c>
      <c r="N837" s="40">
        <f>(Table212[[#This Row],[Return]]-$Q$3)^3</f>
        <v>-3.1548540910562257E-8</v>
      </c>
    </row>
    <row r="838" spans="1:14" x14ac:dyDescent="0.3">
      <c r="A838" s="31">
        <v>41485</v>
      </c>
      <c r="B838" s="32">
        <v>613.20000000000005</v>
      </c>
      <c r="C838" s="32">
        <v>619.9</v>
      </c>
      <c r="D838" s="32">
        <v>619.9</v>
      </c>
      <c r="E838" s="32">
        <v>609.79999999999995</v>
      </c>
      <c r="F838" s="32">
        <v>610</v>
      </c>
      <c r="G838" s="32">
        <v>610.75</v>
      </c>
      <c r="H838" s="32">
        <v>611.72</v>
      </c>
      <c r="I838" s="32">
        <v>43490</v>
      </c>
      <c r="J838" s="33">
        <v>26603697.899999999</v>
      </c>
      <c r="K838" s="39">
        <f>IF(ISERROR((Table212[[#This Row],[Close Price]]-G837)/G837),0,(Table212[[#This Row],[Close Price]]-G837)/G837)</f>
        <v>-3.9954337899544114E-3</v>
      </c>
      <c r="L838" s="39">
        <f>IF(OR(Table212[[#This Row],[Raw Return]]&lt;-20,Table212[[#This Row],[Raw Return]]&gt;20),"Outlier",Table212[[#This Row],[Raw Return]])</f>
        <v>-3.9954337899544114E-3</v>
      </c>
      <c r="M838" s="40">
        <f>(Table212[[#This Row],[Return]]-$Q$3)^2</f>
        <v>2.7913658955220632E-5</v>
      </c>
      <c r="N838" s="40">
        <f>(Table212[[#This Row],[Return]]-$Q$3)^3</f>
        <v>-1.4747729120176747E-7</v>
      </c>
    </row>
    <row r="839" spans="1:14" x14ac:dyDescent="0.3">
      <c r="A839" s="36">
        <v>41486</v>
      </c>
      <c r="B839" s="37">
        <v>610.75</v>
      </c>
      <c r="C839" s="37">
        <v>605</v>
      </c>
      <c r="D839" s="37">
        <v>614.95000000000005</v>
      </c>
      <c r="E839" s="37">
        <v>586.25</v>
      </c>
      <c r="F839" s="37">
        <v>590.5</v>
      </c>
      <c r="G839" s="37">
        <v>589.6</v>
      </c>
      <c r="H839" s="37">
        <v>601.91</v>
      </c>
      <c r="I839" s="37">
        <v>78103</v>
      </c>
      <c r="J839" s="38">
        <v>47011330.200000003</v>
      </c>
      <c r="K839" s="39">
        <f>IF(ISERROR((Table212[[#This Row],[Close Price]]-G838)/G838),0,(Table212[[#This Row],[Close Price]]-G838)/G838)</f>
        <v>-3.4629553827261524E-2</v>
      </c>
      <c r="L839" s="39">
        <f>IF(OR(Table212[[#This Row],[Raw Return]]&lt;-20,Table212[[#This Row],[Raw Return]]&gt;20),"Outlier",Table212[[#This Row],[Raw Return]])</f>
        <v>-3.4629553827261524E-2</v>
      </c>
      <c r="M839" s="40">
        <f>(Table212[[#This Row],[Return]]-$Q$3)^2</f>
        <v>1.2900637818885239E-3</v>
      </c>
      <c r="N839" s="40">
        <f>(Table212[[#This Row],[Return]]-$Q$3)^3</f>
        <v>-4.6335811572324897E-5</v>
      </c>
    </row>
    <row r="840" spans="1:14" x14ac:dyDescent="0.3">
      <c r="A840" s="31">
        <v>41487</v>
      </c>
      <c r="B840" s="32">
        <v>589.6</v>
      </c>
      <c r="C840" s="32">
        <v>585.5</v>
      </c>
      <c r="D840" s="32">
        <v>605.04999999999995</v>
      </c>
      <c r="E840" s="32">
        <v>575</v>
      </c>
      <c r="F840" s="32">
        <v>578</v>
      </c>
      <c r="G840" s="32">
        <v>578.5</v>
      </c>
      <c r="H840" s="32">
        <v>585.41999999999996</v>
      </c>
      <c r="I840" s="32">
        <v>17358</v>
      </c>
      <c r="J840" s="33">
        <v>10161765.35</v>
      </c>
      <c r="K840" s="39">
        <f>IF(ISERROR((Table212[[#This Row],[Close Price]]-G839)/G839),0,(Table212[[#This Row],[Close Price]]-G839)/G839)</f>
        <v>-1.8826322930800582E-2</v>
      </c>
      <c r="L840" s="39">
        <f>IF(OR(Table212[[#This Row],[Raw Return]]&lt;-20,Table212[[#This Row],[Raw Return]]&gt;20),"Outlier",Table212[[#This Row],[Raw Return]])</f>
        <v>-1.8826322930800582E-2</v>
      </c>
      <c r="M840" s="40">
        <f>(Table212[[#This Row],[Return]]-$Q$3)^2</f>
        <v>4.0458212788843932E-4</v>
      </c>
      <c r="N840" s="40">
        <f>(Table212[[#This Row],[Return]]-$Q$3)^3</f>
        <v>-8.1378567613048241E-6</v>
      </c>
    </row>
    <row r="841" spans="1:14" x14ac:dyDescent="0.3">
      <c r="A841" s="36">
        <v>41488</v>
      </c>
      <c r="B841" s="37">
        <v>578.5</v>
      </c>
      <c r="C841" s="37">
        <v>570.25</v>
      </c>
      <c r="D841" s="37">
        <v>598</v>
      </c>
      <c r="E841" s="37">
        <v>569.25</v>
      </c>
      <c r="F841" s="37">
        <v>592.15</v>
      </c>
      <c r="G841" s="37">
        <v>590.45000000000005</v>
      </c>
      <c r="H841" s="37">
        <v>579.76</v>
      </c>
      <c r="I841" s="37">
        <v>33657</v>
      </c>
      <c r="J841" s="38">
        <v>19513038.449999999</v>
      </c>
      <c r="K841" s="39">
        <f>IF(ISERROR((Table212[[#This Row],[Close Price]]-G840)/G840),0,(Table212[[#This Row],[Close Price]]-G840)/G840)</f>
        <v>2.0656871218669048E-2</v>
      </c>
      <c r="L841" s="39">
        <f>IF(OR(Table212[[#This Row],[Raw Return]]&lt;-20,Table212[[#This Row],[Raw Return]]&gt;20),"Outlier",Table212[[#This Row],[Raw Return]])</f>
        <v>2.0656871218669048E-2</v>
      </c>
      <c r="M841" s="40">
        <f>(Table212[[#This Row],[Return]]-$Q$3)^2</f>
        <v>3.7515688835932119E-4</v>
      </c>
      <c r="N841" s="40">
        <f>(Table212[[#This Row],[Return]]-$Q$3)^3</f>
        <v>7.2664014457743953E-6</v>
      </c>
    </row>
    <row r="842" spans="1:14" x14ac:dyDescent="0.3">
      <c r="A842" s="31">
        <v>41491</v>
      </c>
      <c r="B842" s="32">
        <v>590.45000000000005</v>
      </c>
      <c r="C842" s="32">
        <v>585.1</v>
      </c>
      <c r="D842" s="32">
        <v>616</v>
      </c>
      <c r="E842" s="32">
        <v>578.9</v>
      </c>
      <c r="F842" s="32">
        <v>609</v>
      </c>
      <c r="G842" s="32">
        <v>607.25</v>
      </c>
      <c r="H842" s="32">
        <v>591.17999999999995</v>
      </c>
      <c r="I842" s="32">
        <v>41594</v>
      </c>
      <c r="J842" s="33">
        <v>24589475.600000001</v>
      </c>
      <c r="K842" s="39">
        <f>IF(ISERROR((Table212[[#This Row],[Close Price]]-G841)/G841),0,(Table212[[#This Row],[Close Price]]-G841)/G841)</f>
        <v>2.8452874925903891E-2</v>
      </c>
      <c r="L842" s="39">
        <f>IF(OR(Table212[[#This Row],[Raw Return]]&lt;-20,Table212[[#This Row],[Raw Return]]&gt;20),"Outlier",Table212[[#This Row],[Raw Return]])</f>
        <v>2.8452874925903891E-2</v>
      </c>
      <c r="M842" s="40">
        <f>(Table212[[#This Row],[Return]]-$Q$3)^2</f>
        <v>7.3793564153633111E-4</v>
      </c>
      <c r="N842" s="40">
        <f>(Table212[[#This Row],[Return]]-$Q$3)^3</f>
        <v>2.0046000194973765E-5</v>
      </c>
    </row>
    <row r="843" spans="1:14" x14ac:dyDescent="0.3">
      <c r="A843" s="36">
        <v>41492</v>
      </c>
      <c r="B843" s="37">
        <v>607.25</v>
      </c>
      <c r="C843" s="37">
        <v>609.9</v>
      </c>
      <c r="D843" s="37">
        <v>615</v>
      </c>
      <c r="E843" s="37">
        <v>580.1</v>
      </c>
      <c r="F843" s="37">
        <v>583.95000000000005</v>
      </c>
      <c r="G843" s="37">
        <v>582.5</v>
      </c>
      <c r="H843" s="37">
        <v>586.6</v>
      </c>
      <c r="I843" s="37">
        <v>52020</v>
      </c>
      <c r="J843" s="38">
        <v>30514832.050000001</v>
      </c>
      <c r="K843" s="39">
        <f>IF(ISERROR((Table212[[#This Row],[Close Price]]-G842)/G842),0,(Table212[[#This Row],[Close Price]]-G842)/G842)</f>
        <v>-4.0757513379991769E-2</v>
      </c>
      <c r="L843" s="39">
        <f>IF(OR(Table212[[#This Row],[Raw Return]]&lt;-20,Table212[[#This Row],[Raw Return]]&gt;20),"Outlier",Table212[[#This Row],[Raw Return]])</f>
        <v>-4.0757513379991769E-2</v>
      </c>
      <c r="M843" s="40">
        <f>(Table212[[#This Row],[Return]]-$Q$3)^2</f>
        <v>1.7678171286458803E-3</v>
      </c>
      <c r="N843" s="40">
        <f>(Table212[[#This Row],[Return]]-$Q$3)^3</f>
        <v>-7.432860915130211E-5</v>
      </c>
    </row>
    <row r="844" spans="1:14" x14ac:dyDescent="0.3">
      <c r="A844" s="31">
        <v>41493</v>
      </c>
      <c r="B844" s="32">
        <v>582.5</v>
      </c>
      <c r="C844" s="32">
        <v>570.25</v>
      </c>
      <c r="D844" s="32">
        <v>582</v>
      </c>
      <c r="E844" s="32">
        <v>567.5</v>
      </c>
      <c r="F844" s="32">
        <v>568</v>
      </c>
      <c r="G844" s="32">
        <v>569</v>
      </c>
      <c r="H844" s="32">
        <v>569.59</v>
      </c>
      <c r="I844" s="32">
        <v>36346</v>
      </c>
      <c r="J844" s="33">
        <v>20702189.199999999</v>
      </c>
      <c r="K844" s="39">
        <f>IF(ISERROR((Table212[[#This Row],[Close Price]]-G843)/G843),0,(Table212[[#This Row],[Close Price]]-G843)/G843)</f>
        <v>-2.317596566523605E-2</v>
      </c>
      <c r="L844" s="39">
        <f>IF(OR(Table212[[#This Row],[Raw Return]]&lt;-20,Table212[[#This Row],[Raw Return]]&gt;20),"Outlier",Table212[[#This Row],[Raw Return]])</f>
        <v>-2.317596566523605E-2</v>
      </c>
      <c r="M844" s="40">
        <f>(Table212[[#This Row],[Return]]-$Q$3)^2</f>
        <v>5.9848092248183471E-4</v>
      </c>
      <c r="N844" s="40">
        <f>(Table212[[#This Row],[Return]]-$Q$3)^3</f>
        <v>-1.4641159327344083E-5</v>
      </c>
    </row>
    <row r="845" spans="1:14" x14ac:dyDescent="0.3">
      <c r="A845" s="36">
        <v>41494</v>
      </c>
      <c r="B845" s="37">
        <v>569</v>
      </c>
      <c r="C845" s="37">
        <v>565.04999999999995</v>
      </c>
      <c r="D845" s="37">
        <v>579</v>
      </c>
      <c r="E845" s="37">
        <v>565.04999999999995</v>
      </c>
      <c r="F845" s="37">
        <v>568.65</v>
      </c>
      <c r="G845" s="37">
        <v>568.29999999999995</v>
      </c>
      <c r="H845" s="37">
        <v>570.29999999999995</v>
      </c>
      <c r="I845" s="37">
        <v>22617</v>
      </c>
      <c r="J845" s="38">
        <v>12898396.949999999</v>
      </c>
      <c r="K845" s="39">
        <f>IF(ISERROR((Table212[[#This Row],[Close Price]]-G844)/G844),0,(Table212[[#This Row],[Close Price]]-G844)/G844)</f>
        <v>-1.2302284710018375E-3</v>
      </c>
      <c r="L845" s="39">
        <f>IF(OR(Table212[[#This Row],[Raw Return]]&lt;-20,Table212[[#This Row],[Raw Return]]&gt;20),"Outlier",Table212[[#This Row],[Raw Return]])</f>
        <v>-1.2302284710018375E-3</v>
      </c>
      <c r="M845" s="40">
        <f>(Table212[[#This Row],[Return]]-$Q$3)^2</f>
        <v>6.3409915001497275E-6</v>
      </c>
      <c r="N845" s="40">
        <f>(Table212[[#This Row],[Return]]-$Q$3)^3</f>
        <v>-1.5967457046420062E-8</v>
      </c>
    </row>
    <row r="846" spans="1:14" x14ac:dyDescent="0.3">
      <c r="A846" s="31">
        <v>41498</v>
      </c>
      <c r="B846" s="32">
        <v>568.29999999999995</v>
      </c>
      <c r="C846" s="32">
        <v>563.04999999999995</v>
      </c>
      <c r="D846" s="32">
        <v>589.79999999999995</v>
      </c>
      <c r="E846" s="32">
        <v>563.04999999999995</v>
      </c>
      <c r="F846" s="32">
        <v>584.95000000000005</v>
      </c>
      <c r="G846" s="32">
        <v>586.54999999999995</v>
      </c>
      <c r="H846" s="32">
        <v>581.51</v>
      </c>
      <c r="I846" s="32">
        <v>22215</v>
      </c>
      <c r="J846" s="33">
        <v>12918163.85</v>
      </c>
      <c r="K846" s="39">
        <f>IF(ISERROR((Table212[[#This Row],[Close Price]]-G845)/G845),0,(Table212[[#This Row],[Close Price]]-G845)/G845)</f>
        <v>3.2113320429350695E-2</v>
      </c>
      <c r="L846" s="39">
        <f>IF(OR(Table212[[#This Row],[Raw Return]]&lt;-20,Table212[[#This Row],[Raw Return]]&gt;20),"Outlier",Table212[[#This Row],[Raw Return]])</f>
        <v>3.2113320429350695E-2</v>
      </c>
      <c r="M846" s="40">
        <f>(Table212[[#This Row],[Return]]-$Q$3)^2</f>
        <v>9.5020629365268538E-4</v>
      </c>
      <c r="N846" s="40">
        <f>(Table212[[#This Row],[Return]]-$Q$3)^3</f>
        <v>2.9290504627969073E-5</v>
      </c>
    </row>
    <row r="847" spans="1:14" x14ac:dyDescent="0.3">
      <c r="A847" s="36">
        <v>41499</v>
      </c>
      <c r="B847" s="37">
        <v>586.54999999999995</v>
      </c>
      <c r="C847" s="37">
        <v>581</v>
      </c>
      <c r="D847" s="37">
        <v>599.70000000000005</v>
      </c>
      <c r="E847" s="37">
        <v>573.1</v>
      </c>
      <c r="F847" s="37">
        <v>589.95000000000005</v>
      </c>
      <c r="G847" s="37">
        <v>585.79999999999995</v>
      </c>
      <c r="H847" s="37">
        <v>588.55999999999995</v>
      </c>
      <c r="I847" s="37">
        <v>16560</v>
      </c>
      <c r="J847" s="38">
        <v>9746567.1999999993</v>
      </c>
      <c r="K847" s="39">
        <f>IF(ISERROR((Table212[[#This Row],[Close Price]]-G846)/G846),0,(Table212[[#This Row],[Close Price]]-G846)/G846)</f>
        <v>-1.2786633705566448E-3</v>
      </c>
      <c r="L847" s="39">
        <f>IF(OR(Table212[[#This Row],[Raw Return]]&lt;-20,Table212[[#This Row],[Raw Return]]&gt;20),"Outlier",Table212[[#This Row],[Raw Return]])</f>
        <v>-1.2786633705566448E-3</v>
      </c>
      <c r="M847" s="40">
        <f>(Table212[[#This Row],[Return]]-$Q$3)^2</f>
        <v>6.5872684331401227E-6</v>
      </c>
      <c r="N847" s="40">
        <f>(Table212[[#This Row],[Return]]-$Q$3)^3</f>
        <v>-1.6906668690679166E-8</v>
      </c>
    </row>
    <row r="848" spans="1:14" x14ac:dyDescent="0.3">
      <c r="A848" s="31">
        <v>41500</v>
      </c>
      <c r="B848" s="32">
        <v>585.79999999999995</v>
      </c>
      <c r="C848" s="32">
        <v>580.25</v>
      </c>
      <c r="D848" s="32">
        <v>610</v>
      </c>
      <c r="E848" s="32">
        <v>580.25</v>
      </c>
      <c r="F848" s="32">
        <v>604</v>
      </c>
      <c r="G848" s="32">
        <v>603.4</v>
      </c>
      <c r="H848" s="32">
        <v>600.71</v>
      </c>
      <c r="I848" s="32">
        <v>33218</v>
      </c>
      <c r="J848" s="33">
        <v>19954461.850000001</v>
      </c>
      <c r="K848" s="39">
        <f>IF(ISERROR((Table212[[#This Row],[Close Price]]-G847)/G847),0,(Table212[[#This Row],[Close Price]]-G847)/G847)</f>
        <v>3.004438374871974E-2</v>
      </c>
      <c r="L848" s="39">
        <f>IF(OR(Table212[[#This Row],[Raw Return]]&lt;-20,Table212[[#This Row],[Raw Return]]&gt;20),"Outlier",Table212[[#This Row],[Raw Return]])</f>
        <v>3.004438374871974E-2</v>
      </c>
      <c r="M848" s="40">
        <f>(Table212[[#This Row],[Return]]-$Q$3)^2</f>
        <v>8.2693512344299107E-4</v>
      </c>
      <c r="N848" s="40">
        <f>(Table212[[#This Row],[Return]]-$Q$3)^3</f>
        <v>2.3779743071906812E-5</v>
      </c>
    </row>
    <row r="849" spans="1:14" x14ac:dyDescent="0.3">
      <c r="A849" s="36">
        <v>41502</v>
      </c>
      <c r="B849" s="37">
        <v>603.4</v>
      </c>
      <c r="C849" s="37">
        <v>597</v>
      </c>
      <c r="D849" s="37">
        <v>602.9</v>
      </c>
      <c r="E849" s="37">
        <v>577.04999999999995</v>
      </c>
      <c r="F849" s="37">
        <v>585</v>
      </c>
      <c r="G849" s="37">
        <v>584.25</v>
      </c>
      <c r="H849" s="37">
        <v>586.86</v>
      </c>
      <c r="I849" s="37">
        <v>31922</v>
      </c>
      <c r="J849" s="38">
        <v>18733743.850000001</v>
      </c>
      <c r="K849" s="39">
        <f>IF(ISERROR((Table212[[#This Row],[Close Price]]-G848)/G848),0,(Table212[[#This Row],[Close Price]]-G848)/G848)</f>
        <v>-3.1736824660258497E-2</v>
      </c>
      <c r="L849" s="39">
        <f>IF(OR(Table212[[#This Row],[Raw Return]]&lt;-20,Table212[[#This Row],[Raw Return]]&gt;20),"Outlier",Table212[[#This Row],[Raw Return]])</f>
        <v>-3.1736824660258497E-2</v>
      </c>
      <c r="M849" s="40">
        <f>(Table212[[#This Row],[Return]]-$Q$3)^2</f>
        <v>1.0906327077871265E-3</v>
      </c>
      <c r="N849" s="40">
        <f>(Table212[[#This Row],[Return]]-$Q$3)^3</f>
        <v>-3.6017849320337554E-5</v>
      </c>
    </row>
    <row r="850" spans="1:14" x14ac:dyDescent="0.3">
      <c r="A850" s="31">
        <v>41505</v>
      </c>
      <c r="B850" s="32">
        <v>584.25</v>
      </c>
      <c r="C850" s="32">
        <v>578</v>
      </c>
      <c r="D850" s="32">
        <v>587</v>
      </c>
      <c r="E850" s="32">
        <v>575</v>
      </c>
      <c r="F850" s="32">
        <v>576.04999999999995</v>
      </c>
      <c r="G850" s="32">
        <v>579.1</v>
      </c>
      <c r="H850" s="32">
        <v>578.51</v>
      </c>
      <c r="I850" s="32">
        <v>21183</v>
      </c>
      <c r="J850" s="33">
        <v>12254546</v>
      </c>
      <c r="K850" s="39">
        <f>IF(ISERROR((Table212[[#This Row],[Close Price]]-G849)/G849),0,(Table212[[#This Row],[Close Price]]-G849)/G849)</f>
        <v>-8.814719726144591E-3</v>
      </c>
      <c r="L850" s="39">
        <f>IF(OR(Table212[[#This Row],[Raw Return]]&lt;-20,Table212[[#This Row],[Raw Return]]&gt;20),"Outlier",Table212[[#This Row],[Raw Return]])</f>
        <v>-8.814719726144591E-3</v>
      </c>
      <c r="M850" s="40">
        <f>(Table212[[#This Row],[Return]]-$Q$3)^2</f>
        <v>1.0206300759088922E-4</v>
      </c>
      <c r="N850" s="40">
        <f>(Table212[[#This Row],[Return]]-$Q$3)^3</f>
        <v>-1.0311041693173701E-6</v>
      </c>
    </row>
    <row r="851" spans="1:14" x14ac:dyDescent="0.3">
      <c r="A851" s="36">
        <v>41506</v>
      </c>
      <c r="B851" s="37">
        <v>579.1</v>
      </c>
      <c r="C851" s="37">
        <v>575</v>
      </c>
      <c r="D851" s="37">
        <v>579</v>
      </c>
      <c r="E851" s="37">
        <v>566.29999999999995</v>
      </c>
      <c r="F851" s="37">
        <v>566.29999999999995</v>
      </c>
      <c r="G851" s="37">
        <v>566.6</v>
      </c>
      <c r="H851" s="37">
        <v>568.87</v>
      </c>
      <c r="I851" s="37">
        <v>33599</v>
      </c>
      <c r="J851" s="38">
        <v>19113566.149999999</v>
      </c>
      <c r="K851" s="39">
        <f>IF(ISERROR((Table212[[#This Row],[Close Price]]-G850)/G850),0,(Table212[[#This Row],[Close Price]]-G850)/G850)</f>
        <v>-2.1585218442410636E-2</v>
      </c>
      <c r="L851" s="39">
        <f>IF(OR(Table212[[#This Row],[Raw Return]]&lt;-20,Table212[[#This Row],[Raw Return]]&gt;20),"Outlier",Table212[[#This Row],[Raw Return]])</f>
        <v>-2.1585218442410636E-2</v>
      </c>
      <c r="M851" s="40">
        <f>(Table212[[#This Row],[Return]]-$Q$3)^2</f>
        <v>5.2317973352313072E-4</v>
      </c>
      <c r="N851" s="40">
        <f>(Table212[[#This Row],[Return]]-$Q$3)^3</f>
        <v>-1.1966754141518327E-5</v>
      </c>
    </row>
    <row r="852" spans="1:14" x14ac:dyDescent="0.3">
      <c r="A852" s="31">
        <v>41507</v>
      </c>
      <c r="B852" s="32">
        <v>566.6</v>
      </c>
      <c r="C852" s="32">
        <v>586</v>
      </c>
      <c r="D852" s="32">
        <v>586</v>
      </c>
      <c r="E852" s="32">
        <v>564</v>
      </c>
      <c r="F852" s="32">
        <v>564</v>
      </c>
      <c r="G852" s="32">
        <v>564.4</v>
      </c>
      <c r="H852" s="32">
        <v>566.52</v>
      </c>
      <c r="I852" s="32">
        <v>36068</v>
      </c>
      <c r="J852" s="33">
        <v>20433198.300000001</v>
      </c>
      <c r="K852" s="39">
        <f>IF(ISERROR((Table212[[#This Row],[Close Price]]-G851)/G851),0,(Table212[[#This Row],[Close Price]]-G851)/G851)</f>
        <v>-3.8828097423227064E-3</v>
      </c>
      <c r="L852" s="39">
        <f>IF(OR(Table212[[#This Row],[Raw Return]]&lt;-20,Table212[[#This Row],[Raw Return]]&gt;20),"Outlier",Table212[[#This Row],[Raw Return]])</f>
        <v>-3.8828097423227064E-3</v>
      </c>
      <c r="M852" s="40">
        <f>(Table212[[#This Row],[Return]]-$Q$3)^2</f>
        <v>2.6736281341465078E-5</v>
      </c>
      <c r="N852" s="40">
        <f>(Table212[[#This Row],[Return]]-$Q$3)^3</f>
        <v>-1.3824565925482868E-7</v>
      </c>
    </row>
    <row r="853" spans="1:14" x14ac:dyDescent="0.3">
      <c r="A853" s="36">
        <v>41508</v>
      </c>
      <c r="B853" s="37">
        <v>564.4</v>
      </c>
      <c r="C853" s="37">
        <v>561</v>
      </c>
      <c r="D853" s="37">
        <v>573</v>
      </c>
      <c r="E853" s="37">
        <v>561</v>
      </c>
      <c r="F853" s="37">
        <v>566.5</v>
      </c>
      <c r="G853" s="37">
        <v>565.65</v>
      </c>
      <c r="H853" s="37">
        <v>565.91999999999996</v>
      </c>
      <c r="I853" s="37">
        <v>27851</v>
      </c>
      <c r="J853" s="38">
        <v>15761373.6</v>
      </c>
      <c r="K853" s="39">
        <f>IF(ISERROR((Table212[[#This Row],[Close Price]]-G852)/G852),0,(Table212[[#This Row],[Close Price]]-G852)/G852)</f>
        <v>2.2147413182140325E-3</v>
      </c>
      <c r="L853" s="39">
        <f>IF(OR(Table212[[#This Row],[Raw Return]]&lt;-20,Table212[[#This Row],[Raw Return]]&gt;20),"Outlier",Table212[[#This Row],[Raw Return]])</f>
        <v>2.2147413182140325E-3</v>
      </c>
      <c r="M853" s="40">
        <f>(Table212[[#This Row],[Return]]-$Q$3)^2</f>
        <v>8.5902728243273486E-7</v>
      </c>
      <c r="N853" s="40">
        <f>(Table212[[#This Row],[Return]]-$Q$3)^3</f>
        <v>7.9617848155071869E-10</v>
      </c>
    </row>
    <row r="854" spans="1:14" x14ac:dyDescent="0.3">
      <c r="A854" s="31">
        <v>41509</v>
      </c>
      <c r="B854" s="32">
        <v>565.65</v>
      </c>
      <c r="C854" s="32">
        <v>565</v>
      </c>
      <c r="D854" s="32">
        <v>584.70000000000005</v>
      </c>
      <c r="E854" s="32">
        <v>564.5</v>
      </c>
      <c r="F854" s="32">
        <v>570</v>
      </c>
      <c r="G854" s="32">
        <v>571.15</v>
      </c>
      <c r="H854" s="32">
        <v>574.25</v>
      </c>
      <c r="I854" s="32">
        <v>41607</v>
      </c>
      <c r="J854" s="33">
        <v>23892898.850000001</v>
      </c>
      <c r="K854" s="39">
        <f>IF(ISERROR((Table212[[#This Row],[Close Price]]-G853)/G853),0,(Table212[[#This Row],[Close Price]]-G853)/G853)</f>
        <v>9.7233271457615143E-3</v>
      </c>
      <c r="L854" s="39">
        <f>IF(OR(Table212[[#This Row],[Raw Return]]&lt;-20,Table212[[#This Row],[Raw Return]]&gt;20),"Outlier",Table212[[#This Row],[Raw Return]])</f>
        <v>9.7233271457615143E-3</v>
      </c>
      <c r="M854" s="40">
        <f>(Table212[[#This Row],[Return]]-$Q$3)^2</f>
        <v>7.1156362446664486E-5</v>
      </c>
      <c r="N854" s="40">
        <f>(Table212[[#This Row],[Return]]-$Q$3)^3</f>
        <v>6.002340216836954E-7</v>
      </c>
    </row>
    <row r="855" spans="1:14" x14ac:dyDescent="0.3">
      <c r="A855" s="36">
        <v>41512</v>
      </c>
      <c r="B855" s="37">
        <v>571.15</v>
      </c>
      <c r="C855" s="37">
        <v>575.79999999999995</v>
      </c>
      <c r="D855" s="37">
        <v>585</v>
      </c>
      <c r="E855" s="37">
        <v>569.35</v>
      </c>
      <c r="F855" s="37">
        <v>579.65</v>
      </c>
      <c r="G855" s="37">
        <v>581.65</v>
      </c>
      <c r="H855" s="37">
        <v>577.80999999999995</v>
      </c>
      <c r="I855" s="37">
        <v>19521</v>
      </c>
      <c r="J855" s="38">
        <v>11279384.199999999</v>
      </c>
      <c r="K855" s="39">
        <f>IF(ISERROR((Table212[[#This Row],[Close Price]]-G854)/G854),0,(Table212[[#This Row],[Close Price]]-G854)/G854)</f>
        <v>1.8383962181563514E-2</v>
      </c>
      <c r="L855" s="39">
        <f>IF(OR(Table212[[#This Row],[Raw Return]]&lt;-20,Table212[[#This Row],[Raw Return]]&gt;20),"Outlier",Table212[[#This Row],[Raw Return]])</f>
        <v>1.8383962181563514E-2</v>
      </c>
      <c r="M855" s="40">
        <f>(Table212[[#This Row],[Return]]-$Q$3)^2</f>
        <v>2.922752029125606E-4</v>
      </c>
      <c r="N855" s="40">
        <f>(Table212[[#This Row],[Return]]-$Q$3)^3</f>
        <v>4.9967538532082993E-6</v>
      </c>
    </row>
    <row r="856" spans="1:14" x14ac:dyDescent="0.3">
      <c r="A856" s="31">
        <v>41513</v>
      </c>
      <c r="B856" s="32">
        <v>581.65</v>
      </c>
      <c r="C856" s="32">
        <v>576</v>
      </c>
      <c r="D856" s="32">
        <v>583</v>
      </c>
      <c r="E856" s="32">
        <v>570.1</v>
      </c>
      <c r="F856" s="32">
        <v>576.75</v>
      </c>
      <c r="G856" s="32">
        <v>576.65</v>
      </c>
      <c r="H856" s="32">
        <v>577.28</v>
      </c>
      <c r="I856" s="32">
        <v>21023</v>
      </c>
      <c r="J856" s="33">
        <v>12136212.199999999</v>
      </c>
      <c r="K856" s="39">
        <f>IF(ISERROR((Table212[[#This Row],[Close Price]]-G855)/G855),0,(Table212[[#This Row],[Close Price]]-G855)/G855)</f>
        <v>-8.5962348491360786E-3</v>
      </c>
      <c r="L856" s="39">
        <f>IF(OR(Table212[[#This Row],[Raw Return]]&lt;-20,Table212[[#This Row],[Raw Return]]&gt;20),"Outlier",Table212[[#This Row],[Raw Return]])</f>
        <v>-8.5962348491360786E-3</v>
      </c>
      <c r="M856" s="40">
        <f>(Table212[[#This Row],[Return]]-$Q$3)^2</f>
        <v>9.769620219671378E-5</v>
      </c>
      <c r="N856" s="40">
        <f>(Table212[[#This Row],[Return]]-$Q$3)^3</f>
        <v>-9.6564283450260613E-7</v>
      </c>
    </row>
    <row r="857" spans="1:14" x14ac:dyDescent="0.3">
      <c r="A857" s="36">
        <v>41514</v>
      </c>
      <c r="B857" s="37">
        <v>576.65</v>
      </c>
      <c r="C857" s="37">
        <v>565.04999999999995</v>
      </c>
      <c r="D857" s="37">
        <v>597.9</v>
      </c>
      <c r="E857" s="37">
        <v>563.35</v>
      </c>
      <c r="F857" s="37">
        <v>591.85</v>
      </c>
      <c r="G857" s="37">
        <v>588.75</v>
      </c>
      <c r="H857" s="37">
        <v>576.9</v>
      </c>
      <c r="I857" s="37">
        <v>44008</v>
      </c>
      <c r="J857" s="38">
        <v>25388201.600000001</v>
      </c>
      <c r="K857" s="39">
        <f>IF(ISERROR((Table212[[#This Row],[Close Price]]-G856)/G856),0,(Table212[[#This Row],[Close Price]]-G856)/G856)</f>
        <v>2.0983265412295192E-2</v>
      </c>
      <c r="L857" s="39">
        <f>IF(OR(Table212[[#This Row],[Raw Return]]&lt;-20,Table212[[#This Row],[Raw Return]]&gt;20),"Outlier",Table212[[#This Row],[Raw Return]])</f>
        <v>2.0983265412295192E-2</v>
      </c>
      <c r="M857" s="40">
        <f>(Table212[[#This Row],[Return]]-$Q$3)^2</f>
        <v>3.8790725835588594E-4</v>
      </c>
      <c r="N857" s="40">
        <f>(Table212[[#This Row],[Return]]-$Q$3)^3</f>
        <v>7.6399736201485951E-6</v>
      </c>
    </row>
    <row r="858" spans="1:14" x14ac:dyDescent="0.3">
      <c r="A858" s="31">
        <v>41515</v>
      </c>
      <c r="B858" s="32">
        <v>588.75</v>
      </c>
      <c r="C858" s="32">
        <v>592.04999999999995</v>
      </c>
      <c r="D858" s="32">
        <v>598.85</v>
      </c>
      <c r="E858" s="32">
        <v>587.15</v>
      </c>
      <c r="F858" s="32">
        <v>594.75</v>
      </c>
      <c r="G858" s="32">
        <v>595.9</v>
      </c>
      <c r="H858" s="32">
        <v>594.29999999999995</v>
      </c>
      <c r="I858" s="32">
        <v>24129</v>
      </c>
      <c r="J858" s="33">
        <v>14339978.949999999</v>
      </c>
      <c r="K858" s="39">
        <f>IF(ISERROR((Table212[[#This Row],[Close Price]]-G857)/G857),0,(Table212[[#This Row],[Close Price]]-G857)/G857)</f>
        <v>1.2144373673036054E-2</v>
      </c>
      <c r="L858" s="39">
        <f>IF(OR(Table212[[#This Row],[Raw Return]]&lt;-20,Table212[[#This Row],[Raw Return]]&gt;20),"Outlier",Table212[[#This Row],[Raw Return]])</f>
        <v>1.2144373673036054E-2</v>
      </c>
      <c r="M858" s="40">
        <f>(Table212[[#This Row],[Return]]-$Q$3)^2</f>
        <v>1.1786293221535819E-4</v>
      </c>
      <c r="N858" s="40">
        <f>(Table212[[#This Row],[Return]]-$Q$3)^3</f>
        <v>1.2795753407780397E-6</v>
      </c>
    </row>
    <row r="859" spans="1:14" x14ac:dyDescent="0.3">
      <c r="A859" s="36">
        <v>41516</v>
      </c>
      <c r="B859" s="37">
        <v>595.9</v>
      </c>
      <c r="C859" s="37">
        <v>585</v>
      </c>
      <c r="D859" s="37">
        <v>599.70000000000005</v>
      </c>
      <c r="E859" s="37">
        <v>585</v>
      </c>
      <c r="F859" s="37">
        <v>590</v>
      </c>
      <c r="G859" s="37">
        <v>590.1</v>
      </c>
      <c r="H859" s="37">
        <v>590.37</v>
      </c>
      <c r="I859" s="37">
        <v>18857</v>
      </c>
      <c r="J859" s="38">
        <v>11132688.15</v>
      </c>
      <c r="K859" s="39">
        <f>IF(ISERROR((Table212[[#This Row],[Close Price]]-G858)/G858),0,(Table212[[#This Row],[Close Price]]-G858)/G858)</f>
        <v>-9.7331767075011823E-3</v>
      </c>
      <c r="L859" s="39">
        <f>IF(OR(Table212[[#This Row],[Raw Return]]&lt;-20,Table212[[#This Row],[Raw Return]]&gt;20),"Outlier",Table212[[#This Row],[Raw Return]])</f>
        <v>-9.7331767075011823E-3</v>
      </c>
      <c r="M859" s="40">
        <f>(Table212[[#This Row],[Return]]-$Q$3)^2</f>
        <v>1.2146422153089228E-4</v>
      </c>
      <c r="N859" s="40">
        <f>(Table212[[#This Row],[Return]]-$Q$3)^3</f>
        <v>-1.3386669972153175E-6</v>
      </c>
    </row>
    <row r="860" spans="1:14" x14ac:dyDescent="0.3">
      <c r="A860" s="31">
        <v>41519</v>
      </c>
      <c r="B860" s="32">
        <v>590.1</v>
      </c>
      <c r="C860" s="32">
        <v>589.5</v>
      </c>
      <c r="D860" s="32">
        <v>597.20000000000005</v>
      </c>
      <c r="E860" s="32">
        <v>589.04999999999995</v>
      </c>
      <c r="F860" s="32">
        <v>590.15</v>
      </c>
      <c r="G860" s="32">
        <v>590.25</v>
      </c>
      <c r="H860" s="32">
        <v>591.23</v>
      </c>
      <c r="I860" s="32">
        <v>13023</v>
      </c>
      <c r="J860" s="33">
        <v>7699591.25</v>
      </c>
      <c r="K860" s="39">
        <f>IF(ISERROR((Table212[[#This Row],[Close Price]]-G859)/G859),0,(Table212[[#This Row],[Close Price]]-G859)/G859)</f>
        <v>2.5419420437210177E-4</v>
      </c>
      <c r="L860" s="39">
        <f>IF(OR(Table212[[#This Row],[Raw Return]]&lt;-20,Table212[[#This Row],[Raw Return]]&gt;20),"Outlier",Table212[[#This Row],[Raw Return]])</f>
        <v>2.5419420437210177E-4</v>
      </c>
      <c r="M860" s="40">
        <f>(Table212[[#This Row],[Return]]-$Q$3)^2</f>
        <v>1.0685560887994517E-6</v>
      </c>
      <c r="N860" s="40">
        <f>(Table212[[#This Row],[Return]]-$Q$3)^3</f>
        <v>-1.1045769722624439E-9</v>
      </c>
    </row>
    <row r="861" spans="1:14" x14ac:dyDescent="0.3">
      <c r="A861" s="36">
        <v>41520</v>
      </c>
      <c r="B861" s="37">
        <v>590.25</v>
      </c>
      <c r="C861" s="37">
        <v>586.04999999999995</v>
      </c>
      <c r="D861" s="37">
        <v>592.85</v>
      </c>
      <c r="E861" s="37">
        <v>580</v>
      </c>
      <c r="F861" s="37">
        <v>584.1</v>
      </c>
      <c r="G861" s="37">
        <v>581.79999999999995</v>
      </c>
      <c r="H861" s="37">
        <v>586.44000000000005</v>
      </c>
      <c r="I861" s="37">
        <v>21388</v>
      </c>
      <c r="J861" s="38">
        <v>12542724.949999999</v>
      </c>
      <c r="K861" s="39">
        <f>IF(ISERROR((Table212[[#This Row],[Close Price]]-G860)/G860),0,(Table212[[#This Row],[Close Price]]-G860)/G860)</f>
        <v>-1.4315967810249972E-2</v>
      </c>
      <c r="L861" s="39">
        <f>IF(OR(Table212[[#This Row],[Raw Return]]&lt;-20,Table212[[#This Row],[Raw Return]]&gt;20),"Outlier",Table212[[#This Row],[Raw Return]])</f>
        <v>-1.4315967810249972E-2</v>
      </c>
      <c r="M861" s="40">
        <f>(Table212[[#This Row],[Return]]-$Q$3)^2</f>
        <v>2.4348081769303868E-4</v>
      </c>
      <c r="N861" s="40">
        <f>(Table212[[#This Row],[Return]]-$Q$3)^3</f>
        <v>-3.7992434848754557E-6</v>
      </c>
    </row>
    <row r="862" spans="1:14" x14ac:dyDescent="0.3">
      <c r="A862" s="31">
        <v>41521</v>
      </c>
      <c r="B862" s="32">
        <v>581.79999999999995</v>
      </c>
      <c r="C862" s="32">
        <v>581.04999999999995</v>
      </c>
      <c r="D862" s="32">
        <v>587</v>
      </c>
      <c r="E862" s="32">
        <v>581</v>
      </c>
      <c r="F862" s="32">
        <v>583</v>
      </c>
      <c r="G862" s="32">
        <v>583.9</v>
      </c>
      <c r="H862" s="32">
        <v>583.04999999999995</v>
      </c>
      <c r="I862" s="32">
        <v>10848</v>
      </c>
      <c r="J862" s="33">
        <v>6324884.0999999996</v>
      </c>
      <c r="K862" s="39">
        <f>IF(ISERROR((Table212[[#This Row],[Close Price]]-G861)/G861),0,(Table212[[#This Row],[Close Price]]-G861)/G861)</f>
        <v>3.6094877964936798E-3</v>
      </c>
      <c r="L862" s="39">
        <f>IF(OR(Table212[[#This Row],[Raw Return]]&lt;-20,Table212[[#This Row],[Raw Return]]&gt;20),"Outlier",Table212[[#This Row],[Raw Return]])</f>
        <v>3.6094877964936798E-3</v>
      </c>
      <c r="M862" s="40">
        <f>(Table212[[#This Row],[Return]]-$Q$3)^2</f>
        <v>5.3897509934988449E-6</v>
      </c>
      <c r="N862" s="40">
        <f>(Table212[[#This Row],[Return]]-$Q$3)^3</f>
        <v>1.2512758189834744E-8</v>
      </c>
    </row>
    <row r="863" spans="1:14" x14ac:dyDescent="0.3">
      <c r="A863" s="36">
        <v>41522</v>
      </c>
      <c r="B863" s="37">
        <v>583.9</v>
      </c>
      <c r="C863" s="37">
        <v>595</v>
      </c>
      <c r="D863" s="37">
        <v>607.79999999999995</v>
      </c>
      <c r="E863" s="37">
        <v>565.70000000000005</v>
      </c>
      <c r="F863" s="37">
        <v>568.04999999999995</v>
      </c>
      <c r="G863" s="37">
        <v>569</v>
      </c>
      <c r="H863" s="37">
        <v>587.12</v>
      </c>
      <c r="I863" s="37">
        <v>70027</v>
      </c>
      <c r="J863" s="38">
        <v>41114556.549999997</v>
      </c>
      <c r="K863" s="39">
        <f>IF(ISERROR((Table212[[#This Row],[Close Price]]-G862)/G862),0,(Table212[[#This Row],[Close Price]]-G862)/G862)</f>
        <v>-2.5518068162356529E-2</v>
      </c>
      <c r="L863" s="39">
        <f>IF(OR(Table212[[#This Row],[Raw Return]]&lt;-20,Table212[[#This Row],[Raw Return]]&gt;20),"Outlier",Table212[[#This Row],[Raw Return]])</f>
        <v>-2.5518068162356529E-2</v>
      </c>
      <c r="M863" s="40">
        <f>(Table212[[#This Row],[Return]]-$Q$3)^2</f>
        <v>7.1856014738677664E-4</v>
      </c>
      <c r="N863" s="40">
        <f>(Table212[[#This Row],[Return]]-$Q$3)^3</f>
        <v>-1.9261703358997903E-5</v>
      </c>
    </row>
    <row r="864" spans="1:14" x14ac:dyDescent="0.3">
      <c r="A864" s="31">
        <v>41523</v>
      </c>
      <c r="B864" s="32">
        <v>569</v>
      </c>
      <c r="C864" s="32">
        <v>587.85</v>
      </c>
      <c r="D864" s="32">
        <v>587.85</v>
      </c>
      <c r="E864" s="32">
        <v>570</v>
      </c>
      <c r="F864" s="32">
        <v>578</v>
      </c>
      <c r="G864" s="32">
        <v>579.29999999999995</v>
      </c>
      <c r="H864" s="32">
        <v>575.65</v>
      </c>
      <c r="I864" s="32">
        <v>28732</v>
      </c>
      <c r="J864" s="33">
        <v>16539502.949999999</v>
      </c>
      <c r="K864" s="39">
        <f>IF(ISERROR((Table212[[#This Row],[Close Price]]-G863)/G863),0,(Table212[[#This Row],[Close Price]]-G863)/G863)</f>
        <v>1.8101933216168636E-2</v>
      </c>
      <c r="L864" s="39">
        <f>IF(OR(Table212[[#This Row],[Raw Return]]&lt;-20,Table212[[#This Row],[Raw Return]]&gt;20),"Outlier",Table212[[#This Row],[Raw Return]])</f>
        <v>1.8101933216168636E-2</v>
      </c>
      <c r="M864" s="40">
        <f>(Table212[[#This Row],[Return]]-$Q$3)^2</f>
        <v>2.8271157608749525E-4</v>
      </c>
      <c r="N864" s="40">
        <f>(Table212[[#This Row],[Return]]-$Q$3)^3</f>
        <v>4.7535206799521409E-6</v>
      </c>
    </row>
    <row r="865" spans="1:14" x14ac:dyDescent="0.3">
      <c r="A865" s="36">
        <v>41527</v>
      </c>
      <c r="B865" s="37">
        <v>579.29999999999995</v>
      </c>
      <c r="C865" s="37">
        <v>593</v>
      </c>
      <c r="D865" s="37">
        <v>593</v>
      </c>
      <c r="E865" s="37">
        <v>582.45000000000005</v>
      </c>
      <c r="F865" s="37">
        <v>591</v>
      </c>
      <c r="G865" s="37">
        <v>589.29999999999995</v>
      </c>
      <c r="H865" s="37">
        <v>588.33000000000004</v>
      </c>
      <c r="I865" s="37">
        <v>61675</v>
      </c>
      <c r="J865" s="38">
        <v>36285420.149999999</v>
      </c>
      <c r="K865" s="39">
        <f>IF(ISERROR((Table212[[#This Row],[Close Price]]-G864)/G864),0,(Table212[[#This Row],[Close Price]]-G864)/G864)</f>
        <v>1.7262213015708617E-2</v>
      </c>
      <c r="L865" s="39">
        <f>IF(OR(Table212[[#This Row],[Raw Return]]&lt;-20,Table212[[#This Row],[Raw Return]]&gt;20),"Outlier",Table212[[#This Row],[Raw Return]])</f>
        <v>1.7262213015708617E-2</v>
      </c>
      <c r="M865" s="40">
        <f>(Table212[[#This Row],[Return]]-$Q$3)^2</f>
        <v>2.5517854625426649E-4</v>
      </c>
      <c r="N865" s="40">
        <f>(Table212[[#This Row],[Return]]-$Q$3)^3</f>
        <v>4.0763009338735071E-6</v>
      </c>
    </row>
    <row r="866" spans="1:14" x14ac:dyDescent="0.3">
      <c r="A866" s="31">
        <v>41528</v>
      </c>
      <c r="B866" s="32">
        <v>589.29999999999995</v>
      </c>
      <c r="C866" s="32">
        <v>584</v>
      </c>
      <c r="D866" s="32">
        <v>603</v>
      </c>
      <c r="E866" s="32">
        <v>580.45000000000005</v>
      </c>
      <c r="F866" s="32">
        <v>590.04999999999995</v>
      </c>
      <c r="G866" s="32">
        <v>590.54999999999995</v>
      </c>
      <c r="H866" s="32">
        <v>591.26</v>
      </c>
      <c r="I866" s="32">
        <v>42647</v>
      </c>
      <c r="J866" s="33">
        <v>25215284.949999999</v>
      </c>
      <c r="K866" s="39">
        <f>IF(ISERROR((Table212[[#This Row],[Close Price]]-G865)/G865),0,(Table212[[#This Row],[Close Price]]-G865)/G865)</f>
        <v>2.1211606991345666E-3</v>
      </c>
      <c r="L866" s="39">
        <f>IF(OR(Table212[[#This Row],[Raw Return]]&lt;-20,Table212[[#This Row],[Raw Return]]&gt;20),"Outlier",Table212[[#This Row],[Raw Return]])</f>
        <v>2.1211606991345666E-3</v>
      </c>
      <c r="M866" s="40">
        <f>(Table212[[#This Row],[Return]]-$Q$3)^2</f>
        <v>6.9431660797906978E-7</v>
      </c>
      <c r="N866" s="40">
        <f>(Table212[[#This Row],[Return]]-$Q$3)^3</f>
        <v>5.785439154761838E-10</v>
      </c>
    </row>
    <row r="867" spans="1:14" x14ac:dyDescent="0.3">
      <c r="A867" s="36">
        <v>41529</v>
      </c>
      <c r="B867" s="37">
        <v>590.54999999999995</v>
      </c>
      <c r="C867" s="37">
        <v>586.25</v>
      </c>
      <c r="D867" s="37">
        <v>597</v>
      </c>
      <c r="E867" s="37">
        <v>572.5</v>
      </c>
      <c r="F867" s="37">
        <v>573.65</v>
      </c>
      <c r="G867" s="37">
        <v>574.1</v>
      </c>
      <c r="H867" s="37">
        <v>584.5</v>
      </c>
      <c r="I867" s="37">
        <v>34270</v>
      </c>
      <c r="J867" s="38">
        <v>20030975.350000001</v>
      </c>
      <c r="K867" s="39">
        <f>IF(ISERROR((Table212[[#This Row],[Close Price]]-G866)/G866),0,(Table212[[#This Row],[Close Price]]-G866)/G866)</f>
        <v>-2.785538904411131E-2</v>
      </c>
      <c r="L867" s="39">
        <f>IF(OR(Table212[[#This Row],[Raw Return]]&lt;-20,Table212[[#This Row],[Raw Return]]&gt;20),"Outlier",Table212[[#This Row],[Raw Return]])</f>
        <v>-2.785538904411131E-2</v>
      </c>
      <c r="M867" s="40">
        <f>(Table212[[#This Row],[Return]]-$Q$3)^2</f>
        <v>8.4933153360557459E-4</v>
      </c>
      <c r="N867" s="40">
        <f>(Table212[[#This Row],[Return]]-$Q$3)^3</f>
        <v>-2.4752317835953218E-5</v>
      </c>
    </row>
    <row r="868" spans="1:14" x14ac:dyDescent="0.3">
      <c r="A868" s="31">
        <v>41530</v>
      </c>
      <c r="B868" s="32">
        <v>574.1</v>
      </c>
      <c r="C868" s="32">
        <v>579</v>
      </c>
      <c r="D868" s="32">
        <v>585</v>
      </c>
      <c r="E868" s="32">
        <v>575.1</v>
      </c>
      <c r="F868" s="32">
        <v>577.65</v>
      </c>
      <c r="G868" s="32">
        <v>578.79999999999995</v>
      </c>
      <c r="H868" s="32">
        <v>579.6</v>
      </c>
      <c r="I868" s="32">
        <v>23463</v>
      </c>
      <c r="J868" s="33">
        <v>13599114.9</v>
      </c>
      <c r="K868" s="39">
        <f>IF(ISERROR((Table212[[#This Row],[Close Price]]-G867)/G867),0,(Table212[[#This Row],[Close Price]]-G867)/G867)</f>
        <v>8.1867270510362859E-3</v>
      </c>
      <c r="L868" s="39">
        <f>IF(OR(Table212[[#This Row],[Raw Return]]&lt;-20,Table212[[#This Row],[Raw Return]]&gt;20),"Outlier",Table212[[#This Row],[Raw Return]])</f>
        <v>8.1867270510362859E-3</v>
      </c>
      <c r="M868" s="40">
        <f>(Table212[[#This Row],[Return]]-$Q$3)^2</f>
        <v>4.7593758506969721E-5</v>
      </c>
      <c r="N868" s="40">
        <f>(Table212[[#This Row],[Return]]-$Q$3)^3</f>
        <v>3.2834091488415265E-7</v>
      </c>
    </row>
    <row r="869" spans="1:14" x14ac:dyDescent="0.3">
      <c r="A869" s="36">
        <v>41533</v>
      </c>
      <c r="B869" s="37">
        <v>578.79999999999995</v>
      </c>
      <c r="C869" s="37">
        <v>587.70000000000005</v>
      </c>
      <c r="D869" s="37">
        <v>587.70000000000005</v>
      </c>
      <c r="E869" s="37">
        <v>579.20000000000005</v>
      </c>
      <c r="F869" s="37">
        <v>581</v>
      </c>
      <c r="G869" s="37">
        <v>580.1</v>
      </c>
      <c r="H869" s="37">
        <v>580.66999999999996</v>
      </c>
      <c r="I869" s="37">
        <v>20095</v>
      </c>
      <c r="J869" s="38">
        <v>11668474.75</v>
      </c>
      <c r="K869" s="39">
        <f>IF(ISERROR((Table212[[#This Row],[Close Price]]-G868)/G868),0,(Table212[[#This Row],[Close Price]]-G868)/G868)</f>
        <v>2.2460262612302492E-3</v>
      </c>
      <c r="L869" s="39">
        <f>IF(OR(Table212[[#This Row],[Raw Return]]&lt;-20,Table212[[#This Row],[Raw Return]]&gt;20),"Outlier",Table212[[#This Row],[Raw Return]])</f>
        <v>2.2460262612302492E-3</v>
      </c>
      <c r="M869" s="40">
        <f>(Table212[[#This Row],[Return]]-$Q$3)^2</f>
        <v>9.1799813100787628E-7</v>
      </c>
      <c r="N869" s="40">
        <f>(Table212[[#This Row],[Return]]-$Q$3)^3</f>
        <v>8.7955437971512861E-10</v>
      </c>
    </row>
    <row r="870" spans="1:14" x14ac:dyDescent="0.3">
      <c r="A870" s="31">
        <v>41534</v>
      </c>
      <c r="B870" s="32">
        <v>580.1</v>
      </c>
      <c r="C870" s="32">
        <v>572.04999999999995</v>
      </c>
      <c r="D870" s="32">
        <v>584.95000000000005</v>
      </c>
      <c r="E870" s="32">
        <v>572.04999999999995</v>
      </c>
      <c r="F870" s="32">
        <v>579.4</v>
      </c>
      <c r="G870" s="32">
        <v>578.85</v>
      </c>
      <c r="H870" s="32">
        <v>577.86</v>
      </c>
      <c r="I870" s="32">
        <v>17084</v>
      </c>
      <c r="J870" s="33">
        <v>9872180.0500000007</v>
      </c>
      <c r="K870" s="39">
        <f>IF(ISERROR((Table212[[#This Row],[Close Price]]-G869)/G869),0,(Table212[[#This Row],[Close Price]]-G869)/G869)</f>
        <v>-2.1548008963971728E-3</v>
      </c>
      <c r="L870" s="39">
        <f>IF(OR(Table212[[#This Row],[Raw Return]]&lt;-20,Table212[[#This Row],[Raw Return]]&gt;20),"Outlier",Table212[[#This Row],[Raw Return]])</f>
        <v>-2.1548008963971728E-3</v>
      </c>
      <c r="M870" s="40">
        <f>(Table212[[#This Row],[Return]]-$Q$3)^2</f>
        <v>1.1852217493991856E-5</v>
      </c>
      <c r="N870" s="40">
        <f>(Table212[[#This Row],[Return]]-$Q$3)^3</f>
        <v>-4.0803688043734573E-8</v>
      </c>
    </row>
    <row r="871" spans="1:14" x14ac:dyDescent="0.3">
      <c r="A871" s="36">
        <v>41535</v>
      </c>
      <c r="B871" s="37">
        <v>578.85</v>
      </c>
      <c r="C871" s="37">
        <v>574</v>
      </c>
      <c r="D871" s="37">
        <v>587.35</v>
      </c>
      <c r="E871" s="37">
        <v>573</v>
      </c>
      <c r="F871" s="37">
        <v>585.79999999999995</v>
      </c>
      <c r="G871" s="37">
        <v>584.9</v>
      </c>
      <c r="H871" s="37">
        <v>580.94000000000005</v>
      </c>
      <c r="I871" s="37">
        <v>26766</v>
      </c>
      <c r="J871" s="38">
        <v>15549354.800000001</v>
      </c>
      <c r="K871" s="39">
        <f>IF(ISERROR((Table212[[#This Row],[Close Price]]-G870)/G870),0,(Table212[[#This Row],[Close Price]]-G870)/G870)</f>
        <v>1.0451757795629187E-2</v>
      </c>
      <c r="L871" s="39">
        <f>IF(OR(Table212[[#This Row],[Raw Return]]&lt;-20,Table212[[#This Row],[Raw Return]]&gt;20),"Outlier",Table212[[#This Row],[Raw Return]])</f>
        <v>1.0451757795629187E-2</v>
      </c>
      <c r="M871" s="40">
        <f>(Table212[[#This Row],[Return]]-$Q$3)^2</f>
        <v>8.3976215082538758E-5</v>
      </c>
      <c r="N871" s="40">
        <f>(Table212[[#This Row],[Return]]-$Q$3)^3</f>
        <v>7.6954575134669159E-7</v>
      </c>
    </row>
    <row r="872" spans="1:14" x14ac:dyDescent="0.3">
      <c r="A872" s="31">
        <v>41536</v>
      </c>
      <c r="B872" s="32">
        <v>584.9</v>
      </c>
      <c r="C872" s="32">
        <v>595</v>
      </c>
      <c r="D872" s="32">
        <v>603</v>
      </c>
      <c r="E872" s="32">
        <v>585.6</v>
      </c>
      <c r="F872" s="32">
        <v>602.20000000000005</v>
      </c>
      <c r="G872" s="32">
        <v>600.15</v>
      </c>
      <c r="H872" s="32">
        <v>598.37</v>
      </c>
      <c r="I872" s="32">
        <v>77187</v>
      </c>
      <c r="J872" s="33">
        <v>46186264.450000003</v>
      </c>
      <c r="K872" s="39">
        <f>IF(ISERROR((Table212[[#This Row],[Close Price]]-G871)/G871),0,(Table212[[#This Row],[Close Price]]-G871)/G871)</f>
        <v>2.6072832962899643E-2</v>
      </c>
      <c r="L872" s="39">
        <f>IF(OR(Table212[[#This Row],[Raw Return]]&lt;-20,Table212[[#This Row],[Raw Return]]&gt;20),"Outlier",Table212[[#This Row],[Raw Return]])</f>
        <v>2.6072832962899643E-2</v>
      </c>
      <c r="M872" s="40">
        <f>(Table212[[#This Row],[Return]]-$Q$3)^2</f>
        <v>6.1429270016607779E-4</v>
      </c>
      <c r="N872" s="40">
        <f>(Table212[[#This Row],[Return]]-$Q$3)^3</f>
        <v>1.5225200892299841E-5</v>
      </c>
    </row>
    <row r="873" spans="1:14" x14ac:dyDescent="0.3">
      <c r="A873" s="36">
        <v>41537</v>
      </c>
      <c r="B873" s="37">
        <v>600.15</v>
      </c>
      <c r="C873" s="37">
        <v>601</v>
      </c>
      <c r="D873" s="37">
        <v>614</v>
      </c>
      <c r="E873" s="37">
        <v>581.5</v>
      </c>
      <c r="F873" s="37">
        <v>601</v>
      </c>
      <c r="G873" s="37">
        <v>600.35</v>
      </c>
      <c r="H873" s="37">
        <v>600.52</v>
      </c>
      <c r="I873" s="37">
        <v>38558</v>
      </c>
      <c r="J873" s="38">
        <v>23154790.050000001</v>
      </c>
      <c r="K873" s="39">
        <f>IF(ISERROR((Table212[[#This Row],[Close Price]]-G872)/G872),0,(Table212[[#This Row],[Close Price]]-G872)/G872)</f>
        <v>3.3325002082820206E-4</v>
      </c>
      <c r="L873" s="39">
        <f>IF(OR(Table212[[#This Row],[Raw Return]]&lt;-20,Table212[[#This Row],[Raw Return]]&gt;20),"Outlier",Table212[[#This Row],[Raw Return]])</f>
        <v>3.3325002082820206E-4</v>
      </c>
      <c r="M873" s="40">
        <f>(Table212[[#This Row],[Return]]-$Q$3)^2</f>
        <v>9.1136435591168988E-7</v>
      </c>
      <c r="N873" s="40">
        <f>(Table212[[#This Row],[Return]]-$Q$3)^3</f>
        <v>-8.7003767374532212E-10</v>
      </c>
    </row>
    <row r="874" spans="1:14" x14ac:dyDescent="0.3">
      <c r="A874" s="31">
        <v>41540</v>
      </c>
      <c r="B874" s="32">
        <v>600.35</v>
      </c>
      <c r="C874" s="32">
        <v>599.79999999999995</v>
      </c>
      <c r="D874" s="32">
        <v>602.70000000000005</v>
      </c>
      <c r="E874" s="32">
        <v>585.1</v>
      </c>
      <c r="F874" s="32">
        <v>591.79999999999995</v>
      </c>
      <c r="G874" s="32">
        <v>590</v>
      </c>
      <c r="H874" s="32">
        <v>592.97</v>
      </c>
      <c r="I874" s="32">
        <v>31339</v>
      </c>
      <c r="J874" s="33">
        <v>18583077.899999999</v>
      </c>
      <c r="K874" s="39">
        <f>IF(ISERROR((Table212[[#This Row],[Close Price]]-G873)/G873),0,(Table212[[#This Row],[Close Price]]-G873)/G873)</f>
        <v>-1.7239943366369654E-2</v>
      </c>
      <c r="L874" s="39">
        <f>IF(OR(Table212[[#This Row],[Raw Return]]&lt;-20,Table212[[#This Row],[Raw Return]]&gt;20),"Outlier",Table212[[#This Row],[Raw Return]])</f>
        <v>-1.7239943366369654E-2</v>
      </c>
      <c r="M874" s="40">
        <f>(Table212[[#This Row],[Return]]-$Q$3)^2</f>
        <v>3.4328113067025253E-4</v>
      </c>
      <c r="N874" s="40">
        <f>(Table212[[#This Row],[Return]]-$Q$3)^3</f>
        <v>-6.360260417258521E-6</v>
      </c>
    </row>
    <row r="875" spans="1:14" x14ac:dyDescent="0.3">
      <c r="A875" s="36">
        <v>41541</v>
      </c>
      <c r="B875" s="37">
        <v>590</v>
      </c>
      <c r="C875" s="37">
        <v>590</v>
      </c>
      <c r="D875" s="37">
        <v>602.25</v>
      </c>
      <c r="E875" s="37">
        <v>588</v>
      </c>
      <c r="F875" s="37">
        <v>590</v>
      </c>
      <c r="G875" s="37">
        <v>591.9</v>
      </c>
      <c r="H875" s="37">
        <v>591.9</v>
      </c>
      <c r="I875" s="37">
        <v>107849</v>
      </c>
      <c r="J875" s="38">
        <v>63835545.350000001</v>
      </c>
      <c r="K875" s="39">
        <f>IF(ISERROR((Table212[[#This Row],[Close Price]]-G874)/G874),0,(Table212[[#This Row],[Close Price]]-G874)/G874)</f>
        <v>3.2203389830508088E-3</v>
      </c>
      <c r="L875" s="39">
        <f>IF(OR(Table212[[#This Row],[Raw Return]]&lt;-20,Table212[[#This Row],[Raw Return]]&gt;20),"Outlier",Table212[[#This Row],[Raw Return]])</f>
        <v>3.2203389830508088E-3</v>
      </c>
      <c r="M875" s="40">
        <f>(Table212[[#This Row],[Return]]-$Q$3)^2</f>
        <v>3.7343046884985281E-6</v>
      </c>
      <c r="N875" s="40">
        <f>(Table212[[#This Row],[Return]]-$Q$3)^3</f>
        <v>7.2163007515027959E-9</v>
      </c>
    </row>
    <row r="876" spans="1:14" x14ac:dyDescent="0.3">
      <c r="A876" s="31">
        <v>41542</v>
      </c>
      <c r="B876" s="32">
        <v>591.9</v>
      </c>
      <c r="C876" s="32">
        <v>593.85</v>
      </c>
      <c r="D876" s="32">
        <v>614.70000000000005</v>
      </c>
      <c r="E876" s="32">
        <v>585.4</v>
      </c>
      <c r="F876" s="32">
        <v>610.04999999999995</v>
      </c>
      <c r="G876" s="32">
        <v>610.75</v>
      </c>
      <c r="H876" s="32">
        <v>598.71</v>
      </c>
      <c r="I876" s="32">
        <v>50897</v>
      </c>
      <c r="J876" s="33">
        <v>30472770.050000001</v>
      </c>
      <c r="K876" s="39">
        <f>IF(ISERROR((Table212[[#This Row],[Close Price]]-G875)/G875),0,(Table212[[#This Row],[Close Price]]-G875)/G875)</f>
        <v>3.1846595708734625E-2</v>
      </c>
      <c r="L876" s="39">
        <f>IF(OR(Table212[[#This Row],[Raw Return]]&lt;-20,Table212[[#This Row],[Raw Return]]&gt;20),"Outlier",Table212[[#This Row],[Raw Return]])</f>
        <v>3.1846595708734625E-2</v>
      </c>
      <c r="M876" s="40">
        <f>(Table212[[#This Row],[Return]]-$Q$3)^2</f>
        <v>9.3383363459727535E-4</v>
      </c>
      <c r="N876" s="40">
        <f>(Table212[[#This Row],[Return]]-$Q$3)^3</f>
        <v>2.8536734080406341E-5</v>
      </c>
    </row>
    <row r="877" spans="1:14" x14ac:dyDescent="0.3">
      <c r="A877" s="36">
        <v>41543</v>
      </c>
      <c r="B877" s="37">
        <v>610.75</v>
      </c>
      <c r="C877" s="37">
        <v>615</v>
      </c>
      <c r="D877" s="37">
        <v>632.70000000000005</v>
      </c>
      <c r="E877" s="37">
        <v>610.75</v>
      </c>
      <c r="F877" s="37">
        <v>622.04999999999995</v>
      </c>
      <c r="G877" s="37">
        <v>622.29999999999995</v>
      </c>
      <c r="H877" s="37">
        <v>623.66999999999996</v>
      </c>
      <c r="I877" s="37">
        <v>86798</v>
      </c>
      <c r="J877" s="38">
        <v>54133415.700000003</v>
      </c>
      <c r="K877" s="39">
        <f>IF(ISERROR((Table212[[#This Row],[Close Price]]-G876)/G876),0,(Table212[[#This Row],[Close Price]]-G876)/G876)</f>
        <v>1.8911174785100213E-2</v>
      </c>
      <c r="L877" s="39">
        <f>IF(OR(Table212[[#This Row],[Raw Return]]&lt;-20,Table212[[#This Row],[Raw Return]]&gt;20),"Outlier",Table212[[#This Row],[Raw Return]])</f>
        <v>1.8911174785100213E-2</v>
      </c>
      <c r="M877" s="40">
        <f>(Table212[[#This Row],[Return]]-$Q$3)^2</f>
        <v>3.1057967065503618E-4</v>
      </c>
      <c r="N877" s="40">
        <f>(Table212[[#This Row],[Return]]-$Q$3)^3</f>
        <v>5.4734296141843525E-6</v>
      </c>
    </row>
    <row r="878" spans="1:14" x14ac:dyDescent="0.3">
      <c r="A878" s="31">
        <v>41544</v>
      </c>
      <c r="B878" s="32">
        <v>622.29999999999995</v>
      </c>
      <c r="C878" s="32">
        <v>624.95000000000005</v>
      </c>
      <c r="D878" s="32">
        <v>627.95000000000005</v>
      </c>
      <c r="E878" s="32">
        <v>609</v>
      </c>
      <c r="F878" s="32">
        <v>615</v>
      </c>
      <c r="G878" s="32">
        <v>613.85</v>
      </c>
      <c r="H878" s="32">
        <v>617.35</v>
      </c>
      <c r="I878" s="32">
        <v>20964</v>
      </c>
      <c r="J878" s="33">
        <v>12942126.4</v>
      </c>
      <c r="K878" s="39">
        <f>IF(ISERROR((Table212[[#This Row],[Close Price]]-G877)/G877),0,(Table212[[#This Row],[Close Price]]-G877)/G877)</f>
        <v>-1.3578659810380736E-2</v>
      </c>
      <c r="L878" s="39">
        <f>IF(OR(Table212[[#This Row],[Raw Return]]&lt;-20,Table212[[#This Row],[Raw Return]]&gt;20),"Outlier",Table212[[#This Row],[Raw Return]])</f>
        <v>-1.3578659810380736E-2</v>
      </c>
      <c r="M878" s="40">
        <f>(Table212[[#This Row],[Return]]-$Q$3)^2</f>
        <v>2.2101472164543873E-4</v>
      </c>
      <c r="N878" s="40">
        <f>(Table212[[#This Row],[Return]]-$Q$3)^3</f>
        <v>-3.285729478114062E-6</v>
      </c>
    </row>
    <row r="879" spans="1:14" x14ac:dyDescent="0.3">
      <c r="A879" s="36">
        <v>41547</v>
      </c>
      <c r="B879" s="37">
        <v>613.85</v>
      </c>
      <c r="C879" s="37">
        <v>614.5</v>
      </c>
      <c r="D879" s="37">
        <v>614.5</v>
      </c>
      <c r="E879" s="37">
        <v>592.29999999999995</v>
      </c>
      <c r="F879" s="37">
        <v>602.70000000000005</v>
      </c>
      <c r="G879" s="37">
        <v>605.45000000000005</v>
      </c>
      <c r="H879" s="37">
        <v>601.48</v>
      </c>
      <c r="I879" s="37">
        <v>12355</v>
      </c>
      <c r="J879" s="38">
        <v>7431277.0499999998</v>
      </c>
      <c r="K879" s="39">
        <f>IF(ISERROR((Table212[[#This Row],[Close Price]]-G878)/G878),0,(Table212[[#This Row],[Close Price]]-G878)/G878)</f>
        <v>-1.3684124786185513E-2</v>
      </c>
      <c r="L879" s="39">
        <f>IF(OR(Table212[[#This Row],[Raw Return]]&lt;-20,Table212[[#This Row],[Raw Return]]&gt;20),"Outlier",Table212[[#This Row],[Raw Return]])</f>
        <v>-1.3684124786185513E-2</v>
      </c>
      <c r="M879" s="40">
        <f>(Table212[[#This Row],[Return]]-$Q$3)^2</f>
        <v>2.2416164810670465E-4</v>
      </c>
      <c r="N879" s="40">
        <f>(Table212[[#This Row],[Return]]-$Q$3)^3</f>
        <v>-3.356154664175075E-6</v>
      </c>
    </row>
    <row r="880" spans="1:14" x14ac:dyDescent="0.3">
      <c r="A880" s="31">
        <v>41548</v>
      </c>
      <c r="B880" s="32">
        <v>605.45000000000005</v>
      </c>
      <c r="C880" s="32">
        <v>612.85</v>
      </c>
      <c r="D880" s="32">
        <v>612.85</v>
      </c>
      <c r="E880" s="32">
        <v>599.5</v>
      </c>
      <c r="F880" s="32">
        <v>600</v>
      </c>
      <c r="G880" s="32">
        <v>601.35</v>
      </c>
      <c r="H880" s="32">
        <v>602.20000000000005</v>
      </c>
      <c r="I880" s="32">
        <v>15663</v>
      </c>
      <c r="J880" s="33">
        <v>9432286</v>
      </c>
      <c r="K880" s="39">
        <f>IF(ISERROR((Table212[[#This Row],[Close Price]]-G879)/G879),0,(Table212[[#This Row],[Close Price]]-G879)/G879)</f>
        <v>-6.7718226112809029E-3</v>
      </c>
      <c r="L880" s="39">
        <f>IF(OR(Table212[[#This Row],[Raw Return]]&lt;-20,Table212[[#This Row],[Raw Return]]&gt;20),"Outlier",Table212[[#This Row],[Raw Return]])</f>
        <v>-6.7718226112809029E-3</v>
      </c>
      <c r="M880" s="40">
        <f>(Table212[[#This Row],[Return]]-$Q$3)^2</f>
        <v>6.4959194196466931E-5</v>
      </c>
      <c r="N880" s="40">
        <f>(Table212[[#This Row],[Return]]-$Q$3)^3</f>
        <v>-5.2355335073841752E-7</v>
      </c>
    </row>
    <row r="881" spans="1:14" x14ac:dyDescent="0.3">
      <c r="A881" s="36">
        <v>41550</v>
      </c>
      <c r="B881" s="37">
        <v>601.35</v>
      </c>
      <c r="C881" s="37">
        <v>602</v>
      </c>
      <c r="D881" s="37">
        <v>608.9</v>
      </c>
      <c r="E881" s="37">
        <v>595</v>
      </c>
      <c r="F881" s="37">
        <v>595.25</v>
      </c>
      <c r="G881" s="37">
        <v>597.29999999999995</v>
      </c>
      <c r="H881" s="37">
        <v>601.37</v>
      </c>
      <c r="I881" s="37">
        <v>54690</v>
      </c>
      <c r="J881" s="38">
        <v>32888716.449999999</v>
      </c>
      <c r="K881" s="39">
        <f>IF(ISERROR((Table212[[#This Row],[Close Price]]-G880)/G880),0,(Table212[[#This Row],[Close Price]]-G880)/G880)</f>
        <v>-6.7348465951610013E-3</v>
      </c>
      <c r="L881" s="39">
        <f>IF(OR(Table212[[#This Row],[Raw Return]]&lt;-20,Table212[[#This Row],[Raw Return]]&gt;20),"Outlier",Table212[[#This Row],[Raw Return]])</f>
        <v>-6.7348465951610013E-3</v>
      </c>
      <c r="M881" s="40">
        <f>(Table212[[#This Row],[Return]]-$Q$3)^2</f>
        <v>6.4364528254767412E-5</v>
      </c>
      <c r="N881" s="40">
        <f>(Table212[[#This Row],[Return]]-$Q$3)^3</f>
        <v>-5.1638056194663475E-7</v>
      </c>
    </row>
    <row r="882" spans="1:14" x14ac:dyDescent="0.3">
      <c r="A882" s="31">
        <v>41551</v>
      </c>
      <c r="B882" s="32">
        <v>597.29999999999995</v>
      </c>
      <c r="C882" s="32">
        <v>597</v>
      </c>
      <c r="D882" s="32">
        <v>607</v>
      </c>
      <c r="E882" s="32">
        <v>595.35</v>
      </c>
      <c r="F882" s="32">
        <v>599</v>
      </c>
      <c r="G882" s="32">
        <v>599</v>
      </c>
      <c r="H882" s="32">
        <v>599.63</v>
      </c>
      <c r="I882" s="32">
        <v>43180</v>
      </c>
      <c r="J882" s="33">
        <v>25891818.350000001</v>
      </c>
      <c r="K882" s="39">
        <f>IF(ISERROR((Table212[[#This Row],[Close Price]]-G881)/G881),0,(Table212[[#This Row],[Close Price]]-G881)/G881)</f>
        <v>2.8461409676880053E-3</v>
      </c>
      <c r="L882" s="39">
        <f>IF(OR(Table212[[#This Row],[Raw Return]]&lt;-20,Table212[[#This Row],[Raw Return]]&gt;20),"Outlier",Table212[[#This Row],[Raw Return]])</f>
        <v>2.8461409676880053E-3</v>
      </c>
      <c r="M882" s="40">
        <f>(Table212[[#This Row],[Return]]-$Q$3)^2</f>
        <v>2.4281022255432556E-6</v>
      </c>
      <c r="N882" s="40">
        <f>(Table212[[#This Row],[Return]]-$Q$3)^3</f>
        <v>3.7835584762601845E-9</v>
      </c>
    </row>
    <row r="883" spans="1:14" x14ac:dyDescent="0.3">
      <c r="A883" s="36">
        <v>41554</v>
      </c>
      <c r="B883" s="37">
        <v>599</v>
      </c>
      <c r="C883" s="37">
        <v>616</v>
      </c>
      <c r="D883" s="37">
        <v>632.5</v>
      </c>
      <c r="E883" s="37">
        <v>610.5</v>
      </c>
      <c r="F883" s="37">
        <v>629.5</v>
      </c>
      <c r="G883" s="37">
        <v>627.6</v>
      </c>
      <c r="H883" s="37">
        <v>621.04</v>
      </c>
      <c r="I883" s="37">
        <v>138978</v>
      </c>
      <c r="J883" s="38">
        <v>86310266.25</v>
      </c>
      <c r="K883" s="39">
        <f>IF(ISERROR((Table212[[#This Row],[Close Price]]-G882)/G882),0,(Table212[[#This Row],[Close Price]]-G882)/G882)</f>
        <v>4.7746243739565979E-2</v>
      </c>
      <c r="L883" s="39">
        <f>IF(OR(Table212[[#This Row],[Raw Return]]&lt;-20,Table212[[#This Row],[Raw Return]]&gt;20),"Outlier",Table212[[#This Row],[Raw Return]])</f>
        <v>4.7746243739565979E-2</v>
      </c>
      <c r="M883" s="40">
        <f>(Table212[[#This Row],[Return]]-$Q$3)^2</f>
        <v>2.1583773247402746E-3</v>
      </c>
      <c r="N883" s="40">
        <f>(Table212[[#This Row],[Return]]-$Q$3)^3</f>
        <v>1.0027462688525967E-4</v>
      </c>
    </row>
    <row r="884" spans="1:14" x14ac:dyDescent="0.3">
      <c r="A884" s="31">
        <v>41555</v>
      </c>
      <c r="B884" s="32">
        <v>627.6</v>
      </c>
      <c r="C884" s="32">
        <v>634.4</v>
      </c>
      <c r="D884" s="32">
        <v>640</v>
      </c>
      <c r="E884" s="32">
        <v>630.4</v>
      </c>
      <c r="F884" s="32">
        <v>633.9</v>
      </c>
      <c r="G884" s="32">
        <v>632.85</v>
      </c>
      <c r="H884" s="32">
        <v>636.14</v>
      </c>
      <c r="I884" s="32">
        <v>85444</v>
      </c>
      <c r="J884" s="33">
        <v>54354047.700000003</v>
      </c>
      <c r="K884" s="39">
        <f>IF(ISERROR((Table212[[#This Row],[Close Price]]-G883)/G883),0,(Table212[[#This Row],[Close Price]]-G883)/G883)</f>
        <v>8.3652007648183559E-3</v>
      </c>
      <c r="L884" s="39">
        <f>IF(OR(Table212[[#This Row],[Raw Return]]&lt;-20,Table212[[#This Row],[Raw Return]]&gt;20),"Outlier",Table212[[#This Row],[Raw Return]])</f>
        <v>8.3652007648183559E-3</v>
      </c>
      <c r="M884" s="40">
        <f>(Table212[[#This Row],[Return]]-$Q$3)^2</f>
        <v>5.0088128489350004E-5</v>
      </c>
      <c r="N884" s="40">
        <f>(Table212[[#This Row],[Return]]-$Q$3)^3</f>
        <v>3.5448854614667277E-7</v>
      </c>
    </row>
    <row r="885" spans="1:14" x14ac:dyDescent="0.3">
      <c r="A885" s="36">
        <v>41556</v>
      </c>
      <c r="B885" s="37">
        <v>632.85</v>
      </c>
      <c r="C885" s="37">
        <v>634</v>
      </c>
      <c r="D885" s="37">
        <v>645.9</v>
      </c>
      <c r="E885" s="37">
        <v>623.20000000000005</v>
      </c>
      <c r="F885" s="37">
        <v>641.1</v>
      </c>
      <c r="G885" s="37">
        <v>641</v>
      </c>
      <c r="H885" s="37">
        <v>637.03</v>
      </c>
      <c r="I885" s="37">
        <v>50043</v>
      </c>
      <c r="J885" s="38">
        <v>31878784.649999999</v>
      </c>
      <c r="K885" s="39">
        <f>IF(ISERROR((Table212[[#This Row],[Close Price]]-G884)/G884),0,(Table212[[#This Row],[Close Price]]-G884)/G884)</f>
        <v>1.2878249190171409E-2</v>
      </c>
      <c r="L885" s="39">
        <f>IF(OR(Table212[[#This Row],[Raw Return]]&lt;-20,Table212[[#This Row],[Raw Return]]&gt;20),"Outlier",Table212[[#This Row],[Raw Return]])</f>
        <v>1.2878249190171409E-2</v>
      </c>
      <c r="M885" s="40">
        <f>(Table212[[#This Row],[Return]]-$Q$3)^2</f>
        <v>1.3433609997661659E-4</v>
      </c>
      <c r="N885" s="40">
        <f>(Table212[[#This Row],[Return]]-$Q$3)^3</f>
        <v>1.5570017606641974E-6</v>
      </c>
    </row>
    <row r="886" spans="1:14" x14ac:dyDescent="0.3">
      <c r="A886" s="31">
        <v>41557</v>
      </c>
      <c r="B886" s="32">
        <v>641</v>
      </c>
      <c r="C886" s="32">
        <v>644</v>
      </c>
      <c r="D886" s="32">
        <v>650</v>
      </c>
      <c r="E886" s="32">
        <v>638.29999999999995</v>
      </c>
      <c r="F886" s="32">
        <v>643.79999999999995</v>
      </c>
      <c r="G886" s="32">
        <v>645.25</v>
      </c>
      <c r="H886" s="32">
        <v>644.67999999999995</v>
      </c>
      <c r="I886" s="32">
        <v>48011</v>
      </c>
      <c r="J886" s="33">
        <v>30951696.699999999</v>
      </c>
      <c r="K886" s="39">
        <f>IF(ISERROR((Table212[[#This Row],[Close Price]]-G885)/G885),0,(Table212[[#This Row],[Close Price]]-G885)/G885)</f>
        <v>6.6302652106084246E-3</v>
      </c>
      <c r="L886" s="39">
        <f>IF(OR(Table212[[#This Row],[Raw Return]]&lt;-20,Table212[[#This Row],[Raw Return]]&gt;20),"Outlier",Table212[[#This Row],[Raw Return]])</f>
        <v>6.6302652106084246E-3</v>
      </c>
      <c r="M886" s="40">
        <f>(Table212[[#This Row],[Return]]-$Q$3)^2</f>
        <v>2.8540822543747064E-5</v>
      </c>
      <c r="N886" s="40">
        <f>(Table212[[#This Row],[Return]]-$Q$3)^3</f>
        <v>1.5247538124416114E-7</v>
      </c>
    </row>
    <row r="887" spans="1:14" x14ac:dyDescent="0.3">
      <c r="A887" s="36">
        <v>41558</v>
      </c>
      <c r="B887" s="37">
        <v>645.25</v>
      </c>
      <c r="C887" s="37">
        <v>645.25</v>
      </c>
      <c r="D887" s="37">
        <v>651.5</v>
      </c>
      <c r="E887" s="37">
        <v>637</v>
      </c>
      <c r="F887" s="37">
        <v>640.5</v>
      </c>
      <c r="G887" s="37">
        <v>640.15</v>
      </c>
      <c r="H887" s="37">
        <v>641.57000000000005</v>
      </c>
      <c r="I887" s="37">
        <v>23232</v>
      </c>
      <c r="J887" s="38">
        <v>14905031.800000001</v>
      </c>
      <c r="K887" s="39">
        <f>IF(ISERROR((Table212[[#This Row],[Close Price]]-G886)/G886),0,(Table212[[#This Row],[Close Price]]-G886)/G886)</f>
        <v>-7.9039132119333947E-3</v>
      </c>
      <c r="L887" s="39">
        <f>IF(OR(Table212[[#This Row],[Raw Return]]&lt;-20,Table212[[#This Row],[Raw Return]]&gt;20),"Outlier",Table212[[#This Row],[Raw Return]])</f>
        <v>-7.9039132119333947E-3</v>
      </c>
      <c r="M887" s="40">
        <f>(Table212[[#This Row],[Return]]-$Q$3)^2</f>
        <v>8.4489504966706291E-5</v>
      </c>
      <c r="N887" s="40">
        <f>(Table212[[#This Row],[Return]]-$Q$3)^3</f>
        <v>-7.7661209199725883E-7</v>
      </c>
    </row>
    <row r="888" spans="1:14" x14ac:dyDescent="0.3">
      <c r="A888" s="31">
        <v>41561</v>
      </c>
      <c r="B888" s="32">
        <v>640.15</v>
      </c>
      <c r="C888" s="32">
        <v>642</v>
      </c>
      <c r="D888" s="32">
        <v>649.4</v>
      </c>
      <c r="E888" s="32">
        <v>631.1</v>
      </c>
      <c r="F888" s="32">
        <v>642.04999999999995</v>
      </c>
      <c r="G888" s="32">
        <v>641.70000000000005</v>
      </c>
      <c r="H888" s="32">
        <v>644.22</v>
      </c>
      <c r="I888" s="32">
        <v>35715</v>
      </c>
      <c r="J888" s="33">
        <v>23008198.300000001</v>
      </c>
      <c r="K888" s="39">
        <f>IF(ISERROR((Table212[[#This Row],[Close Price]]-G887)/G887),0,(Table212[[#This Row],[Close Price]]-G887)/G887)</f>
        <v>2.4213075060533756E-3</v>
      </c>
      <c r="L888" s="39">
        <f>IF(OR(Table212[[#This Row],[Raw Return]]&lt;-20,Table212[[#This Row],[Raw Return]]&gt;20),"Outlier",Table212[[#This Row],[Raw Return]])</f>
        <v>2.4213075060533756E-3</v>
      </c>
      <c r="M888" s="40">
        <f>(Table212[[#This Row],[Return]]-$Q$3)^2</f>
        <v>1.2846033461131977E-6</v>
      </c>
      <c r="N888" s="40">
        <f>(Table212[[#This Row],[Return]]-$Q$3)^3</f>
        <v>1.4559738448951056E-9</v>
      </c>
    </row>
    <row r="889" spans="1:14" x14ac:dyDescent="0.3">
      <c r="A889" s="36">
        <v>41562</v>
      </c>
      <c r="B889" s="37">
        <v>641.70000000000005</v>
      </c>
      <c r="C889" s="37">
        <v>641.1</v>
      </c>
      <c r="D889" s="37">
        <v>664.7</v>
      </c>
      <c r="E889" s="37">
        <v>640.04999999999995</v>
      </c>
      <c r="F889" s="37">
        <v>650.1</v>
      </c>
      <c r="G889" s="37">
        <v>655.9</v>
      </c>
      <c r="H889" s="37">
        <v>652.55999999999995</v>
      </c>
      <c r="I889" s="37">
        <v>169264</v>
      </c>
      <c r="J889" s="38">
        <v>110454401.45</v>
      </c>
      <c r="K889" s="39">
        <f>IF(ISERROR((Table212[[#This Row],[Close Price]]-G888)/G888),0,(Table212[[#This Row],[Close Price]]-G888)/G888)</f>
        <v>2.2128720585943479E-2</v>
      </c>
      <c r="L889" s="39">
        <f>IF(OR(Table212[[#This Row],[Raw Return]]&lt;-20,Table212[[#This Row],[Raw Return]]&gt;20),"Outlier",Table212[[#This Row],[Raw Return]])</f>
        <v>2.2128720585943479E-2</v>
      </c>
      <c r="M889" s="40">
        <f>(Table212[[#This Row],[Return]]-$Q$3)^2</f>
        <v>4.3433963300075896E-4</v>
      </c>
      <c r="N889" s="40">
        <f>(Table212[[#This Row],[Return]]-$Q$3)^3</f>
        <v>9.051992596445196E-6</v>
      </c>
    </row>
    <row r="890" spans="1:14" x14ac:dyDescent="0.3">
      <c r="A890" s="31">
        <v>41564</v>
      </c>
      <c r="B890" s="32">
        <v>655.9</v>
      </c>
      <c r="C890" s="32">
        <v>616.29999999999995</v>
      </c>
      <c r="D890" s="32">
        <v>655</v>
      </c>
      <c r="E890" s="32">
        <v>616.29999999999995</v>
      </c>
      <c r="F890" s="32">
        <v>631.20000000000005</v>
      </c>
      <c r="G890" s="32">
        <v>633.29999999999995</v>
      </c>
      <c r="H890" s="32">
        <v>638.47</v>
      </c>
      <c r="I890" s="32">
        <v>61546</v>
      </c>
      <c r="J890" s="33">
        <v>39295522.75</v>
      </c>
      <c r="K890" s="39">
        <f>IF(ISERROR((Table212[[#This Row],[Close Price]]-G889)/G889),0,(Table212[[#This Row],[Close Price]]-G889)/G889)</f>
        <v>-3.4456472023174298E-2</v>
      </c>
      <c r="L890" s="39">
        <f>IF(OR(Table212[[#This Row],[Raw Return]]&lt;-20,Table212[[#This Row],[Raw Return]]&gt;20),"Outlier",Table212[[#This Row],[Raw Return]])</f>
        <v>-3.4456472023174298E-2</v>
      </c>
      <c r="M890" s="40">
        <f>(Table212[[#This Row],[Return]]-$Q$3)^2</f>
        <v>1.2776604223768409E-3</v>
      </c>
      <c r="N890" s="40">
        <f>(Table212[[#This Row],[Return]]-$Q$3)^3</f>
        <v>-4.5669174658348574E-5</v>
      </c>
    </row>
    <row r="891" spans="1:14" x14ac:dyDescent="0.3">
      <c r="A891" s="36">
        <v>41565</v>
      </c>
      <c r="B891" s="37">
        <v>633.29999999999995</v>
      </c>
      <c r="C891" s="37">
        <v>640</v>
      </c>
      <c r="D891" s="37">
        <v>654.29999999999995</v>
      </c>
      <c r="E891" s="37">
        <v>626.6</v>
      </c>
      <c r="F891" s="37">
        <v>650.04999999999995</v>
      </c>
      <c r="G891" s="37">
        <v>652.9</v>
      </c>
      <c r="H891" s="37">
        <v>642.89</v>
      </c>
      <c r="I891" s="37">
        <v>83861</v>
      </c>
      <c r="J891" s="38">
        <v>53913238.5</v>
      </c>
      <c r="K891" s="39">
        <f>IF(ISERROR((Table212[[#This Row],[Close Price]]-G890)/G890),0,(Table212[[#This Row],[Close Price]]-G890)/G890)</f>
        <v>3.0948997315648229E-2</v>
      </c>
      <c r="L891" s="39">
        <f>IF(OR(Table212[[#This Row],[Raw Return]]&lt;-20,Table212[[#This Row],[Raw Return]]&gt;20),"Outlier",Table212[[#This Row],[Raw Return]])</f>
        <v>3.0948997315648229E-2</v>
      </c>
      <c r="M891" s="40">
        <f>(Table212[[#This Row],[Return]]-$Q$3)^2</f>
        <v>8.7978045245521819E-4</v>
      </c>
      <c r="N891" s="40">
        <f>(Table212[[#This Row],[Return]]-$Q$3)^3</f>
        <v>2.6095250034907675E-5</v>
      </c>
    </row>
    <row r="892" spans="1:14" x14ac:dyDescent="0.3">
      <c r="A892" s="31">
        <v>41568</v>
      </c>
      <c r="B892" s="32">
        <v>652.9</v>
      </c>
      <c r="C892" s="32">
        <v>654</v>
      </c>
      <c r="D892" s="32">
        <v>657.55</v>
      </c>
      <c r="E892" s="32">
        <v>641</v>
      </c>
      <c r="F892" s="32">
        <v>644</v>
      </c>
      <c r="G892" s="32">
        <v>643.15</v>
      </c>
      <c r="H892" s="32">
        <v>643.65</v>
      </c>
      <c r="I892" s="32">
        <v>46280</v>
      </c>
      <c r="J892" s="33">
        <v>29788030.5</v>
      </c>
      <c r="K892" s="39">
        <f>IF(ISERROR((Table212[[#This Row],[Close Price]]-G891)/G891),0,(Table212[[#This Row],[Close Price]]-G891)/G891)</f>
        <v>-1.4933374176749885E-2</v>
      </c>
      <c r="L892" s="39">
        <f>IF(OR(Table212[[#This Row],[Raw Return]]&lt;-20,Table212[[#This Row],[Raw Return]]&gt;20),"Outlier",Table212[[#This Row],[Raw Return]])</f>
        <v>-1.4933374176749885E-2</v>
      </c>
      <c r="M892" s="40">
        <f>(Table212[[#This Row],[Return]]-$Q$3)^2</f>
        <v>2.6312986799775887E-4</v>
      </c>
      <c r="N892" s="40">
        <f>(Table212[[#This Row],[Return]]-$Q$3)^3</f>
        <v>-4.2683028041407835E-6</v>
      </c>
    </row>
    <row r="893" spans="1:14" x14ac:dyDescent="0.3">
      <c r="A893" s="36">
        <v>41569</v>
      </c>
      <c r="B893" s="37">
        <v>643.15</v>
      </c>
      <c r="C893" s="37">
        <v>645</v>
      </c>
      <c r="D893" s="37">
        <v>650</v>
      </c>
      <c r="E893" s="37">
        <v>643.6</v>
      </c>
      <c r="F893" s="37">
        <v>645.95000000000005</v>
      </c>
      <c r="G893" s="37">
        <v>645.5</v>
      </c>
      <c r="H893" s="37">
        <v>647.13</v>
      </c>
      <c r="I893" s="37">
        <v>17995</v>
      </c>
      <c r="J893" s="38">
        <v>11645029</v>
      </c>
      <c r="K893" s="39">
        <f>IF(ISERROR((Table212[[#This Row],[Close Price]]-G892)/G892),0,(Table212[[#This Row],[Close Price]]-G892)/G892)</f>
        <v>3.6538910052087738E-3</v>
      </c>
      <c r="L893" s="39">
        <f>IF(OR(Table212[[#This Row],[Raw Return]]&lt;-20,Table212[[#This Row],[Raw Return]]&gt;20),"Outlier",Table212[[#This Row],[Raw Return]])</f>
        <v>3.6538910052087738E-3</v>
      </c>
      <c r="M893" s="40">
        <f>(Table212[[#This Row],[Return]]-$Q$3)^2</f>
        <v>5.5978941718496532E-6</v>
      </c>
      <c r="N893" s="40">
        <f>(Table212[[#This Row],[Return]]-$Q$3)^3</f>
        <v>1.3244544468500303E-8</v>
      </c>
    </row>
    <row r="894" spans="1:14" x14ac:dyDescent="0.3">
      <c r="A894" s="31">
        <v>41570</v>
      </c>
      <c r="B894" s="32">
        <v>645.5</v>
      </c>
      <c r="C894" s="32">
        <v>645</v>
      </c>
      <c r="D894" s="32">
        <v>651.70000000000005</v>
      </c>
      <c r="E894" s="32">
        <v>641</v>
      </c>
      <c r="F894" s="32">
        <v>643</v>
      </c>
      <c r="G894" s="32">
        <v>643.5</v>
      </c>
      <c r="H894" s="32">
        <v>642.62</v>
      </c>
      <c r="I894" s="32">
        <v>28892</v>
      </c>
      <c r="J894" s="33">
        <v>18566645.449999999</v>
      </c>
      <c r="K894" s="39">
        <f>IF(ISERROR((Table212[[#This Row],[Close Price]]-G893)/G893),0,(Table212[[#This Row],[Close Price]]-G893)/G893)</f>
        <v>-3.0983733539891559E-3</v>
      </c>
      <c r="L894" s="39">
        <f>IF(OR(Table212[[#This Row],[Raw Return]]&lt;-20,Table212[[#This Row],[Raw Return]]&gt;20),"Outlier",Table212[[#This Row],[Raw Return]])</f>
        <v>-3.0983733539891559E-3</v>
      </c>
      <c r="M894" s="40">
        <f>(Table212[[#This Row],[Return]]-$Q$3)^2</f>
        <v>1.9239429650817789E-5</v>
      </c>
      <c r="N894" s="40">
        <f>(Table212[[#This Row],[Return]]-$Q$3)^3</f>
        <v>-8.4389475951102623E-8</v>
      </c>
    </row>
    <row r="895" spans="1:14" x14ac:dyDescent="0.3">
      <c r="A895" s="36">
        <v>41571</v>
      </c>
      <c r="B895" s="37">
        <v>643.5</v>
      </c>
      <c r="C895" s="37">
        <v>643</v>
      </c>
      <c r="D895" s="37">
        <v>650</v>
      </c>
      <c r="E895" s="37">
        <v>642</v>
      </c>
      <c r="F895" s="37">
        <v>645</v>
      </c>
      <c r="G895" s="37">
        <v>647.20000000000005</v>
      </c>
      <c r="H895" s="37">
        <v>645.20000000000005</v>
      </c>
      <c r="I895" s="37">
        <v>68519</v>
      </c>
      <c r="J895" s="38">
        <v>44208646.299999997</v>
      </c>
      <c r="K895" s="39">
        <f>IF(ISERROR((Table212[[#This Row],[Close Price]]-G894)/G894),0,(Table212[[#This Row],[Close Price]]-G894)/G894)</f>
        <v>5.7498057498058201E-3</v>
      </c>
      <c r="L895" s="39">
        <f>IF(OR(Table212[[#This Row],[Raw Return]]&lt;-20,Table212[[#This Row],[Raw Return]]&gt;20),"Outlier",Table212[[#This Row],[Raw Return]])</f>
        <v>5.7498057498058201E-3</v>
      </c>
      <c r="M895" s="40">
        <f>(Table212[[#This Row],[Return]]-$Q$3)^2</f>
        <v>1.9908566589450043E-5</v>
      </c>
      <c r="N895" s="40">
        <f>(Table212[[#This Row],[Return]]-$Q$3)^3</f>
        <v>8.8830066683890084E-8</v>
      </c>
    </row>
    <row r="896" spans="1:14" x14ac:dyDescent="0.3">
      <c r="A896" s="31">
        <v>41572</v>
      </c>
      <c r="B896" s="32">
        <v>647.20000000000005</v>
      </c>
      <c r="C896" s="32">
        <v>641.04999999999995</v>
      </c>
      <c r="D896" s="32">
        <v>645</v>
      </c>
      <c r="E896" s="32">
        <v>631.1</v>
      </c>
      <c r="F896" s="32">
        <v>640</v>
      </c>
      <c r="G896" s="32">
        <v>637.04999999999995</v>
      </c>
      <c r="H896" s="32">
        <v>637.23</v>
      </c>
      <c r="I896" s="32">
        <v>23793</v>
      </c>
      <c r="J896" s="33">
        <v>15161680.050000001</v>
      </c>
      <c r="K896" s="39">
        <f>IF(ISERROR((Table212[[#This Row],[Close Price]]-G895)/G895),0,(Table212[[#This Row],[Close Price]]-G895)/G895)</f>
        <v>-1.5682941903584813E-2</v>
      </c>
      <c r="L896" s="39">
        <f>IF(OR(Table212[[#This Row],[Raw Return]]&lt;-20,Table212[[#This Row],[Raw Return]]&gt;20),"Outlier",Table212[[#This Row],[Raw Return]])</f>
        <v>-1.5682941903584813E-2</v>
      </c>
      <c r="M896" s="40">
        <f>(Table212[[#This Row],[Return]]-$Q$3)^2</f>
        <v>2.8800961310023273E-4</v>
      </c>
      <c r="N896" s="40">
        <f>(Table212[[#This Row],[Return]]-$Q$3)^3</f>
        <v>-4.8877667831844951E-6</v>
      </c>
    </row>
    <row r="897" spans="1:14" x14ac:dyDescent="0.3">
      <c r="A897" s="36">
        <v>41575</v>
      </c>
      <c r="B897" s="37">
        <v>637.04999999999995</v>
      </c>
      <c r="C897" s="37">
        <v>640</v>
      </c>
      <c r="D897" s="37">
        <v>640</v>
      </c>
      <c r="E897" s="37">
        <v>628</v>
      </c>
      <c r="F897" s="37">
        <v>628.04999999999995</v>
      </c>
      <c r="G897" s="37">
        <v>630.9</v>
      </c>
      <c r="H897" s="37">
        <v>632.97</v>
      </c>
      <c r="I897" s="37">
        <v>11620</v>
      </c>
      <c r="J897" s="38">
        <v>7355105.8499999996</v>
      </c>
      <c r="K897" s="39">
        <f>IF(ISERROR((Table212[[#This Row],[Close Price]]-G896)/G896),0,(Table212[[#This Row],[Close Price]]-G896)/G896)</f>
        <v>-9.6538733223451492E-3</v>
      </c>
      <c r="L897" s="39">
        <f>IF(OR(Table212[[#This Row],[Raw Return]]&lt;-20,Table212[[#This Row],[Raw Return]]&gt;20),"Outlier",Table212[[#This Row],[Raw Return]])</f>
        <v>-9.6538733223451492E-3</v>
      </c>
      <c r="M897" s="40">
        <f>(Table212[[#This Row],[Return]]-$Q$3)^2</f>
        <v>1.197224925301296E-4</v>
      </c>
      <c r="N897" s="40">
        <f>(Table212[[#This Row],[Return]]-$Q$3)^3</f>
        <v>-1.3099768622663299E-6</v>
      </c>
    </row>
    <row r="898" spans="1:14" x14ac:dyDescent="0.3">
      <c r="A898" s="31">
        <v>41576</v>
      </c>
      <c r="B898" s="32">
        <v>630.9</v>
      </c>
      <c r="C898" s="32">
        <v>639</v>
      </c>
      <c r="D898" s="32">
        <v>639</v>
      </c>
      <c r="E898" s="32">
        <v>615.5</v>
      </c>
      <c r="F898" s="32">
        <v>625</v>
      </c>
      <c r="G898" s="32">
        <v>625.75</v>
      </c>
      <c r="H898" s="32">
        <v>624.6</v>
      </c>
      <c r="I898" s="32">
        <v>23816</v>
      </c>
      <c r="J898" s="33">
        <v>14875436.699999999</v>
      </c>
      <c r="K898" s="39">
        <f>IF(ISERROR((Table212[[#This Row],[Close Price]]-G897)/G897),0,(Table212[[#This Row],[Close Price]]-G897)/G897)</f>
        <v>-8.1629418291329497E-3</v>
      </c>
      <c r="L898" s="39">
        <f>IF(OR(Table212[[#This Row],[Raw Return]]&lt;-20,Table212[[#This Row],[Raw Return]]&gt;20),"Outlier",Table212[[#This Row],[Raw Return]])</f>
        <v>-8.1629418291329497E-3</v>
      </c>
      <c r="M898" s="40">
        <f>(Table212[[#This Row],[Return]]-$Q$3)^2</f>
        <v>8.9318488232042171E-5</v>
      </c>
      <c r="N898" s="40">
        <f>(Table212[[#This Row],[Return]]-$Q$3)^3</f>
        <v>-8.4413526833268736E-7</v>
      </c>
    </row>
    <row r="899" spans="1:14" x14ac:dyDescent="0.3">
      <c r="A899" s="36">
        <v>41577</v>
      </c>
      <c r="B899" s="37">
        <v>625.75</v>
      </c>
      <c r="C899" s="37">
        <v>634.6</v>
      </c>
      <c r="D899" s="37">
        <v>638</v>
      </c>
      <c r="E899" s="37">
        <v>625</v>
      </c>
      <c r="F899" s="37">
        <v>627</v>
      </c>
      <c r="G899" s="37">
        <v>627.79999999999995</v>
      </c>
      <c r="H899" s="37">
        <v>632.54999999999995</v>
      </c>
      <c r="I899" s="37">
        <v>32665</v>
      </c>
      <c r="J899" s="38">
        <v>20662145.050000001</v>
      </c>
      <c r="K899" s="39">
        <f>IF(ISERROR((Table212[[#This Row],[Close Price]]-G898)/G898),0,(Table212[[#This Row],[Close Price]]-G898)/G898)</f>
        <v>3.2760687175388808E-3</v>
      </c>
      <c r="L899" s="39">
        <f>IF(OR(Table212[[#This Row],[Raw Return]]&lt;-20,Table212[[#This Row],[Raw Return]]&gt;20),"Outlier",Table212[[#This Row],[Raw Return]])</f>
        <v>3.2760687175388808E-3</v>
      </c>
      <c r="M899" s="40">
        <f>(Table212[[#This Row],[Return]]-$Q$3)^2</f>
        <v>3.9527986609093003E-6</v>
      </c>
      <c r="N899" s="40">
        <f>(Table212[[#This Row],[Return]]-$Q$3)^3</f>
        <v>7.8588145516732845E-9</v>
      </c>
    </row>
    <row r="900" spans="1:14" x14ac:dyDescent="0.3">
      <c r="A900" s="31">
        <v>41578</v>
      </c>
      <c r="B900" s="32">
        <v>627.79999999999995</v>
      </c>
      <c r="C900" s="32">
        <v>624</v>
      </c>
      <c r="D900" s="32">
        <v>641</v>
      </c>
      <c r="E900" s="32">
        <v>623.25</v>
      </c>
      <c r="F900" s="32">
        <v>640</v>
      </c>
      <c r="G900" s="32">
        <v>638.1</v>
      </c>
      <c r="H900" s="32">
        <v>635.09</v>
      </c>
      <c r="I900" s="32">
        <v>23142</v>
      </c>
      <c r="J900" s="33">
        <v>14697263.15</v>
      </c>
      <c r="K900" s="39">
        <f>IF(ISERROR((Table212[[#This Row],[Close Price]]-G899)/G899),0,(Table212[[#This Row],[Close Price]]-G899)/G899)</f>
        <v>1.6406498884995332E-2</v>
      </c>
      <c r="L900" s="39">
        <f>IF(OR(Table212[[#This Row],[Raw Return]]&lt;-20,Table212[[#This Row],[Raw Return]]&gt;20),"Outlier",Table212[[#This Row],[Raw Return]])</f>
        <v>1.6406498884995332E-2</v>
      </c>
      <c r="M900" s="40">
        <f>(Table212[[#This Row],[Return]]-$Q$3)^2</f>
        <v>2.2857190914339591E-4</v>
      </c>
      <c r="N900" s="40">
        <f>(Table212[[#This Row],[Return]]-$Q$3)^3</f>
        <v>3.4556860801522001E-6</v>
      </c>
    </row>
    <row r="901" spans="1:14" x14ac:dyDescent="0.3">
      <c r="A901" s="36">
        <v>41579</v>
      </c>
      <c r="B901" s="37">
        <v>638.1</v>
      </c>
      <c r="C901" s="37">
        <v>637.4</v>
      </c>
      <c r="D901" s="37">
        <v>655</v>
      </c>
      <c r="E901" s="37">
        <v>637</v>
      </c>
      <c r="F901" s="37">
        <v>650</v>
      </c>
      <c r="G901" s="37">
        <v>649</v>
      </c>
      <c r="H901" s="37">
        <v>647.79999999999995</v>
      </c>
      <c r="I901" s="37">
        <v>90004</v>
      </c>
      <c r="J901" s="38">
        <v>58304993</v>
      </c>
      <c r="K901" s="39">
        <f>IF(ISERROR((Table212[[#This Row],[Close Price]]-G900)/G900),0,(Table212[[#This Row],[Close Price]]-G900)/G900)</f>
        <v>1.7081962074909852E-2</v>
      </c>
      <c r="L901" s="39">
        <f>IF(OR(Table212[[#This Row],[Raw Return]]&lt;-20,Table212[[#This Row],[Raw Return]]&gt;20),"Outlier",Table212[[#This Row],[Raw Return]])</f>
        <v>1.7081962074909852E-2</v>
      </c>
      <c r="M901" s="40">
        <f>(Table212[[#This Row],[Return]]-$Q$3)^2</f>
        <v>2.4945226822421356E-4</v>
      </c>
      <c r="N901" s="40">
        <f>(Table212[[#This Row],[Return]]-$Q$3)^3</f>
        <v>3.9398635934875502E-6</v>
      </c>
    </row>
    <row r="902" spans="1:14" x14ac:dyDescent="0.3">
      <c r="A902" s="31">
        <v>41581</v>
      </c>
      <c r="B902" s="32">
        <v>649</v>
      </c>
      <c r="C902" s="32">
        <v>645</v>
      </c>
      <c r="D902" s="32">
        <v>658.8</v>
      </c>
      <c r="E902" s="32">
        <v>645</v>
      </c>
      <c r="F902" s="32">
        <v>658</v>
      </c>
      <c r="G902" s="32">
        <v>656.8</v>
      </c>
      <c r="H902" s="32">
        <v>655.49</v>
      </c>
      <c r="I902" s="32">
        <v>13625</v>
      </c>
      <c r="J902" s="33">
        <v>8930988.5500000007</v>
      </c>
      <c r="K902" s="39">
        <f>IF(ISERROR((Table212[[#This Row],[Close Price]]-G901)/G901),0,(Table212[[#This Row],[Close Price]]-G901)/G901)</f>
        <v>1.201848998459161E-2</v>
      </c>
      <c r="L902" s="39">
        <f>IF(OR(Table212[[#This Row],[Raw Return]]&lt;-20,Table212[[#This Row],[Raw Return]]&gt;20),"Outlier",Table212[[#This Row],[Raw Return]])</f>
        <v>1.201848998459161E-2</v>
      </c>
      <c r="M902" s="40">
        <f>(Table212[[#This Row],[Return]]-$Q$3)^2</f>
        <v>1.1514547404444904E-4</v>
      </c>
      <c r="N902" s="40">
        <f>(Table212[[#This Row],[Return]]-$Q$3)^3</f>
        <v>1.2355784017709332E-6</v>
      </c>
    </row>
    <row r="903" spans="1:14" x14ac:dyDescent="0.3">
      <c r="A903" s="36">
        <v>41583</v>
      </c>
      <c r="B903" s="37">
        <v>656.8</v>
      </c>
      <c r="C903" s="37">
        <v>642.1</v>
      </c>
      <c r="D903" s="37">
        <v>669.05</v>
      </c>
      <c r="E903" s="37">
        <v>642.1</v>
      </c>
      <c r="F903" s="37">
        <v>665</v>
      </c>
      <c r="G903" s="37">
        <v>665.95</v>
      </c>
      <c r="H903" s="37">
        <v>660.83</v>
      </c>
      <c r="I903" s="37">
        <v>43521</v>
      </c>
      <c r="J903" s="38">
        <v>28759770.699999999</v>
      </c>
      <c r="K903" s="39">
        <f>IF(ISERROR((Table212[[#This Row],[Close Price]]-G902)/G902),0,(Table212[[#This Row],[Close Price]]-G902)/G902)</f>
        <v>1.3931181485992832E-2</v>
      </c>
      <c r="L903" s="39">
        <f>IF(OR(Table212[[#This Row],[Raw Return]]&lt;-20,Table212[[#This Row],[Raw Return]]&gt;20),"Outlier",Table212[[#This Row],[Raw Return]])</f>
        <v>1.3931181485992832E-2</v>
      </c>
      <c r="M903" s="40">
        <f>(Table212[[#This Row],[Return]]-$Q$3)^2</f>
        <v>1.5985246378714022E-4</v>
      </c>
      <c r="N903" s="40">
        <f>(Table212[[#This Row],[Return]]-$Q$3)^3</f>
        <v>2.0210590450972301E-6</v>
      </c>
    </row>
    <row r="904" spans="1:14" x14ac:dyDescent="0.3">
      <c r="A904" s="31">
        <v>41584</v>
      </c>
      <c r="B904" s="32">
        <v>665.95</v>
      </c>
      <c r="C904" s="32">
        <v>657.1</v>
      </c>
      <c r="D904" s="32">
        <v>684.9</v>
      </c>
      <c r="E904" s="32">
        <v>657.1</v>
      </c>
      <c r="F904" s="32">
        <v>668.5</v>
      </c>
      <c r="G904" s="32">
        <v>668.35</v>
      </c>
      <c r="H904" s="32">
        <v>670.41</v>
      </c>
      <c r="I904" s="32">
        <v>46017</v>
      </c>
      <c r="J904" s="33">
        <v>30850331.649999999</v>
      </c>
      <c r="K904" s="39">
        <f>IF(ISERROR((Table212[[#This Row],[Close Price]]-G903)/G903),0,(Table212[[#This Row],[Close Price]]-G903)/G903)</f>
        <v>3.6038741647270471E-3</v>
      </c>
      <c r="L904" s="39">
        <f>IF(OR(Table212[[#This Row],[Raw Return]]&lt;-20,Table212[[#This Row],[Raw Return]]&gt;20),"Outlier",Table212[[#This Row],[Raw Return]])</f>
        <v>3.6038741647270471E-3</v>
      </c>
      <c r="M904" s="40">
        <f>(Table212[[#This Row],[Return]]-$Q$3)^2</f>
        <v>5.3637174740621634E-6</v>
      </c>
      <c r="N904" s="40">
        <f>(Table212[[#This Row],[Return]]-$Q$3)^3</f>
        <v>1.2422209259999067E-8</v>
      </c>
    </row>
    <row r="905" spans="1:14" x14ac:dyDescent="0.3">
      <c r="A905" s="36">
        <v>41585</v>
      </c>
      <c r="B905" s="37">
        <v>668.35</v>
      </c>
      <c r="C905" s="37">
        <v>670</v>
      </c>
      <c r="D905" s="37">
        <v>675</v>
      </c>
      <c r="E905" s="37">
        <v>661</v>
      </c>
      <c r="F905" s="37">
        <v>670.05</v>
      </c>
      <c r="G905" s="37">
        <v>668.4</v>
      </c>
      <c r="H905" s="37">
        <v>668.93</v>
      </c>
      <c r="I905" s="37">
        <v>31991</v>
      </c>
      <c r="J905" s="38">
        <v>21399677.300000001</v>
      </c>
      <c r="K905" s="39">
        <f>IF(ISERROR((Table212[[#This Row],[Close Price]]-G904)/G904),0,(Table212[[#This Row],[Close Price]]-G904)/G904)</f>
        <v>7.4811101967463945E-5</v>
      </c>
      <c r="L905" s="39">
        <f>IF(OR(Table212[[#This Row],[Raw Return]]&lt;-20,Table212[[#This Row],[Raw Return]]&gt;20),"Outlier",Table212[[#This Row],[Raw Return]])</f>
        <v>7.4811101967463945E-5</v>
      </c>
      <c r="M905" s="40">
        <f>(Table212[[#This Row],[Return]]-$Q$3)^2</f>
        <v>1.4715945520273466E-6</v>
      </c>
      <c r="N905" s="40">
        <f>(Table212[[#This Row],[Return]]-$Q$3)^3</f>
        <v>-1.7851810046410091E-9</v>
      </c>
    </row>
    <row r="906" spans="1:14" x14ac:dyDescent="0.3">
      <c r="A906" s="31">
        <v>41586</v>
      </c>
      <c r="B906" s="32">
        <v>668.4</v>
      </c>
      <c r="C906" s="32">
        <v>666.85</v>
      </c>
      <c r="D906" s="32">
        <v>679.8</v>
      </c>
      <c r="E906" s="32">
        <v>665</v>
      </c>
      <c r="F906" s="32">
        <v>671.95</v>
      </c>
      <c r="G906" s="32">
        <v>671.05</v>
      </c>
      <c r="H906" s="32">
        <v>671.76</v>
      </c>
      <c r="I906" s="32">
        <v>26710</v>
      </c>
      <c r="J906" s="33">
        <v>17942700.300000001</v>
      </c>
      <c r="K906" s="39">
        <f>IF(ISERROR((Table212[[#This Row],[Close Price]]-G905)/G905),0,(Table212[[#This Row],[Close Price]]-G905)/G905)</f>
        <v>3.9646918013165429E-3</v>
      </c>
      <c r="L906" s="39">
        <f>IF(OR(Table212[[#This Row],[Raw Return]]&lt;-20,Table212[[#This Row],[Raw Return]]&gt;20),"Outlier",Table212[[#This Row],[Raw Return]])</f>
        <v>3.9646918013165429E-3</v>
      </c>
      <c r="M906" s="40">
        <f>(Table212[[#This Row],[Return]]-$Q$3)^2</f>
        <v>7.165192552045244E-6</v>
      </c>
      <c r="N906" s="40">
        <f>(Table212[[#This Row],[Return]]-$Q$3)^3</f>
        <v>1.9179699507160551E-8</v>
      </c>
    </row>
    <row r="907" spans="1:14" x14ac:dyDescent="0.3">
      <c r="A907" s="36">
        <v>41589</v>
      </c>
      <c r="B907" s="37">
        <v>671.05</v>
      </c>
      <c r="C907" s="37">
        <v>674.05</v>
      </c>
      <c r="D907" s="37">
        <v>675.5</v>
      </c>
      <c r="E907" s="37">
        <v>666</v>
      </c>
      <c r="F907" s="37">
        <v>670</v>
      </c>
      <c r="G907" s="37">
        <v>670.15</v>
      </c>
      <c r="H907" s="37">
        <v>670.66</v>
      </c>
      <c r="I907" s="37">
        <v>18033</v>
      </c>
      <c r="J907" s="38">
        <v>12094006.35</v>
      </c>
      <c r="K907" s="39">
        <f>IF(ISERROR((Table212[[#This Row],[Close Price]]-G906)/G906),0,(Table212[[#This Row],[Close Price]]-G906)/G906)</f>
        <v>-1.3411817301243981E-3</v>
      </c>
      <c r="L907" s="39">
        <f>IF(OR(Table212[[#This Row],[Raw Return]]&lt;-20,Table212[[#This Row],[Raw Return]]&gt;20),"Outlier",Table212[[#This Row],[Raw Return]])</f>
        <v>-1.3411817301243981E-3</v>
      </c>
      <c r="M907" s="40">
        <f>(Table212[[#This Row],[Return]]-$Q$3)^2</f>
        <v>6.9120921507817631E-6</v>
      </c>
      <c r="N907" s="40">
        <f>(Table212[[#This Row],[Return]]-$Q$3)^3</f>
        <v>-1.8172483331140047E-8</v>
      </c>
    </row>
    <row r="908" spans="1:14" x14ac:dyDescent="0.3">
      <c r="A908" s="31">
        <v>41590</v>
      </c>
      <c r="B908" s="32">
        <v>670.15</v>
      </c>
      <c r="C908" s="32">
        <v>668.5</v>
      </c>
      <c r="D908" s="32">
        <v>684.9</v>
      </c>
      <c r="E908" s="32">
        <v>666.25</v>
      </c>
      <c r="F908" s="32">
        <v>675</v>
      </c>
      <c r="G908" s="32">
        <v>675.15</v>
      </c>
      <c r="H908" s="32">
        <v>675.66</v>
      </c>
      <c r="I908" s="32">
        <v>26910</v>
      </c>
      <c r="J908" s="33">
        <v>18181924.850000001</v>
      </c>
      <c r="K908" s="39">
        <f>IF(ISERROR((Table212[[#This Row],[Close Price]]-G907)/G907),0,(Table212[[#This Row],[Close Price]]-G907)/G907)</f>
        <v>7.4610161904051335E-3</v>
      </c>
      <c r="L908" s="39">
        <f>IF(OR(Table212[[#This Row],[Raw Return]]&lt;-20,Table212[[#This Row],[Raw Return]]&gt;20),"Outlier",Table212[[#This Row],[Raw Return]])</f>
        <v>7.4610161904051335E-3</v>
      </c>
      <c r="M908" s="40">
        <f>(Table212[[#This Row],[Return]]-$Q$3)^2</f>
        <v>3.8107313236145321E-5</v>
      </c>
      <c r="N908" s="40">
        <f>(Table212[[#This Row],[Return]]-$Q$3)^3</f>
        <v>2.3524071716798753E-7</v>
      </c>
    </row>
    <row r="909" spans="1:14" x14ac:dyDescent="0.3">
      <c r="A909" s="36">
        <v>41591</v>
      </c>
      <c r="B909" s="37">
        <v>675.15</v>
      </c>
      <c r="C909" s="37">
        <v>671</v>
      </c>
      <c r="D909" s="37">
        <v>684</v>
      </c>
      <c r="E909" s="37">
        <v>666</v>
      </c>
      <c r="F909" s="37">
        <v>671</v>
      </c>
      <c r="G909" s="37">
        <v>672.45</v>
      </c>
      <c r="H909" s="37">
        <v>674.88</v>
      </c>
      <c r="I909" s="37">
        <v>32702</v>
      </c>
      <c r="J909" s="38">
        <v>22070003.399999999</v>
      </c>
      <c r="K909" s="39">
        <f>IF(ISERROR((Table212[[#This Row],[Close Price]]-G908)/G908),0,(Table212[[#This Row],[Close Price]]-G908)/G908)</f>
        <v>-3.9991113085979888E-3</v>
      </c>
      <c r="L909" s="39">
        <f>IF(OR(Table212[[#This Row],[Raw Return]]&lt;-20,Table212[[#This Row],[Raw Return]]&gt;20),"Outlier",Table212[[#This Row],[Raw Return]])</f>
        <v>-3.9991113085979888E-3</v>
      </c>
      <c r="M909" s="40">
        <f>(Table212[[#This Row],[Return]]-$Q$3)^2</f>
        <v>2.7952531626333504E-5</v>
      </c>
      <c r="N909" s="40">
        <f>(Table212[[#This Row],[Return]]-$Q$3)^3</f>
        <v>-1.4778546461301372E-7</v>
      </c>
    </row>
    <row r="910" spans="1:14" x14ac:dyDescent="0.3">
      <c r="A910" s="31">
        <v>41592</v>
      </c>
      <c r="B910" s="32">
        <v>672.45</v>
      </c>
      <c r="C910" s="32">
        <v>672.5</v>
      </c>
      <c r="D910" s="32">
        <v>694</v>
      </c>
      <c r="E910" s="32">
        <v>672.5</v>
      </c>
      <c r="F910" s="32">
        <v>688</v>
      </c>
      <c r="G910" s="32">
        <v>688.95</v>
      </c>
      <c r="H910" s="32">
        <v>683.09</v>
      </c>
      <c r="I910" s="32">
        <v>48667</v>
      </c>
      <c r="J910" s="33">
        <v>33243728.850000001</v>
      </c>
      <c r="K910" s="39">
        <f>IF(ISERROR((Table212[[#This Row],[Close Price]]-G909)/G909),0,(Table212[[#This Row],[Close Price]]-G909)/G909)</f>
        <v>2.4537140307829577E-2</v>
      </c>
      <c r="L910" s="39">
        <f>IF(OR(Table212[[#This Row],[Raw Return]]&lt;-20,Table212[[#This Row],[Raw Return]]&gt;20),"Outlier",Table212[[#This Row],[Raw Return]])</f>
        <v>2.4537140307829577E-2</v>
      </c>
      <c r="M910" s="40">
        <f>(Table212[[#This Row],[Return]]-$Q$3)^2</f>
        <v>5.4052698558611277E-4</v>
      </c>
      <c r="N910" s="40">
        <f>(Table212[[#This Row],[Return]]-$Q$3)^3</f>
        <v>1.2566839580159028E-5</v>
      </c>
    </row>
    <row r="911" spans="1:14" x14ac:dyDescent="0.3">
      <c r="A911" s="36">
        <v>41596</v>
      </c>
      <c r="B911" s="37">
        <v>688.95</v>
      </c>
      <c r="C911" s="37">
        <v>698.8</v>
      </c>
      <c r="D911" s="37">
        <v>712</v>
      </c>
      <c r="E911" s="37">
        <v>689.6</v>
      </c>
      <c r="F911" s="37">
        <v>694</v>
      </c>
      <c r="G911" s="37">
        <v>694.3</v>
      </c>
      <c r="H911" s="37">
        <v>698.67</v>
      </c>
      <c r="I911" s="37">
        <v>76035</v>
      </c>
      <c r="J911" s="38">
        <v>53123238.200000003</v>
      </c>
      <c r="K911" s="39">
        <f>IF(ISERROR((Table212[[#This Row],[Close Price]]-G910)/G910),0,(Table212[[#This Row],[Close Price]]-G910)/G910)</f>
        <v>7.7654401625660919E-3</v>
      </c>
      <c r="L911" s="39">
        <f>IF(OR(Table212[[#This Row],[Raw Return]]&lt;-20,Table212[[#This Row],[Raw Return]]&gt;20),"Outlier",Table212[[#This Row],[Raw Return]])</f>
        <v>7.7654401625660919E-3</v>
      </c>
      <c r="M911" s="40">
        <f>(Table212[[#This Row],[Return]]-$Q$3)^2</f>
        <v>4.1958473814811808E-5</v>
      </c>
      <c r="N911" s="40">
        <f>(Table212[[#This Row],[Return]]-$Q$3)^3</f>
        <v>2.7178752847363404E-7</v>
      </c>
    </row>
    <row r="912" spans="1:14" x14ac:dyDescent="0.3">
      <c r="A912" s="31">
        <v>41597</v>
      </c>
      <c r="B912" s="32">
        <v>694.3</v>
      </c>
      <c r="C912" s="32">
        <v>690</v>
      </c>
      <c r="D912" s="32">
        <v>714.5</v>
      </c>
      <c r="E912" s="32">
        <v>686.7</v>
      </c>
      <c r="F912" s="32">
        <v>712</v>
      </c>
      <c r="G912" s="32">
        <v>707.85</v>
      </c>
      <c r="H912" s="32">
        <v>704.49</v>
      </c>
      <c r="I912" s="32">
        <v>73706</v>
      </c>
      <c r="J912" s="33">
        <v>51925230.899999999</v>
      </c>
      <c r="K912" s="39">
        <f>IF(ISERROR((Table212[[#This Row],[Close Price]]-G911)/G911),0,(Table212[[#This Row],[Close Price]]-G911)/G911)</f>
        <v>1.9516059340342892E-2</v>
      </c>
      <c r="L912" s="39">
        <f>IF(OR(Table212[[#This Row],[Raw Return]]&lt;-20,Table212[[#This Row],[Raw Return]]&gt;20),"Outlier",Table212[[#This Row],[Raw Return]])</f>
        <v>1.9516059340342892E-2</v>
      </c>
      <c r="M912" s="40">
        <f>(Table212[[#This Row],[Return]]-$Q$3)^2</f>
        <v>3.3226564451559204E-4</v>
      </c>
      <c r="N912" s="40">
        <f>(Table212[[#This Row],[Return]]-$Q$3)^3</f>
        <v>6.0565897588284966E-6</v>
      </c>
    </row>
    <row r="913" spans="1:14" x14ac:dyDescent="0.3">
      <c r="A913" s="36">
        <v>41598</v>
      </c>
      <c r="B913" s="37">
        <v>707.85</v>
      </c>
      <c r="C913" s="37">
        <v>708</v>
      </c>
      <c r="D913" s="37">
        <v>715</v>
      </c>
      <c r="E913" s="37">
        <v>698.05</v>
      </c>
      <c r="F913" s="37">
        <v>702</v>
      </c>
      <c r="G913" s="37">
        <v>701.15</v>
      </c>
      <c r="H913" s="37">
        <v>707.25</v>
      </c>
      <c r="I913" s="37">
        <v>24567</v>
      </c>
      <c r="J913" s="38">
        <v>17374985.800000001</v>
      </c>
      <c r="K913" s="39">
        <f>IF(ISERROR((Table212[[#This Row],[Close Price]]-G912)/G912),0,(Table212[[#This Row],[Close Price]]-G912)/G912)</f>
        <v>-9.4652821925549843E-3</v>
      </c>
      <c r="L913" s="39">
        <f>IF(OR(Table212[[#This Row],[Raw Return]]&lt;-20,Table212[[#This Row],[Raw Return]]&gt;20),"Outlier",Table212[[#This Row],[Raw Return]])</f>
        <v>-9.4652821925549843E-3</v>
      </c>
      <c r="M913" s="40">
        <f>(Table212[[#This Row],[Return]]-$Q$3)^2</f>
        <v>1.1563101482323878E-4</v>
      </c>
      <c r="N913" s="40">
        <f>(Table212[[#This Row],[Return]]-$Q$3)^3</f>
        <v>-1.2434018402625363E-6</v>
      </c>
    </row>
    <row r="914" spans="1:14" x14ac:dyDescent="0.3">
      <c r="A914" s="31">
        <v>41599</v>
      </c>
      <c r="B914" s="32">
        <v>701.15</v>
      </c>
      <c r="C914" s="32">
        <v>696.05</v>
      </c>
      <c r="D914" s="32">
        <v>700</v>
      </c>
      <c r="E914" s="32">
        <v>680.1</v>
      </c>
      <c r="F914" s="32">
        <v>684.1</v>
      </c>
      <c r="G914" s="32">
        <v>686.75</v>
      </c>
      <c r="H914" s="32">
        <v>687.41</v>
      </c>
      <c r="I914" s="32">
        <v>30914</v>
      </c>
      <c r="J914" s="33">
        <v>21250483.050000001</v>
      </c>
      <c r="K914" s="39">
        <f>IF(ISERROR((Table212[[#This Row],[Close Price]]-G913)/G913),0,(Table212[[#This Row],[Close Price]]-G913)/G913)</f>
        <v>-2.0537688083862193E-2</v>
      </c>
      <c r="L914" s="39">
        <f>IF(OR(Table212[[#This Row],[Raw Return]]&lt;-20,Table212[[#This Row],[Raw Return]]&gt;20),"Outlier",Table212[[#This Row],[Raw Return]])</f>
        <v>-2.0537688083862193E-2</v>
      </c>
      <c r="M914" s="40">
        <f>(Table212[[#This Row],[Return]]-$Q$3)^2</f>
        <v>4.7635647291957898E-4</v>
      </c>
      <c r="N914" s="40">
        <f>(Table212[[#This Row],[Return]]-$Q$3)^3</f>
        <v>-1.0396762098371751E-5</v>
      </c>
    </row>
    <row r="915" spans="1:14" x14ac:dyDescent="0.3">
      <c r="A915" s="36">
        <v>41600</v>
      </c>
      <c r="B915" s="37">
        <v>686.75</v>
      </c>
      <c r="C915" s="37">
        <v>699.95</v>
      </c>
      <c r="D915" s="37">
        <v>710</v>
      </c>
      <c r="E915" s="37">
        <v>689.3</v>
      </c>
      <c r="F915" s="37">
        <v>702</v>
      </c>
      <c r="G915" s="37">
        <v>701</v>
      </c>
      <c r="H915" s="37">
        <v>696.47</v>
      </c>
      <c r="I915" s="37">
        <v>25267</v>
      </c>
      <c r="J915" s="38">
        <v>17597828</v>
      </c>
      <c r="K915" s="39">
        <f>IF(ISERROR((Table212[[#This Row],[Close Price]]-G914)/G914),0,(Table212[[#This Row],[Close Price]]-G914)/G914)</f>
        <v>2.0749908991627229E-2</v>
      </c>
      <c r="L915" s="39">
        <f>IF(OR(Table212[[#This Row],[Raw Return]]&lt;-20,Table212[[#This Row],[Raw Return]]&gt;20),"Outlier",Table212[[#This Row],[Raw Return]])</f>
        <v>2.0749908991627229E-2</v>
      </c>
      <c r="M915" s="40">
        <f>(Table212[[#This Row],[Return]]-$Q$3)^2</f>
        <v>3.787696355223176E-4</v>
      </c>
      <c r="N915" s="40">
        <f>(Table212[[#This Row],[Return]]-$Q$3)^3</f>
        <v>7.3716165102397245E-6</v>
      </c>
    </row>
    <row r="916" spans="1:14" x14ac:dyDescent="0.3">
      <c r="A916" s="31">
        <v>41603</v>
      </c>
      <c r="B916" s="32">
        <v>701</v>
      </c>
      <c r="C916" s="32">
        <v>701</v>
      </c>
      <c r="D916" s="32">
        <v>722.9</v>
      </c>
      <c r="E916" s="32">
        <v>700.75</v>
      </c>
      <c r="F916" s="32">
        <v>715</v>
      </c>
      <c r="G916" s="32">
        <v>714.3</v>
      </c>
      <c r="H916" s="32">
        <v>713.87</v>
      </c>
      <c r="I916" s="32">
        <v>30268</v>
      </c>
      <c r="J916" s="33">
        <v>21607470.449999999</v>
      </c>
      <c r="K916" s="39">
        <f>IF(ISERROR((Table212[[#This Row],[Close Price]]-G915)/G915),0,(Table212[[#This Row],[Close Price]]-G915)/G915)</f>
        <v>1.8972895863052716E-2</v>
      </c>
      <c r="L916" s="39">
        <f>IF(OR(Table212[[#This Row],[Raw Return]]&lt;-20,Table212[[#This Row],[Raw Return]]&gt;20),"Outlier",Table212[[#This Row],[Raw Return]])</f>
        <v>1.8972895863052716E-2</v>
      </c>
      <c r="M916" s="40">
        <f>(Table212[[#This Row],[Return]]-$Q$3)^2</f>
        <v>3.1275893467751985E-4</v>
      </c>
      <c r="N916" s="40">
        <f>(Table212[[#This Row],[Return]]-$Q$3)^3</f>
        <v>5.5311391925971948E-6</v>
      </c>
    </row>
    <row r="917" spans="1:14" x14ac:dyDescent="0.3">
      <c r="A917" s="36">
        <v>41604</v>
      </c>
      <c r="B917" s="37">
        <v>714.3</v>
      </c>
      <c r="C917" s="37">
        <v>706.2</v>
      </c>
      <c r="D917" s="37">
        <v>730</v>
      </c>
      <c r="E917" s="37">
        <v>706.2</v>
      </c>
      <c r="F917" s="37">
        <v>719</v>
      </c>
      <c r="G917" s="37">
        <v>717.1</v>
      </c>
      <c r="H917" s="37">
        <v>723.35</v>
      </c>
      <c r="I917" s="37">
        <v>58722</v>
      </c>
      <c r="J917" s="38">
        <v>42476557.450000003</v>
      </c>
      <c r="K917" s="39">
        <f>IF(ISERROR((Table212[[#This Row],[Close Price]]-G916)/G916),0,(Table212[[#This Row],[Close Price]]-G916)/G916)</f>
        <v>3.9199216015680643E-3</v>
      </c>
      <c r="L917" s="39">
        <f>IF(OR(Table212[[#This Row],[Raw Return]]&lt;-20,Table212[[#This Row],[Raw Return]]&gt;20),"Outlier",Table212[[#This Row],[Raw Return]])</f>
        <v>3.9199216015680643E-3</v>
      </c>
      <c r="M917" s="40">
        <f>(Table212[[#This Row],[Return]]-$Q$3)^2</f>
        <v>6.927516280108532E-6</v>
      </c>
      <c r="N917" s="40">
        <f>(Table212[[#This Row],[Return]]-$Q$3)^3</f>
        <v>1.8233344291081763E-8</v>
      </c>
    </row>
    <row r="918" spans="1:14" x14ac:dyDescent="0.3">
      <c r="A918" s="31">
        <v>41605</v>
      </c>
      <c r="B918" s="32">
        <v>717.1</v>
      </c>
      <c r="C918" s="32">
        <v>727.7</v>
      </c>
      <c r="D918" s="32">
        <v>727.7</v>
      </c>
      <c r="E918" s="32">
        <v>702.4</v>
      </c>
      <c r="F918" s="32">
        <v>707.05</v>
      </c>
      <c r="G918" s="32">
        <v>707.7</v>
      </c>
      <c r="H918" s="32">
        <v>711.39</v>
      </c>
      <c r="I918" s="32">
        <v>10904</v>
      </c>
      <c r="J918" s="33">
        <v>7757001.9500000002</v>
      </c>
      <c r="K918" s="39">
        <f>IF(ISERROR((Table212[[#This Row],[Close Price]]-G917)/G917),0,(Table212[[#This Row],[Close Price]]-G917)/G917)</f>
        <v>-1.3108353088829978E-2</v>
      </c>
      <c r="L918" s="39">
        <f>IF(OR(Table212[[#This Row],[Raw Return]]&lt;-20,Table212[[#This Row],[Raw Return]]&gt;20),"Outlier",Table212[[#This Row],[Raw Return]])</f>
        <v>-1.3108353088829978E-2</v>
      </c>
      <c r="M918" s="40">
        <f>(Table212[[#This Row],[Return]]-$Q$3)^2</f>
        <v>2.0725222021802218E-4</v>
      </c>
      <c r="N918" s="40">
        <f>(Table212[[#This Row],[Return]]-$Q$3)^3</f>
        <v>-2.9836562592480271E-6</v>
      </c>
    </row>
    <row r="919" spans="1:14" x14ac:dyDescent="0.3">
      <c r="A919" s="36">
        <v>41606</v>
      </c>
      <c r="B919" s="37">
        <v>707.7</v>
      </c>
      <c r="C919" s="37">
        <v>710</v>
      </c>
      <c r="D919" s="37">
        <v>728.9</v>
      </c>
      <c r="E919" s="37">
        <v>710</v>
      </c>
      <c r="F919" s="37">
        <v>716</v>
      </c>
      <c r="G919" s="37">
        <v>718.75</v>
      </c>
      <c r="H919" s="37">
        <v>720.81</v>
      </c>
      <c r="I919" s="37">
        <v>35753</v>
      </c>
      <c r="J919" s="38">
        <v>25770993.5</v>
      </c>
      <c r="K919" s="39">
        <f>IF(ISERROR((Table212[[#This Row],[Close Price]]-G918)/G918),0,(Table212[[#This Row],[Close Price]]-G918)/G918)</f>
        <v>1.5613960717818219E-2</v>
      </c>
      <c r="L919" s="39">
        <f>IF(OR(Table212[[#This Row],[Raw Return]]&lt;-20,Table212[[#This Row],[Raw Return]]&gt;20),"Outlier",Table212[[#This Row],[Raw Return]])</f>
        <v>1.5613960717818219E-2</v>
      </c>
      <c r="M919" s="40">
        <f>(Table212[[#This Row],[Return]]-$Q$3)^2</f>
        <v>2.0523589904180778E-4</v>
      </c>
      <c r="N919" s="40">
        <f>(Table212[[#This Row],[Return]]-$Q$3)^3</f>
        <v>2.9402211155903623E-6</v>
      </c>
    </row>
    <row r="920" spans="1:14" x14ac:dyDescent="0.3">
      <c r="A920" s="31">
        <v>41607</v>
      </c>
      <c r="B920" s="32">
        <v>718.75</v>
      </c>
      <c r="C920" s="32">
        <v>724.5</v>
      </c>
      <c r="D920" s="32">
        <v>738.35</v>
      </c>
      <c r="E920" s="32">
        <v>712.6</v>
      </c>
      <c r="F920" s="32">
        <v>738</v>
      </c>
      <c r="G920" s="32">
        <v>732.4</v>
      </c>
      <c r="H920" s="32">
        <v>729.44</v>
      </c>
      <c r="I920" s="32">
        <v>49995</v>
      </c>
      <c r="J920" s="33">
        <v>36468513.600000001</v>
      </c>
      <c r="K920" s="39">
        <f>IF(ISERROR((Table212[[#This Row],[Close Price]]-G919)/G919),0,(Table212[[#This Row],[Close Price]]-G919)/G919)</f>
        <v>1.8991304347826057E-2</v>
      </c>
      <c r="L920" s="39">
        <f>IF(OR(Table212[[#This Row],[Raw Return]]&lt;-20,Table212[[#This Row],[Raw Return]]&gt;20),"Outlier",Table212[[#This Row],[Raw Return]])</f>
        <v>1.8991304347826057E-2</v>
      </c>
      <c r="M920" s="40">
        <f>(Table212[[#This Row],[Return]]-$Q$3)^2</f>
        <v>3.1341038135406505E-4</v>
      </c>
      <c r="N920" s="40">
        <f>(Table212[[#This Row],[Return]]-$Q$3)^3</f>
        <v>5.5484294319576832E-6</v>
      </c>
    </row>
    <row r="921" spans="1:14" x14ac:dyDescent="0.3">
      <c r="A921" s="36">
        <v>41610</v>
      </c>
      <c r="B921" s="37">
        <v>732.4</v>
      </c>
      <c r="C921" s="37">
        <v>744.95</v>
      </c>
      <c r="D921" s="37">
        <v>744.95</v>
      </c>
      <c r="E921" s="37">
        <v>727.95</v>
      </c>
      <c r="F921" s="37">
        <v>733</v>
      </c>
      <c r="G921" s="37">
        <v>733.8</v>
      </c>
      <c r="H921" s="37">
        <v>733.76</v>
      </c>
      <c r="I921" s="37">
        <v>28082</v>
      </c>
      <c r="J921" s="38">
        <v>20605483.199999999</v>
      </c>
      <c r="K921" s="39">
        <f>IF(ISERROR((Table212[[#This Row],[Close Price]]-G920)/G920),0,(Table212[[#This Row],[Close Price]]-G920)/G920)</f>
        <v>1.9115237575095267E-3</v>
      </c>
      <c r="L921" s="39">
        <f>IF(OR(Table212[[#This Row],[Raw Return]]&lt;-20,Table212[[#This Row],[Raw Return]]&gt;20),"Outlier",Table212[[#This Row],[Raw Return]])</f>
        <v>1.9115237575095267E-3</v>
      </c>
      <c r="M921" s="40">
        <f>(Table212[[#This Row],[Return]]-$Q$3)^2</f>
        <v>3.8890151313945951E-7</v>
      </c>
      <c r="N921" s="40">
        <f>(Table212[[#This Row],[Return]]-$Q$3)^3</f>
        <v>2.4252663962517268E-10</v>
      </c>
    </row>
    <row r="922" spans="1:14" x14ac:dyDescent="0.3">
      <c r="A922" s="31">
        <v>41611</v>
      </c>
      <c r="B922" s="32">
        <v>733.8</v>
      </c>
      <c r="C922" s="32">
        <v>726</v>
      </c>
      <c r="D922" s="32">
        <v>744.9</v>
      </c>
      <c r="E922" s="32">
        <v>726</v>
      </c>
      <c r="F922" s="32">
        <v>739.8</v>
      </c>
      <c r="G922" s="32">
        <v>739.05</v>
      </c>
      <c r="H922" s="32">
        <v>739.21</v>
      </c>
      <c r="I922" s="32">
        <v>19641</v>
      </c>
      <c r="J922" s="33">
        <v>14518873.15</v>
      </c>
      <c r="K922" s="39">
        <f>IF(ISERROR((Table212[[#This Row],[Close Price]]-G921)/G921),0,(Table212[[#This Row],[Close Price]]-G921)/G921)</f>
        <v>7.1545380212591995E-3</v>
      </c>
      <c r="L922" s="39">
        <f>IF(OR(Table212[[#This Row],[Raw Return]]&lt;-20,Table212[[#This Row],[Raw Return]]&gt;20),"Outlier",Table212[[#This Row],[Raw Return]])</f>
        <v>7.1545380212591995E-3</v>
      </c>
      <c r="M922" s="40">
        <f>(Table212[[#This Row],[Return]]-$Q$3)^2</f>
        <v>3.4417393903861785E-5</v>
      </c>
      <c r="N922" s="40">
        <f>(Table212[[#This Row],[Return]]-$Q$3)^3</f>
        <v>2.0191425154858817E-7</v>
      </c>
    </row>
    <row r="923" spans="1:14" x14ac:dyDescent="0.3">
      <c r="A923" s="36">
        <v>41612</v>
      </c>
      <c r="B923" s="37">
        <v>739.05</v>
      </c>
      <c r="C923" s="37">
        <v>727.05</v>
      </c>
      <c r="D923" s="37">
        <v>738.25</v>
      </c>
      <c r="E923" s="37">
        <v>720.5</v>
      </c>
      <c r="F923" s="37">
        <v>723.4</v>
      </c>
      <c r="G923" s="37">
        <v>722.75</v>
      </c>
      <c r="H923" s="37">
        <v>727.54</v>
      </c>
      <c r="I923" s="37">
        <v>17644</v>
      </c>
      <c r="J923" s="38">
        <v>12836679.699999999</v>
      </c>
      <c r="K923" s="39">
        <f>IF(ISERROR((Table212[[#This Row],[Close Price]]-G922)/G922),0,(Table212[[#This Row],[Close Price]]-G922)/G922)</f>
        <v>-2.2055341316554976E-2</v>
      </c>
      <c r="L923" s="39">
        <f>IF(OR(Table212[[#This Row],[Raw Return]]&lt;-20,Table212[[#This Row],[Raw Return]]&gt;20),"Outlier",Table212[[#This Row],[Raw Return]])</f>
        <v>-2.2055341316554976E-2</v>
      </c>
      <c r="M923" s="40">
        <f>(Table212[[#This Row],[Return]]-$Q$3)^2</f>
        <v>5.4490710523344302E-4</v>
      </c>
      <c r="N923" s="40">
        <f>(Table212[[#This Row],[Return]]-$Q$3)^3</f>
        <v>-1.2719900271001308E-5</v>
      </c>
    </row>
    <row r="924" spans="1:14" x14ac:dyDescent="0.3">
      <c r="A924" s="31">
        <v>41613</v>
      </c>
      <c r="B924" s="32">
        <v>722.75</v>
      </c>
      <c r="C924" s="32">
        <v>728</v>
      </c>
      <c r="D924" s="32">
        <v>744</v>
      </c>
      <c r="E924" s="32">
        <v>721</v>
      </c>
      <c r="F924" s="32">
        <v>730</v>
      </c>
      <c r="G924" s="32">
        <v>730.9</v>
      </c>
      <c r="H924" s="32">
        <v>733.84</v>
      </c>
      <c r="I924" s="32">
        <v>31603</v>
      </c>
      <c r="J924" s="33">
        <v>23191515.449999999</v>
      </c>
      <c r="K924" s="39">
        <f>IF(ISERROR((Table212[[#This Row],[Close Price]]-G923)/G923),0,(Table212[[#This Row],[Close Price]]-G923)/G923)</f>
        <v>1.1276374956762335E-2</v>
      </c>
      <c r="L924" s="39">
        <f>IF(OR(Table212[[#This Row],[Raw Return]]&lt;-20,Table212[[#This Row],[Raw Return]]&gt;20),"Outlier",Table212[[#This Row],[Raw Return]])</f>
        <v>1.1276374956762335E-2</v>
      </c>
      <c r="M924" s="40">
        <f>(Table212[[#This Row],[Return]]-$Q$3)^2</f>
        <v>9.9769550631512865E-5</v>
      </c>
      <c r="N924" s="40">
        <f>(Table212[[#This Row],[Return]]-$Q$3)^3</f>
        <v>9.9654525174743695E-7</v>
      </c>
    </row>
    <row r="925" spans="1:14" x14ac:dyDescent="0.3">
      <c r="A925" s="36">
        <v>41614</v>
      </c>
      <c r="B925" s="37">
        <v>730.9</v>
      </c>
      <c r="C925" s="37">
        <v>730.9</v>
      </c>
      <c r="D925" s="37">
        <v>740</v>
      </c>
      <c r="E925" s="37">
        <v>724.1</v>
      </c>
      <c r="F925" s="37">
        <v>738.2</v>
      </c>
      <c r="G925" s="37">
        <v>738.25</v>
      </c>
      <c r="H925" s="37">
        <v>735.32</v>
      </c>
      <c r="I925" s="37">
        <v>15859</v>
      </c>
      <c r="J925" s="38">
        <v>11661463.15</v>
      </c>
      <c r="K925" s="39">
        <f>IF(ISERROR((Table212[[#This Row],[Close Price]]-G924)/G924),0,(Table212[[#This Row],[Close Price]]-G924)/G924)</f>
        <v>1.005609522506502E-2</v>
      </c>
      <c r="L925" s="39">
        <f>IF(OR(Table212[[#This Row],[Raw Return]]&lt;-20,Table212[[#This Row],[Raw Return]]&gt;20),"Outlier",Table212[[#This Row],[Raw Return]])</f>
        <v>1.005609522506502E-2</v>
      </c>
      <c r="M925" s="40">
        <f>(Table212[[#This Row],[Return]]-$Q$3)^2</f>
        <v>7.6881176110529329E-5</v>
      </c>
      <c r="N925" s="40">
        <f>(Table212[[#This Row],[Return]]-$Q$3)^3</f>
        <v>6.741088482702601E-7</v>
      </c>
    </row>
    <row r="926" spans="1:14" x14ac:dyDescent="0.3">
      <c r="A926" s="31">
        <v>41617</v>
      </c>
      <c r="B926" s="32">
        <v>738.25</v>
      </c>
      <c r="C926" s="32">
        <v>746</v>
      </c>
      <c r="D926" s="32">
        <v>749.95</v>
      </c>
      <c r="E926" s="32">
        <v>725</v>
      </c>
      <c r="F926" s="32">
        <v>726.65</v>
      </c>
      <c r="G926" s="32">
        <v>728.5</v>
      </c>
      <c r="H926" s="32">
        <v>734.95</v>
      </c>
      <c r="I926" s="32">
        <v>30754</v>
      </c>
      <c r="J926" s="33">
        <v>22602576.699999999</v>
      </c>
      <c r="K926" s="39">
        <f>IF(ISERROR((Table212[[#This Row],[Close Price]]-G925)/G925),0,(Table212[[#This Row],[Close Price]]-G925)/G925)</f>
        <v>-1.3206908228919742E-2</v>
      </c>
      <c r="L926" s="39">
        <f>IF(OR(Table212[[#This Row],[Raw Return]]&lt;-20,Table212[[#This Row],[Raw Return]]&gt;20),"Outlier",Table212[[#This Row],[Raw Return]])</f>
        <v>-1.3206908228919742E-2</v>
      </c>
      <c r="M926" s="40">
        <f>(Table212[[#This Row],[Return]]-$Q$3)^2</f>
        <v>2.1009958361601247E-4</v>
      </c>
      <c r="N926" s="40">
        <f>(Table212[[#This Row],[Return]]-$Q$3)^3</f>
        <v>-3.0453540288496598E-6</v>
      </c>
    </row>
    <row r="927" spans="1:14" x14ac:dyDescent="0.3">
      <c r="A927" s="36">
        <v>41618</v>
      </c>
      <c r="B927" s="37">
        <v>728.5</v>
      </c>
      <c r="C927" s="37">
        <v>729</v>
      </c>
      <c r="D927" s="37">
        <v>729</v>
      </c>
      <c r="E927" s="37">
        <v>706.05</v>
      </c>
      <c r="F927" s="37">
        <v>711</v>
      </c>
      <c r="G927" s="37">
        <v>710.85</v>
      </c>
      <c r="H927" s="37">
        <v>716.48</v>
      </c>
      <c r="I927" s="37">
        <v>17667</v>
      </c>
      <c r="J927" s="38">
        <v>12658139.800000001</v>
      </c>
      <c r="K927" s="39">
        <f>IF(ISERROR((Table212[[#This Row],[Close Price]]-G926)/G926),0,(Table212[[#This Row],[Close Price]]-G926)/G926)</f>
        <v>-2.4227865477007518E-2</v>
      </c>
      <c r="L927" s="39">
        <f>IF(OR(Table212[[#This Row],[Raw Return]]&lt;-20,Table212[[#This Row],[Raw Return]]&gt;20),"Outlier",Table212[[#This Row],[Raw Return]])</f>
        <v>-2.4227865477007518E-2</v>
      </c>
      <c r="M927" s="40">
        <f>(Table212[[#This Row],[Return]]-$Q$3)^2</f>
        <v>6.510544956377796E-4</v>
      </c>
      <c r="N927" s="40">
        <f>(Table212[[#This Row],[Return]]-$Q$3)^3</f>
        <v>-1.6612156474025021E-5</v>
      </c>
    </row>
    <row r="928" spans="1:14" x14ac:dyDescent="0.3">
      <c r="A928" s="31">
        <v>41619</v>
      </c>
      <c r="B928" s="32">
        <v>710.85</v>
      </c>
      <c r="C928" s="32">
        <v>704</v>
      </c>
      <c r="D928" s="32">
        <v>710.95</v>
      </c>
      <c r="E928" s="32">
        <v>696.3</v>
      </c>
      <c r="F928" s="32">
        <v>698.1</v>
      </c>
      <c r="G928" s="32">
        <v>703</v>
      </c>
      <c r="H928" s="32">
        <v>703.66</v>
      </c>
      <c r="I928" s="32">
        <v>13910</v>
      </c>
      <c r="J928" s="33">
        <v>9787964.5999999996</v>
      </c>
      <c r="K928" s="39">
        <f>IF(ISERROR((Table212[[#This Row],[Close Price]]-G927)/G927),0,(Table212[[#This Row],[Close Price]]-G927)/G927)</f>
        <v>-1.1043117394668386E-2</v>
      </c>
      <c r="L928" s="39">
        <f>IF(OR(Table212[[#This Row],[Raw Return]]&lt;-20,Table212[[#This Row],[Raw Return]]&gt;20),"Outlier",Table212[[#This Row],[Raw Return]])</f>
        <v>-1.1043117394668386E-2</v>
      </c>
      <c r="M928" s="40">
        <f>(Table212[[#This Row],[Return]]-$Q$3)^2</f>
        <v>1.5205409039197057E-4</v>
      </c>
      <c r="N928" s="40">
        <f>(Table212[[#This Row],[Return]]-$Q$3)^3</f>
        <v>-1.8749822525981063E-6</v>
      </c>
    </row>
    <row r="929" spans="1:14" x14ac:dyDescent="0.3">
      <c r="A929" s="36">
        <v>41620</v>
      </c>
      <c r="B929" s="37">
        <v>703</v>
      </c>
      <c r="C929" s="37">
        <v>696</v>
      </c>
      <c r="D929" s="37">
        <v>701.4</v>
      </c>
      <c r="E929" s="37">
        <v>689</v>
      </c>
      <c r="F929" s="37">
        <v>695</v>
      </c>
      <c r="G929" s="37">
        <v>694.4</v>
      </c>
      <c r="H929" s="37">
        <v>694.43</v>
      </c>
      <c r="I929" s="37">
        <v>16328</v>
      </c>
      <c r="J929" s="38">
        <v>11338631.35</v>
      </c>
      <c r="K929" s="39">
        <f>IF(ISERROR((Table212[[#This Row],[Close Price]]-G928)/G928),0,(Table212[[#This Row],[Close Price]]-G928)/G928)</f>
        <v>-1.2233285917496476E-2</v>
      </c>
      <c r="L929" s="39">
        <f>IF(OR(Table212[[#This Row],[Raw Return]]&lt;-20,Table212[[#This Row],[Raw Return]]&gt;20),"Outlier",Table212[[#This Row],[Raw Return]])</f>
        <v>-1.2233285917496476E-2</v>
      </c>
      <c r="M929" s="40">
        <f>(Table212[[#This Row],[Return]]-$Q$3)^2</f>
        <v>1.8282257871071489E-4</v>
      </c>
      <c r="N929" s="40">
        <f>(Table212[[#This Row],[Return]]-$Q$3)^3</f>
        <v>-2.4719788209729461E-6</v>
      </c>
    </row>
    <row r="930" spans="1:14" x14ac:dyDescent="0.3">
      <c r="A930" s="31">
        <v>41621</v>
      </c>
      <c r="B930" s="32">
        <v>694.4</v>
      </c>
      <c r="C930" s="32">
        <v>688</v>
      </c>
      <c r="D930" s="32">
        <v>703.95</v>
      </c>
      <c r="E930" s="32">
        <v>688</v>
      </c>
      <c r="F930" s="32">
        <v>696</v>
      </c>
      <c r="G930" s="32">
        <v>695.1</v>
      </c>
      <c r="H930" s="32">
        <v>696</v>
      </c>
      <c r="I930" s="32">
        <v>16356</v>
      </c>
      <c r="J930" s="33">
        <v>11383827.949999999</v>
      </c>
      <c r="K930" s="39">
        <f>IF(ISERROR((Table212[[#This Row],[Close Price]]-G929)/G929),0,(Table212[[#This Row],[Close Price]]-G929)/G929)</f>
        <v>1.0080645161290977E-3</v>
      </c>
      <c r="L930" s="39">
        <f>IF(OR(Table212[[#This Row],[Raw Return]]&lt;-20,Table212[[#This Row],[Raw Return]]&gt;20),"Outlier",Table212[[#This Row],[Raw Return]])</f>
        <v>1.0080645161290977E-3</v>
      </c>
      <c r="M930" s="40">
        <f>(Table212[[#This Row],[Return]]-$Q$3)^2</f>
        <v>7.8310176588263516E-8</v>
      </c>
      <c r="N930" s="40">
        <f>(Table212[[#This Row],[Return]]-$Q$3)^3</f>
        <v>-2.1914284974820587E-11</v>
      </c>
    </row>
    <row r="931" spans="1:14" x14ac:dyDescent="0.3">
      <c r="A931" s="36">
        <v>41624</v>
      </c>
      <c r="B931" s="37">
        <v>695.1</v>
      </c>
      <c r="C931" s="37">
        <v>687.1</v>
      </c>
      <c r="D931" s="37">
        <v>707</v>
      </c>
      <c r="E931" s="37">
        <v>671</v>
      </c>
      <c r="F931" s="37">
        <v>677</v>
      </c>
      <c r="G931" s="37">
        <v>676</v>
      </c>
      <c r="H931" s="37">
        <v>679.38</v>
      </c>
      <c r="I931" s="37">
        <v>15035</v>
      </c>
      <c r="J931" s="38">
        <v>10214503.449999999</v>
      </c>
      <c r="K931" s="39">
        <f>IF(ISERROR((Table212[[#This Row],[Close Price]]-G930)/G930),0,(Table212[[#This Row],[Close Price]]-G930)/G930)</f>
        <v>-2.7478060710689142E-2</v>
      </c>
      <c r="L931" s="39">
        <f>IF(OR(Table212[[#This Row],[Raw Return]]&lt;-20,Table212[[#This Row],[Raw Return]]&gt;20),"Outlier",Table212[[#This Row],[Raw Return]])</f>
        <v>-2.7478060710689142E-2</v>
      </c>
      <c r="M931" s="40">
        <f>(Table212[[#This Row],[Return]]-$Q$3)^2</f>
        <v>8.2748072983350137E-4</v>
      </c>
      <c r="N931" s="40">
        <f>(Table212[[#This Row],[Return]]-$Q$3)^3</f>
        <v>-2.3803281532091269E-5</v>
      </c>
    </row>
    <row r="932" spans="1:14" x14ac:dyDescent="0.3">
      <c r="A932" s="31">
        <v>41625</v>
      </c>
      <c r="B932" s="32">
        <v>676</v>
      </c>
      <c r="C932" s="32">
        <v>676</v>
      </c>
      <c r="D932" s="32">
        <v>688</v>
      </c>
      <c r="E932" s="32">
        <v>673</v>
      </c>
      <c r="F932" s="32">
        <v>685.5</v>
      </c>
      <c r="G932" s="32">
        <v>680.3</v>
      </c>
      <c r="H932" s="32">
        <v>677.19</v>
      </c>
      <c r="I932" s="32">
        <v>26153</v>
      </c>
      <c r="J932" s="33">
        <v>17710665.050000001</v>
      </c>
      <c r="K932" s="39">
        <f>IF(ISERROR((Table212[[#This Row],[Close Price]]-G931)/G931),0,(Table212[[#This Row],[Close Price]]-G931)/G931)</f>
        <v>6.3609467455620627E-3</v>
      </c>
      <c r="L932" s="39">
        <f>IF(OR(Table212[[#This Row],[Raw Return]]&lt;-20,Table212[[#This Row],[Raw Return]]&gt;20),"Outlier",Table212[[#This Row],[Raw Return]])</f>
        <v>6.3609467455620627E-3</v>
      </c>
      <c r="M932" s="40">
        <f>(Table212[[#This Row],[Return]]-$Q$3)^2</f>
        <v>2.5735761975790133E-5</v>
      </c>
      <c r="N932" s="40">
        <f>(Table212[[#This Row],[Return]]-$Q$3)^3</f>
        <v>1.3055861876013276E-7</v>
      </c>
    </row>
    <row r="933" spans="1:14" x14ac:dyDescent="0.3">
      <c r="A933" s="36">
        <v>41626</v>
      </c>
      <c r="B933" s="37">
        <v>680.3</v>
      </c>
      <c r="C933" s="37">
        <v>675</v>
      </c>
      <c r="D933" s="37">
        <v>694.7</v>
      </c>
      <c r="E933" s="37">
        <v>675</v>
      </c>
      <c r="F933" s="37">
        <v>690</v>
      </c>
      <c r="G933" s="37">
        <v>692.55</v>
      </c>
      <c r="H933" s="37">
        <v>687.57</v>
      </c>
      <c r="I933" s="37">
        <v>26064</v>
      </c>
      <c r="J933" s="38">
        <v>17920700</v>
      </c>
      <c r="K933" s="39">
        <f>IF(ISERROR((Table212[[#This Row],[Close Price]]-G932)/G932),0,(Table212[[#This Row],[Close Price]]-G932)/G932)</f>
        <v>1.8006761722769368E-2</v>
      </c>
      <c r="L933" s="39">
        <f>IF(OR(Table212[[#This Row],[Raw Return]]&lt;-20,Table212[[#This Row],[Raw Return]]&gt;20),"Outlier",Table212[[#This Row],[Raw Return]])</f>
        <v>1.8006761722769368E-2</v>
      </c>
      <c r="M933" s="40">
        <f>(Table212[[#This Row],[Return]]-$Q$3)^2</f>
        <v>2.7952020117308216E-4</v>
      </c>
      <c r="N933" s="40">
        <f>(Table212[[#This Row],[Return]]-$Q$3)^3</f>
        <v>4.6732584541478056E-6</v>
      </c>
    </row>
    <row r="934" spans="1:14" x14ac:dyDescent="0.3">
      <c r="A934" s="31">
        <v>41627</v>
      </c>
      <c r="B934" s="32">
        <v>692.55</v>
      </c>
      <c r="C934" s="32">
        <v>678</v>
      </c>
      <c r="D934" s="32">
        <v>705</v>
      </c>
      <c r="E934" s="32">
        <v>678</v>
      </c>
      <c r="F934" s="32">
        <v>700</v>
      </c>
      <c r="G934" s="32">
        <v>699.25</v>
      </c>
      <c r="H934" s="32">
        <v>695.53</v>
      </c>
      <c r="I934" s="32">
        <v>21647</v>
      </c>
      <c r="J934" s="33">
        <v>15056049.550000001</v>
      </c>
      <c r="K934" s="39">
        <f>IF(ISERROR((Table212[[#This Row],[Close Price]]-G933)/G933),0,(Table212[[#This Row],[Close Price]]-G933)/G933)</f>
        <v>9.6743917406686107E-3</v>
      </c>
      <c r="L934" s="39">
        <f>IF(OR(Table212[[#This Row],[Raw Return]]&lt;-20,Table212[[#This Row],[Raw Return]]&gt;20),"Outlier",Table212[[#This Row],[Raw Return]])</f>
        <v>9.6743917406686107E-3</v>
      </c>
      <c r="M934" s="40">
        <f>(Table212[[#This Row],[Return]]-$Q$3)^2</f>
        <v>7.0333175429969751E-5</v>
      </c>
      <c r="N934" s="40">
        <f>(Table212[[#This Row],[Return]]-$Q$3)^3</f>
        <v>5.8984830849726219E-7</v>
      </c>
    </row>
    <row r="935" spans="1:14" x14ac:dyDescent="0.3">
      <c r="A935" s="36">
        <v>41628</v>
      </c>
      <c r="B935" s="37">
        <v>699.25</v>
      </c>
      <c r="C935" s="37">
        <v>700</v>
      </c>
      <c r="D935" s="37">
        <v>730</v>
      </c>
      <c r="E935" s="37">
        <v>698.7</v>
      </c>
      <c r="F935" s="37">
        <v>720</v>
      </c>
      <c r="G935" s="37">
        <v>722.6</v>
      </c>
      <c r="H935" s="37">
        <v>718.72</v>
      </c>
      <c r="I935" s="37">
        <v>66081</v>
      </c>
      <c r="J935" s="38">
        <v>47493815.549999997</v>
      </c>
      <c r="K935" s="39">
        <f>IF(ISERROR((Table212[[#This Row],[Close Price]]-G934)/G934),0,(Table212[[#This Row],[Close Price]]-G934)/G934)</f>
        <v>3.3392920986771574E-2</v>
      </c>
      <c r="L935" s="39">
        <f>IF(OR(Table212[[#This Row],[Raw Return]]&lt;-20,Table212[[#This Row],[Raw Return]]&gt;20),"Outlier",Table212[[#This Row],[Raw Return]])</f>
        <v>3.3392920986771574E-2</v>
      </c>
      <c r="M935" s="40">
        <f>(Table212[[#This Row],[Return]]-$Q$3)^2</f>
        <v>1.0307321111484506E-3</v>
      </c>
      <c r="N935" s="40">
        <f>(Table212[[#This Row],[Return]]-$Q$3)^3</f>
        <v>3.309167186383279E-5</v>
      </c>
    </row>
    <row r="936" spans="1:14" x14ac:dyDescent="0.3">
      <c r="A936" s="31">
        <v>41631</v>
      </c>
      <c r="B936" s="32">
        <v>722.6</v>
      </c>
      <c r="C936" s="32">
        <v>721.95</v>
      </c>
      <c r="D936" s="32">
        <v>737</v>
      </c>
      <c r="E936" s="32">
        <v>712.95</v>
      </c>
      <c r="F936" s="32">
        <v>715</v>
      </c>
      <c r="G936" s="32">
        <v>717</v>
      </c>
      <c r="H936" s="32">
        <v>725.41</v>
      </c>
      <c r="I936" s="32">
        <v>52646</v>
      </c>
      <c r="J936" s="33">
        <v>38189713.5</v>
      </c>
      <c r="K936" s="39">
        <f>IF(ISERROR((Table212[[#This Row],[Close Price]]-G935)/G935),0,(Table212[[#This Row],[Close Price]]-G935)/G935)</f>
        <v>-7.7497924162745957E-3</v>
      </c>
      <c r="L936" s="39">
        <f>IF(OR(Table212[[#This Row],[Raw Return]]&lt;-20,Table212[[#This Row],[Raw Return]]&gt;20),"Outlier",Table212[[#This Row],[Raw Return]])</f>
        <v>-7.7497924162745957E-3</v>
      </c>
      <c r="M936" s="40">
        <f>(Table212[[#This Row],[Return]]-$Q$3)^2</f>
        <v>8.1679957799903885E-5</v>
      </c>
      <c r="N936" s="40">
        <f>(Table212[[#This Row],[Return]]-$Q$3)^3</f>
        <v>-7.3819866770613771E-7</v>
      </c>
    </row>
    <row r="937" spans="1:14" x14ac:dyDescent="0.3">
      <c r="A937" s="36">
        <v>41632</v>
      </c>
      <c r="B937" s="37">
        <v>717</v>
      </c>
      <c r="C937" s="37">
        <v>712</v>
      </c>
      <c r="D937" s="37">
        <v>716.85</v>
      </c>
      <c r="E937" s="37">
        <v>699</v>
      </c>
      <c r="F937" s="37">
        <v>699.05</v>
      </c>
      <c r="G937" s="37">
        <v>702.45</v>
      </c>
      <c r="H937" s="37">
        <v>710.35</v>
      </c>
      <c r="I937" s="37">
        <v>30050</v>
      </c>
      <c r="J937" s="38">
        <v>21345945.199999999</v>
      </c>
      <c r="K937" s="39">
        <f>IF(ISERROR((Table212[[#This Row],[Close Price]]-G936)/G936),0,(Table212[[#This Row],[Close Price]]-G936)/G936)</f>
        <v>-2.029288702928864E-2</v>
      </c>
      <c r="L937" s="39">
        <f>IF(OR(Table212[[#This Row],[Raw Return]]&lt;-20,Table212[[#This Row],[Raw Return]]&gt;20),"Outlier",Table212[[#This Row],[Raw Return]])</f>
        <v>-2.029288702928864E-2</v>
      </c>
      <c r="M937" s="40">
        <f>(Table212[[#This Row],[Return]]-$Q$3)^2</f>
        <v>4.6573054452339109E-4</v>
      </c>
      <c r="N937" s="40">
        <f>(Table212[[#This Row],[Return]]-$Q$3)^3</f>
        <v>-1.0050833590481105E-5</v>
      </c>
    </row>
    <row r="938" spans="1:14" x14ac:dyDescent="0.3">
      <c r="A938" s="31">
        <v>41634</v>
      </c>
      <c r="B938" s="32">
        <v>702.45</v>
      </c>
      <c r="C938" s="32">
        <v>702.45</v>
      </c>
      <c r="D938" s="32">
        <v>719.95</v>
      </c>
      <c r="E938" s="32">
        <v>698.95</v>
      </c>
      <c r="F938" s="32">
        <v>713.1</v>
      </c>
      <c r="G938" s="32">
        <v>712.2</v>
      </c>
      <c r="H938" s="32">
        <v>712.24</v>
      </c>
      <c r="I938" s="32">
        <v>24944</v>
      </c>
      <c r="J938" s="33">
        <v>17766185.399999999</v>
      </c>
      <c r="K938" s="39">
        <f>IF(ISERROR((Table212[[#This Row],[Close Price]]-G937)/G937),0,(Table212[[#This Row],[Close Price]]-G937)/G937)</f>
        <v>1.3879991458466794E-2</v>
      </c>
      <c r="L938" s="39">
        <f>IF(OR(Table212[[#This Row],[Raw Return]]&lt;-20,Table212[[#This Row],[Raw Return]]&gt;20),"Outlier",Table212[[#This Row],[Raw Return]])</f>
        <v>1.3879991458466794E-2</v>
      </c>
      <c r="M938" s="40">
        <f>(Table212[[#This Row],[Return]]-$Q$3)^2</f>
        <v>1.5856066476829426E-4</v>
      </c>
      <c r="N938" s="40">
        <f>(Table212[[#This Row],[Return]]-$Q$3)^3</f>
        <v>1.9966097469437815E-6</v>
      </c>
    </row>
    <row r="939" spans="1:14" x14ac:dyDescent="0.3">
      <c r="A939" s="36">
        <v>41635</v>
      </c>
      <c r="B939" s="37">
        <v>712.2</v>
      </c>
      <c r="C939" s="37">
        <v>710.6</v>
      </c>
      <c r="D939" s="37">
        <v>730</v>
      </c>
      <c r="E939" s="37">
        <v>710.6</v>
      </c>
      <c r="F939" s="37">
        <v>729</v>
      </c>
      <c r="G939" s="37">
        <v>726.1</v>
      </c>
      <c r="H939" s="37">
        <v>722.21</v>
      </c>
      <c r="I939" s="37">
        <v>22619</v>
      </c>
      <c r="J939" s="38">
        <v>16335567.15</v>
      </c>
      <c r="K939" s="39">
        <f>IF(ISERROR((Table212[[#This Row],[Close Price]]-G938)/G938),0,(Table212[[#This Row],[Close Price]]-G938)/G938)</f>
        <v>1.9516989609660175E-2</v>
      </c>
      <c r="L939" s="39">
        <f>IF(OR(Table212[[#This Row],[Raw Return]]&lt;-20,Table212[[#This Row],[Raw Return]]&gt;20),"Outlier",Table212[[#This Row],[Raw Return]])</f>
        <v>1.9516989609660175E-2</v>
      </c>
      <c r="M939" s="40">
        <f>(Table212[[#This Row],[Return]]-$Q$3)^2</f>
        <v>3.3229955956810814E-4</v>
      </c>
      <c r="N939" s="40">
        <f>(Table212[[#This Row],[Return]]-$Q$3)^3</f>
        <v>6.0575170957561335E-6</v>
      </c>
    </row>
    <row r="940" spans="1:14" x14ac:dyDescent="0.3">
      <c r="A940" s="31">
        <v>41638</v>
      </c>
      <c r="B940" s="32">
        <v>726.1</v>
      </c>
      <c r="C940" s="32">
        <v>725</v>
      </c>
      <c r="D940" s="32">
        <v>733</v>
      </c>
      <c r="E940" s="32">
        <v>720.6</v>
      </c>
      <c r="F940" s="32">
        <v>727.5</v>
      </c>
      <c r="G940" s="32">
        <v>729.6</v>
      </c>
      <c r="H940" s="32">
        <v>728</v>
      </c>
      <c r="I940" s="32">
        <v>12997</v>
      </c>
      <c r="J940" s="33">
        <v>9461770.5500000007</v>
      </c>
      <c r="K940" s="39">
        <f>IF(ISERROR((Table212[[#This Row],[Close Price]]-G939)/G939),0,(Table212[[#This Row],[Close Price]]-G939)/G939)</f>
        <v>4.8202726897121611E-3</v>
      </c>
      <c r="L940" s="39">
        <f>IF(OR(Table212[[#This Row],[Raw Return]]&lt;-20,Table212[[#This Row],[Raw Return]]&gt;20),"Outlier",Table212[[#This Row],[Raw Return]])</f>
        <v>4.8202726897121611E-3</v>
      </c>
      <c r="M940" s="40">
        <f>(Table212[[#This Row],[Return]]-$Q$3)^2</f>
        <v>1.2477628056973991E-5</v>
      </c>
      <c r="N940" s="40">
        <f>(Table212[[#This Row],[Return]]-$Q$3)^3</f>
        <v>4.4075581781788414E-8</v>
      </c>
    </row>
    <row r="941" spans="1:14" x14ac:dyDescent="0.3">
      <c r="A941" s="36">
        <v>41639</v>
      </c>
      <c r="B941" s="37">
        <v>729.6</v>
      </c>
      <c r="C941" s="37">
        <v>729.6</v>
      </c>
      <c r="D941" s="37">
        <v>745</v>
      </c>
      <c r="E941" s="37">
        <v>723.05</v>
      </c>
      <c r="F941" s="37">
        <v>740.3</v>
      </c>
      <c r="G941" s="37">
        <v>742.7</v>
      </c>
      <c r="H941" s="37">
        <v>736.31</v>
      </c>
      <c r="I941" s="37">
        <v>34518</v>
      </c>
      <c r="J941" s="38">
        <v>25415984</v>
      </c>
      <c r="K941" s="39">
        <f>IF(ISERROR((Table212[[#This Row],[Close Price]]-G940)/G940),0,(Table212[[#This Row],[Close Price]]-G940)/G940)</f>
        <v>1.7955043859649154E-2</v>
      </c>
      <c r="L941" s="39">
        <f>IF(OR(Table212[[#This Row],[Raw Return]]&lt;-20,Table212[[#This Row],[Raw Return]]&gt;20),"Outlier",Table212[[#This Row],[Raw Return]])</f>
        <v>1.7955043859649154E-2</v>
      </c>
      <c r="M941" s="40">
        <f>(Table212[[#This Row],[Return]]-$Q$3)^2</f>
        <v>2.7779354872734858E-4</v>
      </c>
      <c r="N941" s="40">
        <f>(Table212[[#This Row],[Return]]-$Q$3)^3</f>
        <v>4.6300239089651107E-6</v>
      </c>
    </row>
    <row r="942" spans="1:14" x14ac:dyDescent="0.3">
      <c r="A942" s="31">
        <v>41640</v>
      </c>
      <c r="B942" s="32">
        <v>742.7</v>
      </c>
      <c r="C942" s="32">
        <v>744</v>
      </c>
      <c r="D942" s="32">
        <v>767</v>
      </c>
      <c r="E942" s="32">
        <v>744</v>
      </c>
      <c r="F942" s="32">
        <v>758</v>
      </c>
      <c r="G942" s="32">
        <v>760.1</v>
      </c>
      <c r="H942" s="32">
        <v>760.3</v>
      </c>
      <c r="I942" s="32">
        <v>122085</v>
      </c>
      <c r="J942" s="33">
        <v>92820749.450000003</v>
      </c>
      <c r="K942" s="39">
        <f>IF(ISERROR((Table212[[#This Row],[Close Price]]-G941)/G941),0,(Table212[[#This Row],[Close Price]]-G941)/G941)</f>
        <v>2.3428032853103509E-2</v>
      </c>
      <c r="L942" s="39">
        <f>IF(OR(Table212[[#This Row],[Raw Return]]&lt;-20,Table212[[#This Row],[Raw Return]]&gt;20),"Outlier",Table212[[#This Row],[Raw Return]])</f>
        <v>2.3428032853103509E-2</v>
      </c>
      <c r="M942" s="40">
        <f>(Table212[[#This Row],[Return]]-$Q$3)^2</f>
        <v>4.9018530247879881E-4</v>
      </c>
      <c r="N942" s="40">
        <f>(Table212[[#This Row],[Return]]-$Q$3)^3</f>
        <v>1.0852765723871692E-5</v>
      </c>
    </row>
    <row r="943" spans="1:14" x14ac:dyDescent="0.3">
      <c r="A943" s="36">
        <v>41641</v>
      </c>
      <c r="B943" s="37">
        <v>760.1</v>
      </c>
      <c r="C943" s="37">
        <v>762.8</v>
      </c>
      <c r="D943" s="37">
        <v>763.5</v>
      </c>
      <c r="E943" s="37">
        <v>723</v>
      </c>
      <c r="F943" s="37">
        <v>727.15</v>
      </c>
      <c r="G943" s="37">
        <v>728.35</v>
      </c>
      <c r="H943" s="37">
        <v>745.65</v>
      </c>
      <c r="I943" s="37">
        <v>55571</v>
      </c>
      <c r="J943" s="38">
        <v>41436709.75</v>
      </c>
      <c r="K943" s="39">
        <f>IF(ISERROR((Table212[[#This Row],[Close Price]]-G942)/G942),0,(Table212[[#This Row],[Close Price]]-G942)/G942)</f>
        <v>-4.1770819628996182E-2</v>
      </c>
      <c r="L943" s="39">
        <f>IF(OR(Table212[[#This Row],[Raw Return]]&lt;-20,Table212[[#This Row],[Raw Return]]&gt;20),"Outlier",Table212[[#This Row],[Raw Return]])</f>
        <v>-4.1770819628996182E-2</v>
      </c>
      <c r="M943" s="40">
        <f>(Table212[[#This Row],[Return]]-$Q$3)^2</f>
        <v>1.854053686690757E-3</v>
      </c>
      <c r="N943" s="40">
        <f>(Table212[[#This Row],[Return]]-$Q$3)^3</f>
        <v>-7.9833185420567226E-5</v>
      </c>
    </row>
    <row r="944" spans="1:14" x14ac:dyDescent="0.3">
      <c r="A944" s="31">
        <v>41642</v>
      </c>
      <c r="B944" s="32">
        <v>728.35</v>
      </c>
      <c r="C944" s="32">
        <v>725</v>
      </c>
      <c r="D944" s="32">
        <v>741.2</v>
      </c>
      <c r="E944" s="32">
        <v>715</v>
      </c>
      <c r="F944" s="32">
        <v>729</v>
      </c>
      <c r="G944" s="32">
        <v>729.3</v>
      </c>
      <c r="H944" s="32">
        <v>729.29</v>
      </c>
      <c r="I944" s="32">
        <v>24652</v>
      </c>
      <c r="J944" s="33">
        <v>17978479.600000001</v>
      </c>
      <c r="K944" s="39">
        <f>IF(ISERROR((Table212[[#This Row],[Close Price]]-G943)/G943),0,(Table212[[#This Row],[Close Price]]-G943)/G943)</f>
        <v>1.304317978993522E-3</v>
      </c>
      <c r="L944" s="39">
        <f>IF(OR(Table212[[#This Row],[Raw Return]]&lt;-20,Table212[[#This Row],[Raw Return]]&gt;20),"Outlier",Table212[[#This Row],[Raw Return]])</f>
        <v>1.304317978993522E-3</v>
      </c>
      <c r="M944" s="40">
        <f>(Table212[[#This Row],[Return]]-$Q$3)^2</f>
        <v>2.694163687033142E-10</v>
      </c>
      <c r="N944" s="40">
        <f>(Table212[[#This Row],[Return]]-$Q$3)^3</f>
        <v>4.4221754310816755E-15</v>
      </c>
    </row>
    <row r="945" spans="1:14" x14ac:dyDescent="0.3">
      <c r="A945" s="36">
        <v>41645</v>
      </c>
      <c r="B945" s="37">
        <v>729.3</v>
      </c>
      <c r="C945" s="37">
        <v>730</v>
      </c>
      <c r="D945" s="37">
        <v>734.9</v>
      </c>
      <c r="E945" s="37">
        <v>718.3</v>
      </c>
      <c r="F945" s="37">
        <v>734</v>
      </c>
      <c r="G945" s="37">
        <v>731.7</v>
      </c>
      <c r="H945" s="37">
        <v>726.9</v>
      </c>
      <c r="I945" s="37">
        <v>18541</v>
      </c>
      <c r="J945" s="38">
        <v>13477461.949999999</v>
      </c>
      <c r="K945" s="39">
        <f>IF(ISERROR((Table212[[#This Row],[Close Price]]-G944)/G944),0,(Table212[[#This Row],[Close Price]]-G944)/G944)</f>
        <v>3.29082682023871E-3</v>
      </c>
      <c r="L945" s="39">
        <f>IF(OR(Table212[[#This Row],[Raw Return]]&lt;-20,Table212[[#This Row],[Raw Return]]&gt;20),"Outlier",Table212[[#This Row],[Raw Return]])</f>
        <v>3.29082682023871E-3</v>
      </c>
      <c r="M945" s="40">
        <f>(Table212[[#This Row],[Return]]-$Q$3)^2</f>
        <v>4.0116995385739613E-6</v>
      </c>
      <c r="N945" s="40">
        <f>(Table212[[#This Row],[Return]]-$Q$3)^3</f>
        <v>8.0351242680749977E-9</v>
      </c>
    </row>
    <row r="946" spans="1:14" x14ac:dyDescent="0.3">
      <c r="A946" s="31">
        <v>41646</v>
      </c>
      <c r="B946" s="32">
        <v>731.7</v>
      </c>
      <c r="C946" s="32">
        <v>739.8</v>
      </c>
      <c r="D946" s="32">
        <v>741</v>
      </c>
      <c r="E946" s="32">
        <v>724.6</v>
      </c>
      <c r="F946" s="32">
        <v>731</v>
      </c>
      <c r="G946" s="32">
        <v>731.05</v>
      </c>
      <c r="H946" s="32">
        <v>733.16</v>
      </c>
      <c r="I946" s="32">
        <v>20085</v>
      </c>
      <c r="J946" s="33">
        <v>14725554.35</v>
      </c>
      <c r="K946" s="39">
        <f>IF(ISERROR((Table212[[#This Row],[Close Price]]-G945)/G945),0,(Table212[[#This Row],[Close Price]]-G945)/G945)</f>
        <v>-8.8834221675562514E-4</v>
      </c>
      <c r="L946" s="39">
        <f>IF(OR(Table212[[#This Row],[Raw Return]]&lt;-20,Table212[[#This Row],[Raw Return]]&gt;20),"Outlier",Table212[[#This Row],[Raw Return]])</f>
        <v>-8.8834221675562514E-4</v>
      </c>
      <c r="M946" s="40">
        <f>(Table212[[#This Row],[Return]]-$Q$3)^2</f>
        <v>4.736047905887165E-6</v>
      </c>
      <c r="N946" s="40">
        <f>(Table212[[#This Row],[Return]]-$Q$3)^3</f>
        <v>-1.0306806674817582E-8</v>
      </c>
    </row>
    <row r="947" spans="1:14" x14ac:dyDescent="0.3">
      <c r="A947" s="36">
        <v>41647</v>
      </c>
      <c r="B947" s="37">
        <v>731.05</v>
      </c>
      <c r="C947" s="37">
        <v>725.3</v>
      </c>
      <c r="D947" s="37">
        <v>744</v>
      </c>
      <c r="E947" s="37">
        <v>725.3</v>
      </c>
      <c r="F947" s="37">
        <v>743</v>
      </c>
      <c r="G947" s="37">
        <v>738.3</v>
      </c>
      <c r="H947" s="37">
        <v>735.96</v>
      </c>
      <c r="I947" s="37">
        <v>30160</v>
      </c>
      <c r="J947" s="38">
        <v>22196512.75</v>
      </c>
      <c r="K947" s="39">
        <f>IF(ISERROR((Table212[[#This Row],[Close Price]]-G946)/G946),0,(Table212[[#This Row],[Close Price]]-G946)/G946)</f>
        <v>9.9172423226865473E-3</v>
      </c>
      <c r="L947" s="39">
        <f>IF(OR(Table212[[#This Row],[Raw Return]]&lt;-20,Table212[[#This Row],[Raw Return]]&gt;20),"Outlier",Table212[[#This Row],[Raw Return]])</f>
        <v>9.9172423226865473E-3</v>
      </c>
      <c r="M947" s="40">
        <f>(Table212[[#This Row],[Return]]-$Q$3)^2</f>
        <v>7.4465478658384412E-5</v>
      </c>
      <c r="N947" s="40">
        <f>(Table212[[#This Row],[Return]]-$Q$3)^3</f>
        <v>6.4258780340125572E-7</v>
      </c>
    </row>
    <row r="948" spans="1:14" x14ac:dyDescent="0.3">
      <c r="A948" s="31">
        <v>41648</v>
      </c>
      <c r="B948" s="32">
        <v>738.3</v>
      </c>
      <c r="C948" s="32">
        <v>736.05</v>
      </c>
      <c r="D948" s="32">
        <v>739.4</v>
      </c>
      <c r="E948" s="32">
        <v>731</v>
      </c>
      <c r="F948" s="32">
        <v>732</v>
      </c>
      <c r="G948" s="32">
        <v>732.2</v>
      </c>
      <c r="H948" s="32">
        <v>733.87</v>
      </c>
      <c r="I948" s="32">
        <v>14252</v>
      </c>
      <c r="J948" s="33">
        <v>10459107.15</v>
      </c>
      <c r="K948" s="39">
        <f>IF(ISERROR((Table212[[#This Row],[Close Price]]-G947)/G947),0,(Table212[[#This Row],[Close Price]]-G947)/G947)</f>
        <v>-8.2622240281727075E-3</v>
      </c>
      <c r="L948" s="39">
        <f>IF(OR(Table212[[#This Row],[Raw Return]]&lt;-20,Table212[[#This Row],[Raw Return]]&gt;20),"Outlier",Table212[[#This Row],[Raw Return]])</f>
        <v>-8.2622240281727075E-3</v>
      </c>
      <c r="M948" s="40">
        <f>(Table212[[#This Row],[Return]]-$Q$3)^2</f>
        <v>9.1204946714632337E-5</v>
      </c>
      <c r="N948" s="40">
        <f>(Table212[[#This Row],[Return]]-$Q$3)^3</f>
        <v>-8.7101892442217577E-7</v>
      </c>
    </row>
    <row r="949" spans="1:14" x14ac:dyDescent="0.3">
      <c r="A949" s="36">
        <v>41649</v>
      </c>
      <c r="B949" s="37">
        <v>732.2</v>
      </c>
      <c r="C949" s="37">
        <v>730.45</v>
      </c>
      <c r="D949" s="37">
        <v>736.9</v>
      </c>
      <c r="E949" s="37">
        <v>728.75</v>
      </c>
      <c r="F949" s="37">
        <v>732</v>
      </c>
      <c r="G949" s="37">
        <v>731.55</v>
      </c>
      <c r="H949" s="37">
        <v>731.45</v>
      </c>
      <c r="I949" s="37">
        <v>18342</v>
      </c>
      <c r="J949" s="38">
        <v>13416332.050000001</v>
      </c>
      <c r="K949" s="39">
        <f>IF(ISERROR((Table212[[#This Row],[Close Price]]-G948)/G948),0,(Table212[[#This Row],[Close Price]]-G948)/G948)</f>
        <v>-8.877355913686027E-4</v>
      </c>
      <c r="L949" s="39">
        <f>IF(OR(Table212[[#This Row],[Raw Return]]&lt;-20,Table212[[#This Row],[Raw Return]]&gt;20),"Outlier",Table212[[#This Row],[Raw Return]])</f>
        <v>-8.877355913686027E-4</v>
      </c>
      <c r="M949" s="40">
        <f>(Table212[[#This Row],[Return]]-$Q$3)^2</f>
        <v>4.7334079413881386E-6</v>
      </c>
      <c r="N949" s="40">
        <f>(Table212[[#This Row],[Return]]-$Q$3)^3</f>
        <v>-1.0298190056451834E-8</v>
      </c>
    </row>
    <row r="950" spans="1:14" x14ac:dyDescent="0.3">
      <c r="A950" s="31">
        <v>41652</v>
      </c>
      <c r="B950" s="32">
        <v>731.55</v>
      </c>
      <c r="C950" s="32">
        <v>725.35</v>
      </c>
      <c r="D950" s="32">
        <v>737.2</v>
      </c>
      <c r="E950" s="32">
        <v>716</v>
      </c>
      <c r="F950" s="32">
        <v>718.1</v>
      </c>
      <c r="G950" s="32">
        <v>719.55</v>
      </c>
      <c r="H950" s="32">
        <v>725.26</v>
      </c>
      <c r="I950" s="32">
        <v>17441</v>
      </c>
      <c r="J950" s="33">
        <v>12649301.5</v>
      </c>
      <c r="K950" s="39">
        <f>IF(ISERROR((Table212[[#This Row],[Close Price]]-G949)/G949),0,(Table212[[#This Row],[Close Price]]-G949)/G949)</f>
        <v>-1.6403526758253024E-2</v>
      </c>
      <c r="L950" s="39">
        <f>IF(OR(Table212[[#This Row],[Raw Return]]&lt;-20,Table212[[#This Row],[Raw Return]]&gt;20),"Outlier",Table212[[#This Row],[Raw Return]])</f>
        <v>-1.6403526758253024E-2</v>
      </c>
      <c r="M950" s="40">
        <f>(Table212[[#This Row],[Return]]-$Q$3)^2</f>
        <v>3.1298672479369914E-4</v>
      </c>
      <c r="N950" s="40">
        <f>(Table212[[#This Row],[Return]]-$Q$3)^3</f>
        <v>-5.537182992228124E-6</v>
      </c>
    </row>
    <row r="951" spans="1:14" x14ac:dyDescent="0.3">
      <c r="A951" s="36">
        <v>41653</v>
      </c>
      <c r="B951" s="37">
        <v>719.55</v>
      </c>
      <c r="C951" s="37">
        <v>712.05</v>
      </c>
      <c r="D951" s="37">
        <v>733.5</v>
      </c>
      <c r="E951" s="37">
        <v>711</v>
      </c>
      <c r="F951" s="37">
        <v>720.15</v>
      </c>
      <c r="G951" s="37">
        <v>721.55</v>
      </c>
      <c r="H951" s="37">
        <v>721.93</v>
      </c>
      <c r="I951" s="37">
        <v>18854</v>
      </c>
      <c r="J951" s="38">
        <v>13611181.699999999</v>
      </c>
      <c r="K951" s="39">
        <f>IF(ISERROR((Table212[[#This Row],[Close Price]]-G950)/G950),0,(Table212[[#This Row],[Close Price]]-G950)/G950)</f>
        <v>2.7795149746369261E-3</v>
      </c>
      <c r="L951" s="39">
        <f>IF(OR(Table212[[#This Row],[Raw Return]]&lt;-20,Table212[[#This Row],[Raw Return]]&gt;20),"Outlier",Table212[[#This Row],[Raw Return]])</f>
        <v>2.7795149746369261E-3</v>
      </c>
      <c r="M951" s="40">
        <f>(Table212[[#This Row],[Return]]-$Q$3)^2</f>
        <v>2.2249030872200324E-6</v>
      </c>
      <c r="N951" s="40">
        <f>(Table212[[#This Row],[Return]]-$Q$3)^3</f>
        <v>3.3186897039640945E-9</v>
      </c>
    </row>
    <row r="952" spans="1:14" x14ac:dyDescent="0.3">
      <c r="A952" s="31">
        <v>41654</v>
      </c>
      <c r="B952" s="32">
        <v>721.55</v>
      </c>
      <c r="C952" s="32">
        <v>727.95</v>
      </c>
      <c r="D952" s="32">
        <v>734.8</v>
      </c>
      <c r="E952" s="32">
        <v>709.7</v>
      </c>
      <c r="F952" s="32">
        <v>716.15</v>
      </c>
      <c r="G952" s="32">
        <v>723.8</v>
      </c>
      <c r="H952" s="32">
        <v>724.7</v>
      </c>
      <c r="I952" s="32">
        <v>75069</v>
      </c>
      <c r="J952" s="33">
        <v>54402390.149999999</v>
      </c>
      <c r="K952" s="39">
        <f>IF(ISERROR((Table212[[#This Row],[Close Price]]-G951)/G951),0,(Table212[[#This Row],[Close Price]]-G951)/G951)</f>
        <v>3.1182870209964663E-3</v>
      </c>
      <c r="L952" s="39">
        <f>IF(OR(Table212[[#This Row],[Raw Return]]&lt;-20,Table212[[#This Row],[Raw Return]]&gt;20),"Outlier",Table212[[#This Row],[Raw Return]])</f>
        <v>3.1182870209964663E-3</v>
      </c>
      <c r="M952" s="40">
        <f>(Table212[[#This Row],[Return]]-$Q$3)^2</f>
        <v>3.3503017428664797E-6</v>
      </c>
      <c r="N952" s="40">
        <f>(Table212[[#This Row],[Return]]-$Q$3)^3</f>
        <v>6.1323351867803742E-9</v>
      </c>
    </row>
    <row r="953" spans="1:14" x14ac:dyDescent="0.3">
      <c r="A953" s="36">
        <v>41655</v>
      </c>
      <c r="B953" s="37">
        <v>723.8</v>
      </c>
      <c r="C953" s="37">
        <v>723.8</v>
      </c>
      <c r="D953" s="37">
        <v>727.9</v>
      </c>
      <c r="E953" s="37">
        <v>711</v>
      </c>
      <c r="F953" s="37">
        <v>714</v>
      </c>
      <c r="G953" s="37">
        <v>714</v>
      </c>
      <c r="H953" s="37">
        <v>714.8</v>
      </c>
      <c r="I953" s="37">
        <v>23309</v>
      </c>
      <c r="J953" s="38">
        <v>16661242.25</v>
      </c>
      <c r="K953" s="39">
        <f>IF(ISERROR((Table212[[#This Row],[Close Price]]-G952)/G952),0,(Table212[[#This Row],[Close Price]]-G952)/G952)</f>
        <v>-1.3539651837524116E-2</v>
      </c>
      <c r="L953" s="39">
        <f>IF(OR(Table212[[#This Row],[Raw Return]]&lt;-20,Table212[[#This Row],[Raw Return]]&gt;20),"Outlier",Table212[[#This Row],[Raw Return]])</f>
        <v>-1.3539651837524116E-2</v>
      </c>
      <c r="M953" s="40">
        <f>(Table212[[#This Row],[Return]]-$Q$3)^2</f>
        <v>2.1985641422665644E-4</v>
      </c>
      <c r="N953" s="40">
        <f>(Table212[[#This Row],[Return]]-$Q$3)^3</f>
        <v>-3.2599332738397068E-6</v>
      </c>
    </row>
    <row r="954" spans="1:14" x14ac:dyDescent="0.3">
      <c r="A954" s="31">
        <v>41656</v>
      </c>
      <c r="B954" s="32">
        <v>714</v>
      </c>
      <c r="C954" s="32">
        <v>707.1</v>
      </c>
      <c r="D954" s="32">
        <v>717</v>
      </c>
      <c r="E954" s="32">
        <v>686</v>
      </c>
      <c r="F954" s="32">
        <v>690</v>
      </c>
      <c r="G954" s="32">
        <v>692</v>
      </c>
      <c r="H954" s="32">
        <v>704.34</v>
      </c>
      <c r="I954" s="32">
        <v>24528</v>
      </c>
      <c r="J954" s="33">
        <v>17276123.050000001</v>
      </c>
      <c r="K954" s="39">
        <f>IF(ISERROR((Table212[[#This Row],[Close Price]]-G953)/G953),0,(Table212[[#This Row],[Close Price]]-G953)/G953)</f>
        <v>-3.081232492997199E-2</v>
      </c>
      <c r="L954" s="39">
        <f>IF(OR(Table212[[#This Row],[Raw Return]]&lt;-20,Table212[[#This Row],[Raw Return]]&gt;20),"Outlier",Table212[[#This Row],[Raw Return]])</f>
        <v>-3.081232492997199E-2</v>
      </c>
      <c r="M954" s="40">
        <f>(Table212[[#This Row],[Return]]-$Q$3)^2</f>
        <v>1.0304247019283696E-3</v>
      </c>
      <c r="N954" s="40">
        <f>(Table212[[#This Row],[Return]]-$Q$3)^3</f>
        <v>-3.3076868900376068E-5</v>
      </c>
    </row>
    <row r="955" spans="1:14" x14ac:dyDescent="0.3">
      <c r="A955" s="36">
        <v>41659</v>
      </c>
      <c r="B955" s="37">
        <v>692</v>
      </c>
      <c r="C955" s="37">
        <v>703</v>
      </c>
      <c r="D955" s="37">
        <v>703</v>
      </c>
      <c r="E955" s="37">
        <v>678</v>
      </c>
      <c r="F955" s="37">
        <v>683</v>
      </c>
      <c r="G955" s="37">
        <v>684.25</v>
      </c>
      <c r="H955" s="37">
        <v>687.32</v>
      </c>
      <c r="I955" s="37">
        <v>18106</v>
      </c>
      <c r="J955" s="38">
        <v>12444594.300000001</v>
      </c>
      <c r="K955" s="39">
        <f>IF(ISERROR((Table212[[#This Row],[Close Price]]-G954)/G954),0,(Table212[[#This Row],[Close Price]]-G954)/G954)</f>
        <v>-1.1199421965317919E-2</v>
      </c>
      <c r="L955" s="39">
        <f>IF(OR(Table212[[#This Row],[Raw Return]]&lt;-20,Table212[[#This Row],[Raw Return]]&gt;20),"Outlier",Table212[[#This Row],[Raw Return]])</f>
        <v>-1.1199421965317919E-2</v>
      </c>
      <c r="M955" s="40">
        <f>(Table212[[#This Row],[Return]]-$Q$3)^2</f>
        <v>1.5593331154256529E-4</v>
      </c>
      <c r="N955" s="40">
        <f>(Table212[[#This Row],[Return]]-$Q$3)^3</f>
        <v>-1.9471901011876027E-6</v>
      </c>
    </row>
    <row r="956" spans="1:14" x14ac:dyDescent="0.3">
      <c r="A956" s="31">
        <v>41660</v>
      </c>
      <c r="B956" s="32">
        <v>684.25</v>
      </c>
      <c r="C956" s="32">
        <v>678.05</v>
      </c>
      <c r="D956" s="32">
        <v>693</v>
      </c>
      <c r="E956" s="32">
        <v>677.15</v>
      </c>
      <c r="F956" s="32">
        <v>679.05</v>
      </c>
      <c r="G956" s="32">
        <v>681.3</v>
      </c>
      <c r="H956" s="32">
        <v>685.4</v>
      </c>
      <c r="I956" s="32">
        <v>20912</v>
      </c>
      <c r="J956" s="33">
        <v>14333062.85</v>
      </c>
      <c r="K956" s="39">
        <f>IF(ISERROR((Table212[[#This Row],[Close Price]]-G955)/G955),0,(Table212[[#This Row],[Close Price]]-G955)/G955)</f>
        <v>-4.311289733284685E-3</v>
      </c>
      <c r="L956" s="39">
        <f>IF(OR(Table212[[#This Row],[Raw Return]]&lt;-20,Table212[[#This Row],[Raw Return]]&gt;20),"Outlier",Table212[[#This Row],[Raw Return]])</f>
        <v>-4.311289733284685E-3</v>
      </c>
      <c r="M956" s="40">
        <f>(Table212[[#This Row],[Return]]-$Q$3)^2</f>
        <v>3.1350971260299397E-5</v>
      </c>
      <c r="N956" s="40">
        <f>(Table212[[#This Row],[Return]]-$Q$3)^3</f>
        <v>-1.7554016404558094E-7</v>
      </c>
    </row>
    <row r="957" spans="1:14" x14ac:dyDescent="0.3">
      <c r="A957" s="36">
        <v>41661</v>
      </c>
      <c r="B957" s="37">
        <v>681.3</v>
      </c>
      <c r="C957" s="37">
        <v>682</v>
      </c>
      <c r="D957" s="37">
        <v>709</v>
      </c>
      <c r="E957" s="37">
        <v>661.05</v>
      </c>
      <c r="F957" s="37">
        <v>703.8</v>
      </c>
      <c r="G957" s="37">
        <v>703.1</v>
      </c>
      <c r="H957" s="37">
        <v>688.7</v>
      </c>
      <c r="I957" s="37">
        <v>39495</v>
      </c>
      <c r="J957" s="38">
        <v>27200180.050000001</v>
      </c>
      <c r="K957" s="39">
        <f>IF(ISERROR((Table212[[#This Row],[Close Price]]-G956)/G956),0,(Table212[[#This Row],[Close Price]]-G956)/G956)</f>
        <v>3.1997651548510302E-2</v>
      </c>
      <c r="L957" s="39">
        <f>IF(OR(Table212[[#This Row],[Raw Return]]&lt;-20,Table212[[#This Row],[Raw Return]]&gt;20),"Outlier",Table212[[#This Row],[Raw Return]])</f>
        <v>3.1997651548510302E-2</v>
      </c>
      <c r="M957" s="40">
        <f>(Table212[[#This Row],[Return]]-$Q$3)^2</f>
        <v>9.4308859011950992E-4</v>
      </c>
      <c r="N957" s="40">
        <f>(Table212[[#This Row],[Return]]-$Q$3)^3</f>
        <v>2.8962012451292667E-5</v>
      </c>
    </row>
    <row r="958" spans="1:14" x14ac:dyDescent="0.3">
      <c r="A958" s="31">
        <v>41662</v>
      </c>
      <c r="B958" s="32">
        <v>703.1</v>
      </c>
      <c r="C958" s="32">
        <v>701.05</v>
      </c>
      <c r="D958" s="32">
        <v>703</v>
      </c>
      <c r="E958" s="32">
        <v>683.95</v>
      </c>
      <c r="F958" s="32">
        <v>686.9</v>
      </c>
      <c r="G958" s="32">
        <v>686.75</v>
      </c>
      <c r="H958" s="32">
        <v>691.61</v>
      </c>
      <c r="I958" s="32">
        <v>12134</v>
      </c>
      <c r="J958" s="33">
        <v>8392033.4000000004</v>
      </c>
      <c r="K958" s="39">
        <f>IF(ISERROR((Table212[[#This Row],[Close Price]]-G957)/G957),0,(Table212[[#This Row],[Close Price]]-G957)/G957)</f>
        <v>-2.3254160147916401E-2</v>
      </c>
      <c r="L958" s="39">
        <f>IF(OR(Table212[[#This Row],[Raw Return]]&lt;-20,Table212[[#This Row],[Raw Return]]&gt;20),"Outlier",Table212[[#This Row],[Raw Return]])</f>
        <v>-2.3254160147916401E-2</v>
      </c>
      <c r="M958" s="40">
        <f>(Table212[[#This Row],[Return]]-$Q$3)^2</f>
        <v>6.0231291613575821E-4</v>
      </c>
      <c r="N958" s="40">
        <f>(Table212[[#This Row],[Return]]-$Q$3)^3</f>
        <v>-1.4782002267813487E-5</v>
      </c>
    </row>
    <row r="959" spans="1:14" x14ac:dyDescent="0.3">
      <c r="A959" s="36">
        <v>41663</v>
      </c>
      <c r="B959" s="37">
        <v>686.75</v>
      </c>
      <c r="C959" s="37">
        <v>681</v>
      </c>
      <c r="D959" s="37">
        <v>694</v>
      </c>
      <c r="E959" s="37">
        <v>681</v>
      </c>
      <c r="F959" s="37">
        <v>687.4</v>
      </c>
      <c r="G959" s="37">
        <v>686.55</v>
      </c>
      <c r="H959" s="37">
        <v>686.49</v>
      </c>
      <c r="I959" s="37">
        <v>14449</v>
      </c>
      <c r="J959" s="38">
        <v>9919065.0500000007</v>
      </c>
      <c r="K959" s="39">
        <f>IF(ISERROR((Table212[[#This Row],[Close Price]]-G958)/G958),0,(Table212[[#This Row],[Close Price]]-G958)/G958)</f>
        <v>-2.9122679286500982E-4</v>
      </c>
      <c r="L959" s="39">
        <f>IF(OR(Table212[[#This Row],[Raw Return]]&lt;-20,Table212[[#This Row],[Raw Return]]&gt;20),"Outlier",Table212[[#This Row],[Raw Return]])</f>
        <v>-2.9122679286500982E-4</v>
      </c>
      <c r="M959" s="40">
        <f>(Table212[[#This Row],[Return]]-$Q$3)^2</f>
        <v>2.4936542858764665E-6</v>
      </c>
      <c r="N959" s="40">
        <f>(Table212[[#This Row],[Return]]-$Q$3)^3</f>
        <v>-3.9378064471621772E-9</v>
      </c>
    </row>
    <row r="960" spans="1:14" x14ac:dyDescent="0.3">
      <c r="A960" s="31">
        <v>41666</v>
      </c>
      <c r="B960" s="32">
        <v>686.55</v>
      </c>
      <c r="C960" s="32">
        <v>680</v>
      </c>
      <c r="D960" s="32">
        <v>687.55</v>
      </c>
      <c r="E960" s="32">
        <v>666.55</v>
      </c>
      <c r="F960" s="32">
        <v>680</v>
      </c>
      <c r="G960" s="32">
        <v>677.2</v>
      </c>
      <c r="H960" s="32">
        <v>673.83</v>
      </c>
      <c r="I960" s="32">
        <v>21181</v>
      </c>
      <c r="J960" s="33">
        <v>14272453.9</v>
      </c>
      <c r="K960" s="39">
        <f>IF(ISERROR((Table212[[#This Row],[Close Price]]-G959)/G959),0,(Table212[[#This Row],[Close Price]]-G959)/G959)</f>
        <v>-1.3618818731337717E-2</v>
      </c>
      <c r="L960" s="39">
        <f>IF(OR(Table212[[#This Row],[Raw Return]]&lt;-20,Table212[[#This Row],[Raw Return]]&gt;20),"Outlier",Table212[[#This Row],[Raw Return]])</f>
        <v>-1.3618818731337717E-2</v>
      </c>
      <c r="M960" s="40">
        <f>(Table212[[#This Row],[Return]]-$Q$3)^2</f>
        <v>2.2221038471201664E-4</v>
      </c>
      <c r="N960" s="40">
        <f>(Table212[[#This Row],[Return]]-$Q$3)^3</f>
        <v>-3.3124286087496723E-6</v>
      </c>
    </row>
    <row r="961" spans="1:14" x14ac:dyDescent="0.3">
      <c r="A961" s="36">
        <v>41667</v>
      </c>
      <c r="B961" s="37">
        <v>677.2</v>
      </c>
      <c r="C961" s="37">
        <v>671.1</v>
      </c>
      <c r="D961" s="37">
        <v>688</v>
      </c>
      <c r="E961" s="37">
        <v>671.1</v>
      </c>
      <c r="F961" s="37">
        <v>676.65</v>
      </c>
      <c r="G961" s="37">
        <v>679</v>
      </c>
      <c r="H961" s="37">
        <v>681.67</v>
      </c>
      <c r="I961" s="37">
        <v>10929</v>
      </c>
      <c r="J961" s="38">
        <v>7449984.9000000004</v>
      </c>
      <c r="K961" s="39">
        <f>IF(ISERROR((Table212[[#This Row],[Close Price]]-G960)/G960),0,(Table212[[#This Row],[Close Price]]-G960)/G960)</f>
        <v>2.6580035440046581E-3</v>
      </c>
      <c r="L961" s="39">
        <f>IF(OR(Table212[[#This Row],[Raw Return]]&lt;-20,Table212[[#This Row],[Raw Return]]&gt;20),"Outlier",Table212[[#This Row],[Raw Return]])</f>
        <v>2.6580035440046581E-3</v>
      </c>
      <c r="M961" s="40">
        <f>(Table212[[#This Row],[Return]]-$Q$3)^2</f>
        <v>1.8771725653503092E-6</v>
      </c>
      <c r="N961" s="40">
        <f>(Table212[[#This Row],[Return]]-$Q$3)^3</f>
        <v>2.5719131421297593E-9</v>
      </c>
    </row>
    <row r="962" spans="1:14" x14ac:dyDescent="0.3">
      <c r="A962" s="31">
        <v>41668</v>
      </c>
      <c r="B962" s="32">
        <v>679</v>
      </c>
      <c r="C962" s="32">
        <v>682</v>
      </c>
      <c r="D962" s="32">
        <v>688.6</v>
      </c>
      <c r="E962" s="32">
        <v>672.75</v>
      </c>
      <c r="F962" s="32">
        <v>685</v>
      </c>
      <c r="G962" s="32">
        <v>681.25</v>
      </c>
      <c r="H962" s="32">
        <v>681.64</v>
      </c>
      <c r="I962" s="32">
        <v>14622</v>
      </c>
      <c r="J962" s="33">
        <v>9966926.4499999993</v>
      </c>
      <c r="K962" s="39">
        <f>IF(ISERROR((Table212[[#This Row],[Close Price]]-G961)/G961),0,(Table212[[#This Row],[Close Price]]-G961)/G961)</f>
        <v>3.3136966126656848E-3</v>
      </c>
      <c r="L962" s="39">
        <f>IF(OR(Table212[[#This Row],[Raw Return]]&lt;-20,Table212[[#This Row],[Raw Return]]&gt;20),"Outlier",Table212[[#This Row],[Raw Return]])</f>
        <v>3.3136966126656848E-3</v>
      </c>
      <c r="M962" s="40">
        <f>(Table212[[#This Row],[Return]]-$Q$3)^2</f>
        <v>4.1038354210146868E-6</v>
      </c>
      <c r="N962" s="40">
        <f>(Table212[[#This Row],[Return]]-$Q$3)^3</f>
        <v>8.3135191872503705E-9</v>
      </c>
    </row>
    <row r="963" spans="1:14" x14ac:dyDescent="0.3">
      <c r="A963" s="36">
        <v>41669</v>
      </c>
      <c r="B963" s="37">
        <v>681.25</v>
      </c>
      <c r="C963" s="37">
        <v>674</v>
      </c>
      <c r="D963" s="37">
        <v>684.7</v>
      </c>
      <c r="E963" s="37">
        <v>674</v>
      </c>
      <c r="F963" s="37">
        <v>678</v>
      </c>
      <c r="G963" s="37">
        <v>677.9</v>
      </c>
      <c r="H963" s="37">
        <v>678.03</v>
      </c>
      <c r="I963" s="37">
        <v>13537</v>
      </c>
      <c r="J963" s="38">
        <v>9178458.5999999996</v>
      </c>
      <c r="K963" s="39">
        <f>IF(ISERROR((Table212[[#This Row],[Close Price]]-G962)/G962),0,(Table212[[#This Row],[Close Price]]-G962)/G962)</f>
        <v>-4.9174311926605836E-3</v>
      </c>
      <c r="L963" s="39">
        <f>IF(OR(Table212[[#This Row],[Raw Return]]&lt;-20,Table212[[#This Row],[Raw Return]]&gt;20),"Outlier",Table212[[#This Row],[Raw Return]])</f>
        <v>-4.9174311926605836E-3</v>
      </c>
      <c r="M963" s="40">
        <f>(Table212[[#This Row],[Return]]-$Q$3)^2</f>
        <v>3.8506185737044363E-5</v>
      </c>
      <c r="N963" s="40">
        <f>(Table212[[#This Row],[Return]]-$Q$3)^3</f>
        <v>-2.3894379223125846E-7</v>
      </c>
    </row>
    <row r="964" spans="1:14" x14ac:dyDescent="0.3">
      <c r="A964" s="31">
        <v>41670</v>
      </c>
      <c r="B964" s="32">
        <v>677.9</v>
      </c>
      <c r="C964" s="32">
        <v>671.05</v>
      </c>
      <c r="D964" s="32">
        <v>686</v>
      </c>
      <c r="E964" s="32">
        <v>671.05</v>
      </c>
      <c r="F964" s="32">
        <v>680</v>
      </c>
      <c r="G964" s="32">
        <v>680.15</v>
      </c>
      <c r="H964" s="32">
        <v>679.28</v>
      </c>
      <c r="I964" s="32">
        <v>6933</v>
      </c>
      <c r="J964" s="33">
        <v>4709453.75</v>
      </c>
      <c r="K964" s="39">
        <f>IF(ISERROR((Table212[[#This Row],[Close Price]]-G963)/G963),0,(Table212[[#This Row],[Close Price]]-G963)/G963)</f>
        <v>3.3190736096769436E-3</v>
      </c>
      <c r="L964" s="39">
        <f>IF(OR(Table212[[#This Row],[Raw Return]]&lt;-20,Table212[[#This Row],[Raw Return]]&gt;20),"Outlier",Table212[[#This Row],[Raw Return]])</f>
        <v>3.3190736096769436E-3</v>
      </c>
      <c r="M964" s="40">
        <f>(Table212[[#This Row],[Return]]-$Q$3)^2</f>
        <v>4.1256496939932136E-6</v>
      </c>
      <c r="N964" s="40">
        <f>(Table212[[#This Row],[Return]]-$Q$3)^3</f>
        <v>8.379893984821635E-9</v>
      </c>
    </row>
    <row r="965" spans="1:14" x14ac:dyDescent="0.3">
      <c r="A965" s="36">
        <v>41673</v>
      </c>
      <c r="B965" s="37">
        <v>680.15</v>
      </c>
      <c r="C965" s="37">
        <v>671.15</v>
      </c>
      <c r="D965" s="37">
        <v>681</v>
      </c>
      <c r="E965" s="37">
        <v>662</v>
      </c>
      <c r="F965" s="37">
        <v>666.95</v>
      </c>
      <c r="G965" s="37">
        <v>664.5</v>
      </c>
      <c r="H965" s="37">
        <v>673.63</v>
      </c>
      <c r="I965" s="37">
        <v>21339</v>
      </c>
      <c r="J965" s="38">
        <v>14374652.75</v>
      </c>
      <c r="K965" s="39">
        <f>IF(ISERROR((Table212[[#This Row],[Close Price]]-G964)/G964),0,(Table212[[#This Row],[Close Price]]-G964)/G964)</f>
        <v>-2.3009630228626007E-2</v>
      </c>
      <c r="L965" s="39">
        <f>IF(OR(Table212[[#This Row],[Raw Return]]&lt;-20,Table212[[#This Row],[Raw Return]]&gt;20),"Outlier",Table212[[#This Row],[Raw Return]])</f>
        <v>-2.3009630228626007E-2</v>
      </c>
      <c r="M965" s="40">
        <f>(Table212[[#This Row],[Return]]-$Q$3)^2</f>
        <v>5.9037017305174069E-4</v>
      </c>
      <c r="N965" s="40">
        <f>(Table212[[#This Row],[Return]]-$Q$3)^3</f>
        <v>-1.4344539529325195E-5</v>
      </c>
    </row>
    <row r="966" spans="1:14" x14ac:dyDescent="0.3">
      <c r="A966" s="31">
        <v>41674</v>
      </c>
      <c r="B966" s="32">
        <v>664.5</v>
      </c>
      <c r="C966" s="32">
        <v>661.2</v>
      </c>
      <c r="D966" s="32">
        <v>694.95</v>
      </c>
      <c r="E966" s="32">
        <v>658.35</v>
      </c>
      <c r="F966" s="32">
        <v>688.8</v>
      </c>
      <c r="G966" s="32">
        <v>687.5</v>
      </c>
      <c r="H966" s="32">
        <v>679.02</v>
      </c>
      <c r="I966" s="32">
        <v>19391</v>
      </c>
      <c r="J966" s="33">
        <v>13166813.6</v>
      </c>
      <c r="K966" s="39">
        <f>IF(ISERROR((Table212[[#This Row],[Close Price]]-G965)/G965),0,(Table212[[#This Row],[Close Price]]-G965)/G965)</f>
        <v>3.4612490594431902E-2</v>
      </c>
      <c r="L966" s="39">
        <f>IF(OR(Table212[[#This Row],[Raw Return]]&lt;-20,Table212[[#This Row],[Raw Return]]&gt;20),"Outlier",Table212[[#This Row],[Raw Return]])</f>
        <v>3.4612490594431902E-2</v>
      </c>
      <c r="M966" s="40">
        <f>(Table212[[#This Row],[Return]]-$Q$3)^2</f>
        <v>1.1105280669436569E-3</v>
      </c>
      <c r="N966" s="40">
        <f>(Table212[[#This Row],[Return]]-$Q$3)^3</f>
        <v>3.7007888653329498E-5</v>
      </c>
    </row>
    <row r="967" spans="1:14" x14ac:dyDescent="0.3">
      <c r="A967" s="36">
        <v>41675</v>
      </c>
      <c r="B967" s="37">
        <v>687.5</v>
      </c>
      <c r="C967" s="37">
        <v>682</v>
      </c>
      <c r="D967" s="37">
        <v>693</v>
      </c>
      <c r="E967" s="37">
        <v>678.85</v>
      </c>
      <c r="F967" s="37">
        <v>685</v>
      </c>
      <c r="G967" s="37">
        <v>684.35</v>
      </c>
      <c r="H967" s="37">
        <v>684.33</v>
      </c>
      <c r="I967" s="37">
        <v>40928</v>
      </c>
      <c r="J967" s="38">
        <v>28008083.550000001</v>
      </c>
      <c r="K967" s="39">
        <f>IF(ISERROR((Table212[[#This Row],[Close Price]]-G966)/G966),0,(Table212[[#This Row],[Close Price]]-G966)/G966)</f>
        <v>-4.5818181818181487E-3</v>
      </c>
      <c r="L967" s="39">
        <f>IF(OR(Table212[[#This Row],[Raw Return]]&lt;-20,Table212[[#This Row],[Raw Return]]&gt;20),"Outlier",Table212[[#This Row],[Raw Return]])</f>
        <v>-4.5818181818181487E-3</v>
      </c>
      <c r="M967" s="40">
        <f>(Table212[[#This Row],[Return]]-$Q$3)^2</f>
        <v>3.4453639327701941E-5</v>
      </c>
      <c r="N967" s="40">
        <f>(Table212[[#This Row],[Return]]-$Q$3)^3</f>
        <v>-2.0223329345964162E-7</v>
      </c>
    </row>
    <row r="968" spans="1:14" x14ac:dyDescent="0.3">
      <c r="A968" s="31">
        <v>41676</v>
      </c>
      <c r="B968" s="32">
        <v>684.35</v>
      </c>
      <c r="C968" s="32">
        <v>694.7</v>
      </c>
      <c r="D968" s="32">
        <v>698</v>
      </c>
      <c r="E968" s="32">
        <v>677.6</v>
      </c>
      <c r="F968" s="32">
        <v>682.05</v>
      </c>
      <c r="G968" s="32">
        <v>681.85</v>
      </c>
      <c r="H968" s="32">
        <v>685.49</v>
      </c>
      <c r="I968" s="32">
        <v>18233</v>
      </c>
      <c r="J968" s="33">
        <v>12498533.15</v>
      </c>
      <c r="K968" s="39">
        <f>IF(ISERROR((Table212[[#This Row],[Close Price]]-G967)/G967),0,(Table212[[#This Row],[Close Price]]-G967)/G967)</f>
        <v>-3.6531014831592021E-3</v>
      </c>
      <c r="L968" s="39">
        <f>IF(OR(Table212[[#This Row],[Raw Return]]&lt;-20,Table212[[#This Row],[Raw Return]]&gt;20),"Outlier",Table212[[#This Row],[Raw Return]])</f>
        <v>-3.6531014831592021E-3</v>
      </c>
      <c r="M968" s="40">
        <f>(Table212[[#This Row],[Return]]-$Q$3)^2</f>
        <v>2.4413535888314123E-5</v>
      </c>
      <c r="N968" s="40">
        <f>(Table212[[#This Row],[Return]]-$Q$3)^3</f>
        <v>-1.2062741642596878E-7</v>
      </c>
    </row>
    <row r="969" spans="1:14" x14ac:dyDescent="0.3">
      <c r="A969" s="36">
        <v>41677</v>
      </c>
      <c r="B969" s="37">
        <v>681.85</v>
      </c>
      <c r="C969" s="37">
        <v>678</v>
      </c>
      <c r="D969" s="37">
        <v>690</v>
      </c>
      <c r="E969" s="37">
        <v>678</v>
      </c>
      <c r="F969" s="37">
        <v>688.8</v>
      </c>
      <c r="G969" s="37">
        <v>686.7</v>
      </c>
      <c r="H969" s="37">
        <v>685.44</v>
      </c>
      <c r="I969" s="37">
        <v>13446</v>
      </c>
      <c r="J969" s="38">
        <v>9216375.5999999996</v>
      </c>
      <c r="K969" s="39">
        <f>IF(ISERROR((Table212[[#This Row],[Close Price]]-G968)/G968),0,(Table212[[#This Row],[Close Price]]-G968)/G968)</f>
        <v>7.1130013932683474E-3</v>
      </c>
      <c r="L969" s="39">
        <f>IF(OR(Table212[[#This Row],[Raw Return]]&lt;-20,Table212[[#This Row],[Raw Return]]&gt;20),"Outlier",Table212[[#This Row],[Raw Return]])</f>
        <v>7.1130013932683474E-3</v>
      </c>
      <c r="M969" s="40">
        <f>(Table212[[#This Row],[Return]]-$Q$3)^2</f>
        <v>3.3931758811443297E-5</v>
      </c>
      <c r="N969" s="40">
        <f>(Table212[[#This Row],[Return]]-$Q$3)^3</f>
        <v>1.9765579738524468E-7</v>
      </c>
    </row>
    <row r="970" spans="1:14" x14ac:dyDescent="0.3">
      <c r="A970" s="31">
        <v>41680</v>
      </c>
      <c r="B970" s="32">
        <v>686.7</v>
      </c>
      <c r="C970" s="32">
        <v>688</v>
      </c>
      <c r="D970" s="32">
        <v>693</v>
      </c>
      <c r="E970" s="32">
        <v>676.1</v>
      </c>
      <c r="F970" s="32">
        <v>681</v>
      </c>
      <c r="G970" s="32">
        <v>680.7</v>
      </c>
      <c r="H970" s="32">
        <v>684.88</v>
      </c>
      <c r="I970" s="32">
        <v>6369</v>
      </c>
      <c r="J970" s="33">
        <v>4362003.45</v>
      </c>
      <c r="K970" s="39">
        <f>IF(ISERROR((Table212[[#This Row],[Close Price]]-G969)/G969),0,(Table212[[#This Row],[Close Price]]-G969)/G969)</f>
        <v>-8.7374399301004806E-3</v>
      </c>
      <c r="L970" s="39">
        <f>IF(OR(Table212[[#This Row],[Raw Return]]&lt;-20,Table212[[#This Row],[Raw Return]]&gt;20),"Outlier",Table212[[#This Row],[Raw Return]])</f>
        <v>-8.7374399301004806E-3</v>
      </c>
      <c r="M970" s="40">
        <f>(Table212[[#This Row],[Return]]-$Q$3)^2</f>
        <v>1.0050752234462586E-4</v>
      </c>
      <c r="N970" s="40">
        <f>(Table212[[#This Row],[Return]]-$Q$3)^3</f>
        <v>-1.0076224862243434E-6</v>
      </c>
    </row>
    <row r="971" spans="1:14" x14ac:dyDescent="0.3">
      <c r="A971" s="36">
        <v>41681</v>
      </c>
      <c r="B971" s="37">
        <v>680.7</v>
      </c>
      <c r="C971" s="37">
        <v>684</v>
      </c>
      <c r="D971" s="37">
        <v>689.75</v>
      </c>
      <c r="E971" s="37">
        <v>680</v>
      </c>
      <c r="F971" s="37">
        <v>681</v>
      </c>
      <c r="G971" s="37">
        <v>681.55</v>
      </c>
      <c r="H971" s="37">
        <v>682.77</v>
      </c>
      <c r="I971" s="37">
        <v>11120</v>
      </c>
      <c r="J971" s="38">
        <v>7592426.75</v>
      </c>
      <c r="K971" s="39">
        <f>IF(ISERROR((Table212[[#This Row],[Close Price]]-G970)/G970),0,(Table212[[#This Row],[Close Price]]-G970)/G970)</f>
        <v>1.2487145585425429E-3</v>
      </c>
      <c r="L971" s="39">
        <f>IF(OR(Table212[[#This Row],[Raw Return]]&lt;-20,Table212[[#This Row],[Raw Return]]&gt;20),"Outlier",Table212[[#This Row],[Raw Return]])</f>
        <v>1.2487145585425429E-3</v>
      </c>
      <c r="M971" s="40">
        <f>(Table212[[#This Row],[Return]]-$Q$3)^2</f>
        <v>1.5358179031668623E-9</v>
      </c>
      <c r="N971" s="40">
        <f>(Table212[[#This Row],[Return]]-$Q$3)^3</f>
        <v>-6.018795517212487E-14</v>
      </c>
    </row>
    <row r="972" spans="1:14" x14ac:dyDescent="0.3">
      <c r="A972" s="31">
        <v>41682</v>
      </c>
      <c r="B972" s="32">
        <v>681.55</v>
      </c>
      <c r="C972" s="32">
        <v>683.1</v>
      </c>
      <c r="D972" s="32">
        <v>708.8</v>
      </c>
      <c r="E972" s="32">
        <v>680</v>
      </c>
      <c r="F972" s="32">
        <v>703</v>
      </c>
      <c r="G972" s="32">
        <v>701.1</v>
      </c>
      <c r="H972" s="32">
        <v>691.97</v>
      </c>
      <c r="I972" s="32">
        <v>39757</v>
      </c>
      <c r="J972" s="33">
        <v>27510526.899999999</v>
      </c>
      <c r="K972" s="39">
        <f>IF(ISERROR((Table212[[#This Row],[Close Price]]-G971)/G971),0,(Table212[[#This Row],[Close Price]]-G971)/G971)</f>
        <v>2.8684615948940017E-2</v>
      </c>
      <c r="L972" s="39">
        <f>IF(OR(Table212[[#This Row],[Raw Return]]&lt;-20,Table212[[#This Row],[Raw Return]]&gt;20),"Outlier",Table212[[#This Row],[Raw Return]])</f>
        <v>2.8684615948940017E-2</v>
      </c>
      <c r="M972" s="40">
        <f>(Table212[[#This Row],[Return]]-$Q$3)^2</f>
        <v>7.5057982171131523E-4</v>
      </c>
      <c r="N972" s="40">
        <f>(Table212[[#This Row],[Return]]-$Q$3)^3</f>
        <v>2.0563419116662352E-5</v>
      </c>
    </row>
    <row r="973" spans="1:14" x14ac:dyDescent="0.3">
      <c r="A973" s="36">
        <v>41683</v>
      </c>
      <c r="B973" s="37">
        <v>701.1</v>
      </c>
      <c r="C973" s="37">
        <v>706.3</v>
      </c>
      <c r="D973" s="37">
        <v>706.3</v>
      </c>
      <c r="E973" s="37">
        <v>680</v>
      </c>
      <c r="F973" s="37">
        <v>681</v>
      </c>
      <c r="G973" s="37">
        <v>682.7</v>
      </c>
      <c r="H973" s="37">
        <v>688.3</v>
      </c>
      <c r="I973" s="37">
        <v>29136</v>
      </c>
      <c r="J973" s="38">
        <v>20054367.399999999</v>
      </c>
      <c r="K973" s="39">
        <f>IF(ISERROR((Table212[[#This Row],[Close Price]]-G972)/G972),0,(Table212[[#This Row],[Close Price]]-G972)/G972)</f>
        <v>-2.6244472971045468E-2</v>
      </c>
      <c r="L973" s="39">
        <f>IF(OR(Table212[[#This Row],[Raw Return]]&lt;-20,Table212[[#This Row],[Raw Return]]&gt;20),"Outlier",Table212[[#This Row],[Raw Return]])</f>
        <v>-2.6244472971045468E-2</v>
      </c>
      <c r="M973" s="40">
        <f>(Table212[[#This Row],[Return]]-$Q$3)^2</f>
        <v>7.5803178559695386E-4</v>
      </c>
      <c r="N973" s="40">
        <f>(Table212[[#This Row],[Return]]-$Q$3)^3</f>
        <v>-2.0870416931070013E-5</v>
      </c>
    </row>
    <row r="974" spans="1:14" x14ac:dyDescent="0.3">
      <c r="A974" s="31">
        <v>41684</v>
      </c>
      <c r="B974" s="32">
        <v>682.7</v>
      </c>
      <c r="C974" s="32">
        <v>685</v>
      </c>
      <c r="D974" s="32">
        <v>691</v>
      </c>
      <c r="E974" s="32">
        <v>678</v>
      </c>
      <c r="F974" s="32">
        <v>682.2</v>
      </c>
      <c r="G974" s="32">
        <v>682.3</v>
      </c>
      <c r="H974" s="32">
        <v>681.63</v>
      </c>
      <c r="I974" s="32">
        <v>17112</v>
      </c>
      <c r="J974" s="33">
        <v>11663992.4</v>
      </c>
      <c r="K974" s="39">
        <f>IF(ISERROR((Table212[[#This Row],[Close Price]]-G973)/G973),0,(Table212[[#This Row],[Close Price]]-G973)/G973)</f>
        <v>-5.8590889116755663E-4</v>
      </c>
      <c r="L974" s="39">
        <f>IF(OR(Table212[[#This Row],[Raw Return]]&lt;-20,Table212[[#This Row],[Raw Return]]&gt;20),"Outlier",Table212[[#This Row],[Raw Return]])</f>
        <v>-5.8590889116755663E-4</v>
      </c>
      <c r="M974" s="40">
        <f>(Table212[[#This Row],[Return]]-$Q$3)^2</f>
        <v>3.5111750179767402E-6</v>
      </c>
      <c r="N974" s="40">
        <f>(Table212[[#This Row],[Return]]-$Q$3)^3</f>
        <v>-6.5792852618634894E-9</v>
      </c>
    </row>
    <row r="975" spans="1:14" x14ac:dyDescent="0.3">
      <c r="A975" s="36">
        <v>41687</v>
      </c>
      <c r="B975" s="37">
        <v>682.3</v>
      </c>
      <c r="C975" s="37">
        <v>678.05</v>
      </c>
      <c r="D975" s="37">
        <v>698</v>
      </c>
      <c r="E975" s="37">
        <v>678.05</v>
      </c>
      <c r="F975" s="37">
        <v>690.15</v>
      </c>
      <c r="G975" s="37">
        <v>691.25</v>
      </c>
      <c r="H975" s="37">
        <v>685.28</v>
      </c>
      <c r="I975" s="37">
        <v>20169</v>
      </c>
      <c r="J975" s="38">
        <v>13821427.300000001</v>
      </c>
      <c r="K975" s="39">
        <f>IF(ISERROR((Table212[[#This Row],[Close Price]]-G974)/G974),0,(Table212[[#This Row],[Close Price]]-G974)/G974)</f>
        <v>1.311739703942554E-2</v>
      </c>
      <c r="L975" s="39">
        <f>IF(OR(Table212[[#This Row],[Raw Return]]&lt;-20,Table212[[#This Row],[Raw Return]]&gt;20),"Outlier",Table212[[#This Row],[Raw Return]])</f>
        <v>1.311739703942554E-2</v>
      </c>
      <c r="M975" s="40">
        <f>(Table212[[#This Row],[Return]]-$Q$3)^2</f>
        <v>1.3993690388504459E-4</v>
      </c>
      <c r="N975" s="40">
        <f>(Table212[[#This Row],[Return]]-$Q$3)^3</f>
        <v>1.6553826205018926E-6</v>
      </c>
    </row>
    <row r="976" spans="1:14" x14ac:dyDescent="0.3">
      <c r="A976" s="31">
        <v>41688</v>
      </c>
      <c r="B976" s="32">
        <v>691.25</v>
      </c>
      <c r="C976" s="32">
        <v>695</v>
      </c>
      <c r="D976" s="32">
        <v>707</v>
      </c>
      <c r="E976" s="32">
        <v>679.5</v>
      </c>
      <c r="F976" s="32">
        <v>702.1</v>
      </c>
      <c r="G976" s="32">
        <v>703.35</v>
      </c>
      <c r="H976" s="32">
        <v>695.02</v>
      </c>
      <c r="I976" s="32">
        <v>34942</v>
      </c>
      <c r="J976" s="33">
        <v>24285402.800000001</v>
      </c>
      <c r="K976" s="39">
        <f>IF(ISERROR((Table212[[#This Row],[Close Price]]-G975)/G975),0,(Table212[[#This Row],[Close Price]]-G975)/G975)</f>
        <v>1.7504520795660068E-2</v>
      </c>
      <c r="L976" s="39">
        <f>IF(OR(Table212[[#This Row],[Raw Return]]&lt;-20,Table212[[#This Row],[Raw Return]]&gt;20),"Outlier",Table212[[#This Row],[Raw Return]])</f>
        <v>1.7504520795660068E-2</v>
      </c>
      <c r="M976" s="40">
        <f>(Table212[[#This Row],[Return]]-$Q$3)^2</f>
        <v>2.6297865798769127E-4</v>
      </c>
      <c r="N976" s="40">
        <f>(Table212[[#This Row],[Return]]-$Q$3)^3</f>
        <v>4.2646241032964476E-6</v>
      </c>
    </row>
    <row r="977" spans="1:14" x14ac:dyDescent="0.3">
      <c r="A977" s="36">
        <v>41689</v>
      </c>
      <c r="B977" s="37">
        <v>703.35</v>
      </c>
      <c r="C977" s="37">
        <v>713.8</v>
      </c>
      <c r="D977" s="37">
        <v>715</v>
      </c>
      <c r="E977" s="37">
        <v>701.1</v>
      </c>
      <c r="F977" s="37">
        <v>703.6</v>
      </c>
      <c r="G977" s="37">
        <v>706.45</v>
      </c>
      <c r="H977" s="37">
        <v>709.91</v>
      </c>
      <c r="I977" s="37">
        <v>29513</v>
      </c>
      <c r="J977" s="38">
        <v>20951692.800000001</v>
      </c>
      <c r="K977" s="39">
        <f>IF(ISERROR((Table212[[#This Row],[Close Price]]-G976)/G976),0,(Table212[[#This Row],[Close Price]]-G976)/G976)</f>
        <v>4.4074784957702749E-3</v>
      </c>
      <c r="L977" s="39">
        <f>IF(OR(Table212[[#This Row],[Raw Return]]&lt;-20,Table212[[#This Row],[Raw Return]]&gt;20),"Outlier",Table212[[#This Row],[Raw Return]])</f>
        <v>4.4074784957702749E-3</v>
      </c>
      <c r="M977" s="40">
        <f>(Table212[[#This Row],[Return]]-$Q$3)^2</f>
        <v>9.731744590366266E-6</v>
      </c>
      <c r="N977" s="40">
        <f>(Table212[[#This Row],[Return]]-$Q$3)^3</f>
        <v>3.0358901530452695E-8</v>
      </c>
    </row>
    <row r="978" spans="1:14" x14ac:dyDescent="0.3">
      <c r="A978" s="31">
        <v>41690</v>
      </c>
      <c r="B978" s="32">
        <v>706.45</v>
      </c>
      <c r="C978" s="32">
        <v>706.5</v>
      </c>
      <c r="D978" s="32">
        <v>706.5</v>
      </c>
      <c r="E978" s="32">
        <v>695.05</v>
      </c>
      <c r="F978" s="32">
        <v>701.55</v>
      </c>
      <c r="G978" s="32">
        <v>702.4</v>
      </c>
      <c r="H978" s="32">
        <v>700</v>
      </c>
      <c r="I978" s="32">
        <v>16602</v>
      </c>
      <c r="J978" s="33">
        <v>11621346.050000001</v>
      </c>
      <c r="K978" s="39">
        <f>IF(ISERROR((Table212[[#This Row],[Close Price]]-G977)/G977),0,(Table212[[#This Row],[Close Price]]-G977)/G977)</f>
        <v>-5.7328898011183632E-3</v>
      </c>
      <c r="L978" s="39">
        <f>IF(OR(Table212[[#This Row],[Raw Return]]&lt;-20,Table212[[#This Row],[Raw Return]]&gt;20),"Outlier",Table212[[#This Row],[Raw Return]])</f>
        <v>-5.7328898011183632E-3</v>
      </c>
      <c r="M978" s="40">
        <f>(Table212[[#This Row],[Return]]-$Q$3)^2</f>
        <v>4.9291546597733187E-5</v>
      </c>
      <c r="N978" s="40">
        <f>(Table212[[#This Row],[Return]]-$Q$3)^3</f>
        <v>-3.4606578831098719E-7</v>
      </c>
    </row>
    <row r="979" spans="1:14" x14ac:dyDescent="0.3">
      <c r="A979" s="36">
        <v>41691</v>
      </c>
      <c r="B979" s="37">
        <v>702.4</v>
      </c>
      <c r="C979" s="37">
        <v>704.95</v>
      </c>
      <c r="D979" s="37">
        <v>708.9</v>
      </c>
      <c r="E979" s="37">
        <v>693</v>
      </c>
      <c r="F979" s="37">
        <v>705</v>
      </c>
      <c r="G979" s="37">
        <v>701.4</v>
      </c>
      <c r="H979" s="37">
        <v>699.07</v>
      </c>
      <c r="I979" s="37">
        <v>40168</v>
      </c>
      <c r="J979" s="38">
        <v>28080405.949999999</v>
      </c>
      <c r="K979" s="39">
        <f>IF(ISERROR((Table212[[#This Row],[Close Price]]-G978)/G978),0,(Table212[[#This Row],[Close Price]]-G978)/G978)</f>
        <v>-1.4236902050113896E-3</v>
      </c>
      <c r="L979" s="39">
        <f>IF(OR(Table212[[#This Row],[Raw Return]]&lt;-20,Table212[[#This Row],[Raw Return]]&gt;20),"Outlier",Table212[[#This Row],[Raw Return]])</f>
        <v>-1.4236902050113896E-3</v>
      </c>
      <c r="M979" s="40">
        <f>(Table212[[#This Row],[Return]]-$Q$3)^2</f>
        <v>7.3527435188403427E-6</v>
      </c>
      <c r="N979" s="40">
        <f>(Table212[[#This Row],[Return]]-$Q$3)^3</f>
        <v>-1.9937657240216465E-8</v>
      </c>
    </row>
    <row r="980" spans="1:14" x14ac:dyDescent="0.3">
      <c r="A980" s="31">
        <v>41694</v>
      </c>
      <c r="B980" s="32">
        <v>701.4</v>
      </c>
      <c r="C980" s="32">
        <v>701.95</v>
      </c>
      <c r="D980" s="32">
        <v>719.95</v>
      </c>
      <c r="E980" s="32">
        <v>700.4</v>
      </c>
      <c r="F980" s="32">
        <v>711.9</v>
      </c>
      <c r="G980" s="32">
        <v>711.1</v>
      </c>
      <c r="H980" s="32">
        <v>708.57</v>
      </c>
      <c r="I980" s="32">
        <v>24640</v>
      </c>
      <c r="J980" s="33">
        <v>17459265.350000001</v>
      </c>
      <c r="K980" s="39">
        <f>IF(ISERROR((Table212[[#This Row],[Close Price]]-G979)/G979),0,(Table212[[#This Row],[Close Price]]-G979)/G979)</f>
        <v>1.3829483889364193E-2</v>
      </c>
      <c r="L980" s="39">
        <f>IF(OR(Table212[[#This Row],[Raw Return]]&lt;-20,Table212[[#This Row],[Raw Return]]&gt;20),"Outlier",Table212[[#This Row],[Raw Return]])</f>
        <v>1.3829483889364193E-2</v>
      </c>
      <c r="M980" s="40">
        <f>(Table212[[#This Row],[Return]]-$Q$3)^2</f>
        <v>1.5729122433511529E-4</v>
      </c>
      <c r="N980" s="40">
        <f>(Table212[[#This Row],[Return]]-$Q$3)^3</f>
        <v>1.9726804446939372E-6</v>
      </c>
    </row>
    <row r="981" spans="1:14" x14ac:dyDescent="0.3">
      <c r="A981" s="36">
        <v>41695</v>
      </c>
      <c r="B981" s="37">
        <v>711.1</v>
      </c>
      <c r="C981" s="37">
        <v>718.95</v>
      </c>
      <c r="D981" s="37">
        <v>731</v>
      </c>
      <c r="E981" s="37">
        <v>708.1</v>
      </c>
      <c r="F981" s="37">
        <v>720.75</v>
      </c>
      <c r="G981" s="37">
        <v>717.7</v>
      </c>
      <c r="H981" s="37">
        <v>722.38</v>
      </c>
      <c r="I981" s="37">
        <v>47804</v>
      </c>
      <c r="J981" s="38">
        <v>34532723</v>
      </c>
      <c r="K981" s="39">
        <f>IF(ISERROR((Table212[[#This Row],[Close Price]]-G980)/G980),0,(Table212[[#This Row],[Close Price]]-G980)/G980)</f>
        <v>9.2813950217972476E-3</v>
      </c>
      <c r="L981" s="39">
        <f>IF(OR(Table212[[#This Row],[Raw Return]]&lt;-20,Table212[[#This Row],[Raw Return]]&gt;20),"Outlier",Table212[[#This Row],[Raw Return]])</f>
        <v>9.2813950217972476E-3</v>
      </c>
      <c r="M981" s="40">
        <f>(Table212[[#This Row],[Return]]-$Q$3)^2</f>
        <v>6.3895897577109193E-5</v>
      </c>
      <c r="N981" s="40">
        <f>(Table212[[#This Row],[Return]]-$Q$3)^3</f>
        <v>5.1075127906222794E-7</v>
      </c>
    </row>
    <row r="982" spans="1:14" x14ac:dyDescent="0.3">
      <c r="A982" s="31">
        <v>41696</v>
      </c>
      <c r="B982" s="32">
        <v>717.7</v>
      </c>
      <c r="C982" s="32">
        <v>726.65</v>
      </c>
      <c r="D982" s="32">
        <v>726.65</v>
      </c>
      <c r="E982" s="32">
        <v>710.25</v>
      </c>
      <c r="F982" s="32">
        <v>722.85</v>
      </c>
      <c r="G982" s="32">
        <v>721.1</v>
      </c>
      <c r="H982" s="32">
        <v>716.52</v>
      </c>
      <c r="I982" s="32">
        <v>18620</v>
      </c>
      <c r="J982" s="33">
        <v>13341651</v>
      </c>
      <c r="K982" s="39">
        <f>IF(ISERROR((Table212[[#This Row],[Close Price]]-G981)/G981),0,(Table212[[#This Row],[Close Price]]-G981)/G981)</f>
        <v>4.7373554409920263E-3</v>
      </c>
      <c r="L982" s="39">
        <f>IF(OR(Table212[[#This Row],[Raw Return]]&lt;-20,Table212[[#This Row],[Raw Return]]&gt;20),"Outlier",Table212[[#This Row],[Raw Return]])</f>
        <v>4.7373554409920263E-3</v>
      </c>
      <c r="M982" s="40">
        <f>(Table212[[#This Row],[Return]]-$Q$3)^2</f>
        <v>1.1898714752486337E-5</v>
      </c>
      <c r="N982" s="40">
        <f>(Table212[[#This Row],[Return]]-$Q$3)^3</f>
        <v>4.1044037901601386E-8</v>
      </c>
    </row>
    <row r="983" spans="1:14" x14ac:dyDescent="0.3">
      <c r="A983" s="36">
        <v>41698</v>
      </c>
      <c r="B983" s="37">
        <v>721.1</v>
      </c>
      <c r="C983" s="37">
        <v>712</v>
      </c>
      <c r="D983" s="37">
        <v>724.85</v>
      </c>
      <c r="E983" s="37">
        <v>712</v>
      </c>
      <c r="F983" s="37">
        <v>720</v>
      </c>
      <c r="G983" s="37">
        <v>722.1</v>
      </c>
      <c r="H983" s="37">
        <v>719.02</v>
      </c>
      <c r="I983" s="37">
        <v>16993</v>
      </c>
      <c r="J983" s="38">
        <v>12218252.75</v>
      </c>
      <c r="K983" s="39">
        <f>IF(ISERROR((Table212[[#This Row],[Close Price]]-G982)/G982),0,(Table212[[#This Row],[Close Price]]-G982)/G982)</f>
        <v>1.3867702121758425E-3</v>
      </c>
      <c r="L983" s="39">
        <f>IF(OR(Table212[[#This Row],[Raw Return]]&lt;-20,Table212[[#This Row],[Raw Return]]&gt;20),"Outlier",Table212[[#This Row],[Raw Return]])</f>
        <v>1.3867702121758425E-3</v>
      </c>
      <c r="M983" s="40">
        <f>(Table212[[#This Row],[Return]]-$Q$3)^2</f>
        <v>9.7745138293414053E-9</v>
      </c>
      <c r="N983" s="40">
        <f>(Table212[[#This Row],[Return]]-$Q$3)^3</f>
        <v>9.6636846211750002E-13</v>
      </c>
    </row>
    <row r="984" spans="1:14" x14ac:dyDescent="0.3">
      <c r="A984" s="31">
        <v>41701</v>
      </c>
      <c r="B984" s="32">
        <v>722.1</v>
      </c>
      <c r="C984" s="32">
        <v>711</v>
      </c>
      <c r="D984" s="32">
        <v>725</v>
      </c>
      <c r="E984" s="32">
        <v>711</v>
      </c>
      <c r="F984" s="32">
        <v>717</v>
      </c>
      <c r="G984" s="32">
        <v>715.3</v>
      </c>
      <c r="H984" s="32">
        <v>719.1</v>
      </c>
      <c r="I984" s="32">
        <v>17289</v>
      </c>
      <c r="J984" s="33">
        <v>12432603.1</v>
      </c>
      <c r="K984" s="39">
        <f>IF(ISERROR((Table212[[#This Row],[Close Price]]-G983)/G983),0,(Table212[[#This Row],[Close Price]]-G983)/G983)</f>
        <v>-9.4169782578591172E-3</v>
      </c>
      <c r="L984" s="39">
        <f>IF(OR(Table212[[#This Row],[Raw Return]]&lt;-20,Table212[[#This Row],[Raw Return]]&gt;20),"Outlier",Table212[[#This Row],[Raw Return]])</f>
        <v>-9.4169782578591172E-3</v>
      </c>
      <c r="M984" s="40">
        <f>(Table212[[#This Row],[Return]]-$Q$3)^2</f>
        <v>1.1459450567923101E-4</v>
      </c>
      <c r="N984" s="40">
        <f>(Table212[[#This Row],[Return]]-$Q$3)^3</f>
        <v>-1.2267206988540897E-6</v>
      </c>
    </row>
    <row r="985" spans="1:14" x14ac:dyDescent="0.3">
      <c r="A985" s="36">
        <v>41702</v>
      </c>
      <c r="B985" s="37">
        <v>715.3</v>
      </c>
      <c r="C985" s="37">
        <v>714</v>
      </c>
      <c r="D985" s="37">
        <v>732.95</v>
      </c>
      <c r="E985" s="37">
        <v>714</v>
      </c>
      <c r="F985" s="37">
        <v>731</v>
      </c>
      <c r="G985" s="37">
        <v>728.55</v>
      </c>
      <c r="H985" s="37">
        <v>726.3</v>
      </c>
      <c r="I985" s="37">
        <v>29703</v>
      </c>
      <c r="J985" s="38">
        <v>21573323.899999999</v>
      </c>
      <c r="K985" s="39">
        <f>IF(ISERROR((Table212[[#This Row],[Close Price]]-G984)/G984),0,(Table212[[#This Row],[Close Price]]-G984)/G984)</f>
        <v>1.8523696351181323E-2</v>
      </c>
      <c r="L985" s="39">
        <f>IF(OR(Table212[[#This Row],[Raw Return]]&lt;-20,Table212[[#This Row],[Raw Return]]&gt;20),"Outlier",Table212[[#This Row],[Raw Return]])</f>
        <v>1.8523696351181323E-2</v>
      </c>
      <c r="M985" s="40">
        <f>(Table212[[#This Row],[Return]]-$Q$3)^2</f>
        <v>2.9707253551829529E-4</v>
      </c>
      <c r="N985" s="40">
        <f>(Table212[[#This Row],[Return]]-$Q$3)^3</f>
        <v>5.1202805142775356E-6</v>
      </c>
    </row>
    <row r="986" spans="1:14" x14ac:dyDescent="0.3">
      <c r="A986" s="31">
        <v>41703</v>
      </c>
      <c r="B986" s="32">
        <v>728.55</v>
      </c>
      <c r="C986" s="32">
        <v>728.55</v>
      </c>
      <c r="D986" s="32">
        <v>734.4</v>
      </c>
      <c r="E986" s="32">
        <v>712</v>
      </c>
      <c r="F986" s="32">
        <v>715</v>
      </c>
      <c r="G986" s="32">
        <v>717.45</v>
      </c>
      <c r="H986" s="32">
        <v>722.06</v>
      </c>
      <c r="I986" s="32">
        <v>66073</v>
      </c>
      <c r="J986" s="33">
        <v>47708746.899999999</v>
      </c>
      <c r="K986" s="39">
        <f>IF(ISERROR((Table212[[#This Row],[Close Price]]-G985)/G985),0,(Table212[[#This Row],[Close Price]]-G985)/G985)</f>
        <v>-1.5235742227712457E-2</v>
      </c>
      <c r="L986" s="39">
        <f>IF(OR(Table212[[#This Row],[Raw Return]]&lt;-20,Table212[[#This Row],[Raw Return]]&gt;20),"Outlier",Table212[[#This Row],[Raw Return]])</f>
        <v>-1.5235742227712457E-2</v>
      </c>
      <c r="M986" s="40">
        <f>(Table212[[#This Row],[Return]]-$Q$3)^2</f>
        <v>2.7303088701191656E-4</v>
      </c>
      <c r="N986" s="40">
        <f>(Table212[[#This Row],[Return]]-$Q$3)^3</f>
        <v>-4.5114658056661587E-6</v>
      </c>
    </row>
    <row r="987" spans="1:14" x14ac:dyDescent="0.3">
      <c r="A987" s="36">
        <v>41704</v>
      </c>
      <c r="B987" s="37">
        <v>717.45</v>
      </c>
      <c r="C987" s="37">
        <v>721</v>
      </c>
      <c r="D987" s="37">
        <v>730</v>
      </c>
      <c r="E987" s="37">
        <v>715.5</v>
      </c>
      <c r="F987" s="37">
        <v>725</v>
      </c>
      <c r="G987" s="37">
        <v>724.85</v>
      </c>
      <c r="H987" s="37">
        <v>721.9</v>
      </c>
      <c r="I987" s="37">
        <v>42173</v>
      </c>
      <c r="J987" s="38">
        <v>30444785.949999999</v>
      </c>
      <c r="K987" s="39">
        <f>IF(ISERROR((Table212[[#This Row],[Close Price]]-G986)/G986),0,(Table212[[#This Row],[Close Price]]-G986)/G986)</f>
        <v>1.0314307617255526E-2</v>
      </c>
      <c r="L987" s="39">
        <f>IF(OR(Table212[[#This Row],[Raw Return]]&lt;-20,Table212[[#This Row],[Raw Return]]&gt;20),"Outlier",Table212[[#This Row],[Raw Return]])</f>
        <v>1.0314307617255526E-2</v>
      </c>
      <c r="M987" s="40">
        <f>(Table212[[#This Row],[Return]]-$Q$3)^2</f>
        <v>8.1475960976050798E-5</v>
      </c>
      <c r="N987" s="40">
        <f>(Table212[[#This Row],[Return]]-$Q$3)^3</f>
        <v>7.3543490307163565E-7</v>
      </c>
    </row>
    <row r="988" spans="1:14" x14ac:dyDescent="0.3">
      <c r="A988" s="31">
        <v>41705</v>
      </c>
      <c r="B988" s="32">
        <v>724.85</v>
      </c>
      <c r="C988" s="32">
        <v>727</v>
      </c>
      <c r="D988" s="32">
        <v>732</v>
      </c>
      <c r="E988" s="32">
        <v>716</v>
      </c>
      <c r="F988" s="32">
        <v>720</v>
      </c>
      <c r="G988" s="32">
        <v>720.5</v>
      </c>
      <c r="H988" s="32">
        <v>722.23</v>
      </c>
      <c r="I988" s="32">
        <v>20884</v>
      </c>
      <c r="J988" s="33">
        <v>15083000.15</v>
      </c>
      <c r="K988" s="39">
        <f>IF(ISERROR((Table212[[#This Row],[Close Price]]-G987)/G987),0,(Table212[[#This Row],[Close Price]]-G987)/G987)</f>
        <v>-6.0012416362006243E-3</v>
      </c>
      <c r="L988" s="39">
        <f>IF(OR(Table212[[#This Row],[Raw Return]]&lt;-20,Table212[[#This Row],[Raw Return]]&gt;20),"Outlier",Table212[[#This Row],[Raw Return]])</f>
        <v>-6.0012416362006243E-3</v>
      </c>
      <c r="M988" s="40">
        <f>(Table212[[#This Row],[Return]]-$Q$3)^2</f>
        <v>5.3131645143872782E-5</v>
      </c>
      <c r="N988" s="40">
        <f>(Table212[[#This Row],[Return]]-$Q$3)^3</f>
        <v>-3.8728430312816149E-7</v>
      </c>
    </row>
    <row r="989" spans="1:14" x14ac:dyDescent="0.3">
      <c r="A989" s="36">
        <v>41708</v>
      </c>
      <c r="B989" s="37">
        <v>720.5</v>
      </c>
      <c r="C989" s="37">
        <v>718.45</v>
      </c>
      <c r="D989" s="37">
        <v>730</v>
      </c>
      <c r="E989" s="37">
        <v>718.45</v>
      </c>
      <c r="F989" s="37">
        <v>727.9</v>
      </c>
      <c r="G989" s="37">
        <v>725.65</v>
      </c>
      <c r="H989" s="37">
        <v>725.52</v>
      </c>
      <c r="I989" s="37">
        <v>18035</v>
      </c>
      <c r="J989" s="38">
        <v>13084751.25</v>
      </c>
      <c r="K989" s="39">
        <f>IF(ISERROR((Table212[[#This Row],[Close Price]]-G988)/G988),0,(Table212[[#This Row],[Close Price]]-G988)/G988)</f>
        <v>7.1478140180429939E-3</v>
      </c>
      <c r="L989" s="39">
        <f>IF(OR(Table212[[#This Row],[Raw Return]]&lt;-20,Table212[[#This Row],[Raw Return]]&gt;20),"Outlier",Table212[[#This Row],[Raw Return]])</f>
        <v>7.1478140180429939E-3</v>
      </c>
      <c r="M989" s="40">
        <f>(Table212[[#This Row],[Return]]-$Q$3)^2</f>
        <v>3.4338544584984173E-5</v>
      </c>
      <c r="N989" s="40">
        <f>(Table212[[#This Row],[Return]]-$Q$3)^3</f>
        <v>2.0122077897329328E-7</v>
      </c>
    </row>
    <row r="990" spans="1:14" x14ac:dyDescent="0.3">
      <c r="A990" s="31">
        <v>41709</v>
      </c>
      <c r="B990" s="32">
        <v>725.65</v>
      </c>
      <c r="C990" s="32">
        <v>725</v>
      </c>
      <c r="D990" s="32">
        <v>735</v>
      </c>
      <c r="E990" s="32">
        <v>701</v>
      </c>
      <c r="F990" s="32">
        <v>723</v>
      </c>
      <c r="G990" s="32">
        <v>710.9</v>
      </c>
      <c r="H990" s="32">
        <v>721.74</v>
      </c>
      <c r="I990" s="32">
        <v>28419</v>
      </c>
      <c r="J990" s="33">
        <v>20511080.149999999</v>
      </c>
      <c r="K990" s="39">
        <f>IF(ISERROR((Table212[[#This Row],[Close Price]]-G989)/G989),0,(Table212[[#This Row],[Close Price]]-G989)/G989)</f>
        <v>-2.0326603734582789E-2</v>
      </c>
      <c r="L990" s="39">
        <f>IF(OR(Table212[[#This Row],[Raw Return]]&lt;-20,Table212[[#This Row],[Raw Return]]&gt;20),"Outlier",Table212[[#This Row],[Raw Return]])</f>
        <v>-2.0326603734582789E-2</v>
      </c>
      <c r="M990" s="40">
        <f>(Table212[[#This Row],[Return]]-$Q$3)^2</f>
        <v>4.6718694768670723E-4</v>
      </c>
      <c r="N990" s="40">
        <f>(Table212[[#This Row],[Return]]-$Q$3)^3</f>
        <v>-1.0098015927539163E-5</v>
      </c>
    </row>
    <row r="991" spans="1:14" x14ac:dyDescent="0.3">
      <c r="A991" s="36">
        <v>41710</v>
      </c>
      <c r="B991" s="37">
        <v>710.9</v>
      </c>
      <c r="C991" s="37">
        <v>705</v>
      </c>
      <c r="D991" s="37">
        <v>718.45</v>
      </c>
      <c r="E991" s="37">
        <v>702.05</v>
      </c>
      <c r="F991" s="37">
        <v>712</v>
      </c>
      <c r="G991" s="37">
        <v>711.05</v>
      </c>
      <c r="H991" s="37">
        <v>711.55</v>
      </c>
      <c r="I991" s="37">
        <v>12605</v>
      </c>
      <c r="J991" s="38">
        <v>8969147.5</v>
      </c>
      <c r="K991" s="39">
        <f>IF(ISERROR((Table212[[#This Row],[Close Price]]-G990)/G990),0,(Table212[[#This Row],[Close Price]]-G990)/G990)</f>
        <v>2.1100014066672846E-4</v>
      </c>
      <c r="L991" s="39">
        <f>IF(OR(Table212[[#This Row],[Raw Return]]&lt;-20,Table212[[#This Row],[Raw Return]]&gt;20),"Outlier",Table212[[#This Row],[Raw Return]])</f>
        <v>2.1100014066672846E-4</v>
      </c>
      <c r="M991" s="40">
        <f>(Table212[[#This Row],[Return]]-$Q$3)^2</f>
        <v>1.1597220756210334E-6</v>
      </c>
      <c r="N991" s="40">
        <f>(Table212[[#This Row],[Return]]-$Q$3)^3</f>
        <v>-1.2489092615748921E-9</v>
      </c>
    </row>
    <row r="992" spans="1:14" x14ac:dyDescent="0.3">
      <c r="A992" s="31">
        <v>41711</v>
      </c>
      <c r="B992" s="32">
        <v>711.05</v>
      </c>
      <c r="C992" s="32">
        <v>705.45</v>
      </c>
      <c r="D992" s="32">
        <v>724.4</v>
      </c>
      <c r="E992" s="32">
        <v>705.45</v>
      </c>
      <c r="F992" s="32">
        <v>711.15</v>
      </c>
      <c r="G992" s="32">
        <v>714</v>
      </c>
      <c r="H992" s="32">
        <v>718.15</v>
      </c>
      <c r="I992" s="32">
        <v>11603</v>
      </c>
      <c r="J992" s="33">
        <v>8332637.0499999998</v>
      </c>
      <c r="K992" s="39">
        <f>IF(ISERROR((Table212[[#This Row],[Close Price]]-G991)/G991),0,(Table212[[#This Row],[Close Price]]-G991)/G991)</f>
        <v>4.1487940369876177E-3</v>
      </c>
      <c r="L992" s="39">
        <f>IF(OR(Table212[[#This Row],[Raw Return]]&lt;-20,Table212[[#This Row],[Raw Return]]&gt;20),"Outlier",Table212[[#This Row],[Raw Return]])</f>
        <v>4.1487940369876177E-3</v>
      </c>
      <c r="M992" s="40">
        <f>(Table212[[#This Row],[Return]]-$Q$3)^2</f>
        <v>8.1846913962831109E-6</v>
      </c>
      <c r="N992" s="40">
        <f>(Table212[[#This Row],[Return]]-$Q$3)^3</f>
        <v>2.3415501488607103E-8</v>
      </c>
    </row>
    <row r="993" spans="1:14" x14ac:dyDescent="0.3">
      <c r="A993" s="36">
        <v>41712</v>
      </c>
      <c r="B993" s="37">
        <v>714</v>
      </c>
      <c r="C993" s="37">
        <v>713.8</v>
      </c>
      <c r="D993" s="37">
        <v>713.8</v>
      </c>
      <c r="E993" s="37">
        <v>694.25</v>
      </c>
      <c r="F993" s="37">
        <v>700</v>
      </c>
      <c r="G993" s="37">
        <v>698.8</v>
      </c>
      <c r="H993" s="37">
        <v>700.37</v>
      </c>
      <c r="I993" s="37">
        <v>49152</v>
      </c>
      <c r="J993" s="38">
        <v>34424491.100000001</v>
      </c>
      <c r="K993" s="39">
        <f>IF(ISERROR((Table212[[#This Row],[Close Price]]-G992)/G992),0,(Table212[[#This Row],[Close Price]]-G992)/G992)</f>
        <v>-2.1288515406162528E-2</v>
      </c>
      <c r="L993" s="39">
        <f>IF(OR(Table212[[#This Row],[Raw Return]]&lt;-20,Table212[[#This Row],[Raw Return]]&gt;20),"Outlier",Table212[[#This Row],[Raw Return]])</f>
        <v>-2.1288515406162528E-2</v>
      </c>
      <c r="M993" s="40">
        <f>(Table212[[#This Row],[Return]]-$Q$3)^2</f>
        <v>5.096947164183168E-4</v>
      </c>
      <c r="N993" s="40">
        <f>(Table212[[#This Row],[Return]]-$Q$3)^3</f>
        <v>-1.1507081723260707E-5</v>
      </c>
    </row>
    <row r="994" spans="1:14" x14ac:dyDescent="0.3">
      <c r="A994" s="31">
        <v>41716</v>
      </c>
      <c r="B994" s="32">
        <v>698.8</v>
      </c>
      <c r="C994" s="32">
        <v>698.8</v>
      </c>
      <c r="D994" s="32">
        <v>711.45</v>
      </c>
      <c r="E994" s="32">
        <v>698.8</v>
      </c>
      <c r="F994" s="32">
        <v>710</v>
      </c>
      <c r="G994" s="32">
        <v>709.6</v>
      </c>
      <c r="H994" s="32">
        <v>708.06</v>
      </c>
      <c r="I994" s="32">
        <v>15216</v>
      </c>
      <c r="J994" s="33">
        <v>10773838.949999999</v>
      </c>
      <c r="K994" s="39">
        <f>IF(ISERROR((Table212[[#This Row],[Close Price]]-G993)/G993),0,(Table212[[#This Row],[Close Price]]-G993)/G993)</f>
        <v>1.5455065827132325E-2</v>
      </c>
      <c r="L994" s="39">
        <f>IF(OR(Table212[[#This Row],[Raw Return]]&lt;-20,Table212[[#This Row],[Raw Return]]&gt;20),"Outlier",Table212[[#This Row],[Raw Return]])</f>
        <v>1.5455065827132325E-2</v>
      </c>
      <c r="M994" s="40">
        <f>(Table212[[#This Row],[Return]]-$Q$3)^2</f>
        <v>2.0070847221844861E-4</v>
      </c>
      <c r="N994" s="40">
        <f>(Table212[[#This Row],[Return]]-$Q$3)^3</f>
        <v>2.8434693917026651E-6</v>
      </c>
    </row>
    <row r="995" spans="1:14" x14ac:dyDescent="0.3">
      <c r="A995" s="36">
        <v>41717</v>
      </c>
      <c r="B995" s="37">
        <v>709.6</v>
      </c>
      <c r="C995" s="37">
        <v>709</v>
      </c>
      <c r="D995" s="37">
        <v>709</v>
      </c>
      <c r="E995" s="37">
        <v>702.8</v>
      </c>
      <c r="F995" s="37">
        <v>707</v>
      </c>
      <c r="G995" s="37">
        <v>707.8</v>
      </c>
      <c r="H995" s="37">
        <v>706.77</v>
      </c>
      <c r="I995" s="37">
        <v>14358</v>
      </c>
      <c r="J995" s="38">
        <v>10147792.75</v>
      </c>
      <c r="K995" s="39">
        <f>IF(ISERROR((Table212[[#This Row],[Close Price]]-G994)/G994),0,(Table212[[#This Row],[Close Price]]-G994)/G994)</f>
        <v>-2.5366403607667252E-3</v>
      </c>
      <c r="L995" s="39">
        <f>IF(OR(Table212[[#This Row],[Raw Return]]&lt;-20,Table212[[#This Row],[Raw Return]]&gt;20),"Outlier",Table212[[#This Row],[Raw Return]])</f>
        <v>-2.5366403607667252E-3</v>
      </c>
      <c r="M995" s="40">
        <f>(Table212[[#This Row],[Return]]-$Q$3)^2</f>
        <v>1.462714011216945E-5</v>
      </c>
      <c r="N995" s="40">
        <f>(Table212[[#This Row],[Return]]-$Q$3)^3</f>
        <v>-5.5942147271751174E-8</v>
      </c>
    </row>
    <row r="996" spans="1:14" x14ac:dyDescent="0.3">
      <c r="A996" s="31">
        <v>41718</v>
      </c>
      <c r="B996" s="32">
        <v>707.8</v>
      </c>
      <c r="C996" s="32">
        <v>708</v>
      </c>
      <c r="D996" s="32">
        <v>714.05</v>
      </c>
      <c r="E996" s="32">
        <v>697</v>
      </c>
      <c r="F996" s="32">
        <v>709</v>
      </c>
      <c r="G996" s="32">
        <v>709.65</v>
      </c>
      <c r="H996" s="32">
        <v>704.76</v>
      </c>
      <c r="I996" s="32">
        <v>72311</v>
      </c>
      <c r="J996" s="33">
        <v>50961699.649999999</v>
      </c>
      <c r="K996" s="39">
        <f>IF(ISERROR((Table212[[#This Row],[Close Price]]-G995)/G995),0,(Table212[[#This Row],[Close Price]]-G995)/G995)</f>
        <v>2.6137326928511203E-3</v>
      </c>
      <c r="L996" s="39">
        <f>IF(OR(Table212[[#This Row],[Raw Return]]&lt;-20,Table212[[#This Row],[Raw Return]]&gt;20),"Outlier",Table212[[#This Row],[Raw Return]])</f>
        <v>2.6137326928511203E-3</v>
      </c>
      <c r="M996" s="40">
        <f>(Table212[[#This Row],[Return]]-$Q$3)^2</f>
        <v>1.7578215339609633E-6</v>
      </c>
      <c r="N996" s="40">
        <f>(Table212[[#This Row],[Return]]-$Q$3)^3</f>
        <v>2.330570101461331E-9</v>
      </c>
    </row>
    <row r="997" spans="1:14" x14ac:dyDescent="0.3">
      <c r="A997" s="36">
        <v>41719</v>
      </c>
      <c r="B997" s="37">
        <v>709.65</v>
      </c>
      <c r="C997" s="37">
        <v>703.2</v>
      </c>
      <c r="D997" s="37">
        <v>719</v>
      </c>
      <c r="E997" s="37">
        <v>703.2</v>
      </c>
      <c r="F997" s="37">
        <v>718</v>
      </c>
      <c r="G997" s="37">
        <v>715.05</v>
      </c>
      <c r="H997" s="37">
        <v>712</v>
      </c>
      <c r="I997" s="37">
        <v>25282</v>
      </c>
      <c r="J997" s="38">
        <v>18000768.600000001</v>
      </c>
      <c r="K997" s="39">
        <f>IF(ISERROR((Table212[[#This Row],[Close Price]]-G996)/G996),0,(Table212[[#This Row],[Close Price]]-G996)/G996)</f>
        <v>7.6093849080532336E-3</v>
      </c>
      <c r="L997" s="39">
        <f>IF(OR(Table212[[#This Row],[Raw Return]]&lt;-20,Table212[[#This Row],[Raw Return]]&gt;20),"Outlier",Table212[[#This Row],[Raw Return]])</f>
        <v>7.6093849080532336E-3</v>
      </c>
      <c r="M997" s="40">
        <f>(Table212[[#This Row],[Return]]-$Q$3)^2</f>
        <v>3.996111997056751E-5</v>
      </c>
      <c r="N997" s="40">
        <f>(Table212[[#This Row],[Return]]-$Q$3)^3</f>
        <v>2.5261345411270839E-7</v>
      </c>
    </row>
    <row r="998" spans="1:14" x14ac:dyDescent="0.3">
      <c r="A998" s="31">
        <v>41720</v>
      </c>
      <c r="B998" s="32">
        <v>715.05</v>
      </c>
      <c r="C998" s="32">
        <v>720</v>
      </c>
      <c r="D998" s="32">
        <v>726</v>
      </c>
      <c r="E998" s="32">
        <v>716</v>
      </c>
      <c r="F998" s="32">
        <v>717</v>
      </c>
      <c r="G998" s="32">
        <v>720.6</v>
      </c>
      <c r="H998" s="32">
        <v>721.74</v>
      </c>
      <c r="I998" s="32">
        <v>5600</v>
      </c>
      <c r="J998" s="33">
        <v>4041755</v>
      </c>
      <c r="K998" s="39">
        <f>IF(ISERROR((Table212[[#This Row],[Close Price]]-G997)/G997),0,(Table212[[#This Row],[Close Price]]-G997)/G997)</f>
        <v>7.7616949863646856E-3</v>
      </c>
      <c r="L998" s="39">
        <f>IF(OR(Table212[[#This Row],[Raw Return]]&lt;-20,Table212[[#This Row],[Raw Return]]&gt;20),"Outlier",Table212[[#This Row],[Raw Return]])</f>
        <v>7.7616949863646856E-3</v>
      </c>
      <c r="M998" s="40">
        <f>(Table212[[#This Row],[Return]]-$Q$3)^2</f>
        <v>4.1909968813130416E-5</v>
      </c>
      <c r="N998" s="40">
        <f>(Table212[[#This Row],[Return]]-$Q$3)^3</f>
        <v>2.71316375356831E-7</v>
      </c>
    </row>
    <row r="999" spans="1:14" x14ac:dyDescent="0.3">
      <c r="A999" s="36">
        <v>41722</v>
      </c>
      <c r="B999" s="37">
        <v>720.6</v>
      </c>
      <c r="C999" s="37">
        <v>714</v>
      </c>
      <c r="D999" s="37">
        <v>724.95</v>
      </c>
      <c r="E999" s="37">
        <v>710.1</v>
      </c>
      <c r="F999" s="37">
        <v>715</v>
      </c>
      <c r="G999" s="37">
        <v>715.2</v>
      </c>
      <c r="H999" s="37">
        <v>717.25</v>
      </c>
      <c r="I999" s="37">
        <v>24367</v>
      </c>
      <c r="J999" s="38">
        <v>17477328.050000001</v>
      </c>
      <c r="K999" s="39">
        <f>IF(ISERROR((Table212[[#This Row],[Close Price]]-G998)/G998),0,(Table212[[#This Row],[Close Price]]-G998)/G998)</f>
        <v>-7.4937552039966377E-3</v>
      </c>
      <c r="L999" s="39">
        <f>IF(OR(Table212[[#This Row],[Raw Return]]&lt;-20,Table212[[#This Row],[Raw Return]]&gt;20),"Outlier",Table212[[#This Row],[Raw Return]])</f>
        <v>-7.4937552039966377E-3</v>
      </c>
      <c r="M999" s="40">
        <f>(Table212[[#This Row],[Return]]-$Q$3)^2</f>
        <v>7.7117539625834889E-5</v>
      </c>
      <c r="N999" s="40">
        <f>(Table212[[#This Row],[Return]]-$Q$3)^3</f>
        <v>-6.7721995713638165E-7</v>
      </c>
    </row>
    <row r="1000" spans="1:14" x14ac:dyDescent="0.3">
      <c r="A1000" s="31">
        <v>41723</v>
      </c>
      <c r="B1000" s="32">
        <v>715.2</v>
      </c>
      <c r="C1000" s="32">
        <v>710.3</v>
      </c>
      <c r="D1000" s="32">
        <v>721.65</v>
      </c>
      <c r="E1000" s="32">
        <v>710.3</v>
      </c>
      <c r="F1000" s="32">
        <v>715</v>
      </c>
      <c r="G1000" s="32">
        <v>715.25</v>
      </c>
      <c r="H1000" s="32">
        <v>716.31</v>
      </c>
      <c r="I1000" s="32">
        <v>19364</v>
      </c>
      <c r="J1000" s="33">
        <v>13870569.699999999</v>
      </c>
      <c r="K1000" s="39">
        <f>IF(ISERROR((Table212[[#This Row],[Close Price]]-G999)/G999),0,(Table212[[#This Row],[Close Price]]-G999)/G999)</f>
        <v>6.9910514541323435E-5</v>
      </c>
      <c r="L1000" s="39">
        <f>IF(OR(Table212[[#This Row],[Raw Return]]&lt;-20,Table212[[#This Row],[Raw Return]]&gt;20),"Outlier",Table212[[#This Row],[Raw Return]])</f>
        <v>6.9910514541323435E-5</v>
      </c>
      <c r="M1000" s="40">
        <f>(Table212[[#This Row],[Return]]-$Q$3)^2</f>
        <v>1.4835083040880935E-6</v>
      </c>
      <c r="N1000" s="40">
        <f>(Table212[[#This Row],[Return]]-$Q$3)^3</f>
        <v>-1.8069035556447971E-9</v>
      </c>
    </row>
    <row r="1001" spans="1:14" x14ac:dyDescent="0.3">
      <c r="A1001" s="36">
        <v>41724</v>
      </c>
      <c r="B1001" s="37">
        <v>715.25</v>
      </c>
      <c r="C1001" s="37">
        <v>711.55</v>
      </c>
      <c r="D1001" s="37">
        <v>730.85</v>
      </c>
      <c r="E1001" s="37">
        <v>711.55</v>
      </c>
      <c r="F1001" s="37">
        <v>725</v>
      </c>
      <c r="G1001" s="37">
        <v>727.55</v>
      </c>
      <c r="H1001" s="37">
        <v>722.85</v>
      </c>
      <c r="I1001" s="37">
        <v>28327</v>
      </c>
      <c r="J1001" s="38">
        <v>20476110.800000001</v>
      </c>
      <c r="K1001" s="39">
        <f>IF(ISERROR((Table212[[#This Row],[Close Price]]-G1000)/G1000),0,(Table212[[#This Row],[Close Price]]-G1000)/G1000)</f>
        <v>1.7196784341139398E-2</v>
      </c>
      <c r="L1001" s="39">
        <f>IF(OR(Table212[[#This Row],[Raw Return]]&lt;-20,Table212[[#This Row],[Raw Return]]&gt;20),"Outlier",Table212[[#This Row],[Raw Return]])</f>
        <v>1.7196784341139398E-2</v>
      </c>
      <c r="M1001" s="40">
        <f>(Table212[[#This Row],[Return]]-$Q$3)^2</f>
        <v>2.5309247144292692E-4</v>
      </c>
      <c r="N1001" s="40">
        <f>(Table212[[#This Row],[Return]]-$Q$3)^3</f>
        <v>4.0264178254058752E-6</v>
      </c>
    </row>
    <row r="1002" spans="1:14" x14ac:dyDescent="0.3">
      <c r="A1002" s="31">
        <v>41725</v>
      </c>
      <c r="B1002" s="32">
        <v>727.55</v>
      </c>
      <c r="C1002" s="32">
        <v>716.6</v>
      </c>
      <c r="D1002" s="32">
        <v>745</v>
      </c>
      <c r="E1002" s="32">
        <v>716.6</v>
      </c>
      <c r="F1002" s="32">
        <v>742.55</v>
      </c>
      <c r="G1002" s="32">
        <v>742.55</v>
      </c>
      <c r="H1002" s="32">
        <v>738.59</v>
      </c>
      <c r="I1002" s="32">
        <v>52279</v>
      </c>
      <c r="J1002" s="33">
        <v>38612649.350000001</v>
      </c>
      <c r="K1002" s="39">
        <f>IF(ISERROR((Table212[[#This Row],[Close Price]]-G1001)/G1001),0,(Table212[[#This Row],[Close Price]]-G1001)/G1001)</f>
        <v>2.0617139715483474E-2</v>
      </c>
      <c r="L1002" s="39">
        <f>IF(OR(Table212[[#This Row],[Raw Return]]&lt;-20,Table212[[#This Row],[Raw Return]]&gt;20),"Outlier",Table212[[#This Row],[Raw Return]])</f>
        <v>2.0617139715483474E-2</v>
      </c>
      <c r="M1002" s="40">
        <f>(Table212[[#This Row],[Return]]-$Q$3)^2</f>
        <v>3.7361935059182554E-4</v>
      </c>
      <c r="N1002" s="40">
        <f>(Table212[[#This Row],[Return]]-$Q$3)^3</f>
        <v>7.2217764688495645E-6</v>
      </c>
    </row>
    <row r="1003" spans="1:14" x14ac:dyDescent="0.3">
      <c r="A1003" s="36">
        <v>41726</v>
      </c>
      <c r="B1003" s="37">
        <v>742.55</v>
      </c>
      <c r="C1003" s="37">
        <v>743.95</v>
      </c>
      <c r="D1003" s="37">
        <v>768.95</v>
      </c>
      <c r="E1003" s="37">
        <v>742.5</v>
      </c>
      <c r="F1003" s="37">
        <v>765.2</v>
      </c>
      <c r="G1003" s="37">
        <v>766.3</v>
      </c>
      <c r="H1003" s="37">
        <v>760.54</v>
      </c>
      <c r="I1003" s="37">
        <v>74465</v>
      </c>
      <c r="J1003" s="38">
        <v>56633737.899999999</v>
      </c>
      <c r="K1003" s="39">
        <f>IF(ISERROR((Table212[[#This Row],[Close Price]]-G1002)/G1002),0,(Table212[[#This Row],[Close Price]]-G1002)/G1002)</f>
        <v>3.1984378156353112E-2</v>
      </c>
      <c r="L1003" s="39">
        <f>IF(OR(Table212[[#This Row],[Raw Return]]&lt;-20,Table212[[#This Row],[Raw Return]]&gt;20),"Outlier",Table212[[#This Row],[Raw Return]])</f>
        <v>3.1984378156353112E-2</v>
      </c>
      <c r="M1003" s="40">
        <f>(Table212[[#This Row],[Return]]-$Q$3)^2</f>
        <v>9.4227352125982034E-4</v>
      </c>
      <c r="N1003" s="40">
        <f>(Table212[[#This Row],[Return]]-$Q$3)^3</f>
        <v>2.8924474726467971E-5</v>
      </c>
    </row>
    <row r="1004" spans="1:14" x14ac:dyDescent="0.3">
      <c r="A1004" s="31">
        <v>41729</v>
      </c>
      <c r="B1004" s="32">
        <v>766.3</v>
      </c>
      <c r="C1004" s="32">
        <v>771</v>
      </c>
      <c r="D1004" s="32">
        <v>795</v>
      </c>
      <c r="E1004" s="32">
        <v>765.1</v>
      </c>
      <c r="F1004" s="32">
        <v>786.1</v>
      </c>
      <c r="G1004" s="32">
        <v>788.05</v>
      </c>
      <c r="H1004" s="32">
        <v>786.79</v>
      </c>
      <c r="I1004" s="32">
        <v>56181</v>
      </c>
      <c r="J1004" s="33">
        <v>44202479.049999997</v>
      </c>
      <c r="K1004" s="39">
        <f>IF(ISERROR((Table212[[#This Row],[Close Price]]-G1003)/G1003),0,(Table212[[#This Row],[Close Price]]-G1003)/G1003)</f>
        <v>2.8383139762495107E-2</v>
      </c>
      <c r="L1004" s="39">
        <f>IF(OR(Table212[[#This Row],[Raw Return]]&lt;-20,Table212[[#This Row],[Raw Return]]&gt;20),"Outlier",Table212[[#This Row],[Raw Return]])</f>
        <v>2.8383139762495107E-2</v>
      </c>
      <c r="M1004" s="40">
        <f>(Table212[[#This Row],[Return]]-$Q$3)^2</f>
        <v>7.3415179716625298E-4</v>
      </c>
      <c r="N1004" s="40">
        <f>(Table212[[#This Row],[Return]]-$Q$3)^3</f>
        <v>1.9892015977399656E-5</v>
      </c>
    </row>
    <row r="1005" spans="1:14" x14ac:dyDescent="0.3">
      <c r="A1005" s="31">
        <v>41730</v>
      </c>
      <c r="B1005" s="32">
        <v>788.05</v>
      </c>
      <c r="C1005" s="32">
        <v>794.45</v>
      </c>
      <c r="D1005" s="32">
        <v>799.9</v>
      </c>
      <c r="E1005" s="32">
        <v>776.55</v>
      </c>
      <c r="F1005" s="32">
        <v>779</v>
      </c>
      <c r="G1005" s="32">
        <v>781.5</v>
      </c>
      <c r="H1005" s="32">
        <v>791.03</v>
      </c>
      <c r="I1005" s="32">
        <v>50128</v>
      </c>
      <c r="J1005" s="33">
        <v>39652859.399999999</v>
      </c>
      <c r="K1005" s="39">
        <f>IF(ISERROR((Table212[[#This Row],[Close Price]]-G1004)/G1004),0,(Table212[[#This Row],[Close Price]]-G1004)/G1004)</f>
        <v>-8.3116553518177202E-3</v>
      </c>
      <c r="L1005" s="39">
        <f>IF(OR(Table212[[#This Row],[Raw Return]]&lt;-20,Table212[[#This Row],[Raw Return]]&gt;20),"Outlier",Table212[[#This Row],[Raw Return]])</f>
        <v>-8.3116553518177202E-3</v>
      </c>
      <c r="M1005" s="40">
        <f>(Table212[[#This Row],[Return]]-$Q$3)^2</f>
        <v>9.2151541116253536E-5</v>
      </c>
      <c r="N1005" s="40">
        <f>(Table212[[#This Row],[Return]]-$Q$3)^3</f>
        <v>-8.8461419486912155E-7</v>
      </c>
    </row>
    <row r="1006" spans="1:14" x14ac:dyDescent="0.3">
      <c r="A1006" s="36">
        <v>41731</v>
      </c>
      <c r="B1006" s="37">
        <v>781.5</v>
      </c>
      <c r="C1006" s="37">
        <v>800</v>
      </c>
      <c r="D1006" s="37">
        <v>809.7</v>
      </c>
      <c r="E1006" s="37">
        <v>771.6</v>
      </c>
      <c r="F1006" s="37">
        <v>790</v>
      </c>
      <c r="G1006" s="37">
        <v>788.4</v>
      </c>
      <c r="H1006" s="37">
        <v>790.33</v>
      </c>
      <c r="I1006" s="37">
        <v>57559</v>
      </c>
      <c r="J1006" s="38">
        <v>45490835</v>
      </c>
      <c r="K1006" s="39">
        <f>IF(ISERROR((Table212[[#This Row],[Close Price]]-G1005)/G1005),0,(Table212[[#This Row],[Close Price]]-G1005)/G1005)</f>
        <v>8.8291746641074569E-3</v>
      </c>
      <c r="L1006" s="39">
        <f>IF(OR(Table212[[#This Row],[Raw Return]]&lt;-20,Table212[[#This Row],[Raw Return]]&gt;20),"Outlier",Table212[[#This Row],[Raw Return]])</f>
        <v>8.8291746641074569E-3</v>
      </c>
      <c r="M1006" s="40">
        <f>(Table212[[#This Row],[Return]]-$Q$3)^2</f>
        <v>5.6870762155289559E-5</v>
      </c>
      <c r="N1006" s="40">
        <f>(Table212[[#This Row],[Return]]-$Q$3)^3</f>
        <v>4.2887780623731152E-7</v>
      </c>
    </row>
    <row r="1007" spans="1:14" x14ac:dyDescent="0.3">
      <c r="A1007" s="31">
        <v>41732</v>
      </c>
      <c r="B1007" s="32">
        <v>788.4</v>
      </c>
      <c r="C1007" s="32">
        <v>768</v>
      </c>
      <c r="D1007" s="32">
        <v>786.8</v>
      </c>
      <c r="E1007" s="32">
        <v>749.95</v>
      </c>
      <c r="F1007" s="32">
        <v>779.9</v>
      </c>
      <c r="G1007" s="32">
        <v>780.7</v>
      </c>
      <c r="H1007" s="32">
        <v>772.93</v>
      </c>
      <c r="I1007" s="32">
        <v>76082</v>
      </c>
      <c r="J1007" s="33">
        <v>58806063.200000003</v>
      </c>
      <c r="K1007" s="39">
        <f>IF(ISERROR((Table212[[#This Row],[Close Price]]-G1006)/G1006),0,(Table212[[#This Row],[Close Price]]-G1006)/G1006)</f>
        <v>-9.7666159309994071E-3</v>
      </c>
      <c r="L1007" s="39">
        <f>IF(OR(Table212[[#This Row],[Raw Return]]&lt;-20,Table212[[#This Row],[Raw Return]]&gt;20),"Outlier",Table212[[#This Row],[Raw Return]])</f>
        <v>-9.7666159309994071E-3</v>
      </c>
      <c r="M1007" s="40">
        <f>(Table212[[#This Row],[Return]]-$Q$3)^2</f>
        <v>1.2220241247926311E-4</v>
      </c>
      <c r="N1007" s="40">
        <f>(Table212[[#This Row],[Return]]-$Q$3)^3</f>
        <v>-1.3508890130703428E-6</v>
      </c>
    </row>
    <row r="1008" spans="1:14" x14ac:dyDescent="0.3">
      <c r="A1008" s="36">
        <v>41733</v>
      </c>
      <c r="B1008" s="37">
        <v>780.7</v>
      </c>
      <c r="C1008" s="37">
        <v>783.45</v>
      </c>
      <c r="D1008" s="37">
        <v>791</v>
      </c>
      <c r="E1008" s="37">
        <v>769</v>
      </c>
      <c r="F1008" s="37">
        <v>785</v>
      </c>
      <c r="G1008" s="37">
        <v>782.65</v>
      </c>
      <c r="H1008" s="37">
        <v>778.89</v>
      </c>
      <c r="I1008" s="37">
        <v>19869</v>
      </c>
      <c r="J1008" s="38">
        <v>15475766.85</v>
      </c>
      <c r="K1008" s="39">
        <f>IF(ISERROR((Table212[[#This Row],[Close Price]]-G1007)/G1007),0,(Table212[[#This Row],[Close Price]]-G1007)/G1007)</f>
        <v>2.4977584219289506E-3</v>
      </c>
      <c r="L1008" s="39">
        <f>IF(OR(Table212[[#This Row],[Raw Return]]&lt;-20,Table212[[#This Row],[Raw Return]]&gt;20),"Outlier",Table212[[#This Row],[Raw Return]])</f>
        <v>2.4977584219289506E-3</v>
      </c>
      <c r="M1008" s="40">
        <f>(Table212[[#This Row],[Return]]-$Q$3)^2</f>
        <v>1.463747549951904E-6</v>
      </c>
      <c r="N1008" s="40">
        <f>(Table212[[#This Row],[Return]]-$Q$3)^3</f>
        <v>1.7709213416625055E-9</v>
      </c>
    </row>
    <row r="1009" spans="1:14" x14ac:dyDescent="0.3">
      <c r="A1009" s="31">
        <v>41736</v>
      </c>
      <c r="B1009" s="32">
        <v>782.65</v>
      </c>
      <c r="C1009" s="32">
        <v>783</v>
      </c>
      <c r="D1009" s="32">
        <v>793</v>
      </c>
      <c r="E1009" s="32">
        <v>758.6</v>
      </c>
      <c r="F1009" s="32">
        <v>775.7</v>
      </c>
      <c r="G1009" s="32">
        <v>770.5</v>
      </c>
      <c r="H1009" s="32">
        <v>772.57</v>
      </c>
      <c r="I1009" s="32">
        <v>11015</v>
      </c>
      <c r="J1009" s="33">
        <v>8509887</v>
      </c>
      <c r="K1009" s="39">
        <f>IF(ISERROR((Table212[[#This Row],[Close Price]]-G1008)/G1008),0,(Table212[[#This Row],[Close Price]]-G1008)/G1008)</f>
        <v>-1.5524180668242481E-2</v>
      </c>
      <c r="L1009" s="39">
        <f>IF(OR(Table212[[#This Row],[Raw Return]]&lt;-20,Table212[[#This Row],[Raw Return]]&gt;20),"Outlier",Table212[[#This Row],[Raw Return]])</f>
        <v>-1.5524180668242481E-2</v>
      </c>
      <c r="M1009" s="40">
        <f>(Table212[[#This Row],[Return]]-$Q$3)^2</f>
        <v>2.8264619328655419E-4</v>
      </c>
      <c r="N1009" s="40">
        <f>(Table212[[#This Row],[Return]]-$Q$3)^3</f>
        <v>-4.751871752817409E-6</v>
      </c>
    </row>
    <row r="1010" spans="1:14" x14ac:dyDescent="0.3">
      <c r="A1010" s="36">
        <v>41738</v>
      </c>
      <c r="B1010" s="37">
        <v>770.5</v>
      </c>
      <c r="C1010" s="37">
        <v>770</v>
      </c>
      <c r="D1010" s="37">
        <v>794</v>
      </c>
      <c r="E1010" s="37">
        <v>770</v>
      </c>
      <c r="F1010" s="37">
        <v>784.05</v>
      </c>
      <c r="G1010" s="37">
        <v>785.35</v>
      </c>
      <c r="H1010" s="37">
        <v>781.2</v>
      </c>
      <c r="I1010" s="37">
        <v>26187</v>
      </c>
      <c r="J1010" s="38">
        <v>20457165.600000001</v>
      </c>
      <c r="K1010" s="39">
        <f>IF(ISERROR((Table212[[#This Row],[Close Price]]-G1009)/G1009),0,(Table212[[#This Row],[Close Price]]-G1009)/G1009)</f>
        <v>1.9273199221284908E-2</v>
      </c>
      <c r="L1010" s="39">
        <f>IF(OR(Table212[[#This Row],[Raw Return]]&lt;-20,Table212[[#This Row],[Raw Return]]&gt;20),"Outlier",Table212[[#This Row],[Raw Return]])</f>
        <v>1.9273199221284908E-2</v>
      </c>
      <c r="M1010" s="40">
        <f>(Table212[[#This Row],[Return]]-$Q$3)^2</f>
        <v>3.2347084163528324E-4</v>
      </c>
      <c r="N1010" s="40">
        <f>(Table212[[#This Row],[Return]]-$Q$3)^3</f>
        <v>5.8177185592534851E-6</v>
      </c>
    </row>
    <row r="1011" spans="1:14" x14ac:dyDescent="0.3">
      <c r="A1011" s="31">
        <v>41739</v>
      </c>
      <c r="B1011" s="32">
        <v>785.35</v>
      </c>
      <c r="C1011" s="32">
        <v>789.95</v>
      </c>
      <c r="D1011" s="32">
        <v>790</v>
      </c>
      <c r="E1011" s="32">
        <v>775</v>
      </c>
      <c r="F1011" s="32">
        <v>785</v>
      </c>
      <c r="G1011" s="32">
        <v>783.4</v>
      </c>
      <c r="H1011" s="32">
        <v>780.65</v>
      </c>
      <c r="I1011" s="32">
        <v>35134</v>
      </c>
      <c r="J1011" s="33">
        <v>27427394.300000001</v>
      </c>
      <c r="K1011" s="39">
        <f>IF(ISERROR((Table212[[#This Row],[Close Price]]-G1010)/G1010),0,(Table212[[#This Row],[Close Price]]-G1010)/G1010)</f>
        <v>-2.4829693767110784E-3</v>
      </c>
      <c r="L1011" s="39">
        <f>IF(OR(Table212[[#This Row],[Raw Return]]&lt;-20,Table212[[#This Row],[Raw Return]]&gt;20),"Outlier",Table212[[#This Row],[Raw Return]])</f>
        <v>-2.4829693767110784E-3</v>
      </c>
      <c r="M1011" s="40">
        <f>(Table212[[#This Row],[Return]]-$Q$3)^2</f>
        <v>1.4219486560241405E-5</v>
      </c>
      <c r="N1011" s="40">
        <f>(Table212[[#This Row],[Return]]-$Q$3)^3</f>
        <v>-5.3619884313094753E-8</v>
      </c>
    </row>
    <row r="1012" spans="1:14" x14ac:dyDescent="0.3">
      <c r="A1012" s="36">
        <v>41740</v>
      </c>
      <c r="B1012" s="37">
        <v>783.4</v>
      </c>
      <c r="C1012" s="37">
        <v>778</v>
      </c>
      <c r="D1012" s="37">
        <v>800</v>
      </c>
      <c r="E1012" s="37">
        <v>771.7</v>
      </c>
      <c r="F1012" s="37">
        <v>777.9</v>
      </c>
      <c r="G1012" s="37">
        <v>780</v>
      </c>
      <c r="H1012" s="37">
        <v>784.2</v>
      </c>
      <c r="I1012" s="37">
        <v>19002</v>
      </c>
      <c r="J1012" s="38">
        <v>14901316.85</v>
      </c>
      <c r="K1012" s="39">
        <f>IF(ISERROR((Table212[[#This Row],[Close Price]]-G1011)/G1011),0,(Table212[[#This Row],[Close Price]]-G1011)/G1011)</f>
        <v>-4.3400561654327006E-3</v>
      </c>
      <c r="L1012" s="39">
        <f>IF(OR(Table212[[#This Row],[Raw Return]]&lt;-20,Table212[[#This Row],[Raw Return]]&gt;20),"Outlier",Table212[[#This Row],[Raw Return]])</f>
        <v>-4.3400561654327006E-3</v>
      </c>
      <c r="M1012" s="40">
        <f>(Table212[[#This Row],[Return]]-$Q$3)^2</f>
        <v>3.1673936425239122E-5</v>
      </c>
      <c r="N1012" s="40">
        <f>(Table212[[#This Row],[Return]]-$Q$3)^3</f>
        <v>-1.7825965473921648E-7</v>
      </c>
    </row>
    <row r="1013" spans="1:14" x14ac:dyDescent="0.3">
      <c r="A1013" s="31">
        <v>41744</v>
      </c>
      <c r="B1013" s="32">
        <v>780</v>
      </c>
      <c r="C1013" s="32">
        <v>777</v>
      </c>
      <c r="D1013" s="32">
        <v>794</v>
      </c>
      <c r="E1013" s="32">
        <v>764</v>
      </c>
      <c r="F1013" s="32">
        <v>770</v>
      </c>
      <c r="G1013" s="32">
        <v>770.65</v>
      </c>
      <c r="H1013" s="32">
        <v>770.21</v>
      </c>
      <c r="I1013" s="32">
        <v>17433</v>
      </c>
      <c r="J1013" s="33">
        <v>13427005.6</v>
      </c>
      <c r="K1013" s="39">
        <f>IF(ISERROR((Table212[[#This Row],[Close Price]]-G1012)/G1012),0,(Table212[[#This Row],[Close Price]]-G1012)/G1012)</f>
        <v>-1.1987179487179516E-2</v>
      </c>
      <c r="L1013" s="39">
        <f>IF(OR(Table212[[#This Row],[Raw Return]]&lt;-20,Table212[[#This Row],[Raw Return]]&gt;20),"Outlier",Table212[[#This Row],[Raw Return]])</f>
        <v>-1.1987179487179516E-2</v>
      </c>
      <c r="M1013" s="40">
        <f>(Table212[[#This Row],[Return]]-$Q$3)^2</f>
        <v>1.7622784348224197E-4</v>
      </c>
      <c r="N1013" s="40">
        <f>(Table212[[#This Row],[Return]]-$Q$3)^3</f>
        <v>-2.339439347541673E-6</v>
      </c>
    </row>
    <row r="1014" spans="1:14" x14ac:dyDescent="0.3">
      <c r="A1014" s="36">
        <v>41745</v>
      </c>
      <c r="B1014" s="37">
        <v>770.65</v>
      </c>
      <c r="C1014" s="37">
        <v>765</v>
      </c>
      <c r="D1014" s="37">
        <v>782.3</v>
      </c>
      <c r="E1014" s="37">
        <v>765</v>
      </c>
      <c r="F1014" s="37">
        <v>782.3</v>
      </c>
      <c r="G1014" s="37">
        <v>779.9</v>
      </c>
      <c r="H1014" s="37">
        <v>777.78</v>
      </c>
      <c r="I1014" s="37">
        <v>36976</v>
      </c>
      <c r="J1014" s="38">
        <v>28759240.649999999</v>
      </c>
      <c r="K1014" s="39">
        <f>IF(ISERROR((Table212[[#This Row],[Close Price]]-G1013)/G1013),0,(Table212[[#This Row],[Close Price]]-G1013)/G1013)</f>
        <v>1.2002854733017583E-2</v>
      </c>
      <c r="L1014" s="39">
        <f>IF(OR(Table212[[#This Row],[Raw Return]]&lt;-20,Table212[[#This Row],[Raw Return]]&gt;20),"Outlier",Table212[[#This Row],[Raw Return]])</f>
        <v>1.2002854733017583E-2</v>
      </c>
      <c r="M1014" s="40">
        <f>(Table212[[#This Row],[Return]]-$Q$3)^2</f>
        <v>1.1481016768495597E-4</v>
      </c>
      <c r="N1014" s="40">
        <f>(Table212[[#This Row],[Return]]-$Q$3)^3</f>
        <v>1.2301852822180795E-6</v>
      </c>
    </row>
    <row r="1015" spans="1:14" x14ac:dyDescent="0.3">
      <c r="A1015" s="31">
        <v>41746</v>
      </c>
      <c r="B1015" s="32">
        <v>779.9</v>
      </c>
      <c r="C1015" s="32">
        <v>785</v>
      </c>
      <c r="D1015" s="32">
        <v>787.05</v>
      </c>
      <c r="E1015" s="32">
        <v>780</v>
      </c>
      <c r="F1015" s="32">
        <v>782</v>
      </c>
      <c r="G1015" s="32">
        <v>783.65</v>
      </c>
      <c r="H1015" s="32">
        <v>783.45</v>
      </c>
      <c r="I1015" s="32">
        <v>19526</v>
      </c>
      <c r="J1015" s="33">
        <v>15297614.949999999</v>
      </c>
      <c r="K1015" s="39">
        <f>IF(ISERROR((Table212[[#This Row],[Close Price]]-G1014)/G1014),0,(Table212[[#This Row],[Close Price]]-G1014)/G1014)</f>
        <v>4.8083087575330171E-3</v>
      </c>
      <c r="L1015" s="39">
        <f>IF(OR(Table212[[#This Row],[Raw Return]]&lt;-20,Table212[[#This Row],[Raw Return]]&gt;20),"Outlier",Table212[[#This Row],[Raw Return]])</f>
        <v>4.8083087575330171E-3</v>
      </c>
      <c r="M1015" s="40">
        <f>(Table212[[#This Row],[Return]]-$Q$3)^2</f>
        <v>1.2393249155480202E-5</v>
      </c>
      <c r="N1015" s="40">
        <f>(Table212[[#This Row],[Return]]-$Q$3)^3</f>
        <v>4.3629252405712722E-8</v>
      </c>
    </row>
    <row r="1016" spans="1:14" x14ac:dyDescent="0.3">
      <c r="A1016" s="36">
        <v>41750</v>
      </c>
      <c r="B1016" s="37">
        <v>783.65</v>
      </c>
      <c r="C1016" s="37">
        <v>780</v>
      </c>
      <c r="D1016" s="37">
        <v>796.8</v>
      </c>
      <c r="E1016" s="37">
        <v>777</v>
      </c>
      <c r="F1016" s="37">
        <v>795</v>
      </c>
      <c r="G1016" s="37">
        <v>793.05</v>
      </c>
      <c r="H1016" s="37">
        <v>786.85</v>
      </c>
      <c r="I1016" s="37">
        <v>29623</v>
      </c>
      <c r="J1016" s="38">
        <v>23308973.850000001</v>
      </c>
      <c r="K1016" s="39">
        <f>IF(ISERROR((Table212[[#This Row],[Close Price]]-G1015)/G1015),0,(Table212[[#This Row],[Close Price]]-G1015)/G1015)</f>
        <v>1.1995150896446089E-2</v>
      </c>
      <c r="L1016" s="39">
        <f>IF(OR(Table212[[#This Row],[Raw Return]]&lt;-20,Table212[[#This Row],[Raw Return]]&gt;20),"Outlier",Table212[[#This Row],[Raw Return]])</f>
        <v>1.1995150896446089E-2</v>
      </c>
      <c r="M1016" s="40">
        <f>(Table212[[#This Row],[Return]]-$Q$3)^2</f>
        <v>1.1464513457651353E-4</v>
      </c>
      <c r="N1016" s="40">
        <f>(Table212[[#This Row],[Return]]-$Q$3)^3</f>
        <v>1.2275337532230596E-6</v>
      </c>
    </row>
    <row r="1017" spans="1:14" x14ac:dyDescent="0.3">
      <c r="A1017" s="31">
        <v>41751</v>
      </c>
      <c r="B1017" s="32">
        <v>793.05</v>
      </c>
      <c r="C1017" s="32">
        <v>797.5</v>
      </c>
      <c r="D1017" s="32">
        <v>799.75</v>
      </c>
      <c r="E1017" s="32">
        <v>781</v>
      </c>
      <c r="F1017" s="32">
        <v>798</v>
      </c>
      <c r="G1017" s="32">
        <v>797.75</v>
      </c>
      <c r="H1017" s="32">
        <v>796.26</v>
      </c>
      <c r="I1017" s="32">
        <v>18218</v>
      </c>
      <c r="J1017" s="33">
        <v>14506289.9</v>
      </c>
      <c r="K1017" s="39">
        <f>IF(ISERROR((Table212[[#This Row],[Close Price]]-G1016)/G1016),0,(Table212[[#This Row],[Close Price]]-G1016)/G1016)</f>
        <v>5.9264863501671339E-3</v>
      </c>
      <c r="L1017" s="39">
        <f>IF(OR(Table212[[#This Row],[Raw Return]]&lt;-20,Table212[[#This Row],[Raw Return]]&gt;20),"Outlier",Table212[[#This Row],[Raw Return]])</f>
        <v>5.9264863501671339E-3</v>
      </c>
      <c r="M1017" s="40">
        <f>(Table212[[#This Row],[Return]]-$Q$3)^2</f>
        <v>2.1516445558648752E-5</v>
      </c>
      <c r="N1017" s="40">
        <f>(Table212[[#This Row],[Return]]-$Q$3)^3</f>
        <v>9.9805803074479171E-8</v>
      </c>
    </row>
    <row r="1018" spans="1:14" x14ac:dyDescent="0.3">
      <c r="A1018" s="36">
        <v>41752</v>
      </c>
      <c r="B1018" s="37">
        <v>797.75</v>
      </c>
      <c r="C1018" s="37">
        <v>791</v>
      </c>
      <c r="D1018" s="37">
        <v>805</v>
      </c>
      <c r="E1018" s="37">
        <v>780.6</v>
      </c>
      <c r="F1018" s="37">
        <v>801.5</v>
      </c>
      <c r="G1018" s="37">
        <v>799.7</v>
      </c>
      <c r="H1018" s="37">
        <v>795.7</v>
      </c>
      <c r="I1018" s="37">
        <v>16440</v>
      </c>
      <c r="J1018" s="38">
        <v>13081307.75</v>
      </c>
      <c r="K1018" s="39">
        <f>IF(ISERROR((Table212[[#This Row],[Close Price]]-G1017)/G1017),0,(Table212[[#This Row],[Close Price]]-G1017)/G1017)</f>
        <v>2.4443748041366913E-3</v>
      </c>
      <c r="L1018" s="39">
        <f>IF(OR(Table212[[#This Row],[Raw Return]]&lt;-20,Table212[[#This Row],[Raw Return]]&gt;20),"Outlier",Table212[[#This Row],[Raw Return]])</f>
        <v>2.4443748041366913E-3</v>
      </c>
      <c r="M1018" s="40">
        <f>(Table212[[#This Row],[Return]]-$Q$3)^2</f>
        <v>1.3374245561144026E-6</v>
      </c>
      <c r="N1018" s="40">
        <f>(Table212[[#This Row],[Return]]-$Q$3)^3</f>
        <v>1.5466923566428552E-9</v>
      </c>
    </row>
    <row r="1019" spans="1:14" x14ac:dyDescent="0.3">
      <c r="A1019" s="31">
        <v>41754</v>
      </c>
      <c r="B1019" s="32">
        <v>799.7</v>
      </c>
      <c r="C1019" s="32">
        <v>792</v>
      </c>
      <c r="D1019" s="32">
        <v>819</v>
      </c>
      <c r="E1019" s="32">
        <v>791.7</v>
      </c>
      <c r="F1019" s="32">
        <v>812</v>
      </c>
      <c r="G1019" s="32">
        <v>816.2</v>
      </c>
      <c r="H1019" s="32">
        <v>812.07</v>
      </c>
      <c r="I1019" s="32">
        <v>50285</v>
      </c>
      <c r="J1019" s="33">
        <v>40835148.149999999</v>
      </c>
      <c r="K1019" s="39">
        <f>IF(ISERROR((Table212[[#This Row],[Close Price]]-G1018)/G1018),0,(Table212[[#This Row],[Close Price]]-G1018)/G1018)</f>
        <v>2.0632737276478678E-2</v>
      </c>
      <c r="L1019" s="39">
        <f>IF(OR(Table212[[#This Row],[Raw Return]]&lt;-20,Table212[[#This Row],[Raw Return]]&gt;20),"Outlier",Table212[[#This Row],[Raw Return]])</f>
        <v>2.0632737276478678E-2</v>
      </c>
      <c r="M1019" s="40">
        <f>(Table212[[#This Row],[Return]]-$Q$3)^2</f>
        <v>3.7422257173963899E-4</v>
      </c>
      <c r="N1019" s="40">
        <f>(Table212[[#This Row],[Return]]-$Q$3)^3</f>
        <v>7.2392732319497504E-6</v>
      </c>
    </row>
    <row r="1020" spans="1:14" x14ac:dyDescent="0.3">
      <c r="A1020" s="36">
        <v>41757</v>
      </c>
      <c r="B1020" s="37">
        <v>816.2</v>
      </c>
      <c r="C1020" s="37">
        <v>813</v>
      </c>
      <c r="D1020" s="37">
        <v>836.7</v>
      </c>
      <c r="E1020" s="37">
        <v>813</v>
      </c>
      <c r="F1020" s="37">
        <v>832</v>
      </c>
      <c r="G1020" s="37">
        <v>831.05</v>
      </c>
      <c r="H1020" s="37">
        <v>827.34</v>
      </c>
      <c r="I1020" s="37">
        <v>70977</v>
      </c>
      <c r="J1020" s="38">
        <v>58722009.100000001</v>
      </c>
      <c r="K1020" s="39">
        <f>IF(ISERROR((Table212[[#This Row],[Close Price]]-G1019)/G1019),0,(Table212[[#This Row],[Close Price]]-G1019)/G1019)</f>
        <v>1.8194070080862421E-2</v>
      </c>
      <c r="L1020" s="39">
        <f>IF(OR(Table212[[#This Row],[Raw Return]]&lt;-20,Table212[[#This Row],[Raw Return]]&gt;20),"Outlier",Table212[[#This Row],[Raw Return]])</f>
        <v>1.8194070080862421E-2</v>
      </c>
      <c r="M1020" s="40">
        <f>(Table212[[#This Row],[Return]]-$Q$3)^2</f>
        <v>2.8581844914590354E-4</v>
      </c>
      <c r="N1020" s="40">
        <f>(Table212[[#This Row],[Return]]-$Q$3)^3</f>
        <v>4.8320941498818466E-6</v>
      </c>
    </row>
    <row r="1021" spans="1:14" x14ac:dyDescent="0.3">
      <c r="A1021" s="31">
        <v>41758</v>
      </c>
      <c r="B1021" s="32">
        <v>831.05</v>
      </c>
      <c r="C1021" s="32">
        <v>825.05</v>
      </c>
      <c r="D1021" s="32">
        <v>837.95</v>
      </c>
      <c r="E1021" s="32">
        <v>823.1</v>
      </c>
      <c r="F1021" s="32">
        <v>830</v>
      </c>
      <c r="G1021" s="32">
        <v>829.6</v>
      </c>
      <c r="H1021" s="32">
        <v>829.65</v>
      </c>
      <c r="I1021" s="32">
        <v>31219</v>
      </c>
      <c r="J1021" s="33">
        <v>25900866.600000001</v>
      </c>
      <c r="K1021" s="39">
        <f>IF(ISERROR((Table212[[#This Row],[Close Price]]-G1020)/G1020),0,(Table212[[#This Row],[Close Price]]-G1020)/G1020)</f>
        <v>-1.7447806991154947E-3</v>
      </c>
      <c r="L1021" s="39">
        <f>IF(OR(Table212[[#This Row],[Raw Return]]&lt;-20,Table212[[#This Row],[Raw Return]]&gt;20),"Outlier",Table212[[#This Row],[Raw Return]])</f>
        <v>-1.7447806991154947E-3</v>
      </c>
      <c r="M1021" s="40">
        <f>(Table212[[#This Row],[Return]]-$Q$3)^2</f>
        <v>9.1971769161683829E-6</v>
      </c>
      <c r="N1021" s="40">
        <f>(Table212[[#This Row],[Return]]-$Q$3)^3</f>
        <v>-2.7892138363659398E-8</v>
      </c>
    </row>
    <row r="1022" spans="1:14" x14ac:dyDescent="0.3">
      <c r="A1022" s="36">
        <v>41759</v>
      </c>
      <c r="B1022" s="37">
        <v>829.6</v>
      </c>
      <c r="C1022" s="37">
        <v>827.25</v>
      </c>
      <c r="D1022" s="37">
        <v>837.35</v>
      </c>
      <c r="E1022" s="37">
        <v>819.95</v>
      </c>
      <c r="F1022" s="37">
        <v>831.05</v>
      </c>
      <c r="G1022" s="37">
        <v>832.15</v>
      </c>
      <c r="H1022" s="37">
        <v>829.35</v>
      </c>
      <c r="I1022" s="37">
        <v>27065</v>
      </c>
      <c r="J1022" s="38">
        <v>22446468.600000001</v>
      </c>
      <c r="K1022" s="39">
        <f>IF(ISERROR((Table212[[#This Row],[Close Price]]-G1021)/G1021),0,(Table212[[#This Row],[Close Price]]-G1021)/G1021)</f>
        <v>3.073770491803224E-3</v>
      </c>
      <c r="L1022" s="39">
        <f>IF(OR(Table212[[#This Row],[Raw Return]]&lt;-20,Table212[[#This Row],[Raw Return]]&gt;20),"Outlier",Table212[[#This Row],[Raw Return]])</f>
        <v>3.073770491803224E-3</v>
      </c>
      <c r="M1022" s="40">
        <f>(Table212[[#This Row],[Return]]-$Q$3)^2</f>
        <v>3.1893188721999895E-6</v>
      </c>
      <c r="N1022" s="40">
        <f>(Table212[[#This Row],[Return]]-$Q$3)^3</f>
        <v>5.6956974784240125E-9</v>
      </c>
    </row>
    <row r="1023" spans="1:14" x14ac:dyDescent="0.3">
      <c r="A1023" s="31">
        <v>41761</v>
      </c>
      <c r="B1023" s="32">
        <v>832.15</v>
      </c>
      <c r="C1023" s="32">
        <v>828.6</v>
      </c>
      <c r="D1023" s="32">
        <v>831.95</v>
      </c>
      <c r="E1023" s="32">
        <v>810</v>
      </c>
      <c r="F1023" s="32">
        <v>815.2</v>
      </c>
      <c r="G1023" s="32">
        <v>815.2</v>
      </c>
      <c r="H1023" s="32">
        <v>815.59</v>
      </c>
      <c r="I1023" s="32">
        <v>16987</v>
      </c>
      <c r="J1023" s="33">
        <v>13854374</v>
      </c>
      <c r="K1023" s="39">
        <f>IF(ISERROR((Table212[[#This Row],[Close Price]]-G1022)/G1022),0,(Table212[[#This Row],[Close Price]]-G1022)/G1022)</f>
        <v>-2.0368923871898013E-2</v>
      </c>
      <c r="L1023" s="39">
        <f>IF(OR(Table212[[#This Row],[Raw Return]]&lt;-20,Table212[[#This Row],[Raw Return]]&gt;20),"Outlier",Table212[[#This Row],[Raw Return]])</f>
        <v>-2.0368923871898013E-2</v>
      </c>
      <c r="M1023" s="40">
        <f>(Table212[[#This Row],[Return]]-$Q$3)^2</f>
        <v>4.6901819655741393E-4</v>
      </c>
      <c r="N1023" s="40">
        <f>(Table212[[#This Row],[Return]]-$Q$3)^3</f>
        <v>-1.0157446385031052E-5</v>
      </c>
    </row>
    <row r="1024" spans="1:14" x14ac:dyDescent="0.3">
      <c r="A1024" s="36">
        <v>41764</v>
      </c>
      <c r="B1024" s="37">
        <v>815.2</v>
      </c>
      <c r="C1024" s="37">
        <v>809</v>
      </c>
      <c r="D1024" s="37">
        <v>815</v>
      </c>
      <c r="E1024" s="37">
        <v>800.25</v>
      </c>
      <c r="F1024" s="37">
        <v>812</v>
      </c>
      <c r="G1024" s="37">
        <v>811.2</v>
      </c>
      <c r="H1024" s="37">
        <v>808.12</v>
      </c>
      <c r="I1024" s="37">
        <v>16530</v>
      </c>
      <c r="J1024" s="38">
        <v>13358266.15</v>
      </c>
      <c r="K1024" s="39">
        <f>IF(ISERROR((Table212[[#This Row],[Close Price]]-G1023)/G1023),0,(Table212[[#This Row],[Close Price]]-G1023)/G1023)</f>
        <v>-4.9067713444553478E-3</v>
      </c>
      <c r="L1024" s="39">
        <f>IF(OR(Table212[[#This Row],[Raw Return]]&lt;-20,Table212[[#This Row],[Raw Return]]&gt;20),"Outlier",Table212[[#This Row],[Raw Return]])</f>
        <v>-4.9067713444553478E-3</v>
      </c>
      <c r="M1024" s="40">
        <f>(Table212[[#This Row],[Return]]-$Q$3)^2</f>
        <v>3.8374003505457205E-5</v>
      </c>
      <c r="N1024" s="40">
        <f>(Table212[[#This Row],[Return]]-$Q$3)^3</f>
        <v>-2.3771449611593812E-7</v>
      </c>
    </row>
    <row r="1025" spans="1:14" x14ac:dyDescent="0.3">
      <c r="A1025" s="31">
        <v>41765</v>
      </c>
      <c r="B1025" s="32">
        <v>811.2</v>
      </c>
      <c r="C1025" s="32">
        <v>805</v>
      </c>
      <c r="D1025" s="32">
        <v>828</v>
      </c>
      <c r="E1025" s="32">
        <v>805</v>
      </c>
      <c r="F1025" s="32">
        <v>820</v>
      </c>
      <c r="G1025" s="32">
        <v>823.8</v>
      </c>
      <c r="H1025" s="32">
        <v>814.76</v>
      </c>
      <c r="I1025" s="32">
        <v>27678</v>
      </c>
      <c r="J1025" s="33">
        <v>22550850.699999999</v>
      </c>
      <c r="K1025" s="39">
        <f>IF(ISERROR((Table212[[#This Row],[Close Price]]-G1024)/G1024),0,(Table212[[#This Row],[Close Price]]-G1024)/G1024)</f>
        <v>1.5532544378698112E-2</v>
      </c>
      <c r="L1025" s="39">
        <f>IF(OR(Table212[[#This Row],[Raw Return]]&lt;-20,Table212[[#This Row],[Raw Return]]&gt;20),"Outlier",Table212[[#This Row],[Raw Return]])</f>
        <v>1.5532544378698112E-2</v>
      </c>
      <c r="M1025" s="40">
        <f>(Table212[[#This Row],[Return]]-$Q$3)^2</f>
        <v>2.0290977748969535E-4</v>
      </c>
      <c r="N1025" s="40">
        <f>(Table212[[#This Row],[Return]]-$Q$3)^3</f>
        <v>2.8903767952130183E-6</v>
      </c>
    </row>
    <row r="1026" spans="1:14" x14ac:dyDescent="0.3">
      <c r="A1026" s="36">
        <v>41766</v>
      </c>
      <c r="B1026" s="37">
        <v>823.8</v>
      </c>
      <c r="C1026" s="37">
        <v>818.15</v>
      </c>
      <c r="D1026" s="37">
        <v>826</v>
      </c>
      <c r="E1026" s="37">
        <v>807</v>
      </c>
      <c r="F1026" s="37">
        <v>826</v>
      </c>
      <c r="G1026" s="37">
        <v>820.85</v>
      </c>
      <c r="H1026" s="37">
        <v>819.2</v>
      </c>
      <c r="I1026" s="37">
        <v>168660</v>
      </c>
      <c r="J1026" s="38">
        <v>138165467</v>
      </c>
      <c r="K1026" s="39">
        <f>IF(ISERROR((Table212[[#This Row],[Close Price]]-G1025)/G1025),0,(Table212[[#This Row],[Close Price]]-G1025)/G1025)</f>
        <v>-3.5809662539450495E-3</v>
      </c>
      <c r="L1026" s="39">
        <f>IF(OR(Table212[[#This Row],[Raw Return]]&lt;-20,Table212[[#This Row],[Raw Return]]&gt;20),"Outlier",Table212[[#This Row],[Raw Return]])</f>
        <v>-3.5809662539450495E-3</v>
      </c>
      <c r="M1026" s="40">
        <f>(Table212[[#This Row],[Return]]-$Q$3)^2</f>
        <v>2.370589824318216E-5</v>
      </c>
      <c r="N1026" s="40">
        <f>(Table212[[#This Row],[Return]]-$Q$3)^3</f>
        <v>-1.1542094448739121E-7</v>
      </c>
    </row>
    <row r="1027" spans="1:14" x14ac:dyDescent="0.3">
      <c r="A1027" s="31">
        <v>41767</v>
      </c>
      <c r="B1027" s="32">
        <v>820.85</v>
      </c>
      <c r="C1027" s="32">
        <v>820.05</v>
      </c>
      <c r="D1027" s="32">
        <v>836</v>
      </c>
      <c r="E1027" s="32">
        <v>820.05</v>
      </c>
      <c r="F1027" s="32">
        <v>834</v>
      </c>
      <c r="G1027" s="32">
        <v>833</v>
      </c>
      <c r="H1027" s="32">
        <v>824.79</v>
      </c>
      <c r="I1027" s="32">
        <v>459137</v>
      </c>
      <c r="J1027" s="33">
        <v>378692137.19999999</v>
      </c>
      <c r="K1027" s="39">
        <f>IF(ISERROR((Table212[[#This Row],[Close Price]]-G1026)/G1026),0,(Table212[[#This Row],[Close Price]]-G1026)/G1026)</f>
        <v>1.480172991411339E-2</v>
      </c>
      <c r="L1027" s="39">
        <f>IF(OR(Table212[[#This Row],[Raw Return]]&lt;-20,Table212[[#This Row],[Raw Return]]&gt;20),"Outlier",Table212[[#This Row],[Raw Return]])</f>
        <v>1.480172991411339E-2</v>
      </c>
      <c r="M1027" s="40">
        <f>(Table212[[#This Row],[Return]]-$Q$3)^2</f>
        <v>1.826234889123049E-4</v>
      </c>
      <c r="N1027" s="40">
        <f>(Table212[[#This Row],[Return]]-$Q$3)^3</f>
        <v>2.467942023984161E-6</v>
      </c>
    </row>
    <row r="1028" spans="1:14" x14ac:dyDescent="0.3">
      <c r="A1028" s="36">
        <v>41768</v>
      </c>
      <c r="B1028" s="37">
        <v>833</v>
      </c>
      <c r="C1028" s="37">
        <v>830</v>
      </c>
      <c r="D1028" s="37">
        <v>845</v>
      </c>
      <c r="E1028" s="37">
        <v>810.2</v>
      </c>
      <c r="F1028" s="37">
        <v>836.95</v>
      </c>
      <c r="G1028" s="37">
        <v>838.05</v>
      </c>
      <c r="H1028" s="37">
        <v>828.59</v>
      </c>
      <c r="I1028" s="37">
        <v>30681</v>
      </c>
      <c r="J1028" s="38">
        <v>25421862.25</v>
      </c>
      <c r="K1028" s="39">
        <f>IF(ISERROR((Table212[[#This Row],[Close Price]]-G1027)/G1027),0,(Table212[[#This Row],[Close Price]]-G1027)/G1027)</f>
        <v>6.0624249699879409E-3</v>
      </c>
      <c r="L1028" s="39">
        <f>IF(OR(Table212[[#This Row],[Raw Return]]&lt;-20,Table212[[#This Row],[Raw Return]]&gt;20),"Outlier",Table212[[#This Row],[Raw Return]])</f>
        <v>6.0624249699879409E-3</v>
      </c>
      <c r="M1028" s="40">
        <f>(Table212[[#This Row],[Return]]-$Q$3)^2</f>
        <v>2.2796049812860732E-5</v>
      </c>
      <c r="N1028" s="40">
        <f>(Table212[[#This Row],[Return]]-$Q$3)^3</f>
        <v>1.0884021624107082E-7</v>
      </c>
    </row>
    <row r="1029" spans="1:14" x14ac:dyDescent="0.3">
      <c r="A1029" s="31">
        <v>41771</v>
      </c>
      <c r="B1029" s="32">
        <v>838.05</v>
      </c>
      <c r="C1029" s="32">
        <v>830.05</v>
      </c>
      <c r="D1029" s="32">
        <v>848.75</v>
      </c>
      <c r="E1029" s="32">
        <v>790.5</v>
      </c>
      <c r="F1029" s="32">
        <v>838.4</v>
      </c>
      <c r="G1029" s="32">
        <v>839.45</v>
      </c>
      <c r="H1029" s="32">
        <v>830.64</v>
      </c>
      <c r="I1029" s="32">
        <v>326336</v>
      </c>
      <c r="J1029" s="33">
        <v>271068957</v>
      </c>
      <c r="K1029" s="39">
        <f>IF(ISERROR((Table212[[#This Row],[Close Price]]-G1028)/G1028),0,(Table212[[#This Row],[Close Price]]-G1028)/G1028)</f>
        <v>1.6705447169024414E-3</v>
      </c>
      <c r="L1029" s="39">
        <f>IF(OR(Table212[[#This Row],[Raw Return]]&lt;-20,Table212[[#This Row],[Raw Return]]&gt;20),"Outlier",Table212[[#This Row],[Raw Return]])</f>
        <v>1.6705447169024414E-3</v>
      </c>
      <c r="M1029" s="40">
        <f>(Table212[[#This Row],[Return]]-$Q$3)^2</f>
        <v>1.4641386373540045E-7</v>
      </c>
      <c r="N1029" s="40">
        <f>(Table212[[#This Row],[Return]]-$Q$3)^3</f>
        <v>5.6023895357937734E-11</v>
      </c>
    </row>
    <row r="1030" spans="1:14" x14ac:dyDescent="0.3">
      <c r="A1030" s="36">
        <v>41772</v>
      </c>
      <c r="B1030" s="37">
        <v>839.45</v>
      </c>
      <c r="C1030" s="37">
        <v>832.5</v>
      </c>
      <c r="D1030" s="37">
        <v>857.6</v>
      </c>
      <c r="E1030" s="37">
        <v>820.05</v>
      </c>
      <c r="F1030" s="37">
        <v>849.95</v>
      </c>
      <c r="G1030" s="37">
        <v>848.05</v>
      </c>
      <c r="H1030" s="37">
        <v>848.38</v>
      </c>
      <c r="I1030" s="37">
        <v>45827</v>
      </c>
      <c r="J1030" s="38">
        <v>38878593.299999997</v>
      </c>
      <c r="K1030" s="39">
        <f>IF(ISERROR((Table212[[#This Row],[Close Price]]-G1029)/G1029),0,(Table212[[#This Row],[Close Price]]-G1029)/G1029)</f>
        <v>1.0244803144916206E-2</v>
      </c>
      <c r="L1030" s="39">
        <f>IF(OR(Table212[[#This Row],[Raw Return]]&lt;-20,Table212[[#This Row],[Raw Return]]&gt;20),"Outlier",Table212[[#This Row],[Raw Return]])</f>
        <v>1.0244803144916206E-2</v>
      </c>
      <c r="M1030" s="40">
        <f>(Table212[[#This Row],[Return]]-$Q$3)^2</f>
        <v>8.0226041016546741E-5</v>
      </c>
      <c r="N1030" s="40">
        <f>(Table212[[#This Row],[Return]]-$Q$3)^3</f>
        <v>7.185765524681683E-7</v>
      </c>
    </row>
    <row r="1031" spans="1:14" x14ac:dyDescent="0.3">
      <c r="A1031" s="31">
        <v>41773</v>
      </c>
      <c r="B1031" s="32">
        <v>848.05</v>
      </c>
      <c r="C1031" s="32">
        <v>848</v>
      </c>
      <c r="D1031" s="32">
        <v>851.6</v>
      </c>
      <c r="E1031" s="32">
        <v>834.95</v>
      </c>
      <c r="F1031" s="32">
        <v>840</v>
      </c>
      <c r="G1031" s="32">
        <v>839.85</v>
      </c>
      <c r="H1031" s="32">
        <v>838.57</v>
      </c>
      <c r="I1031" s="32">
        <v>203005</v>
      </c>
      <c r="J1031" s="33">
        <v>170234185.90000001</v>
      </c>
      <c r="K1031" s="39">
        <f>IF(ISERROR((Table212[[#This Row],[Close Price]]-G1030)/G1030),0,(Table212[[#This Row],[Close Price]]-G1030)/G1030)</f>
        <v>-9.6692412004008403E-3</v>
      </c>
      <c r="L1031" s="39">
        <f>IF(OR(Table212[[#This Row],[Raw Return]]&lt;-20,Table212[[#This Row],[Raw Return]]&gt;20),"Outlier",Table212[[#This Row],[Raw Return]])</f>
        <v>-9.6692412004008403E-3</v>
      </c>
      <c r="M1031" s="40">
        <f>(Table212[[#This Row],[Return]]-$Q$3)^2</f>
        <v>1.200590325031989E-4</v>
      </c>
      <c r="N1031" s="40">
        <f>(Table212[[#This Row],[Return]]-$Q$3)^3</f>
        <v>-1.3155042603066807E-6</v>
      </c>
    </row>
    <row r="1032" spans="1:14" x14ac:dyDescent="0.3">
      <c r="A1032" s="36">
        <v>41774</v>
      </c>
      <c r="B1032" s="37">
        <v>839.85</v>
      </c>
      <c r="C1032" s="37">
        <v>829.85</v>
      </c>
      <c r="D1032" s="37">
        <v>829.85</v>
      </c>
      <c r="E1032" s="37">
        <v>811</v>
      </c>
      <c r="F1032" s="37">
        <v>812</v>
      </c>
      <c r="G1032" s="37">
        <v>818.9</v>
      </c>
      <c r="H1032" s="37">
        <v>819.44</v>
      </c>
      <c r="I1032" s="37">
        <v>161156</v>
      </c>
      <c r="J1032" s="38">
        <v>132057235.3</v>
      </c>
      <c r="K1032" s="39">
        <f>IF(ISERROR((Table212[[#This Row],[Close Price]]-G1031)/G1031),0,(Table212[[#This Row],[Close Price]]-G1031)/G1031)</f>
        <v>-2.494493064237667E-2</v>
      </c>
      <c r="L1032" s="39">
        <f>IF(OR(Table212[[#This Row],[Raw Return]]&lt;-20,Table212[[#This Row],[Raw Return]]&gt;20),"Outlier",Table212[[#This Row],[Raw Return]])</f>
        <v>-2.494493064237667E-2</v>
      </c>
      <c r="M1032" s="40">
        <f>(Table212[[#This Row],[Return]]-$Q$3)^2</f>
        <v>6.8816161711039399E-4</v>
      </c>
      <c r="N1032" s="40">
        <f>(Table212[[#This Row],[Return]]-$Q$3)^3</f>
        <v>-1.8052429957891958E-5</v>
      </c>
    </row>
    <row r="1033" spans="1:14" x14ac:dyDescent="0.3">
      <c r="A1033" s="31">
        <v>41775</v>
      </c>
      <c r="B1033" s="32">
        <v>818.9</v>
      </c>
      <c r="C1033" s="32">
        <v>810</v>
      </c>
      <c r="D1033" s="32">
        <v>825</v>
      </c>
      <c r="E1033" s="32">
        <v>788.85</v>
      </c>
      <c r="F1033" s="32">
        <v>822</v>
      </c>
      <c r="G1033" s="32">
        <v>821.65</v>
      </c>
      <c r="H1033" s="32">
        <v>805.44</v>
      </c>
      <c r="I1033" s="32">
        <v>165901</v>
      </c>
      <c r="J1033" s="33">
        <v>133623474.8</v>
      </c>
      <c r="K1033" s="39">
        <f>IF(ISERROR((Table212[[#This Row],[Close Price]]-G1032)/G1032),0,(Table212[[#This Row],[Close Price]]-G1032)/G1032)</f>
        <v>3.3581633899132982E-3</v>
      </c>
      <c r="L1033" s="39">
        <f>IF(OR(Table212[[#This Row],[Raw Return]]&lt;-20,Table212[[#This Row],[Raw Return]]&gt;20),"Outlier",Table212[[#This Row],[Raw Return]])</f>
        <v>3.3581633899132982E-3</v>
      </c>
      <c r="M1033" s="40">
        <f>(Table212[[#This Row],[Return]]-$Q$3)^2</f>
        <v>4.2859736466749875E-6</v>
      </c>
      <c r="N1033" s="40">
        <f>(Table212[[#This Row],[Return]]-$Q$3)^3</f>
        <v>8.873076881742692E-9</v>
      </c>
    </row>
    <row r="1034" spans="1:14" x14ac:dyDescent="0.3">
      <c r="A1034" s="36">
        <v>41778</v>
      </c>
      <c r="B1034" s="37">
        <v>821.65</v>
      </c>
      <c r="C1034" s="37">
        <v>829</v>
      </c>
      <c r="D1034" s="37">
        <v>880</v>
      </c>
      <c r="E1034" s="37">
        <v>805</v>
      </c>
      <c r="F1034" s="37">
        <v>877.5</v>
      </c>
      <c r="G1034" s="37">
        <v>873.8</v>
      </c>
      <c r="H1034" s="37">
        <v>856.89</v>
      </c>
      <c r="I1034" s="37">
        <v>53310</v>
      </c>
      <c r="J1034" s="38">
        <v>45680860.75</v>
      </c>
      <c r="K1034" s="39">
        <f>IF(ISERROR((Table212[[#This Row],[Close Price]]-G1033)/G1033),0,(Table212[[#This Row],[Close Price]]-G1033)/G1033)</f>
        <v>6.3469847258565054E-2</v>
      </c>
      <c r="L1034" s="39">
        <f>IF(OR(Table212[[#This Row],[Raw Return]]&lt;-20,Table212[[#This Row],[Raw Return]]&gt;20),"Outlier",Table212[[#This Row],[Raw Return]])</f>
        <v>6.3469847258565054E-2</v>
      </c>
      <c r="M1034" s="40">
        <f>(Table212[[#This Row],[Return]]-$Q$3)^2</f>
        <v>3.866594058555366E-3</v>
      </c>
      <c r="N1034" s="40">
        <f>(Table212[[#This Row],[Return]]-$Q$3)^3</f>
        <v>2.404323320776517E-4</v>
      </c>
    </row>
    <row r="1035" spans="1:14" x14ac:dyDescent="0.3">
      <c r="A1035" s="31">
        <v>41779</v>
      </c>
      <c r="B1035" s="32">
        <v>873.8</v>
      </c>
      <c r="C1035" s="32">
        <v>884.7</v>
      </c>
      <c r="D1035" s="32">
        <v>888.55</v>
      </c>
      <c r="E1035" s="32">
        <v>860</v>
      </c>
      <c r="F1035" s="32">
        <v>874</v>
      </c>
      <c r="G1035" s="32">
        <v>874.9</v>
      </c>
      <c r="H1035" s="32">
        <v>874.75</v>
      </c>
      <c r="I1035" s="32">
        <v>26153</v>
      </c>
      <c r="J1035" s="33">
        <v>22877366.699999999</v>
      </c>
      <c r="K1035" s="39">
        <f>IF(ISERROR((Table212[[#This Row],[Close Price]]-G1034)/G1034),0,(Table212[[#This Row],[Close Price]]-G1034)/G1034)</f>
        <v>1.2588693064774809E-3</v>
      </c>
      <c r="L1035" s="39">
        <f>IF(OR(Table212[[#This Row],[Raw Return]]&lt;-20,Table212[[#This Row],[Raw Return]]&gt;20),"Outlier",Table212[[#This Row],[Raw Return]])</f>
        <v>1.2588693064774809E-3</v>
      </c>
      <c r="M1035" s="40">
        <f>(Table212[[#This Row],[Return]]-$Q$3)^2</f>
        <v>8.4301756311280269E-10</v>
      </c>
      <c r="N1035" s="40">
        <f>(Table212[[#This Row],[Return]]-$Q$3)^3</f>
        <v>-2.4476816610943478E-14</v>
      </c>
    </row>
    <row r="1036" spans="1:14" x14ac:dyDescent="0.3">
      <c r="A1036" s="36">
        <v>41780</v>
      </c>
      <c r="B1036" s="37">
        <v>874.9</v>
      </c>
      <c r="C1036" s="37">
        <v>861.8</v>
      </c>
      <c r="D1036" s="37">
        <v>909.9</v>
      </c>
      <c r="E1036" s="37">
        <v>861.8</v>
      </c>
      <c r="F1036" s="37">
        <v>876</v>
      </c>
      <c r="G1036" s="37">
        <v>880.5</v>
      </c>
      <c r="H1036" s="37">
        <v>884.15</v>
      </c>
      <c r="I1036" s="37">
        <v>59093</v>
      </c>
      <c r="J1036" s="38">
        <v>52247258.25</v>
      </c>
      <c r="K1036" s="39">
        <f>IF(ISERROR((Table212[[#This Row],[Close Price]]-G1035)/G1035),0,(Table212[[#This Row],[Close Price]]-G1035)/G1035)</f>
        <v>6.4007315121728456E-3</v>
      </c>
      <c r="L1036" s="39">
        <f>IF(OR(Table212[[#This Row],[Raw Return]]&lt;-20,Table212[[#This Row],[Raw Return]]&gt;20),"Outlier",Table212[[#This Row],[Raw Return]])</f>
        <v>6.4007315121728456E-3</v>
      </c>
      <c r="M1036" s="40">
        <f>(Table212[[#This Row],[Return]]-$Q$3)^2</f>
        <v>2.6141004441055629E-5</v>
      </c>
      <c r="N1036" s="40">
        <f>(Table212[[#This Row],[Return]]-$Q$3)^3</f>
        <v>1.336544448405428E-7</v>
      </c>
    </row>
    <row r="1037" spans="1:14" x14ac:dyDescent="0.3">
      <c r="A1037" s="31">
        <v>41781</v>
      </c>
      <c r="B1037" s="32">
        <v>880.5</v>
      </c>
      <c r="C1037" s="32">
        <v>885.25</v>
      </c>
      <c r="D1037" s="32">
        <v>895</v>
      </c>
      <c r="E1037" s="32">
        <v>876.15</v>
      </c>
      <c r="F1037" s="32">
        <v>881.25</v>
      </c>
      <c r="G1037" s="32">
        <v>887.95</v>
      </c>
      <c r="H1037" s="32">
        <v>890.11</v>
      </c>
      <c r="I1037" s="32">
        <v>382189</v>
      </c>
      <c r="J1037" s="33">
        <v>340190481.35000002</v>
      </c>
      <c r="K1037" s="39">
        <f>IF(ISERROR((Table212[[#This Row],[Close Price]]-G1036)/G1036),0,(Table212[[#This Row],[Close Price]]-G1036)/G1036)</f>
        <v>8.4611016467916467E-3</v>
      </c>
      <c r="L1037" s="39">
        <f>IF(OR(Table212[[#This Row],[Raw Return]]&lt;-20,Table212[[#This Row],[Raw Return]]&gt;20),"Outlier",Table212[[#This Row],[Raw Return]])</f>
        <v>8.4611016467916467E-3</v>
      </c>
      <c r="M1037" s="40">
        <f>(Table212[[#This Row],[Return]]-$Q$3)^2</f>
        <v>5.1454763458320522E-5</v>
      </c>
      <c r="N1037" s="40">
        <f>(Table212[[#This Row],[Return]]-$Q$3)^3</f>
        <v>3.6909518449131637E-7</v>
      </c>
    </row>
    <row r="1038" spans="1:14" x14ac:dyDescent="0.3">
      <c r="A1038" s="36">
        <v>41782</v>
      </c>
      <c r="B1038" s="37">
        <v>887.95</v>
      </c>
      <c r="C1038" s="37">
        <v>902</v>
      </c>
      <c r="D1038" s="37">
        <v>902</v>
      </c>
      <c r="E1038" s="37">
        <v>878.2</v>
      </c>
      <c r="F1038" s="37">
        <v>885.3</v>
      </c>
      <c r="G1038" s="37">
        <v>889.95</v>
      </c>
      <c r="H1038" s="37">
        <v>889.29</v>
      </c>
      <c r="I1038" s="37">
        <v>76993</v>
      </c>
      <c r="J1038" s="38">
        <v>68468847.549999997</v>
      </c>
      <c r="K1038" s="39">
        <f>IF(ISERROR((Table212[[#This Row],[Close Price]]-G1037)/G1037),0,(Table212[[#This Row],[Close Price]]-G1037)/G1037)</f>
        <v>2.2523790753983895E-3</v>
      </c>
      <c r="L1038" s="39">
        <f>IF(OR(Table212[[#This Row],[Raw Return]]&lt;-20,Table212[[#This Row],[Raw Return]]&gt;20),"Outlier",Table212[[#This Row],[Raw Return]])</f>
        <v>2.2523790753983895E-3</v>
      </c>
      <c r="M1038" s="40">
        <f>(Table212[[#This Row],[Return]]-$Q$3)^2</f>
        <v>9.3021203370286289E-7</v>
      </c>
      <c r="N1038" s="40">
        <f>(Table212[[#This Row],[Return]]-$Q$3)^3</f>
        <v>8.9716625510101714E-10</v>
      </c>
    </row>
    <row r="1039" spans="1:14" x14ac:dyDescent="0.3">
      <c r="A1039" s="31">
        <v>41785</v>
      </c>
      <c r="B1039" s="32">
        <v>889.95</v>
      </c>
      <c r="C1039" s="32">
        <v>865.15</v>
      </c>
      <c r="D1039" s="32">
        <v>897.95</v>
      </c>
      <c r="E1039" s="32">
        <v>865.15</v>
      </c>
      <c r="F1039" s="32">
        <v>894</v>
      </c>
      <c r="G1039" s="32">
        <v>891.1</v>
      </c>
      <c r="H1039" s="32">
        <v>891.37</v>
      </c>
      <c r="I1039" s="32">
        <v>47137</v>
      </c>
      <c r="J1039" s="33">
        <v>42016527.5</v>
      </c>
      <c r="K1039" s="39">
        <f>IF(ISERROR((Table212[[#This Row],[Close Price]]-G1038)/G1038),0,(Table212[[#This Row],[Close Price]]-G1038)/G1038)</f>
        <v>1.2922074273835353E-3</v>
      </c>
      <c r="L1039" s="39">
        <f>IF(OR(Table212[[#This Row],[Raw Return]]&lt;-20,Table212[[#This Row],[Raw Return]]&gt;20),"Outlier",Table212[[#This Row],[Raw Return]])</f>
        <v>1.2922074273835353E-3</v>
      </c>
      <c r="M1039" s="40">
        <f>(Table212[[#This Row],[Return]]-$Q$3)^2</f>
        <v>1.8518874350366001E-11</v>
      </c>
      <c r="N1039" s="40">
        <f>(Table212[[#This Row],[Return]]-$Q$3)^3</f>
        <v>7.9693312249794573E-17</v>
      </c>
    </row>
    <row r="1040" spans="1:14" x14ac:dyDescent="0.3">
      <c r="A1040" s="36">
        <v>41786</v>
      </c>
      <c r="B1040" s="37">
        <v>891.1</v>
      </c>
      <c r="C1040" s="37">
        <v>875.25</v>
      </c>
      <c r="D1040" s="37">
        <v>938</v>
      </c>
      <c r="E1040" s="37">
        <v>875.25</v>
      </c>
      <c r="F1040" s="37">
        <v>915</v>
      </c>
      <c r="G1040" s="37">
        <v>907.1</v>
      </c>
      <c r="H1040" s="37">
        <v>907.9</v>
      </c>
      <c r="I1040" s="37">
        <v>73216</v>
      </c>
      <c r="J1040" s="38">
        <v>66473163.700000003</v>
      </c>
      <c r="K1040" s="39">
        <f>IF(ISERROR((Table212[[#This Row],[Close Price]]-G1039)/G1039),0,(Table212[[#This Row],[Close Price]]-G1039)/G1039)</f>
        <v>1.7955336101447648E-2</v>
      </c>
      <c r="L1040" s="39">
        <f>IF(OR(Table212[[#This Row],[Raw Return]]&lt;-20,Table212[[#This Row],[Raw Return]]&gt;20),"Outlier",Table212[[#This Row],[Raw Return]])</f>
        <v>1.7955336101447648E-2</v>
      </c>
      <c r="M1040" s="40">
        <f>(Table212[[#This Row],[Return]]-$Q$3)^2</f>
        <v>2.778032904825689E-4</v>
      </c>
      <c r="N1040" s="40">
        <f>(Table212[[#This Row],[Return]]-$Q$3)^3</f>
        <v>4.6302674618943905E-6</v>
      </c>
    </row>
    <row r="1041" spans="1:14" x14ac:dyDescent="0.3">
      <c r="A1041" s="31">
        <v>41787</v>
      </c>
      <c r="B1041" s="32">
        <v>907.1</v>
      </c>
      <c r="C1041" s="32">
        <v>910</v>
      </c>
      <c r="D1041" s="32">
        <v>925</v>
      </c>
      <c r="E1041" s="32">
        <v>885</v>
      </c>
      <c r="F1041" s="32">
        <v>896.15</v>
      </c>
      <c r="G1041" s="32">
        <v>903.75</v>
      </c>
      <c r="H1041" s="32">
        <v>907.2</v>
      </c>
      <c r="I1041" s="32">
        <v>48003</v>
      </c>
      <c r="J1041" s="33">
        <v>43548399.25</v>
      </c>
      <c r="K1041" s="39">
        <f>IF(ISERROR((Table212[[#This Row],[Close Price]]-G1040)/G1040),0,(Table212[[#This Row],[Close Price]]-G1040)/G1040)</f>
        <v>-3.6930878624187218E-3</v>
      </c>
      <c r="L1041" s="39">
        <f>IF(OR(Table212[[#This Row],[Raw Return]]&lt;-20,Table212[[#This Row],[Raw Return]]&gt;20),"Outlier",Table212[[#This Row],[Raw Return]])</f>
        <v>-3.6930878624187218E-3</v>
      </c>
      <c r="M1041" s="40">
        <f>(Table212[[#This Row],[Return]]-$Q$3)^2</f>
        <v>2.481028064288127E-5</v>
      </c>
      <c r="N1041" s="40">
        <f>(Table212[[#This Row],[Return]]-$Q$3)^3</f>
        <v>-1.2357980775327356E-7</v>
      </c>
    </row>
    <row r="1042" spans="1:14" x14ac:dyDescent="0.3">
      <c r="A1042" s="36">
        <v>41788</v>
      </c>
      <c r="B1042" s="37">
        <v>903.75</v>
      </c>
      <c r="C1042" s="37">
        <v>894.7</v>
      </c>
      <c r="D1042" s="37">
        <v>904.5</v>
      </c>
      <c r="E1042" s="37">
        <v>875</v>
      </c>
      <c r="F1042" s="37">
        <v>875</v>
      </c>
      <c r="G1042" s="37">
        <v>885.9</v>
      </c>
      <c r="H1042" s="37">
        <v>892.42</v>
      </c>
      <c r="I1042" s="37">
        <v>19951</v>
      </c>
      <c r="J1042" s="38">
        <v>17804602</v>
      </c>
      <c r="K1042" s="39">
        <f>IF(ISERROR((Table212[[#This Row],[Close Price]]-G1041)/G1041),0,(Table212[[#This Row],[Close Price]]-G1041)/G1041)</f>
        <v>-1.9751037344398367E-2</v>
      </c>
      <c r="L1042" s="39">
        <f>IF(OR(Table212[[#This Row],[Raw Return]]&lt;-20,Table212[[#This Row],[Raw Return]]&gt;20),"Outlier",Table212[[#This Row],[Raw Return]])</f>
        <v>-1.9751037344398367E-2</v>
      </c>
      <c r="M1042" s="40">
        <f>(Table212[[#This Row],[Return]]-$Q$3)^2</f>
        <v>4.4263705588942998E-4</v>
      </c>
      <c r="N1042" s="40">
        <f>(Table212[[#This Row],[Return]]-$Q$3)^3</f>
        <v>-9.3126150872353885E-6</v>
      </c>
    </row>
    <row r="1043" spans="1:14" x14ac:dyDescent="0.3">
      <c r="A1043" s="31">
        <v>41789</v>
      </c>
      <c r="B1043" s="32">
        <v>885.9</v>
      </c>
      <c r="C1043" s="32">
        <v>880</v>
      </c>
      <c r="D1043" s="32">
        <v>883</v>
      </c>
      <c r="E1043" s="32">
        <v>847.7</v>
      </c>
      <c r="F1043" s="32">
        <v>850</v>
      </c>
      <c r="G1043" s="32">
        <v>852</v>
      </c>
      <c r="H1043" s="32">
        <v>862.06</v>
      </c>
      <c r="I1043" s="32">
        <v>23831</v>
      </c>
      <c r="J1043" s="33">
        <v>20543858.350000001</v>
      </c>
      <c r="K1043" s="39">
        <f>IF(ISERROR((Table212[[#This Row],[Close Price]]-G1042)/G1042),0,(Table212[[#This Row],[Close Price]]-G1042)/G1042)</f>
        <v>-3.8266169996613586E-2</v>
      </c>
      <c r="L1043" s="39">
        <f>IF(OR(Table212[[#This Row],[Raw Return]]&lt;-20,Table212[[#This Row],[Raw Return]]&gt;20),"Outlier",Table212[[#This Row],[Raw Return]])</f>
        <v>-3.8266169996613586E-2</v>
      </c>
      <c r="M1043" s="40">
        <f>(Table212[[#This Row],[Return]]-$Q$3)^2</f>
        <v>1.5645247753629289E-3</v>
      </c>
      <c r="N1043" s="40">
        <f>(Table212[[#This Row],[Return]]-$Q$3)^3</f>
        <v>-6.1883328845651424E-5</v>
      </c>
    </row>
    <row r="1044" spans="1:14" x14ac:dyDescent="0.3">
      <c r="A1044" s="36">
        <v>41792</v>
      </c>
      <c r="B1044" s="37">
        <v>852</v>
      </c>
      <c r="C1044" s="37">
        <v>843.5</v>
      </c>
      <c r="D1044" s="37">
        <v>895</v>
      </c>
      <c r="E1044" s="37">
        <v>837.05</v>
      </c>
      <c r="F1044" s="37">
        <v>878.55</v>
      </c>
      <c r="G1044" s="37">
        <v>879</v>
      </c>
      <c r="H1044" s="37">
        <v>865.1</v>
      </c>
      <c r="I1044" s="37">
        <v>95008</v>
      </c>
      <c r="J1044" s="38">
        <v>82191741.650000006</v>
      </c>
      <c r="K1044" s="39">
        <f>IF(ISERROR((Table212[[#This Row],[Close Price]]-G1043)/G1043),0,(Table212[[#This Row],[Close Price]]-G1043)/G1043)</f>
        <v>3.1690140845070422E-2</v>
      </c>
      <c r="L1044" s="39">
        <f>IF(OR(Table212[[#This Row],[Raw Return]]&lt;-20,Table212[[#This Row],[Raw Return]]&gt;20),"Outlier",Table212[[#This Row],[Raw Return]])</f>
        <v>3.1690140845070422E-2</v>
      </c>
      <c r="M1044" s="40">
        <f>(Table212[[#This Row],[Return]]-$Q$3)^2</f>
        <v>9.2429600085382907E-4</v>
      </c>
      <c r="N1044" s="40">
        <f>(Table212[[#This Row],[Return]]-$Q$3)^3</f>
        <v>2.8100665867089767E-5</v>
      </c>
    </row>
    <row r="1045" spans="1:14" x14ac:dyDescent="0.3">
      <c r="A1045" s="31">
        <v>41793</v>
      </c>
      <c r="B1045" s="32">
        <v>879</v>
      </c>
      <c r="C1045" s="32">
        <v>884</v>
      </c>
      <c r="D1045" s="32">
        <v>888.9</v>
      </c>
      <c r="E1045" s="32">
        <v>861</v>
      </c>
      <c r="F1045" s="32">
        <v>880</v>
      </c>
      <c r="G1045" s="32">
        <v>878.55</v>
      </c>
      <c r="H1045" s="32">
        <v>878.93</v>
      </c>
      <c r="I1045" s="32">
        <v>123670</v>
      </c>
      <c r="J1045" s="33">
        <v>108697225.95</v>
      </c>
      <c r="K1045" s="39">
        <f>IF(ISERROR((Table212[[#This Row],[Close Price]]-G1044)/G1044),0,(Table212[[#This Row],[Close Price]]-G1044)/G1044)</f>
        <v>-5.119453924915193E-4</v>
      </c>
      <c r="L1045" s="39">
        <f>IF(OR(Table212[[#This Row],[Raw Return]]&lt;-20,Table212[[#This Row],[Raw Return]]&gt;20),"Outlier",Table212[[#This Row],[Raw Return]])</f>
        <v>-5.119453924915193E-4</v>
      </c>
      <c r="M1045" s="40">
        <f>(Table212[[#This Row],[Return]]-$Q$3)^2</f>
        <v>3.2394580919891305E-6</v>
      </c>
      <c r="N1045" s="40">
        <f>(Table212[[#This Row],[Return]]-$Q$3)^3</f>
        <v>-5.8305369095524189E-9</v>
      </c>
    </row>
    <row r="1046" spans="1:14" x14ac:dyDescent="0.3">
      <c r="A1046" s="36">
        <v>41794</v>
      </c>
      <c r="B1046" s="37">
        <v>878.55</v>
      </c>
      <c r="C1046" s="37">
        <v>881</v>
      </c>
      <c r="D1046" s="37">
        <v>949</v>
      </c>
      <c r="E1046" s="37">
        <v>872.25</v>
      </c>
      <c r="F1046" s="37">
        <v>915</v>
      </c>
      <c r="G1046" s="37">
        <v>916.85</v>
      </c>
      <c r="H1046" s="37">
        <v>912.52</v>
      </c>
      <c r="I1046" s="37">
        <v>252355</v>
      </c>
      <c r="J1046" s="38">
        <v>230280242.09999999</v>
      </c>
      <c r="K1046" s="39">
        <f>IF(ISERROR((Table212[[#This Row],[Close Price]]-G1045)/G1045),0,(Table212[[#This Row],[Close Price]]-G1045)/G1045)</f>
        <v>4.3594559216891551E-2</v>
      </c>
      <c r="L1046" s="39">
        <f>IF(OR(Table212[[#This Row],[Raw Return]]&lt;-20,Table212[[#This Row],[Raw Return]]&gt;20),"Outlier",Table212[[#This Row],[Raw Return]])</f>
        <v>4.3594559216891551E-2</v>
      </c>
      <c r="M1046" s="40">
        <f>(Table212[[#This Row],[Return]]-$Q$3)^2</f>
        <v>1.7898530696155649E-3</v>
      </c>
      <c r="N1046" s="40">
        <f>(Table212[[#This Row],[Return]]-$Q$3)^3</f>
        <v>7.572269657766403E-5</v>
      </c>
    </row>
    <row r="1047" spans="1:14" x14ac:dyDescent="0.3">
      <c r="A1047" s="31">
        <v>41795</v>
      </c>
      <c r="B1047" s="32">
        <v>916.85</v>
      </c>
      <c r="C1047" s="32">
        <v>927.7</v>
      </c>
      <c r="D1047" s="32">
        <v>950</v>
      </c>
      <c r="E1047" s="32">
        <v>919.2</v>
      </c>
      <c r="F1047" s="32">
        <v>937</v>
      </c>
      <c r="G1047" s="32">
        <v>943.5</v>
      </c>
      <c r="H1047" s="32">
        <v>936.58</v>
      </c>
      <c r="I1047" s="32">
        <v>151751</v>
      </c>
      <c r="J1047" s="33">
        <v>142126278.55000001</v>
      </c>
      <c r="K1047" s="39">
        <f>IF(ISERROR((Table212[[#This Row],[Close Price]]-G1046)/G1046),0,(Table212[[#This Row],[Close Price]]-G1046)/G1046)</f>
        <v>2.9066913889949256E-2</v>
      </c>
      <c r="L1047" s="39">
        <f>IF(OR(Table212[[#This Row],[Raw Return]]&lt;-20,Table212[[#This Row],[Raw Return]]&gt;20),"Outlier",Table212[[#This Row],[Raw Return]])</f>
        <v>2.9066913889949256E-2</v>
      </c>
      <c r="M1047" s="40">
        <f>(Table212[[#This Row],[Return]]-$Q$3)^2</f>
        <v>7.7167338650957376E-4</v>
      </c>
      <c r="N1047" s="40">
        <f>(Table212[[#This Row],[Return]]-$Q$3)^3</f>
        <v>2.1436322580708689E-5</v>
      </c>
    </row>
    <row r="1048" spans="1:14" x14ac:dyDescent="0.3">
      <c r="A1048" s="36">
        <v>41796</v>
      </c>
      <c r="B1048" s="37">
        <v>943.5</v>
      </c>
      <c r="C1048" s="37">
        <v>936</v>
      </c>
      <c r="D1048" s="37">
        <v>960</v>
      </c>
      <c r="E1048" s="37">
        <v>932.2</v>
      </c>
      <c r="F1048" s="37">
        <v>944.05</v>
      </c>
      <c r="G1048" s="37">
        <v>944.8</v>
      </c>
      <c r="H1048" s="37">
        <v>947.3</v>
      </c>
      <c r="I1048" s="37">
        <v>73691</v>
      </c>
      <c r="J1048" s="38">
        <v>69807402.900000006</v>
      </c>
      <c r="K1048" s="39">
        <f>IF(ISERROR((Table212[[#This Row],[Close Price]]-G1047)/G1047),0,(Table212[[#This Row],[Close Price]]-G1047)/G1047)</f>
        <v>1.3778484366719179E-3</v>
      </c>
      <c r="L1048" s="39">
        <f>IF(OR(Table212[[#This Row],[Raw Return]]&lt;-20,Table212[[#This Row],[Raw Return]]&gt;20),"Outlier",Table212[[#This Row],[Raw Return]])</f>
        <v>1.3778484366719179E-3</v>
      </c>
      <c r="M1048" s="40">
        <f>(Table212[[#This Row],[Return]]-$Q$3)^2</f>
        <v>8.0899888782229283E-9</v>
      </c>
      <c r="N1048" s="40">
        <f>(Table212[[#This Row],[Return]]-$Q$3)^3</f>
        <v>7.2764891624015228E-13</v>
      </c>
    </row>
    <row r="1049" spans="1:14" x14ac:dyDescent="0.3">
      <c r="A1049" s="31">
        <v>41799</v>
      </c>
      <c r="B1049" s="32">
        <v>944.8</v>
      </c>
      <c r="C1049" s="32">
        <v>945</v>
      </c>
      <c r="D1049" s="32">
        <v>954.95</v>
      </c>
      <c r="E1049" s="32">
        <v>911.2</v>
      </c>
      <c r="F1049" s="32">
        <v>917.9</v>
      </c>
      <c r="G1049" s="32">
        <v>922</v>
      </c>
      <c r="H1049" s="32">
        <v>931.17</v>
      </c>
      <c r="I1049" s="32">
        <v>33792</v>
      </c>
      <c r="J1049" s="33">
        <v>31466253.600000001</v>
      </c>
      <c r="K1049" s="39">
        <f>IF(ISERROR((Table212[[#This Row],[Close Price]]-G1048)/G1048),0,(Table212[[#This Row],[Close Price]]-G1048)/G1048)</f>
        <v>-2.4132091447925441E-2</v>
      </c>
      <c r="L1049" s="39">
        <f>IF(OR(Table212[[#This Row],[Raw Return]]&lt;-20,Table212[[#This Row],[Raw Return]]&gt;20),"Outlier",Table212[[#This Row],[Raw Return]])</f>
        <v>-2.4132091447925441E-2</v>
      </c>
      <c r="M1049" s="40">
        <f>(Table212[[#This Row],[Return]]-$Q$3)^2</f>
        <v>6.4617617219290093E-4</v>
      </c>
      <c r="N1049" s="40">
        <f>(Table212[[#This Row],[Return]]-$Q$3)^3</f>
        <v>-1.6425795401716079E-5</v>
      </c>
    </row>
    <row r="1050" spans="1:14" x14ac:dyDescent="0.3">
      <c r="A1050" s="36">
        <v>41800</v>
      </c>
      <c r="B1050" s="37">
        <v>922</v>
      </c>
      <c r="C1050" s="37">
        <v>922</v>
      </c>
      <c r="D1050" s="37">
        <v>945</v>
      </c>
      <c r="E1050" s="37">
        <v>906.25</v>
      </c>
      <c r="F1050" s="37">
        <v>935</v>
      </c>
      <c r="G1050" s="37">
        <v>931.75</v>
      </c>
      <c r="H1050" s="37">
        <v>921.22</v>
      </c>
      <c r="I1050" s="37">
        <v>28095</v>
      </c>
      <c r="J1050" s="38">
        <v>25881750.149999999</v>
      </c>
      <c r="K1050" s="39">
        <f>IF(ISERROR((Table212[[#This Row],[Close Price]]-G1049)/G1049),0,(Table212[[#This Row],[Close Price]]-G1049)/G1049)</f>
        <v>1.0574837310195227E-2</v>
      </c>
      <c r="L1050" s="39">
        <f>IF(OR(Table212[[#This Row],[Raw Return]]&lt;-20,Table212[[#This Row],[Raw Return]]&gt;20),"Outlier",Table212[[#This Row],[Raw Return]])</f>
        <v>1.0574837310195227E-2</v>
      </c>
      <c r="M1050" s="40">
        <f>(Table212[[#This Row],[Return]]-$Q$3)^2</f>
        <v>8.6247128985355833E-5</v>
      </c>
      <c r="N1050" s="40">
        <f>(Table212[[#This Row],[Return]]-$Q$3)^3</f>
        <v>8.0097132894108781E-7</v>
      </c>
    </row>
    <row r="1051" spans="1:14" x14ac:dyDescent="0.3">
      <c r="A1051" s="31">
        <v>41801</v>
      </c>
      <c r="B1051" s="32">
        <v>931.75</v>
      </c>
      <c r="C1051" s="32">
        <v>931</v>
      </c>
      <c r="D1051" s="32">
        <v>939.95</v>
      </c>
      <c r="E1051" s="32">
        <v>914</v>
      </c>
      <c r="F1051" s="32">
        <v>921</v>
      </c>
      <c r="G1051" s="32">
        <v>925.35</v>
      </c>
      <c r="H1051" s="32">
        <v>922.91</v>
      </c>
      <c r="I1051" s="32">
        <v>22294</v>
      </c>
      <c r="J1051" s="33">
        <v>20575377.600000001</v>
      </c>
      <c r="K1051" s="39">
        <f>IF(ISERROR((Table212[[#This Row],[Close Price]]-G1050)/G1050),0,(Table212[[#This Row],[Close Price]]-G1050)/G1050)</f>
        <v>-6.868795277703222E-3</v>
      </c>
      <c r="L1051" s="39">
        <f>IF(OR(Table212[[#This Row],[Raw Return]]&lt;-20,Table212[[#This Row],[Raw Return]]&gt;20),"Outlier",Table212[[#This Row],[Raw Return]])</f>
        <v>-6.868795277703222E-3</v>
      </c>
      <c r="M1051" s="40">
        <f>(Table212[[#This Row],[Return]]-$Q$3)^2</f>
        <v>6.6531744268572625E-5</v>
      </c>
      <c r="N1051" s="40">
        <f>(Table212[[#This Row],[Return]]-$Q$3)^3</f>
        <v>-5.4267943515757317E-7</v>
      </c>
    </row>
    <row r="1052" spans="1:14" x14ac:dyDescent="0.3">
      <c r="A1052" s="36">
        <v>41802</v>
      </c>
      <c r="B1052" s="37">
        <v>925.35</v>
      </c>
      <c r="C1052" s="37">
        <v>898</v>
      </c>
      <c r="D1052" s="37">
        <v>939</v>
      </c>
      <c r="E1052" s="37">
        <v>881.2</v>
      </c>
      <c r="F1052" s="37">
        <v>920</v>
      </c>
      <c r="G1052" s="37">
        <v>925.55</v>
      </c>
      <c r="H1052" s="37">
        <v>911.45</v>
      </c>
      <c r="I1052" s="37">
        <v>54909</v>
      </c>
      <c r="J1052" s="38">
        <v>50046623.950000003</v>
      </c>
      <c r="K1052" s="39">
        <f>IF(ISERROR((Table212[[#This Row],[Close Price]]-G1051)/G1051),0,(Table212[[#This Row],[Close Price]]-G1051)/G1051)</f>
        <v>2.1613443561888126E-4</v>
      </c>
      <c r="L1052" s="39">
        <f>IF(OR(Table212[[#This Row],[Raw Return]]&lt;-20,Table212[[#This Row],[Raw Return]]&gt;20),"Outlier",Table212[[#This Row],[Raw Return]])</f>
        <v>2.1613443561888126E-4</v>
      </c>
      <c r="M1052" s="40">
        <f>(Table212[[#This Row],[Return]]-$Q$3)^2</f>
        <v>1.1486901517765986E-6</v>
      </c>
      <c r="N1052" s="40">
        <f>(Table212[[#This Row],[Return]]-$Q$3)^3</f>
        <v>-1.2311312253775046E-9</v>
      </c>
    </row>
    <row r="1053" spans="1:14" x14ac:dyDescent="0.3">
      <c r="A1053" s="31">
        <v>41803</v>
      </c>
      <c r="B1053" s="32">
        <v>925.55</v>
      </c>
      <c r="C1053" s="32">
        <v>913.05</v>
      </c>
      <c r="D1053" s="32">
        <v>923.9</v>
      </c>
      <c r="E1053" s="32">
        <v>911.15</v>
      </c>
      <c r="F1053" s="32">
        <v>919</v>
      </c>
      <c r="G1053" s="32">
        <v>915.3</v>
      </c>
      <c r="H1053" s="32">
        <v>915.08</v>
      </c>
      <c r="I1053" s="32">
        <v>90837</v>
      </c>
      <c r="J1053" s="33">
        <v>83122991.549999997</v>
      </c>
      <c r="K1053" s="39">
        <f>IF(ISERROR((Table212[[#This Row],[Close Price]]-G1052)/G1052),0,(Table212[[#This Row],[Close Price]]-G1052)/G1052)</f>
        <v>-1.1074496245475664E-2</v>
      </c>
      <c r="L1053" s="39">
        <f>IF(OR(Table212[[#This Row],[Raw Return]]&lt;-20,Table212[[#This Row],[Raw Return]]&gt;20),"Outlier",Table212[[#This Row],[Raw Return]])</f>
        <v>-1.1074496245475664E-2</v>
      </c>
      <c r="M1053" s="40">
        <f>(Table212[[#This Row],[Return]]-$Q$3)^2</f>
        <v>1.5282894159000685E-4</v>
      </c>
      <c r="N1053" s="40">
        <f>(Table212[[#This Row],[Return]]-$Q$3)^3</f>
        <v>-1.8893325559111407E-6</v>
      </c>
    </row>
    <row r="1054" spans="1:14" x14ac:dyDescent="0.3">
      <c r="A1054" s="36">
        <v>41806</v>
      </c>
      <c r="B1054" s="37">
        <v>915.3</v>
      </c>
      <c r="C1054" s="37">
        <v>913</v>
      </c>
      <c r="D1054" s="37">
        <v>927</v>
      </c>
      <c r="E1054" s="37">
        <v>905</v>
      </c>
      <c r="F1054" s="37">
        <v>917.9</v>
      </c>
      <c r="G1054" s="37">
        <v>917.8</v>
      </c>
      <c r="H1054" s="37">
        <v>916.43</v>
      </c>
      <c r="I1054" s="37">
        <v>54371</v>
      </c>
      <c r="J1054" s="38">
        <v>49827002.899999999</v>
      </c>
      <c r="K1054" s="39">
        <f>IF(ISERROR((Table212[[#This Row],[Close Price]]-G1053)/G1053),0,(Table212[[#This Row],[Close Price]]-G1053)/G1053)</f>
        <v>2.7313449142357697E-3</v>
      </c>
      <c r="L1054" s="39">
        <f>IF(OR(Table212[[#This Row],[Raw Return]]&lt;-20,Table212[[#This Row],[Raw Return]]&gt;20),"Outlier",Table212[[#This Row],[Raw Return]])</f>
        <v>2.7313449142357697E-3</v>
      </c>
      <c r="M1054" s="40">
        <f>(Table212[[#This Row],[Return]]-$Q$3)^2</f>
        <v>2.0835214673129529E-6</v>
      </c>
      <c r="N1054" s="40">
        <f>(Table212[[#This Row],[Return]]-$Q$3)^3</f>
        <v>3.0074399832390598E-9</v>
      </c>
    </row>
    <row r="1055" spans="1:14" x14ac:dyDescent="0.3">
      <c r="A1055" s="31">
        <v>41807</v>
      </c>
      <c r="B1055" s="32">
        <v>917.8</v>
      </c>
      <c r="C1055" s="32">
        <v>919</v>
      </c>
      <c r="D1055" s="32">
        <v>952.85</v>
      </c>
      <c r="E1055" s="32">
        <v>910.6</v>
      </c>
      <c r="F1055" s="32">
        <v>919.95</v>
      </c>
      <c r="G1055" s="32">
        <v>916.25</v>
      </c>
      <c r="H1055" s="32">
        <v>933.73</v>
      </c>
      <c r="I1055" s="32">
        <v>36373</v>
      </c>
      <c r="J1055" s="33">
        <v>33962693.149999999</v>
      </c>
      <c r="K1055" s="39">
        <f>IF(ISERROR((Table212[[#This Row],[Close Price]]-G1054)/G1054),0,(Table212[[#This Row],[Close Price]]-G1054)/G1054)</f>
        <v>-1.6888210939201946E-3</v>
      </c>
      <c r="L1055" s="39">
        <f>IF(OR(Table212[[#This Row],[Raw Return]]&lt;-20,Table212[[#This Row],[Raw Return]]&gt;20),"Outlier",Table212[[#This Row],[Raw Return]])</f>
        <v>-1.6888210939201946E-3</v>
      </c>
      <c r="M1055" s="40">
        <f>(Table212[[#This Row],[Return]]-$Q$3)^2</f>
        <v>8.8608927087234919E-6</v>
      </c>
      <c r="N1055" s="40">
        <f>(Table212[[#This Row],[Return]]-$Q$3)^3</f>
        <v>-2.6376442311581989E-8</v>
      </c>
    </row>
    <row r="1056" spans="1:14" x14ac:dyDescent="0.3">
      <c r="A1056" s="36">
        <v>41808</v>
      </c>
      <c r="B1056" s="37">
        <v>916.25</v>
      </c>
      <c r="C1056" s="37">
        <v>909</v>
      </c>
      <c r="D1056" s="37">
        <v>937.8</v>
      </c>
      <c r="E1056" s="37">
        <v>909</v>
      </c>
      <c r="F1056" s="37">
        <v>924</v>
      </c>
      <c r="G1056" s="37">
        <v>928.8</v>
      </c>
      <c r="H1056" s="37">
        <v>928.61</v>
      </c>
      <c r="I1056" s="37">
        <v>30125</v>
      </c>
      <c r="J1056" s="38">
        <v>27974453.5</v>
      </c>
      <c r="K1056" s="39">
        <f>IF(ISERROR((Table212[[#This Row],[Close Price]]-G1055)/G1055),0,(Table212[[#This Row],[Close Price]]-G1055)/G1055)</f>
        <v>1.3697135061391492E-2</v>
      </c>
      <c r="L1056" s="39">
        <f>IF(OR(Table212[[#This Row],[Raw Return]]&lt;-20,Table212[[#This Row],[Raw Return]]&gt;20),"Outlier",Table212[[#This Row],[Raw Return]])</f>
        <v>1.3697135061391492E-2</v>
      </c>
      <c r="M1056" s="40">
        <f>(Table212[[#This Row],[Return]]-$Q$3)^2</f>
        <v>1.5398901376766362E-4</v>
      </c>
      <c r="N1056" s="40">
        <f>(Table212[[#This Row],[Return]]-$Q$3)^3</f>
        <v>1.9108852417930697E-6</v>
      </c>
    </row>
    <row r="1057" spans="1:14" x14ac:dyDescent="0.3">
      <c r="A1057" s="31">
        <v>41809</v>
      </c>
      <c r="B1057" s="32">
        <v>928.8</v>
      </c>
      <c r="C1057" s="32">
        <v>920</v>
      </c>
      <c r="D1057" s="32">
        <v>951</v>
      </c>
      <c r="E1057" s="32">
        <v>914</v>
      </c>
      <c r="F1057" s="32">
        <v>944.9</v>
      </c>
      <c r="G1057" s="32">
        <v>942.15</v>
      </c>
      <c r="H1057" s="32">
        <v>931.47</v>
      </c>
      <c r="I1057" s="32">
        <v>73008</v>
      </c>
      <c r="J1057" s="33">
        <v>68004418.799999997</v>
      </c>
      <c r="K1057" s="39">
        <f>IF(ISERROR((Table212[[#This Row],[Close Price]]-G1056)/G1056),0,(Table212[[#This Row],[Close Price]]-G1056)/G1056)</f>
        <v>1.4373385012919921E-2</v>
      </c>
      <c r="L1057" s="39">
        <f>IF(OR(Table212[[#This Row],[Raw Return]]&lt;-20,Table212[[#This Row],[Raw Return]]&gt;20),"Outlier",Table212[[#This Row],[Raw Return]])</f>
        <v>1.4373385012919921E-2</v>
      </c>
      <c r="M1057" s="40">
        <f>(Table212[[#This Row],[Return]]-$Q$3)^2</f>
        <v>1.7122981147583551E-4</v>
      </c>
      <c r="N1057" s="40">
        <f>(Table212[[#This Row],[Return]]-$Q$3)^3</f>
        <v>2.2406244347195101E-6</v>
      </c>
    </row>
    <row r="1058" spans="1:14" x14ac:dyDescent="0.3">
      <c r="A1058" s="36">
        <v>41810</v>
      </c>
      <c r="B1058" s="37">
        <v>942.15</v>
      </c>
      <c r="C1058" s="37">
        <v>935</v>
      </c>
      <c r="D1058" s="37">
        <v>944</v>
      </c>
      <c r="E1058" s="37">
        <v>927</v>
      </c>
      <c r="F1058" s="37">
        <v>930</v>
      </c>
      <c r="G1058" s="37">
        <v>929.95</v>
      </c>
      <c r="H1058" s="37">
        <v>931.1</v>
      </c>
      <c r="I1058" s="37">
        <v>37025</v>
      </c>
      <c r="J1058" s="38">
        <v>34474054.899999999</v>
      </c>
      <c r="K1058" s="39">
        <f>IF(ISERROR((Table212[[#This Row],[Close Price]]-G1057)/G1057),0,(Table212[[#This Row],[Close Price]]-G1057)/G1057)</f>
        <v>-1.2949105768720407E-2</v>
      </c>
      <c r="L1058" s="39">
        <f>IF(OR(Table212[[#This Row],[Raw Return]]&lt;-20,Table212[[#This Row],[Raw Return]]&gt;20),"Outlier",Table212[[#This Row],[Raw Return]])</f>
        <v>-1.2949105768720407E-2</v>
      </c>
      <c r="M1058" s="40">
        <f>(Table212[[#This Row],[Return]]-$Q$3)^2</f>
        <v>2.0269244918229488E-4</v>
      </c>
      <c r="N1058" s="40">
        <f>(Table212[[#This Row],[Return]]-$Q$3)^3</f>
        <v>-2.8857343934880662E-6</v>
      </c>
    </row>
    <row r="1059" spans="1:14" x14ac:dyDescent="0.3">
      <c r="A1059" s="31">
        <v>41813</v>
      </c>
      <c r="B1059" s="32">
        <v>929.95</v>
      </c>
      <c r="C1059" s="32">
        <v>925.05</v>
      </c>
      <c r="D1059" s="32">
        <v>934.05</v>
      </c>
      <c r="E1059" s="32">
        <v>921.1</v>
      </c>
      <c r="F1059" s="32">
        <v>930</v>
      </c>
      <c r="G1059" s="32">
        <v>929.85</v>
      </c>
      <c r="H1059" s="32">
        <v>927.81</v>
      </c>
      <c r="I1059" s="32">
        <v>17918</v>
      </c>
      <c r="J1059" s="33">
        <v>16624486.15</v>
      </c>
      <c r="K1059" s="39">
        <f>IF(ISERROR((Table212[[#This Row],[Close Price]]-G1058)/G1058),0,(Table212[[#This Row],[Close Price]]-G1058)/G1058)</f>
        <v>-1.0753266304642478E-4</v>
      </c>
      <c r="L1059" s="39">
        <f>IF(OR(Table212[[#This Row],[Raw Return]]&lt;-20,Table212[[#This Row],[Raw Return]]&gt;20),"Outlier",Table212[[#This Row],[Raw Return]])</f>
        <v>-1.0753266304642478E-4</v>
      </c>
      <c r="M1059" s="40">
        <f>(Table212[[#This Row],[Return]]-$Q$3)^2</f>
        <v>1.9472436793141619E-6</v>
      </c>
      <c r="N1059" s="40">
        <f>(Table212[[#This Row],[Return]]-$Q$3)^3</f>
        <v>-2.7172553606649628E-9</v>
      </c>
    </row>
    <row r="1060" spans="1:14" x14ac:dyDescent="0.3">
      <c r="A1060" s="36">
        <v>41814</v>
      </c>
      <c r="B1060" s="37">
        <v>929.85</v>
      </c>
      <c r="C1060" s="37">
        <v>925.25</v>
      </c>
      <c r="D1060" s="37">
        <v>940</v>
      </c>
      <c r="E1060" s="37">
        <v>925.25</v>
      </c>
      <c r="F1060" s="37">
        <v>930</v>
      </c>
      <c r="G1060" s="37">
        <v>929.95</v>
      </c>
      <c r="H1060" s="37">
        <v>930.52</v>
      </c>
      <c r="I1060" s="37">
        <v>20268</v>
      </c>
      <c r="J1060" s="38">
        <v>18859827</v>
      </c>
      <c r="K1060" s="39">
        <f>IF(ISERROR((Table212[[#This Row],[Close Price]]-G1059)/G1059),0,(Table212[[#This Row],[Close Price]]-G1059)/G1059)</f>
        <v>1.0754422756360998E-4</v>
      </c>
      <c r="L1060" s="39">
        <f>IF(OR(Table212[[#This Row],[Raw Return]]&lt;-20,Table212[[#This Row],[Raw Return]]&gt;20),"Outlier",Table212[[#This Row],[Raw Return]])</f>
        <v>1.0754422756360998E-4</v>
      </c>
      <c r="M1060" s="40">
        <f>(Table212[[#This Row],[Return]]-$Q$3)^2</f>
        <v>1.3932493604945594E-6</v>
      </c>
      <c r="N1060" s="40">
        <f>(Table212[[#This Row],[Return]]-$Q$3)^3</f>
        <v>-1.6445355973147526E-9</v>
      </c>
    </row>
    <row r="1061" spans="1:14" x14ac:dyDescent="0.3">
      <c r="A1061" s="31">
        <v>41815</v>
      </c>
      <c r="B1061" s="32">
        <v>929.95</v>
      </c>
      <c r="C1061" s="32">
        <v>929</v>
      </c>
      <c r="D1061" s="32">
        <v>939.75</v>
      </c>
      <c r="E1061" s="32">
        <v>925.15</v>
      </c>
      <c r="F1061" s="32">
        <v>926</v>
      </c>
      <c r="G1061" s="32">
        <v>931.15</v>
      </c>
      <c r="H1061" s="32">
        <v>931.32</v>
      </c>
      <c r="I1061" s="32">
        <v>21795</v>
      </c>
      <c r="J1061" s="33">
        <v>20298028.550000001</v>
      </c>
      <c r="K1061" s="39">
        <f>IF(ISERROR((Table212[[#This Row],[Close Price]]-G1060)/G1060),0,(Table212[[#This Row],[Close Price]]-G1060)/G1060)</f>
        <v>1.2903919565567306E-3</v>
      </c>
      <c r="L1061" s="39">
        <f>IF(OR(Table212[[#This Row],[Raw Return]]&lt;-20,Table212[[#This Row],[Raw Return]]&gt;20),"Outlier",Table212[[#This Row],[Raw Return]])</f>
        <v>1.2903919565567306E-3</v>
      </c>
      <c r="M1061" s="40">
        <f>(Table212[[#This Row],[Return]]-$Q$3)^2</f>
        <v>6.1895734950437513E-12</v>
      </c>
      <c r="N1061" s="40">
        <f>(Table212[[#This Row],[Return]]-$Q$3)^3</f>
        <v>1.5398949196560892E-17</v>
      </c>
    </row>
    <row r="1062" spans="1:14" x14ac:dyDescent="0.3">
      <c r="A1062" s="36">
        <v>41816</v>
      </c>
      <c r="B1062" s="37">
        <v>931.15</v>
      </c>
      <c r="C1062" s="37">
        <v>924</v>
      </c>
      <c r="D1062" s="37">
        <v>938.1</v>
      </c>
      <c r="E1062" s="37">
        <v>900.1</v>
      </c>
      <c r="F1062" s="37">
        <v>906.95</v>
      </c>
      <c r="G1062" s="37">
        <v>904.45</v>
      </c>
      <c r="H1062" s="37">
        <v>912.8</v>
      </c>
      <c r="I1062" s="37">
        <v>32439</v>
      </c>
      <c r="J1062" s="38">
        <v>29610339.550000001</v>
      </c>
      <c r="K1062" s="39">
        <f>IF(ISERROR((Table212[[#This Row],[Close Price]]-G1061)/G1061),0,(Table212[[#This Row],[Close Price]]-G1061)/G1061)</f>
        <v>-2.8674220050475145E-2</v>
      </c>
      <c r="L1062" s="39">
        <f>IF(OR(Table212[[#This Row],[Raw Return]]&lt;-20,Table212[[#This Row],[Raw Return]]&gt;20),"Outlier",Table212[[#This Row],[Raw Return]])</f>
        <v>-2.8674220050475145E-2</v>
      </c>
      <c r="M1062" s="40">
        <f>(Table212[[#This Row],[Return]]-$Q$3)^2</f>
        <v>8.9772888188330811E-4</v>
      </c>
      <c r="N1062" s="40">
        <f>(Table212[[#This Row],[Return]]-$Q$3)^3</f>
        <v>-2.689786418660992E-5</v>
      </c>
    </row>
    <row r="1063" spans="1:14" x14ac:dyDescent="0.3">
      <c r="A1063" s="31">
        <v>41817</v>
      </c>
      <c r="B1063" s="32">
        <v>904.45</v>
      </c>
      <c r="C1063" s="32">
        <v>905</v>
      </c>
      <c r="D1063" s="32">
        <v>929</v>
      </c>
      <c r="E1063" s="32">
        <v>905</v>
      </c>
      <c r="F1063" s="32">
        <v>921.5</v>
      </c>
      <c r="G1063" s="32">
        <v>925.75</v>
      </c>
      <c r="H1063" s="32">
        <v>917.85</v>
      </c>
      <c r="I1063" s="32">
        <v>21792</v>
      </c>
      <c r="J1063" s="33">
        <v>20001888.600000001</v>
      </c>
      <c r="K1063" s="39">
        <f>IF(ISERROR((Table212[[#This Row],[Close Price]]-G1062)/G1062),0,(Table212[[#This Row],[Close Price]]-G1062)/G1062)</f>
        <v>2.3550223892973579E-2</v>
      </c>
      <c r="L1063" s="39">
        <f>IF(OR(Table212[[#This Row],[Raw Return]]&lt;-20,Table212[[#This Row],[Raw Return]]&gt;20),"Outlier",Table212[[#This Row],[Raw Return]])</f>
        <v>2.3550223892973579E-2</v>
      </c>
      <c r="M1063" s="40">
        <f>(Table212[[#This Row],[Return]]-$Q$3)^2</f>
        <v>4.956108838464568E-4</v>
      </c>
      <c r="N1063" s="40">
        <f>(Table212[[#This Row],[Return]]-$Q$3)^3</f>
        <v>1.10334480033364E-5</v>
      </c>
    </row>
    <row r="1064" spans="1:14" x14ac:dyDescent="0.3">
      <c r="A1064" s="36">
        <v>41820</v>
      </c>
      <c r="B1064" s="37">
        <v>925.75</v>
      </c>
      <c r="C1064" s="37">
        <v>921.55</v>
      </c>
      <c r="D1064" s="37">
        <v>944.55</v>
      </c>
      <c r="E1064" s="37">
        <v>921.55</v>
      </c>
      <c r="F1064" s="37">
        <v>934.8</v>
      </c>
      <c r="G1064" s="37">
        <v>934.75</v>
      </c>
      <c r="H1064" s="37">
        <v>931.38</v>
      </c>
      <c r="I1064" s="37">
        <v>42213</v>
      </c>
      <c r="J1064" s="38">
        <v>39316471.549999997</v>
      </c>
      <c r="K1064" s="39">
        <f>IF(ISERROR((Table212[[#This Row],[Close Price]]-G1063)/G1063),0,(Table212[[#This Row],[Close Price]]-G1063)/G1063)</f>
        <v>9.7218471509586818E-3</v>
      </c>
      <c r="L1064" s="39">
        <f>IF(OR(Table212[[#This Row],[Raw Return]]&lt;-20,Table212[[#This Row],[Raw Return]]&gt;20),"Outlier",Table212[[#This Row],[Raw Return]])</f>
        <v>9.7218471509586818E-3</v>
      </c>
      <c r="M1064" s="40">
        <f>(Table212[[#This Row],[Return]]-$Q$3)^2</f>
        <v>7.1131395872429042E-5</v>
      </c>
      <c r="N1064" s="40">
        <f>(Table212[[#This Row],[Return]]-$Q$3)^3</f>
        <v>5.9991814397108783E-7</v>
      </c>
    </row>
    <row r="1065" spans="1:14" x14ac:dyDescent="0.3">
      <c r="A1065" s="31">
        <v>41821</v>
      </c>
      <c r="B1065" s="32">
        <v>934.75</v>
      </c>
      <c r="C1065" s="32">
        <v>934.75</v>
      </c>
      <c r="D1065" s="32">
        <v>973.7</v>
      </c>
      <c r="E1065" s="32">
        <v>932.1</v>
      </c>
      <c r="F1065" s="32">
        <v>950</v>
      </c>
      <c r="G1065" s="32">
        <v>952.6</v>
      </c>
      <c r="H1065" s="32">
        <v>958.74</v>
      </c>
      <c r="I1065" s="32">
        <v>88246</v>
      </c>
      <c r="J1065" s="33">
        <v>84604901.950000003</v>
      </c>
      <c r="K1065" s="39">
        <f>IF(ISERROR((Table212[[#This Row],[Close Price]]-G1064)/G1064),0,(Table212[[#This Row],[Close Price]]-G1064)/G1064)</f>
        <v>1.9096014977266672E-2</v>
      </c>
      <c r="L1065" s="39">
        <f>IF(OR(Table212[[#This Row],[Raw Return]]&lt;-20,Table212[[#This Row],[Raw Return]]&gt;20),"Outlier",Table212[[#This Row],[Raw Return]])</f>
        <v>1.9096014977266672E-2</v>
      </c>
      <c r="M1065" s="40">
        <f>(Table212[[#This Row],[Return]]-$Q$3)^2</f>
        <v>3.1712881404238999E-4</v>
      </c>
      <c r="N1065" s="40">
        <f>(Table212[[#This Row],[Return]]-$Q$3)^3</f>
        <v>5.6474650919728845E-6</v>
      </c>
    </row>
    <row r="1066" spans="1:14" x14ac:dyDescent="0.3">
      <c r="A1066" s="36">
        <v>41822</v>
      </c>
      <c r="B1066" s="37">
        <v>952.6</v>
      </c>
      <c r="C1066" s="37">
        <v>952.3</v>
      </c>
      <c r="D1066" s="37">
        <v>975</v>
      </c>
      <c r="E1066" s="37">
        <v>950.25</v>
      </c>
      <c r="F1066" s="37">
        <v>956</v>
      </c>
      <c r="G1066" s="37">
        <v>958.7</v>
      </c>
      <c r="H1066" s="37">
        <v>962.53</v>
      </c>
      <c r="I1066" s="37">
        <v>59284</v>
      </c>
      <c r="J1066" s="38">
        <v>57062651.600000001</v>
      </c>
      <c r="K1066" s="39">
        <f>IF(ISERROR((Table212[[#This Row],[Close Price]]-G1065)/G1065),0,(Table212[[#This Row],[Close Price]]-G1065)/G1065)</f>
        <v>6.4035271887466121E-3</v>
      </c>
      <c r="L1066" s="39">
        <f>IF(OR(Table212[[#This Row],[Raw Return]]&lt;-20,Table212[[#This Row],[Raw Return]]&gt;20),"Outlier",Table212[[#This Row],[Raw Return]])</f>
        <v>6.4035271887466121E-3</v>
      </c>
      <c r="M1066" s="40">
        <f>(Table212[[#This Row],[Return]]-$Q$3)^2</f>
        <v>2.6169599880667943E-5</v>
      </c>
      <c r="N1066" s="40">
        <f>(Table212[[#This Row],[Return]]-$Q$3)^3</f>
        <v>1.3387381012621024E-7</v>
      </c>
    </row>
    <row r="1067" spans="1:14" x14ac:dyDescent="0.3">
      <c r="A1067" s="31">
        <v>41823</v>
      </c>
      <c r="B1067" s="32">
        <v>958.7</v>
      </c>
      <c r="C1067" s="32">
        <v>953</v>
      </c>
      <c r="D1067" s="32">
        <v>962.85</v>
      </c>
      <c r="E1067" s="32">
        <v>931</v>
      </c>
      <c r="F1067" s="32">
        <v>948.65</v>
      </c>
      <c r="G1067" s="32">
        <v>950.6</v>
      </c>
      <c r="H1067" s="32">
        <v>953.09</v>
      </c>
      <c r="I1067" s="32">
        <v>69677</v>
      </c>
      <c r="J1067" s="33">
        <v>66408333.950000003</v>
      </c>
      <c r="K1067" s="39">
        <f>IF(ISERROR((Table212[[#This Row],[Close Price]]-G1066)/G1066),0,(Table212[[#This Row],[Close Price]]-G1066)/G1066)</f>
        <v>-8.4489412746427683E-3</v>
      </c>
      <c r="L1067" s="39">
        <f>IF(OR(Table212[[#This Row],[Raw Return]]&lt;-20,Table212[[#This Row],[Raw Return]]&gt;20),"Outlier",Table212[[#This Row],[Raw Return]])</f>
        <v>-8.4489412746427683E-3</v>
      </c>
      <c r="M1067" s="40">
        <f>(Table212[[#This Row],[Return]]-$Q$3)^2</f>
        <v>9.480615728906815E-5</v>
      </c>
      <c r="N1067" s="40">
        <f>(Table212[[#This Row],[Return]]-$Q$3)^3</f>
        <v>-9.2311289135831406E-7</v>
      </c>
    </row>
    <row r="1068" spans="1:14" x14ac:dyDescent="0.3">
      <c r="A1068" s="36">
        <v>41824</v>
      </c>
      <c r="B1068" s="37">
        <v>950.6</v>
      </c>
      <c r="C1068" s="37">
        <v>933</v>
      </c>
      <c r="D1068" s="37">
        <v>959.9</v>
      </c>
      <c r="E1068" s="37">
        <v>933</v>
      </c>
      <c r="F1068" s="37">
        <v>950</v>
      </c>
      <c r="G1068" s="37">
        <v>947.4</v>
      </c>
      <c r="H1068" s="37">
        <v>952.03</v>
      </c>
      <c r="I1068" s="37">
        <v>17722</v>
      </c>
      <c r="J1068" s="38">
        <v>16871953.5</v>
      </c>
      <c r="K1068" s="39">
        <f>IF(ISERROR((Table212[[#This Row],[Close Price]]-G1067)/G1067),0,(Table212[[#This Row],[Close Price]]-G1067)/G1067)</f>
        <v>-3.3662949715969341E-3</v>
      </c>
      <c r="L1068" s="39">
        <f>IF(OR(Table212[[#This Row],[Raw Return]]&lt;-20,Table212[[#This Row],[Raw Return]]&gt;20),"Outlier",Table212[[#This Row],[Raw Return]])</f>
        <v>-3.3662949715969341E-3</v>
      </c>
      <c r="M1068" s="40">
        <f>(Table212[[#This Row],[Return]]-$Q$3)^2</f>
        <v>2.1661568730071404E-5</v>
      </c>
      <c r="N1068" s="40">
        <f>(Table212[[#This Row],[Return]]-$Q$3)^3</f>
        <v>-1.0081725244920989E-7</v>
      </c>
    </row>
    <row r="1069" spans="1:14" x14ac:dyDescent="0.3">
      <c r="A1069" s="31">
        <v>41827</v>
      </c>
      <c r="B1069" s="32">
        <v>947.4</v>
      </c>
      <c r="C1069" s="32">
        <v>945.95</v>
      </c>
      <c r="D1069" s="32">
        <v>969</v>
      </c>
      <c r="E1069" s="32">
        <v>932.4</v>
      </c>
      <c r="F1069" s="32">
        <v>966</v>
      </c>
      <c r="G1069" s="32">
        <v>958</v>
      </c>
      <c r="H1069" s="32">
        <v>948.31</v>
      </c>
      <c r="I1069" s="32">
        <v>23961</v>
      </c>
      <c r="J1069" s="33">
        <v>22722487.399999999</v>
      </c>
      <c r="K1069" s="39">
        <f>IF(ISERROR((Table212[[#This Row],[Close Price]]-G1068)/G1068),0,(Table212[[#This Row],[Close Price]]-G1068)/G1068)</f>
        <v>1.1188515938357634E-2</v>
      </c>
      <c r="L1069" s="39">
        <f>IF(OR(Table212[[#This Row],[Raw Return]]&lt;-20,Table212[[#This Row],[Raw Return]]&gt;20),"Outlier",Table212[[#This Row],[Raw Return]])</f>
        <v>1.1188515938357634E-2</v>
      </c>
      <c r="M1069" s="40">
        <f>(Table212[[#This Row],[Return]]-$Q$3)^2</f>
        <v>9.802211534389091E-5</v>
      </c>
      <c r="N1069" s="40">
        <f>(Table212[[#This Row],[Return]]-$Q$3)^3</f>
        <v>9.7047891841657296E-7</v>
      </c>
    </row>
    <row r="1070" spans="1:14" x14ac:dyDescent="0.3">
      <c r="A1070" s="36">
        <v>41828</v>
      </c>
      <c r="B1070" s="37">
        <v>958</v>
      </c>
      <c r="C1070" s="37">
        <v>975</v>
      </c>
      <c r="D1070" s="37">
        <v>975</v>
      </c>
      <c r="E1070" s="37">
        <v>936.95</v>
      </c>
      <c r="F1070" s="37">
        <v>940</v>
      </c>
      <c r="G1070" s="37">
        <v>945.3</v>
      </c>
      <c r="H1070" s="37">
        <v>950.05</v>
      </c>
      <c r="I1070" s="37">
        <v>28704</v>
      </c>
      <c r="J1070" s="38">
        <v>27270246.699999999</v>
      </c>
      <c r="K1070" s="39">
        <f>IF(ISERROR((Table212[[#This Row],[Close Price]]-G1069)/G1069),0,(Table212[[#This Row],[Close Price]]-G1069)/G1069)</f>
        <v>-1.3256784968684807E-2</v>
      </c>
      <c r="L1070" s="39">
        <f>IF(OR(Table212[[#This Row],[Raw Return]]&lt;-20,Table212[[#This Row],[Raw Return]]&gt;20),"Outlier",Table212[[#This Row],[Raw Return]])</f>
        <v>-1.3256784968684807E-2</v>
      </c>
      <c r="M1070" s="40">
        <f>(Table212[[#This Row],[Return]]-$Q$3)^2</f>
        <v>2.1154797926725618E-4</v>
      </c>
      <c r="N1070" s="40">
        <f>(Table212[[#This Row],[Return]]-$Q$3)^3</f>
        <v>-3.0768995754605004E-6</v>
      </c>
    </row>
    <row r="1071" spans="1:14" x14ac:dyDescent="0.3">
      <c r="A1071" s="31">
        <v>41829</v>
      </c>
      <c r="B1071" s="32">
        <v>945.3</v>
      </c>
      <c r="C1071" s="32">
        <v>935</v>
      </c>
      <c r="D1071" s="32">
        <v>954.65</v>
      </c>
      <c r="E1071" s="32">
        <v>917.7</v>
      </c>
      <c r="F1071" s="32">
        <v>935</v>
      </c>
      <c r="G1071" s="32">
        <v>938.4</v>
      </c>
      <c r="H1071" s="32">
        <v>934.01</v>
      </c>
      <c r="I1071" s="32">
        <v>24645</v>
      </c>
      <c r="J1071" s="33">
        <v>23018685.300000001</v>
      </c>
      <c r="K1071" s="39">
        <f>IF(ISERROR((Table212[[#This Row],[Close Price]]-G1070)/G1070),0,(Table212[[#This Row],[Close Price]]-G1070)/G1070)</f>
        <v>-7.2992700729926771E-3</v>
      </c>
      <c r="L1071" s="39">
        <f>IF(OR(Table212[[#This Row],[Raw Return]]&lt;-20,Table212[[#This Row],[Raw Return]]&gt;20),"Outlier",Table212[[#This Row],[Raw Return]])</f>
        <v>-7.2992700729926771E-3</v>
      </c>
      <c r="M1071" s="40">
        <f>(Table212[[#This Row],[Return]]-$Q$3)^2</f>
        <v>7.3739559782874832E-5</v>
      </c>
      <c r="N1071" s="40">
        <f>(Table212[[#This Row],[Return]]-$Q$3)^3</f>
        <v>-6.332144411724412E-7</v>
      </c>
    </row>
    <row r="1072" spans="1:14" x14ac:dyDescent="0.3">
      <c r="A1072" s="36">
        <v>41830</v>
      </c>
      <c r="B1072" s="37">
        <v>938.4</v>
      </c>
      <c r="C1072" s="37">
        <v>929</v>
      </c>
      <c r="D1072" s="37">
        <v>965</v>
      </c>
      <c r="E1072" s="37">
        <v>929</v>
      </c>
      <c r="F1072" s="37">
        <v>950.2</v>
      </c>
      <c r="G1072" s="37">
        <v>953.5</v>
      </c>
      <c r="H1072" s="37">
        <v>949.72</v>
      </c>
      <c r="I1072" s="37">
        <v>47261</v>
      </c>
      <c r="J1072" s="38">
        <v>44884813</v>
      </c>
      <c r="K1072" s="39">
        <f>IF(ISERROR((Table212[[#This Row],[Close Price]]-G1071)/G1071),0,(Table212[[#This Row],[Close Price]]-G1071)/G1071)</f>
        <v>1.6091219096334212E-2</v>
      </c>
      <c r="L1072" s="39">
        <f>IF(OR(Table212[[#This Row],[Raw Return]]&lt;-20,Table212[[#This Row],[Raw Return]]&gt;20),"Outlier",Table212[[#This Row],[Raw Return]])</f>
        <v>1.6091219096334212E-2</v>
      </c>
      <c r="M1072" s="40">
        <f>(Table212[[#This Row],[Return]]-$Q$3)^2</f>
        <v>2.1913813573304784E-4</v>
      </c>
      <c r="N1072" s="40">
        <f>(Table212[[#This Row],[Return]]-$Q$3)^3</f>
        <v>3.243970857274585E-6</v>
      </c>
    </row>
    <row r="1073" spans="1:14" x14ac:dyDescent="0.3">
      <c r="A1073" s="31">
        <v>41831</v>
      </c>
      <c r="B1073" s="32">
        <v>953.5</v>
      </c>
      <c r="C1073" s="32">
        <v>946.55</v>
      </c>
      <c r="D1073" s="32">
        <v>957.5</v>
      </c>
      <c r="E1073" s="32">
        <v>931.4</v>
      </c>
      <c r="F1073" s="32">
        <v>937.5</v>
      </c>
      <c r="G1073" s="32">
        <v>936.8</v>
      </c>
      <c r="H1073" s="32">
        <v>942.06</v>
      </c>
      <c r="I1073" s="32">
        <v>18087</v>
      </c>
      <c r="J1073" s="33">
        <v>17039078.899999999</v>
      </c>
      <c r="K1073" s="39">
        <f>IF(ISERROR((Table212[[#This Row],[Close Price]]-G1072)/G1072),0,(Table212[[#This Row],[Close Price]]-G1072)/G1072)</f>
        <v>-1.7514420555846927E-2</v>
      </c>
      <c r="L1073" s="39">
        <f>IF(OR(Table212[[#This Row],[Raw Return]]&lt;-20,Table212[[#This Row],[Raw Return]]&gt;20),"Outlier",Table212[[#This Row],[Raw Return]])</f>
        <v>-1.7514420555846927E-2</v>
      </c>
      <c r="M1073" s="40">
        <f>(Table212[[#This Row],[Return]]-$Q$3)^2</f>
        <v>3.5352741138125731E-4</v>
      </c>
      <c r="N1073" s="40">
        <f>(Table212[[#This Row],[Return]]-$Q$3)^3</f>
        <v>-6.6471371533537437E-6</v>
      </c>
    </row>
    <row r="1074" spans="1:14" x14ac:dyDescent="0.3">
      <c r="A1074" s="36">
        <v>41834</v>
      </c>
      <c r="B1074" s="37">
        <v>936.8</v>
      </c>
      <c r="C1074" s="37">
        <v>939.2</v>
      </c>
      <c r="D1074" s="37">
        <v>950.9</v>
      </c>
      <c r="E1074" s="37">
        <v>924</v>
      </c>
      <c r="F1074" s="37">
        <v>928</v>
      </c>
      <c r="G1074" s="37">
        <v>928</v>
      </c>
      <c r="H1074" s="37">
        <v>931.62</v>
      </c>
      <c r="I1074" s="37">
        <v>18915</v>
      </c>
      <c r="J1074" s="38">
        <v>17621666</v>
      </c>
      <c r="K1074" s="39">
        <f>IF(ISERROR((Table212[[#This Row],[Close Price]]-G1073)/G1073),0,(Table212[[#This Row],[Close Price]]-G1073)/G1073)</f>
        <v>-9.3936806148590471E-3</v>
      </c>
      <c r="L1074" s="39">
        <f>IF(OR(Table212[[#This Row],[Raw Return]]&lt;-20,Table212[[#This Row],[Raw Return]]&gt;20),"Outlier",Table212[[#This Row],[Raw Return]])</f>
        <v>-9.3936806148590471E-3</v>
      </c>
      <c r="M1074" s="40">
        <f>(Table212[[#This Row],[Return]]-$Q$3)^2</f>
        <v>1.1409625140567952E-4</v>
      </c>
      <c r="N1074" s="40">
        <f>(Table212[[#This Row],[Return]]-$Q$3)^3</f>
        <v>-1.2187287717528691E-6</v>
      </c>
    </row>
    <row r="1075" spans="1:14" x14ac:dyDescent="0.3">
      <c r="A1075" s="31">
        <v>41835</v>
      </c>
      <c r="B1075" s="32">
        <v>928</v>
      </c>
      <c r="C1075" s="32">
        <v>930.05</v>
      </c>
      <c r="D1075" s="32">
        <v>942</v>
      </c>
      <c r="E1075" s="32">
        <v>920.1</v>
      </c>
      <c r="F1075" s="32">
        <v>925.5</v>
      </c>
      <c r="G1075" s="32">
        <v>925.4</v>
      </c>
      <c r="H1075" s="32">
        <v>927.23</v>
      </c>
      <c r="I1075" s="32">
        <v>17327</v>
      </c>
      <c r="J1075" s="33">
        <v>16066042.300000001</v>
      </c>
      <c r="K1075" s="39">
        <f>IF(ISERROR((Table212[[#This Row],[Close Price]]-G1074)/G1074),0,(Table212[[#This Row],[Close Price]]-G1074)/G1074)</f>
        <v>-2.8017241379310592E-3</v>
      </c>
      <c r="L1075" s="39">
        <f>IF(OR(Table212[[#This Row],[Raw Return]]&lt;-20,Table212[[#This Row],[Raw Return]]&gt;20),"Outlier",Table212[[#This Row],[Raw Return]])</f>
        <v>-2.8017241379310592E-3</v>
      </c>
      <c r="M1075" s="40">
        <f>(Table212[[#This Row],[Return]]-$Q$3)^2</f>
        <v>1.6725058889007948E-5</v>
      </c>
      <c r="N1075" s="40">
        <f>(Table212[[#This Row],[Return]]-$Q$3)^3</f>
        <v>-6.8399272632043859E-8</v>
      </c>
    </row>
    <row r="1076" spans="1:14" x14ac:dyDescent="0.3">
      <c r="A1076" s="36">
        <v>41836</v>
      </c>
      <c r="B1076" s="37">
        <v>925.4</v>
      </c>
      <c r="C1076" s="37">
        <v>925.25</v>
      </c>
      <c r="D1076" s="37">
        <v>988</v>
      </c>
      <c r="E1076" s="37">
        <v>925.25</v>
      </c>
      <c r="F1076" s="37">
        <v>944.3</v>
      </c>
      <c r="G1076" s="37">
        <v>947.6</v>
      </c>
      <c r="H1076" s="37">
        <v>959.82</v>
      </c>
      <c r="I1076" s="37">
        <v>157682</v>
      </c>
      <c r="J1076" s="38">
        <v>151345576.05000001</v>
      </c>
      <c r="K1076" s="39">
        <f>IF(ISERROR((Table212[[#This Row],[Close Price]]-G1075)/G1075),0,(Table212[[#This Row],[Close Price]]-G1075)/G1075)</f>
        <v>2.3989626107629183E-2</v>
      </c>
      <c r="L1076" s="39">
        <f>IF(OR(Table212[[#This Row],[Raw Return]]&lt;-20,Table212[[#This Row],[Raw Return]]&gt;20),"Outlier",Table212[[#This Row],[Raw Return]])</f>
        <v>2.3989626107629183E-2</v>
      </c>
      <c r="M1076" s="40">
        <f>(Table212[[#This Row],[Return]]-$Q$3)^2</f>
        <v>5.1536818341880899E-4</v>
      </c>
      <c r="N1076" s="40">
        <f>(Table212[[#This Row],[Return]]-$Q$3)^3</f>
        <v>1.1699745246387745E-5</v>
      </c>
    </row>
    <row r="1077" spans="1:14" x14ac:dyDescent="0.3">
      <c r="A1077" s="31">
        <v>41837</v>
      </c>
      <c r="B1077" s="32">
        <v>947.6</v>
      </c>
      <c r="C1077" s="32">
        <v>950</v>
      </c>
      <c r="D1077" s="32">
        <v>975</v>
      </c>
      <c r="E1077" s="32">
        <v>940.05</v>
      </c>
      <c r="F1077" s="32">
        <v>947</v>
      </c>
      <c r="G1077" s="32">
        <v>942.95</v>
      </c>
      <c r="H1077" s="32">
        <v>953.8</v>
      </c>
      <c r="I1077" s="32">
        <v>98788</v>
      </c>
      <c r="J1077" s="33">
        <v>94224326.400000006</v>
      </c>
      <c r="K1077" s="39">
        <f>IF(ISERROR((Table212[[#This Row],[Close Price]]-G1076)/G1076),0,(Table212[[#This Row],[Close Price]]-G1076)/G1076)</f>
        <v>-4.9071338117348852E-3</v>
      </c>
      <c r="L1077" s="39">
        <f>IF(OR(Table212[[#This Row],[Raw Return]]&lt;-20,Table212[[#This Row],[Raw Return]]&gt;20),"Outlier",Table212[[#This Row],[Raw Return]])</f>
        <v>-4.9071338117348852E-3</v>
      </c>
      <c r="M1077" s="40">
        <f>(Table212[[#This Row],[Return]]-$Q$3)^2</f>
        <v>3.8378494371130788E-5</v>
      </c>
      <c r="N1077" s="40">
        <f>(Table212[[#This Row],[Return]]-$Q$3)^3</f>
        <v>-2.3775622651956874E-7</v>
      </c>
    </row>
    <row r="1078" spans="1:14" x14ac:dyDescent="0.3">
      <c r="A1078" s="36">
        <v>41838</v>
      </c>
      <c r="B1078" s="37">
        <v>942.95</v>
      </c>
      <c r="C1078" s="37">
        <v>946.45</v>
      </c>
      <c r="D1078" s="37">
        <v>974.3</v>
      </c>
      <c r="E1078" s="37">
        <v>945</v>
      </c>
      <c r="F1078" s="37">
        <v>965.9</v>
      </c>
      <c r="G1078" s="37">
        <v>964.35</v>
      </c>
      <c r="H1078" s="37">
        <v>964.77</v>
      </c>
      <c r="I1078" s="37">
        <v>98277</v>
      </c>
      <c r="J1078" s="38">
        <v>94814783.650000006</v>
      </c>
      <c r="K1078" s="39">
        <f>IF(ISERROR((Table212[[#This Row],[Close Price]]-G1077)/G1077),0,(Table212[[#This Row],[Close Price]]-G1077)/G1077)</f>
        <v>2.2694734609470253E-2</v>
      </c>
      <c r="L1078" s="39">
        <f>IF(OR(Table212[[#This Row],[Raw Return]]&lt;-20,Table212[[#This Row],[Raw Return]]&gt;20),"Outlier",Table212[[#This Row],[Raw Return]])</f>
        <v>2.2694734609470253E-2</v>
      </c>
      <c r="M1078" s="40">
        <f>(Table212[[#This Row],[Return]]-$Q$3)^2</f>
        <v>4.5825239369376225E-4</v>
      </c>
      <c r="N1078" s="40">
        <f>(Table212[[#This Row],[Return]]-$Q$3)^3</f>
        <v>9.809731335554174E-6</v>
      </c>
    </row>
    <row r="1079" spans="1:14" x14ac:dyDescent="0.3">
      <c r="A1079" s="31">
        <v>41841</v>
      </c>
      <c r="B1079" s="32">
        <v>964.35</v>
      </c>
      <c r="C1079" s="32">
        <v>965</v>
      </c>
      <c r="D1079" s="32">
        <v>974.95</v>
      </c>
      <c r="E1079" s="32">
        <v>946.6</v>
      </c>
      <c r="F1079" s="32">
        <v>950.05</v>
      </c>
      <c r="G1079" s="32">
        <v>950.65</v>
      </c>
      <c r="H1079" s="32">
        <v>960.44</v>
      </c>
      <c r="I1079" s="32">
        <v>34768</v>
      </c>
      <c r="J1079" s="33">
        <v>33392722</v>
      </c>
      <c r="K1079" s="39">
        <f>IF(ISERROR((Table212[[#This Row],[Close Price]]-G1078)/G1078),0,(Table212[[#This Row],[Close Price]]-G1078)/G1078)</f>
        <v>-1.4206460310053451E-2</v>
      </c>
      <c r="L1079" s="39">
        <f>IF(OR(Table212[[#This Row],[Raw Return]]&lt;-20,Table212[[#This Row],[Raw Return]]&gt;20),"Outlier",Table212[[#This Row],[Raw Return]])</f>
        <v>-1.4206460310053451E-2</v>
      </c>
      <c r="M1079" s="40">
        <f>(Table212[[#This Row],[Return]]-$Q$3)^2</f>
        <v>2.4007532757938687E-4</v>
      </c>
      <c r="N1079" s="40">
        <f>(Table212[[#This Row],[Return]]-$Q$3)^3</f>
        <v>-3.7198146044663725E-6</v>
      </c>
    </row>
    <row r="1080" spans="1:14" x14ac:dyDescent="0.3">
      <c r="A1080" s="36">
        <v>41842</v>
      </c>
      <c r="B1080" s="37">
        <v>950.65</v>
      </c>
      <c r="C1080" s="37">
        <v>947.15</v>
      </c>
      <c r="D1080" s="37">
        <v>960</v>
      </c>
      <c r="E1080" s="37">
        <v>935</v>
      </c>
      <c r="F1080" s="37">
        <v>935</v>
      </c>
      <c r="G1080" s="37">
        <v>938.85</v>
      </c>
      <c r="H1080" s="37">
        <v>942.34</v>
      </c>
      <c r="I1080" s="37">
        <v>23582</v>
      </c>
      <c r="J1080" s="38">
        <v>22222202.25</v>
      </c>
      <c r="K1080" s="39">
        <f>IF(ISERROR((Table212[[#This Row],[Close Price]]-G1079)/G1079),0,(Table212[[#This Row],[Close Price]]-G1079)/G1079)</f>
        <v>-1.2412559827486409E-2</v>
      </c>
      <c r="L1080" s="39">
        <f>IF(OR(Table212[[#This Row],[Raw Return]]&lt;-20,Table212[[#This Row],[Raw Return]]&gt;20),"Outlier",Table212[[#This Row],[Raw Return]])</f>
        <v>-1.2412559827486409E-2</v>
      </c>
      <c r="M1080" s="40">
        <f>(Table212[[#This Row],[Return]]-$Q$3)^2</f>
        <v>1.8770271103950252E-4</v>
      </c>
      <c r="N1080" s="40">
        <f>(Table212[[#This Row],[Return]]-$Q$3)^3</f>
        <v>-2.5716142162842778E-6</v>
      </c>
    </row>
    <row r="1081" spans="1:14" x14ac:dyDescent="0.3">
      <c r="A1081" s="31">
        <v>41843</v>
      </c>
      <c r="B1081" s="32">
        <v>938.85</v>
      </c>
      <c r="C1081" s="32">
        <v>935</v>
      </c>
      <c r="D1081" s="32">
        <v>949</v>
      </c>
      <c r="E1081" s="32">
        <v>923</v>
      </c>
      <c r="F1081" s="32">
        <v>930.1</v>
      </c>
      <c r="G1081" s="32">
        <v>929.85</v>
      </c>
      <c r="H1081" s="32">
        <v>924.34</v>
      </c>
      <c r="I1081" s="32">
        <v>186603</v>
      </c>
      <c r="J1081" s="33">
        <v>172483790.90000001</v>
      </c>
      <c r="K1081" s="39">
        <f>IF(ISERROR((Table212[[#This Row],[Close Price]]-G1080)/G1080),0,(Table212[[#This Row],[Close Price]]-G1080)/G1080)</f>
        <v>-9.5861958779357714E-3</v>
      </c>
      <c r="L1081" s="39">
        <f>IF(OR(Table212[[#This Row],[Raw Return]]&lt;-20,Table212[[#This Row],[Raw Return]]&gt;20),"Outlier",Table212[[#This Row],[Raw Return]])</f>
        <v>-9.5861958779357714E-3</v>
      </c>
      <c r="M1081" s="40">
        <f>(Table212[[#This Row],[Return]]-$Q$3)^2</f>
        <v>1.1824604970402706E-4</v>
      </c>
      <c r="N1081" s="40">
        <f>(Table212[[#This Row],[Return]]-$Q$3)^3</f>
        <v>-1.2858193630733305E-6</v>
      </c>
    </row>
    <row r="1082" spans="1:14" x14ac:dyDescent="0.3">
      <c r="A1082" s="36">
        <v>41844</v>
      </c>
      <c r="B1082" s="37">
        <v>929.85</v>
      </c>
      <c r="C1082" s="37">
        <v>930</v>
      </c>
      <c r="D1082" s="37">
        <v>961.1</v>
      </c>
      <c r="E1082" s="37">
        <v>912</v>
      </c>
      <c r="F1082" s="37">
        <v>930</v>
      </c>
      <c r="G1082" s="37">
        <v>930.2</v>
      </c>
      <c r="H1082" s="37">
        <v>940.42</v>
      </c>
      <c r="I1082" s="37">
        <v>120590</v>
      </c>
      <c r="J1082" s="38">
        <v>113405291.2</v>
      </c>
      <c r="K1082" s="39">
        <f>IF(ISERROR((Table212[[#This Row],[Close Price]]-G1081)/G1081),0,(Table212[[#This Row],[Close Price]]-G1081)/G1081)</f>
        <v>3.7640479647257376E-4</v>
      </c>
      <c r="L1082" s="39">
        <f>IF(OR(Table212[[#This Row],[Raw Return]]&lt;-20,Table212[[#This Row],[Raw Return]]&gt;20),"Outlier",Table212[[#This Row],[Raw Return]])</f>
        <v>3.7640479647257376E-4</v>
      </c>
      <c r="M1082" s="40">
        <f>(Table212[[#This Row],[Return]]-$Q$3)^2</f>
        <v>8.3083092784811187E-7</v>
      </c>
      <c r="N1082" s="40">
        <f>(Table212[[#This Row],[Return]]-$Q$3)^3</f>
        <v>-7.5730178816355013E-10</v>
      </c>
    </row>
    <row r="1083" spans="1:14" x14ac:dyDescent="0.3">
      <c r="A1083" s="31">
        <v>41845</v>
      </c>
      <c r="B1083" s="32">
        <v>930.2</v>
      </c>
      <c r="C1083" s="32">
        <v>927.05</v>
      </c>
      <c r="D1083" s="32">
        <v>943</v>
      </c>
      <c r="E1083" s="32">
        <v>915.05</v>
      </c>
      <c r="F1083" s="32">
        <v>925.05</v>
      </c>
      <c r="G1083" s="32">
        <v>935.4</v>
      </c>
      <c r="H1083" s="32">
        <v>926.91</v>
      </c>
      <c r="I1083" s="32">
        <v>40363</v>
      </c>
      <c r="J1083" s="33">
        <v>37412992.149999999</v>
      </c>
      <c r="K1083" s="39">
        <f>IF(ISERROR((Table212[[#This Row],[Close Price]]-G1082)/G1082),0,(Table212[[#This Row],[Close Price]]-G1082)/G1082)</f>
        <v>5.5901956568479164E-3</v>
      </c>
      <c r="L1083" s="39">
        <f>IF(OR(Table212[[#This Row],[Raw Return]]&lt;-20,Table212[[#This Row],[Raw Return]]&gt;20),"Outlier",Table212[[#This Row],[Raw Return]])</f>
        <v>5.5901956568479164E-3</v>
      </c>
      <c r="M1083" s="40">
        <f>(Table212[[#This Row],[Return]]-$Q$3)^2</f>
        <v>1.8509712887844875E-5</v>
      </c>
      <c r="N1083" s="40">
        <f>(Table212[[#This Row],[Return]]-$Q$3)^3</f>
        <v>7.9634182009935917E-8</v>
      </c>
    </row>
    <row r="1084" spans="1:14" x14ac:dyDescent="0.3">
      <c r="A1084" s="36">
        <v>41848</v>
      </c>
      <c r="B1084" s="37">
        <v>935.4</v>
      </c>
      <c r="C1084" s="37">
        <v>933</v>
      </c>
      <c r="D1084" s="37">
        <v>942</v>
      </c>
      <c r="E1084" s="37">
        <v>921.4</v>
      </c>
      <c r="F1084" s="37">
        <v>930.05</v>
      </c>
      <c r="G1084" s="37">
        <v>935</v>
      </c>
      <c r="H1084" s="37">
        <v>933.21</v>
      </c>
      <c r="I1084" s="37">
        <v>41011</v>
      </c>
      <c r="J1084" s="38">
        <v>38271806</v>
      </c>
      <c r="K1084" s="39">
        <f>IF(ISERROR((Table212[[#This Row],[Close Price]]-G1083)/G1083),0,(Table212[[#This Row],[Close Price]]-G1083)/G1083)</f>
        <v>-4.2762454564889595E-4</v>
      </c>
      <c r="L1084" s="39">
        <f>IF(OR(Table212[[#This Row],[Raw Return]]&lt;-20,Table212[[#This Row],[Raw Return]]&gt;20),"Outlier",Table212[[#This Row],[Raw Return]])</f>
        <v>-4.2762454564889595E-4</v>
      </c>
      <c r="M1084" s="40">
        <f>(Table212[[#This Row],[Return]]-$Q$3)^2</f>
        <v>2.9430384352641644E-6</v>
      </c>
      <c r="N1084" s="40">
        <f>(Table212[[#This Row],[Return]]-$Q$3)^3</f>
        <v>-5.0488666562133324E-9</v>
      </c>
    </row>
    <row r="1085" spans="1:14" x14ac:dyDescent="0.3">
      <c r="A1085" s="31">
        <v>41850</v>
      </c>
      <c r="B1085" s="32">
        <v>935</v>
      </c>
      <c r="C1085" s="32">
        <v>927.05</v>
      </c>
      <c r="D1085" s="32">
        <v>944.5</v>
      </c>
      <c r="E1085" s="32">
        <v>923</v>
      </c>
      <c r="F1085" s="32">
        <v>944.4</v>
      </c>
      <c r="G1085" s="32">
        <v>940.5</v>
      </c>
      <c r="H1085" s="32">
        <v>934.39</v>
      </c>
      <c r="I1085" s="32">
        <v>51416</v>
      </c>
      <c r="J1085" s="33">
        <v>48042845.5</v>
      </c>
      <c r="K1085" s="39">
        <f>IF(ISERROR((Table212[[#This Row],[Close Price]]-G1084)/G1084),0,(Table212[[#This Row],[Close Price]]-G1084)/G1084)</f>
        <v>5.8823529411764705E-3</v>
      </c>
      <c r="L1085" s="39">
        <f>IF(OR(Table212[[#This Row],[Raw Return]]&lt;-20,Table212[[#This Row],[Raw Return]]&gt;20),"Outlier",Table212[[#This Row],[Raw Return]])</f>
        <v>5.8823529411764705E-3</v>
      </c>
      <c r="M1085" s="40">
        <f>(Table212[[#This Row],[Return]]-$Q$3)^2</f>
        <v>2.1108960418729841E-5</v>
      </c>
      <c r="N1085" s="40">
        <f>(Table212[[#This Row],[Return]]-$Q$3)^3</f>
        <v>9.6984039341985714E-8</v>
      </c>
    </row>
    <row r="1086" spans="1:14" x14ac:dyDescent="0.3">
      <c r="A1086" s="36">
        <v>41851</v>
      </c>
      <c r="B1086" s="37">
        <v>940.5</v>
      </c>
      <c r="C1086" s="37">
        <v>932</v>
      </c>
      <c r="D1086" s="37">
        <v>953.05</v>
      </c>
      <c r="E1086" s="37">
        <v>932</v>
      </c>
      <c r="F1086" s="37">
        <v>947.05</v>
      </c>
      <c r="G1086" s="37">
        <v>944.25</v>
      </c>
      <c r="H1086" s="37">
        <v>946.66</v>
      </c>
      <c r="I1086" s="37">
        <v>31896</v>
      </c>
      <c r="J1086" s="38">
        <v>30194639.199999999</v>
      </c>
      <c r="K1086" s="39">
        <f>IF(ISERROR((Table212[[#This Row],[Close Price]]-G1085)/G1085),0,(Table212[[#This Row],[Close Price]]-G1085)/G1085)</f>
        <v>3.9872408293460922E-3</v>
      </c>
      <c r="L1086" s="39">
        <f>IF(OR(Table212[[#This Row],[Raw Return]]&lt;-20,Table212[[#This Row],[Raw Return]]&gt;20),"Outlier",Table212[[#This Row],[Raw Return]])</f>
        <v>3.9872408293460922E-3</v>
      </c>
      <c r="M1086" s="40">
        <f>(Table212[[#This Row],[Return]]-$Q$3)^2</f>
        <v>7.2864189338209428E-6</v>
      </c>
      <c r="N1086" s="40">
        <f>(Table212[[#This Row],[Return]]-$Q$3)^3</f>
        <v>1.9668498463236639E-8</v>
      </c>
    </row>
    <row r="1087" spans="1:14" x14ac:dyDescent="0.3">
      <c r="A1087" s="31">
        <v>41852</v>
      </c>
      <c r="B1087" s="32">
        <v>944.25</v>
      </c>
      <c r="C1087" s="32">
        <v>935</v>
      </c>
      <c r="D1087" s="32">
        <v>963.9</v>
      </c>
      <c r="E1087" s="32">
        <v>935</v>
      </c>
      <c r="F1087" s="32">
        <v>948.2</v>
      </c>
      <c r="G1087" s="32">
        <v>950.35</v>
      </c>
      <c r="H1087" s="32">
        <v>952.48</v>
      </c>
      <c r="I1087" s="32">
        <v>39278</v>
      </c>
      <c r="J1087" s="33">
        <v>37411367.5</v>
      </c>
      <c r="K1087" s="39">
        <f>IF(ISERROR((Table212[[#This Row],[Close Price]]-G1086)/G1086),0,(Table212[[#This Row],[Close Price]]-G1086)/G1086)</f>
        <v>6.4601535610272947E-3</v>
      </c>
      <c r="L1087" s="39">
        <f>IF(OR(Table212[[#This Row],[Raw Return]]&lt;-20,Table212[[#This Row],[Raw Return]]&gt;20),"Outlier",Table212[[#This Row],[Raw Return]])</f>
        <v>6.4601535610272947E-3</v>
      </c>
      <c r="M1087" s="40">
        <f>(Table212[[#This Row],[Return]]-$Q$3)^2</f>
        <v>2.6752164784908121E-5</v>
      </c>
      <c r="N1087" s="40">
        <f>(Table212[[#This Row],[Return]]-$Q$3)^3</f>
        <v>1.3836887066023075E-7</v>
      </c>
    </row>
    <row r="1088" spans="1:14" x14ac:dyDescent="0.3">
      <c r="A1088" s="36">
        <v>41855</v>
      </c>
      <c r="B1088" s="37">
        <v>950.35</v>
      </c>
      <c r="C1088" s="37">
        <v>945</v>
      </c>
      <c r="D1088" s="37">
        <v>958.9</v>
      </c>
      <c r="E1088" s="37">
        <v>940</v>
      </c>
      <c r="F1088" s="37">
        <v>945.05</v>
      </c>
      <c r="G1088" s="37">
        <v>950.7</v>
      </c>
      <c r="H1088" s="37">
        <v>947.95</v>
      </c>
      <c r="I1088" s="37">
        <v>13756</v>
      </c>
      <c r="J1088" s="38">
        <v>13039970</v>
      </c>
      <c r="K1088" s="39">
        <f>IF(ISERROR((Table212[[#This Row],[Close Price]]-G1087)/G1087),0,(Table212[[#This Row],[Close Price]]-G1087)/G1087)</f>
        <v>3.6828536854845346E-4</v>
      </c>
      <c r="L1088" s="39">
        <f>IF(OR(Table212[[#This Row],[Raw Return]]&lt;-20,Table212[[#This Row],[Raw Return]]&gt;20),"Outlier",Table212[[#This Row],[Raw Return]])</f>
        <v>3.6828536854845346E-4</v>
      </c>
      <c r="M1088" s="40">
        <f>(Table212[[#This Row],[Return]]-$Q$3)^2</f>
        <v>8.4569855828617502E-7</v>
      </c>
      <c r="N1088" s="40">
        <f>(Table212[[#This Row],[Return]]-$Q$3)^3</f>
        <v>-7.7772021101445615E-10</v>
      </c>
    </row>
    <row r="1089" spans="1:14" x14ac:dyDescent="0.3">
      <c r="A1089" s="31">
        <v>41856</v>
      </c>
      <c r="B1089" s="32">
        <v>950.7</v>
      </c>
      <c r="C1089" s="32">
        <v>948</v>
      </c>
      <c r="D1089" s="32">
        <v>965</v>
      </c>
      <c r="E1089" s="32">
        <v>945.05</v>
      </c>
      <c r="F1089" s="32">
        <v>960</v>
      </c>
      <c r="G1089" s="32">
        <v>957.9</v>
      </c>
      <c r="H1089" s="32">
        <v>956.99</v>
      </c>
      <c r="I1089" s="32">
        <v>28100</v>
      </c>
      <c r="J1089" s="33">
        <v>26891502.449999999</v>
      </c>
      <c r="K1089" s="39">
        <f>IF(ISERROR((Table212[[#This Row],[Close Price]]-G1088)/G1088),0,(Table212[[#This Row],[Close Price]]-G1088)/G1088)</f>
        <v>7.5733669927421175E-3</v>
      </c>
      <c r="L1089" s="39">
        <f>IF(OR(Table212[[#This Row],[Raw Return]]&lt;-20,Table212[[#This Row],[Raw Return]]&gt;20),"Outlier",Table212[[#This Row],[Raw Return]])</f>
        <v>7.5733669927421175E-3</v>
      </c>
      <c r="M1089" s="40">
        <f>(Table212[[#This Row],[Return]]-$Q$3)^2</f>
        <v>3.950704413794639E-5</v>
      </c>
      <c r="N1089" s="40">
        <f>(Table212[[#This Row],[Return]]-$Q$3)^3</f>
        <v>2.4832006106836758E-7</v>
      </c>
    </row>
    <row r="1090" spans="1:14" x14ac:dyDescent="0.3">
      <c r="A1090" s="36">
        <v>41857</v>
      </c>
      <c r="B1090" s="37">
        <v>957.9</v>
      </c>
      <c r="C1090" s="37">
        <v>950.2</v>
      </c>
      <c r="D1090" s="37">
        <v>963.95</v>
      </c>
      <c r="E1090" s="37">
        <v>945.05</v>
      </c>
      <c r="F1090" s="37">
        <v>954.5</v>
      </c>
      <c r="G1090" s="37">
        <v>949.6</v>
      </c>
      <c r="H1090" s="37">
        <v>950.09</v>
      </c>
      <c r="I1090" s="37">
        <v>25747</v>
      </c>
      <c r="J1090" s="38">
        <v>24461879.800000001</v>
      </c>
      <c r="K1090" s="39">
        <f>IF(ISERROR((Table212[[#This Row],[Close Price]]-G1089)/G1089),0,(Table212[[#This Row],[Close Price]]-G1089)/G1089)</f>
        <v>-8.6647875561122814E-3</v>
      </c>
      <c r="L1090" s="39">
        <f>IF(OR(Table212[[#This Row],[Raw Return]]&lt;-20,Table212[[#This Row],[Raw Return]]&gt;20),"Outlier",Table212[[#This Row],[Raw Return]])</f>
        <v>-8.6647875561122814E-3</v>
      </c>
      <c r="M1090" s="40">
        <f>(Table212[[#This Row],[Return]]-$Q$3)^2</f>
        <v>9.9056070628584763E-5</v>
      </c>
      <c r="N1090" s="40">
        <f>(Table212[[#This Row],[Return]]-$Q$3)^3</f>
        <v>-9.858745247806284E-7</v>
      </c>
    </row>
    <row r="1091" spans="1:14" x14ac:dyDescent="0.3">
      <c r="A1091" s="31">
        <v>41858</v>
      </c>
      <c r="B1091" s="32">
        <v>949.6</v>
      </c>
      <c r="C1091" s="32">
        <v>941</v>
      </c>
      <c r="D1091" s="32">
        <v>953</v>
      </c>
      <c r="E1091" s="32">
        <v>937</v>
      </c>
      <c r="F1091" s="32">
        <v>937.2</v>
      </c>
      <c r="G1091" s="32">
        <v>941.65</v>
      </c>
      <c r="H1091" s="32">
        <v>948.44</v>
      </c>
      <c r="I1091" s="32">
        <v>37557</v>
      </c>
      <c r="J1091" s="33">
        <v>35620578.5</v>
      </c>
      <c r="K1091" s="39">
        <f>IF(ISERROR((Table212[[#This Row],[Close Price]]-G1090)/G1090),0,(Table212[[#This Row],[Close Price]]-G1090)/G1090)</f>
        <v>-8.3719460825611262E-3</v>
      </c>
      <c r="L1091" s="39">
        <f>IF(OR(Table212[[#This Row],[Raw Return]]&lt;-20,Table212[[#This Row],[Raw Return]]&gt;20),"Outlier",Table212[[#This Row],[Raw Return]])</f>
        <v>-8.3719460825611262E-3</v>
      </c>
      <c r="M1091" s="40">
        <f>(Table212[[#This Row],[Return]]-$Q$3)^2</f>
        <v>9.3312704993325372E-5</v>
      </c>
      <c r="N1091" s="40">
        <f>(Table212[[#This Row],[Return]]-$Q$3)^3</f>
        <v>-9.013867476786382E-7</v>
      </c>
    </row>
    <row r="1092" spans="1:14" x14ac:dyDescent="0.3">
      <c r="A1092" s="36">
        <v>41859</v>
      </c>
      <c r="B1092" s="37">
        <v>941.65</v>
      </c>
      <c r="C1092" s="37">
        <v>932</v>
      </c>
      <c r="D1092" s="37">
        <v>934.5</v>
      </c>
      <c r="E1092" s="37">
        <v>912.65</v>
      </c>
      <c r="F1092" s="37">
        <v>928.25</v>
      </c>
      <c r="G1092" s="37">
        <v>928.65</v>
      </c>
      <c r="H1092" s="37">
        <v>921.72</v>
      </c>
      <c r="I1092" s="37">
        <v>123825</v>
      </c>
      <c r="J1092" s="38">
        <v>114131455.40000001</v>
      </c>
      <c r="K1092" s="39">
        <f>IF(ISERROR((Table212[[#This Row],[Close Price]]-G1091)/G1091),0,(Table212[[#This Row],[Close Price]]-G1091)/G1091)</f>
        <v>-1.3805554080603197E-2</v>
      </c>
      <c r="L1092" s="39">
        <f>IF(OR(Table212[[#This Row],[Raw Return]]&lt;-20,Table212[[#This Row],[Raw Return]]&gt;20),"Outlier",Table212[[#This Row],[Raw Return]])</f>
        <v>-1.3805554080603197E-2</v>
      </c>
      <c r="M1092" s="40">
        <f>(Table212[[#This Row],[Return]]-$Q$3)^2</f>
        <v>2.2781247898055707E-4</v>
      </c>
      <c r="N1092" s="40">
        <f>(Table212[[#This Row],[Return]]-$Q$3)^3</f>
        <v>-3.438478117954019E-6</v>
      </c>
    </row>
    <row r="1093" spans="1:14" x14ac:dyDescent="0.3">
      <c r="A1093" s="31">
        <v>41862</v>
      </c>
      <c r="B1093" s="32">
        <v>928.65</v>
      </c>
      <c r="C1093" s="32">
        <v>931</v>
      </c>
      <c r="D1093" s="32">
        <v>948.95</v>
      </c>
      <c r="E1093" s="32">
        <v>922</v>
      </c>
      <c r="F1093" s="32">
        <v>929.8</v>
      </c>
      <c r="G1093" s="32">
        <v>928.95</v>
      </c>
      <c r="H1093" s="32">
        <v>927.24</v>
      </c>
      <c r="I1093" s="32">
        <v>74662</v>
      </c>
      <c r="J1093" s="33">
        <v>69229769.650000006</v>
      </c>
      <c r="K1093" s="39">
        <f>IF(ISERROR((Table212[[#This Row],[Close Price]]-G1092)/G1092),0,(Table212[[#This Row],[Close Price]]-G1092)/G1092)</f>
        <v>3.2304958811184861E-4</v>
      </c>
      <c r="L1093" s="39">
        <f>IF(OR(Table212[[#This Row],[Raw Return]]&lt;-20,Table212[[#This Row],[Raw Return]]&gt;20),"Outlier",Table212[[#This Row],[Raw Return]])</f>
        <v>3.2304958811184861E-4</v>
      </c>
      <c r="M1093" s="40">
        <f>(Table212[[#This Row],[Return]]-$Q$3)^2</f>
        <v>9.3094417355593228E-7</v>
      </c>
      <c r="N1093" s="40">
        <f>(Table212[[#This Row],[Return]]-$Q$3)^3</f>
        <v>-8.9822565937018707E-10</v>
      </c>
    </row>
    <row r="1094" spans="1:14" x14ac:dyDescent="0.3">
      <c r="A1094" s="36">
        <v>41863</v>
      </c>
      <c r="B1094" s="37">
        <v>928.95</v>
      </c>
      <c r="C1094" s="37">
        <v>931.05</v>
      </c>
      <c r="D1094" s="37">
        <v>937.75</v>
      </c>
      <c r="E1094" s="37">
        <v>921.2</v>
      </c>
      <c r="F1094" s="37">
        <v>930</v>
      </c>
      <c r="G1094" s="37">
        <v>930.25</v>
      </c>
      <c r="H1094" s="37">
        <v>928.96</v>
      </c>
      <c r="I1094" s="37">
        <v>21948</v>
      </c>
      <c r="J1094" s="38">
        <v>20388768.699999999</v>
      </c>
      <c r="K1094" s="39">
        <f>IF(ISERROR((Table212[[#This Row],[Close Price]]-G1093)/G1093),0,(Table212[[#This Row],[Close Price]]-G1093)/G1093)</f>
        <v>1.399429463372576E-3</v>
      </c>
      <c r="L1094" s="39">
        <f>IF(OR(Table212[[#This Row],[Raw Return]]&lt;-20,Table212[[#This Row],[Raw Return]]&gt;20),"Outlier",Table212[[#This Row],[Raw Return]])</f>
        <v>1.399429463372576E-3</v>
      </c>
      <c r="M1094" s="40">
        <f>(Table212[[#This Row],[Return]]-$Q$3)^2</f>
        <v>1.243791309686246E-8</v>
      </c>
      <c r="N1094" s="40">
        <f>(Table212[[#This Row],[Return]]-$Q$3)^3</f>
        <v>1.3871431358030437E-12</v>
      </c>
    </row>
    <row r="1095" spans="1:14" x14ac:dyDescent="0.3">
      <c r="A1095" s="31">
        <v>41864</v>
      </c>
      <c r="B1095" s="32">
        <v>930.25</v>
      </c>
      <c r="C1095" s="32">
        <v>926</v>
      </c>
      <c r="D1095" s="32">
        <v>934.9</v>
      </c>
      <c r="E1095" s="32">
        <v>916.25</v>
      </c>
      <c r="F1095" s="32">
        <v>922</v>
      </c>
      <c r="G1095" s="32">
        <v>922.6</v>
      </c>
      <c r="H1095" s="32">
        <v>922.39</v>
      </c>
      <c r="I1095" s="32">
        <v>32088</v>
      </c>
      <c r="J1095" s="33">
        <v>29597692.050000001</v>
      </c>
      <c r="K1095" s="39">
        <f>IF(ISERROR((Table212[[#This Row],[Close Price]]-G1094)/G1094),0,(Table212[[#This Row],[Close Price]]-G1094)/G1094)</f>
        <v>-8.2235958075785841E-3</v>
      </c>
      <c r="L1095" s="39">
        <f>IF(OR(Table212[[#This Row],[Raw Return]]&lt;-20,Table212[[#This Row],[Raw Return]]&gt;20),"Outlier",Table212[[#This Row],[Raw Return]])</f>
        <v>-8.2235958075785841E-3</v>
      </c>
      <c r="M1095" s="40">
        <f>(Table212[[#This Row],[Return]]-$Q$3)^2</f>
        <v>9.0468629944208371E-5</v>
      </c>
      <c r="N1095" s="40">
        <f>(Table212[[#This Row],[Return]]-$Q$3)^3</f>
        <v>-8.6049236274856959E-7</v>
      </c>
    </row>
    <row r="1096" spans="1:14" x14ac:dyDescent="0.3">
      <c r="A1096" s="36">
        <v>41865</v>
      </c>
      <c r="B1096" s="37">
        <v>922.6</v>
      </c>
      <c r="C1096" s="37">
        <v>923.25</v>
      </c>
      <c r="D1096" s="37">
        <v>948</v>
      </c>
      <c r="E1096" s="37">
        <v>919.95</v>
      </c>
      <c r="F1096" s="37">
        <v>947</v>
      </c>
      <c r="G1096" s="37">
        <v>940.3</v>
      </c>
      <c r="H1096" s="37">
        <v>924.46</v>
      </c>
      <c r="I1096" s="37">
        <v>157556</v>
      </c>
      <c r="J1096" s="38">
        <v>145654752.5</v>
      </c>
      <c r="K1096" s="39">
        <f>IF(ISERROR((Table212[[#This Row],[Close Price]]-G1095)/G1095),0,(Table212[[#This Row],[Close Price]]-G1095)/G1095)</f>
        <v>1.9184912204638988E-2</v>
      </c>
      <c r="L1096" s="39">
        <f>IF(OR(Table212[[#This Row],[Raw Return]]&lt;-20,Table212[[#This Row],[Raw Return]]&gt;20),"Outlier",Table212[[#This Row],[Raw Return]])</f>
        <v>1.9184912204638988E-2</v>
      </c>
      <c r="M1096" s="40">
        <f>(Table212[[#This Row],[Return]]-$Q$3)^2</f>
        <v>3.2030290012799868E-4</v>
      </c>
      <c r="N1096" s="40">
        <f>(Table212[[#This Row],[Return]]-$Q$3)^3</f>
        <v>5.7324636087514646E-6</v>
      </c>
    </row>
    <row r="1097" spans="1:14" x14ac:dyDescent="0.3">
      <c r="A1097" s="31">
        <v>41869</v>
      </c>
      <c r="B1097" s="32">
        <v>940.3</v>
      </c>
      <c r="C1097" s="32">
        <v>931.3</v>
      </c>
      <c r="D1097" s="32">
        <v>942.5</v>
      </c>
      <c r="E1097" s="32">
        <v>930.15</v>
      </c>
      <c r="F1097" s="32">
        <v>930.15</v>
      </c>
      <c r="G1097" s="32">
        <v>933</v>
      </c>
      <c r="H1097" s="32">
        <v>934.43</v>
      </c>
      <c r="I1097" s="32">
        <v>33145</v>
      </c>
      <c r="J1097" s="33">
        <v>30971813.699999999</v>
      </c>
      <c r="K1097" s="39">
        <f>IF(ISERROR((Table212[[#This Row],[Close Price]]-G1096)/G1096),0,(Table212[[#This Row],[Close Price]]-G1096)/G1096)</f>
        <v>-7.7634797405083007E-3</v>
      </c>
      <c r="L1097" s="39">
        <f>IF(OR(Table212[[#This Row],[Raw Return]]&lt;-20,Table212[[#This Row],[Raw Return]]&gt;20),"Outlier",Table212[[#This Row],[Raw Return]])</f>
        <v>-7.7634797405083007E-3</v>
      </c>
      <c r="M1097" s="40">
        <f>(Table212[[#This Row],[Return]]-$Q$3)^2</f>
        <v>8.1927548907048602E-5</v>
      </c>
      <c r="N1097" s="40">
        <f>(Table212[[#This Row],[Return]]-$Q$3)^3</f>
        <v>-7.4155768991107559E-7</v>
      </c>
    </row>
    <row r="1098" spans="1:14" x14ac:dyDescent="0.3">
      <c r="A1098" s="36">
        <v>41870</v>
      </c>
      <c r="B1098" s="37">
        <v>933</v>
      </c>
      <c r="C1098" s="37">
        <v>930.25</v>
      </c>
      <c r="D1098" s="37">
        <v>936.2</v>
      </c>
      <c r="E1098" s="37">
        <v>921.05</v>
      </c>
      <c r="F1098" s="37">
        <v>929.5</v>
      </c>
      <c r="G1098" s="37">
        <v>929.9</v>
      </c>
      <c r="H1098" s="37">
        <v>930.12</v>
      </c>
      <c r="I1098" s="37">
        <v>26712</v>
      </c>
      <c r="J1098" s="38">
        <v>24845444.850000001</v>
      </c>
      <c r="K1098" s="39">
        <f>IF(ISERROR((Table212[[#This Row],[Close Price]]-G1097)/G1097),0,(Table212[[#This Row],[Close Price]]-G1097)/G1097)</f>
        <v>-3.3226152197213532E-3</v>
      </c>
      <c r="L1098" s="39">
        <f>IF(OR(Table212[[#This Row],[Raw Return]]&lt;-20,Table212[[#This Row],[Raw Return]]&gt;20),"Outlier",Table212[[#This Row],[Raw Return]])</f>
        <v>-3.3226152197213532E-3</v>
      </c>
      <c r="M1098" s="40">
        <f>(Table212[[#This Row],[Return]]-$Q$3)^2</f>
        <v>2.1256888132056506E-5</v>
      </c>
      <c r="N1098" s="40">
        <f>(Table212[[#This Row],[Return]]-$Q$3)^3</f>
        <v>-9.800529279803091E-8</v>
      </c>
    </row>
    <row r="1099" spans="1:14" x14ac:dyDescent="0.3">
      <c r="A1099" s="31">
        <v>41871</v>
      </c>
      <c r="B1099" s="32">
        <v>929.9</v>
      </c>
      <c r="C1099" s="32">
        <v>921.5</v>
      </c>
      <c r="D1099" s="32">
        <v>935</v>
      </c>
      <c r="E1099" s="32">
        <v>921.5</v>
      </c>
      <c r="F1099" s="32">
        <v>927.35</v>
      </c>
      <c r="G1099" s="32">
        <v>929.75</v>
      </c>
      <c r="H1099" s="32">
        <v>931.74</v>
      </c>
      <c r="I1099" s="32">
        <v>23236</v>
      </c>
      <c r="J1099" s="33">
        <v>21649981.300000001</v>
      </c>
      <c r="K1099" s="39">
        <f>IF(ISERROR((Table212[[#This Row],[Close Price]]-G1098)/G1098),0,(Table212[[#This Row],[Close Price]]-G1098)/G1098)</f>
        <v>-1.6130766749110364E-4</v>
      </c>
      <c r="L1099" s="39">
        <f>IF(OR(Table212[[#This Row],[Raw Return]]&lt;-20,Table212[[#This Row],[Raw Return]]&gt;20),"Outlier",Table212[[#This Row],[Raw Return]])</f>
        <v>-1.6130766749110364E-4</v>
      </c>
      <c r="M1099" s="40">
        <f>(Table212[[#This Row],[Return]]-$Q$3)^2</f>
        <v>2.1002146635910759E-6</v>
      </c>
      <c r="N1099" s="40">
        <f>(Table212[[#This Row],[Return]]-$Q$3)^3</f>
        <v>-3.0436557442698259E-9</v>
      </c>
    </row>
    <row r="1100" spans="1:14" x14ac:dyDescent="0.3">
      <c r="A1100" s="36">
        <v>41872</v>
      </c>
      <c r="B1100" s="37">
        <v>929.75</v>
      </c>
      <c r="C1100" s="37">
        <v>930</v>
      </c>
      <c r="D1100" s="37">
        <v>963</v>
      </c>
      <c r="E1100" s="37">
        <v>930</v>
      </c>
      <c r="F1100" s="37">
        <v>942.15</v>
      </c>
      <c r="G1100" s="37">
        <v>942.4</v>
      </c>
      <c r="H1100" s="37">
        <v>944.6</v>
      </c>
      <c r="I1100" s="37">
        <v>71589</v>
      </c>
      <c r="J1100" s="38">
        <v>67622807.200000003</v>
      </c>
      <c r="K1100" s="39">
        <f>IF(ISERROR((Table212[[#This Row],[Close Price]]-G1099)/G1099),0,(Table212[[#This Row],[Close Price]]-G1099)/G1099)</f>
        <v>1.3605808012906671E-2</v>
      </c>
      <c r="L1100" s="39">
        <f>IF(OR(Table212[[#This Row],[Raw Return]]&lt;-20,Table212[[#This Row],[Raw Return]]&gt;20),"Outlier",Table212[[#This Row],[Raw Return]])</f>
        <v>1.3605808012906671E-2</v>
      </c>
      <c r="M1100" s="40">
        <f>(Table212[[#This Row],[Return]]-$Q$3)^2</f>
        <v>1.5173075751684939E-4</v>
      </c>
      <c r="N1100" s="40">
        <f>(Table212[[#This Row],[Return]]-$Q$3)^3</f>
        <v>1.8690048960933163E-6</v>
      </c>
    </row>
    <row r="1101" spans="1:14" x14ac:dyDescent="0.3">
      <c r="A1101" s="31">
        <v>41873</v>
      </c>
      <c r="B1101" s="32">
        <v>942.4</v>
      </c>
      <c r="C1101" s="32">
        <v>937.45</v>
      </c>
      <c r="D1101" s="32">
        <v>969</v>
      </c>
      <c r="E1101" s="32">
        <v>937.45</v>
      </c>
      <c r="F1101" s="32">
        <v>967.5</v>
      </c>
      <c r="G1101" s="32">
        <v>965.45</v>
      </c>
      <c r="H1101" s="32">
        <v>955.1</v>
      </c>
      <c r="I1101" s="32">
        <v>66635</v>
      </c>
      <c r="J1101" s="33">
        <v>63643153.899999999</v>
      </c>
      <c r="K1101" s="39">
        <f>IF(ISERROR((Table212[[#This Row],[Close Price]]-G1100)/G1100),0,(Table212[[#This Row],[Close Price]]-G1100)/G1100)</f>
        <v>2.4458828522920278E-2</v>
      </c>
      <c r="L1101" s="39">
        <f>IF(OR(Table212[[#This Row],[Raw Return]]&lt;-20,Table212[[#This Row],[Raw Return]]&gt;20),"Outlier",Table212[[#This Row],[Raw Return]])</f>
        <v>2.4458828522920278E-2</v>
      </c>
      <c r="M1101" s="40">
        <f>(Table212[[#This Row],[Return]]-$Q$3)^2</f>
        <v>5.3689173994683336E-4</v>
      </c>
      <c r="N1101" s="40">
        <f>(Table212[[#This Row],[Return]]-$Q$3)^3</f>
        <v>1.2440277945054987E-5</v>
      </c>
    </row>
    <row r="1102" spans="1:14" x14ac:dyDescent="0.3">
      <c r="A1102" s="36">
        <v>41876</v>
      </c>
      <c r="B1102" s="37">
        <v>965.45</v>
      </c>
      <c r="C1102" s="37">
        <v>958.25</v>
      </c>
      <c r="D1102" s="37">
        <v>975</v>
      </c>
      <c r="E1102" s="37">
        <v>958.25</v>
      </c>
      <c r="F1102" s="37">
        <v>971.25</v>
      </c>
      <c r="G1102" s="37">
        <v>972.75</v>
      </c>
      <c r="H1102" s="37">
        <v>970.29</v>
      </c>
      <c r="I1102" s="37">
        <v>50318</v>
      </c>
      <c r="J1102" s="38">
        <v>48823132.549999997</v>
      </c>
      <c r="K1102" s="39">
        <f>IF(ISERROR((Table212[[#This Row],[Close Price]]-G1101)/G1101),0,(Table212[[#This Row],[Close Price]]-G1101)/G1101)</f>
        <v>7.5612408721321186E-3</v>
      </c>
      <c r="L1102" s="39">
        <f>IF(OR(Table212[[#This Row],[Raw Return]]&lt;-20,Table212[[#This Row],[Raw Return]]&gt;20),"Outlier",Table212[[#This Row],[Raw Return]])</f>
        <v>7.5612408721321186E-3</v>
      </c>
      <c r="M1102" s="40">
        <f>(Table212[[#This Row],[Return]]-$Q$3)^2</f>
        <v>3.9354754617795107E-5</v>
      </c>
      <c r="N1102" s="40">
        <f>(Table212[[#This Row],[Return]]-$Q$3)^3</f>
        <v>2.4688563043504659E-7</v>
      </c>
    </row>
    <row r="1103" spans="1:14" x14ac:dyDescent="0.3">
      <c r="A1103" s="31">
        <v>41877</v>
      </c>
      <c r="B1103" s="32">
        <v>972.75</v>
      </c>
      <c r="C1103" s="32">
        <v>966.05</v>
      </c>
      <c r="D1103" s="32">
        <v>1031.9000000000001</v>
      </c>
      <c r="E1103" s="32">
        <v>966.05</v>
      </c>
      <c r="F1103" s="32">
        <v>1025.0999999999999</v>
      </c>
      <c r="G1103" s="32">
        <v>1018.7</v>
      </c>
      <c r="H1103" s="32">
        <v>1002.76</v>
      </c>
      <c r="I1103" s="32">
        <v>122324</v>
      </c>
      <c r="J1103" s="33">
        <v>122661525.09999999</v>
      </c>
      <c r="K1103" s="39">
        <f>IF(ISERROR((Table212[[#This Row],[Close Price]]-G1102)/G1102),0,(Table212[[#This Row],[Close Price]]-G1102)/G1102)</f>
        <v>4.7237214083783133E-2</v>
      </c>
      <c r="L1103" s="39">
        <f>IF(OR(Table212[[#This Row],[Raw Return]]&lt;-20,Table212[[#This Row],[Raw Return]]&gt;20),"Outlier",Table212[[#This Row],[Raw Return]])</f>
        <v>4.7237214083783133E-2</v>
      </c>
      <c r="M1103" s="40">
        <f>(Table212[[#This Row],[Return]]-$Q$3)^2</f>
        <v>2.11133909063149E-3</v>
      </c>
      <c r="N1103" s="40">
        <f>(Table212[[#This Row],[Return]]-$Q$3)^3</f>
        <v>9.701457441708912E-5</v>
      </c>
    </row>
    <row r="1104" spans="1:14" x14ac:dyDescent="0.3">
      <c r="A1104" s="36">
        <v>41878</v>
      </c>
      <c r="B1104" s="37">
        <v>1018.7</v>
      </c>
      <c r="C1104" s="37">
        <v>1069.3</v>
      </c>
      <c r="D1104" s="37">
        <v>1075.8</v>
      </c>
      <c r="E1104" s="37">
        <v>1003</v>
      </c>
      <c r="F1104" s="37">
        <v>1030</v>
      </c>
      <c r="G1104" s="37">
        <v>1034.45</v>
      </c>
      <c r="H1104" s="37">
        <v>1045.26</v>
      </c>
      <c r="I1104" s="37">
        <v>162948</v>
      </c>
      <c r="J1104" s="38">
        <v>170322537.80000001</v>
      </c>
      <c r="K1104" s="39">
        <f>IF(ISERROR((Table212[[#This Row],[Close Price]]-G1103)/G1103),0,(Table212[[#This Row],[Close Price]]-G1103)/G1103)</f>
        <v>1.5460881515657209E-2</v>
      </c>
      <c r="L1104" s="39">
        <f>IF(OR(Table212[[#This Row],[Raw Return]]&lt;-20,Table212[[#This Row],[Raw Return]]&gt;20),"Outlier",Table212[[#This Row],[Raw Return]])</f>
        <v>1.5460881515657209E-2</v>
      </c>
      <c r="M1104" s="40">
        <f>(Table212[[#This Row],[Return]]-$Q$3)^2</f>
        <v>2.008732896407898E-4</v>
      </c>
      <c r="N1104" s="40">
        <f>(Table212[[#This Row],[Return]]-$Q$3)^3</f>
        <v>2.8469726032706866E-6</v>
      </c>
    </row>
    <row r="1105" spans="1:14" x14ac:dyDescent="0.3">
      <c r="A1105" s="31">
        <v>41879</v>
      </c>
      <c r="B1105" s="32">
        <v>1034.45</v>
      </c>
      <c r="C1105" s="32">
        <v>1033</v>
      </c>
      <c r="D1105" s="32">
        <v>1061</v>
      </c>
      <c r="E1105" s="32">
        <v>1033</v>
      </c>
      <c r="F1105" s="32">
        <v>1056</v>
      </c>
      <c r="G1105" s="32">
        <v>1053.3</v>
      </c>
      <c r="H1105" s="32">
        <v>1051.7</v>
      </c>
      <c r="I1105" s="32">
        <v>46525</v>
      </c>
      <c r="J1105" s="33">
        <v>48930111.899999999</v>
      </c>
      <c r="K1105" s="39">
        <f>IF(ISERROR((Table212[[#This Row],[Close Price]]-G1104)/G1104),0,(Table212[[#This Row],[Close Price]]-G1104)/G1104)</f>
        <v>1.8222243704383884E-2</v>
      </c>
      <c r="L1105" s="39">
        <f>IF(OR(Table212[[#This Row],[Raw Return]]&lt;-20,Table212[[#This Row],[Raw Return]]&gt;20),"Outlier",Table212[[#This Row],[Raw Return]])</f>
        <v>1.8222243704383884E-2</v>
      </c>
      <c r="M1105" s="40">
        <f>(Table212[[#This Row],[Return]]-$Q$3)^2</f>
        <v>2.8677185881166041E-4</v>
      </c>
      <c r="N1105" s="40">
        <f>(Table212[[#This Row],[Return]]-$Q$3)^3</f>
        <v>4.8562920543530482E-6</v>
      </c>
    </row>
    <row r="1106" spans="1:14" x14ac:dyDescent="0.3">
      <c r="A1106" s="36">
        <v>41883</v>
      </c>
      <c r="B1106" s="37">
        <v>1053.3</v>
      </c>
      <c r="C1106" s="37">
        <v>1050.05</v>
      </c>
      <c r="D1106" s="37">
        <v>1074.95</v>
      </c>
      <c r="E1106" s="37">
        <v>1050</v>
      </c>
      <c r="F1106" s="37">
        <v>1066</v>
      </c>
      <c r="G1106" s="37">
        <v>1067.5</v>
      </c>
      <c r="H1106" s="37">
        <v>1060.99</v>
      </c>
      <c r="I1106" s="37">
        <v>33524</v>
      </c>
      <c r="J1106" s="38">
        <v>35568610.649999999</v>
      </c>
      <c r="K1106" s="39">
        <f>IF(ISERROR((Table212[[#This Row],[Close Price]]-G1105)/G1105),0,(Table212[[#This Row],[Close Price]]-G1105)/G1105)</f>
        <v>1.3481439286053399E-2</v>
      </c>
      <c r="L1106" s="39">
        <f>IF(OR(Table212[[#This Row],[Raw Return]]&lt;-20,Table212[[#This Row],[Raw Return]]&gt;20),"Outlier",Table212[[#This Row],[Raw Return]])</f>
        <v>1.3481439286053399E-2</v>
      </c>
      <c r="M1106" s="40">
        <f>(Table212[[#This Row],[Return]]-$Q$3)^2</f>
        <v>1.4868230103560925E-4</v>
      </c>
      <c r="N1106" s="40">
        <f>(Table212[[#This Row],[Return]]-$Q$3)^3</f>
        <v>1.8129628735015462E-6</v>
      </c>
    </row>
    <row r="1107" spans="1:14" x14ac:dyDescent="0.3">
      <c r="A1107" s="31">
        <v>41884</v>
      </c>
      <c r="B1107" s="32">
        <v>1067.5</v>
      </c>
      <c r="C1107" s="32">
        <v>1073</v>
      </c>
      <c r="D1107" s="32">
        <v>1115.55</v>
      </c>
      <c r="E1107" s="32">
        <v>1069.6500000000001</v>
      </c>
      <c r="F1107" s="32">
        <v>1104</v>
      </c>
      <c r="G1107" s="32">
        <v>1101.95</v>
      </c>
      <c r="H1107" s="32">
        <v>1084.69</v>
      </c>
      <c r="I1107" s="32">
        <v>608134</v>
      </c>
      <c r="J1107" s="33">
        <v>659636900.39999998</v>
      </c>
      <c r="K1107" s="39">
        <f>IF(ISERROR((Table212[[#This Row],[Close Price]]-G1106)/G1106),0,(Table212[[#This Row],[Close Price]]-G1106)/G1106)</f>
        <v>3.2271662763466082E-2</v>
      </c>
      <c r="L1107" s="39">
        <f>IF(OR(Table212[[#This Row],[Raw Return]]&lt;-20,Table212[[#This Row],[Raw Return]]&gt;20),"Outlier",Table212[[#This Row],[Raw Return]])</f>
        <v>3.2271662763466082E-2</v>
      </c>
      <c r="M1107" s="40">
        <f>(Table212[[#This Row],[Return]]-$Q$3)^2</f>
        <v>9.599933026999116E-4</v>
      </c>
      <c r="N1107" s="40">
        <f>(Table212[[#This Row],[Return]]-$Q$3)^3</f>
        <v>2.9744200837035349E-5</v>
      </c>
    </row>
    <row r="1108" spans="1:14" x14ac:dyDescent="0.3">
      <c r="A1108" s="36">
        <v>41885</v>
      </c>
      <c r="B1108" s="37">
        <v>1101.95</v>
      </c>
      <c r="C1108" s="37">
        <v>1111</v>
      </c>
      <c r="D1108" s="37">
        <v>1139.7</v>
      </c>
      <c r="E1108" s="37">
        <v>1090.5999999999999</v>
      </c>
      <c r="F1108" s="37">
        <v>1094</v>
      </c>
      <c r="G1108" s="37">
        <v>1098.3499999999999</v>
      </c>
      <c r="H1108" s="37">
        <v>1113.58</v>
      </c>
      <c r="I1108" s="37">
        <v>39820</v>
      </c>
      <c r="J1108" s="38">
        <v>44342835.100000001</v>
      </c>
      <c r="K1108" s="39">
        <f>IF(ISERROR((Table212[[#This Row],[Close Price]]-G1107)/G1107),0,(Table212[[#This Row],[Close Price]]-G1107)/G1107)</f>
        <v>-3.2669358863833533E-3</v>
      </c>
      <c r="L1108" s="39">
        <f>IF(OR(Table212[[#This Row],[Raw Return]]&lt;-20,Table212[[#This Row],[Raw Return]]&gt;20),"Outlier",Table212[[#This Row],[Raw Return]])</f>
        <v>-3.2669358863833533E-3</v>
      </c>
      <c r="M1108" s="40">
        <f>(Table212[[#This Row],[Return]]-$Q$3)^2</f>
        <v>2.0746567039295311E-5</v>
      </c>
      <c r="N1108" s="40">
        <f>(Table212[[#This Row],[Return]]-$Q$3)^3</f>
        <v>-9.4497292533485838E-8</v>
      </c>
    </row>
    <row r="1109" spans="1:14" x14ac:dyDescent="0.3">
      <c r="A1109" s="31">
        <v>41886</v>
      </c>
      <c r="B1109" s="32">
        <v>1098.3499999999999</v>
      </c>
      <c r="C1109" s="32">
        <v>1090</v>
      </c>
      <c r="D1109" s="32">
        <v>1114</v>
      </c>
      <c r="E1109" s="32">
        <v>1090</v>
      </c>
      <c r="F1109" s="32">
        <v>1100</v>
      </c>
      <c r="G1109" s="32">
        <v>1098.7</v>
      </c>
      <c r="H1109" s="32">
        <v>1099.74</v>
      </c>
      <c r="I1109" s="32">
        <v>31132</v>
      </c>
      <c r="J1109" s="33">
        <v>34237114.950000003</v>
      </c>
      <c r="K1109" s="39">
        <f>IF(ISERROR((Table212[[#This Row],[Close Price]]-G1108)/G1108),0,(Table212[[#This Row],[Close Price]]-G1108)/G1108)</f>
        <v>3.1865980789378291E-4</v>
      </c>
      <c r="L1109" s="39">
        <f>IF(OR(Table212[[#This Row],[Raw Return]]&lt;-20,Table212[[#This Row],[Raw Return]]&gt;20),"Outlier",Table212[[#This Row],[Raw Return]])</f>
        <v>3.1865980789378291E-4</v>
      </c>
      <c r="M1109" s="40">
        <f>(Table212[[#This Row],[Return]]-$Q$3)^2</f>
        <v>9.3943444197273396E-7</v>
      </c>
      <c r="N1109" s="40">
        <f>(Table212[[#This Row],[Return]]-$Q$3)^3</f>
        <v>-9.1054144364439218E-10</v>
      </c>
    </row>
    <row r="1110" spans="1:14" x14ac:dyDescent="0.3">
      <c r="A1110" s="36">
        <v>41887</v>
      </c>
      <c r="B1110" s="37">
        <v>1098.7</v>
      </c>
      <c r="C1110" s="37">
        <v>1095</v>
      </c>
      <c r="D1110" s="37">
        <v>1124</v>
      </c>
      <c r="E1110" s="37">
        <v>1095</v>
      </c>
      <c r="F1110" s="37">
        <v>1099.8</v>
      </c>
      <c r="G1110" s="37">
        <v>1098.5</v>
      </c>
      <c r="H1110" s="37">
        <v>1105.3599999999999</v>
      </c>
      <c r="I1110" s="37">
        <v>29293</v>
      </c>
      <c r="J1110" s="38">
        <v>32379285.850000001</v>
      </c>
      <c r="K1110" s="39">
        <f>IF(ISERROR((Table212[[#This Row],[Close Price]]-G1109)/G1109),0,(Table212[[#This Row],[Close Price]]-G1109)/G1109)</f>
        <v>-1.8203331209615497E-4</v>
      </c>
      <c r="L1110" s="39">
        <f>IF(OR(Table212[[#This Row],[Raw Return]]&lt;-20,Table212[[#This Row],[Raw Return]]&gt;20),"Outlier",Table212[[#This Row],[Raw Return]])</f>
        <v>-1.8203331209615497E-4</v>
      </c>
      <c r="M1110" s="40">
        <f>(Table212[[#This Row],[Return]]-$Q$3)^2</f>
        <v>2.1607159108429746E-6</v>
      </c>
      <c r="N1110" s="40">
        <f>(Table212[[#This Row],[Return]]-$Q$3)^3</f>
        <v>-3.1761170920539884E-9</v>
      </c>
    </row>
    <row r="1111" spans="1:14" x14ac:dyDescent="0.3">
      <c r="A1111" s="31">
        <v>41890</v>
      </c>
      <c r="B1111" s="32">
        <v>1098.5</v>
      </c>
      <c r="C1111" s="32">
        <v>1100</v>
      </c>
      <c r="D1111" s="32">
        <v>1115</v>
      </c>
      <c r="E1111" s="32">
        <v>1096.05</v>
      </c>
      <c r="F1111" s="32">
        <v>1100</v>
      </c>
      <c r="G1111" s="32">
        <v>1102</v>
      </c>
      <c r="H1111" s="32">
        <v>1103.56</v>
      </c>
      <c r="I1111" s="32">
        <v>28328</v>
      </c>
      <c r="J1111" s="33">
        <v>31261550</v>
      </c>
      <c r="K1111" s="39">
        <f>IF(ISERROR((Table212[[#This Row],[Close Price]]-G1110)/G1110),0,(Table212[[#This Row],[Close Price]]-G1110)/G1110)</f>
        <v>3.1861629494765588E-3</v>
      </c>
      <c r="L1111" s="39">
        <f>IF(OR(Table212[[#This Row],[Raw Return]]&lt;-20,Table212[[#This Row],[Raw Return]]&gt;20),"Outlier",Table212[[#This Row],[Raw Return]])</f>
        <v>3.1861629494765588E-3</v>
      </c>
      <c r="M1111" s="40">
        <f>(Table212[[#This Row],[Return]]-$Q$3)^2</f>
        <v>3.6033867689151945E-6</v>
      </c>
      <c r="N1111" s="40">
        <f>(Table212[[#This Row],[Return]]-$Q$3)^3</f>
        <v>6.8401609259190307E-9</v>
      </c>
    </row>
    <row r="1112" spans="1:14" x14ac:dyDescent="0.3">
      <c r="A1112" s="36">
        <v>41891</v>
      </c>
      <c r="B1112" s="37">
        <v>1102</v>
      </c>
      <c r="C1112" s="37">
        <v>1101.25</v>
      </c>
      <c r="D1112" s="37">
        <v>1109.75</v>
      </c>
      <c r="E1112" s="37">
        <v>1081.5</v>
      </c>
      <c r="F1112" s="37">
        <v>1109.75</v>
      </c>
      <c r="G1112" s="37">
        <v>1098.0999999999999</v>
      </c>
      <c r="H1112" s="37">
        <v>1095.79</v>
      </c>
      <c r="I1112" s="37">
        <v>13307</v>
      </c>
      <c r="J1112" s="38">
        <v>14581657.15</v>
      </c>
      <c r="K1112" s="39">
        <f>IF(ISERROR((Table212[[#This Row],[Close Price]]-G1111)/G1111),0,(Table212[[#This Row],[Close Price]]-G1111)/G1111)</f>
        <v>-3.5390199637024421E-3</v>
      </c>
      <c r="L1112" s="39">
        <f>IF(OR(Table212[[#This Row],[Raw Return]]&lt;-20,Table212[[#This Row],[Raw Return]]&gt;20),"Outlier",Table212[[#This Row],[Raw Return]])</f>
        <v>-3.5390199637024421E-3</v>
      </c>
      <c r="M1112" s="40">
        <f>(Table212[[#This Row],[Return]]-$Q$3)^2</f>
        <v>2.3299195638822073E-5</v>
      </c>
      <c r="N1112" s="40">
        <f>(Table212[[#This Row],[Return]]-$Q$3)^3</f>
        <v>-1.1246344742317349E-7</v>
      </c>
    </row>
    <row r="1113" spans="1:14" x14ac:dyDescent="0.3">
      <c r="A1113" s="31">
        <v>41892</v>
      </c>
      <c r="B1113" s="32">
        <v>1098.0999999999999</v>
      </c>
      <c r="C1113" s="32">
        <v>1098.1500000000001</v>
      </c>
      <c r="D1113" s="32">
        <v>1099</v>
      </c>
      <c r="E1113" s="32">
        <v>1070.05</v>
      </c>
      <c r="F1113" s="32">
        <v>1070.4000000000001</v>
      </c>
      <c r="G1113" s="32">
        <v>1075.8499999999999</v>
      </c>
      <c r="H1113" s="32">
        <v>1083.8800000000001</v>
      </c>
      <c r="I1113" s="32">
        <v>17973</v>
      </c>
      <c r="J1113" s="33">
        <v>19480656.050000001</v>
      </c>
      <c r="K1113" s="39">
        <f>IF(ISERROR((Table212[[#This Row],[Close Price]]-G1112)/G1112),0,(Table212[[#This Row],[Close Price]]-G1112)/G1112)</f>
        <v>-2.0262271195701669E-2</v>
      </c>
      <c r="L1113" s="39">
        <f>IF(OR(Table212[[#This Row],[Raw Return]]&lt;-20,Table212[[#This Row],[Raw Return]]&gt;20),"Outlier",Table212[[#This Row],[Raw Return]])</f>
        <v>-2.0262271195701669E-2</v>
      </c>
      <c r="M1113" s="40">
        <f>(Table212[[#This Row],[Return]]-$Q$3)^2</f>
        <v>4.6441005403464114E-4</v>
      </c>
      <c r="N1113" s="40">
        <f>(Table212[[#This Row],[Return]]-$Q$3)^3</f>
        <v>-1.0008118060162755E-5</v>
      </c>
    </row>
    <row r="1114" spans="1:14" x14ac:dyDescent="0.3">
      <c r="A1114" s="36">
        <v>41893</v>
      </c>
      <c r="B1114" s="37">
        <v>1075.8499999999999</v>
      </c>
      <c r="C1114" s="37">
        <v>1070</v>
      </c>
      <c r="D1114" s="37">
        <v>1111.9000000000001</v>
      </c>
      <c r="E1114" s="37">
        <v>1070</v>
      </c>
      <c r="F1114" s="37">
        <v>1095</v>
      </c>
      <c r="G1114" s="37">
        <v>1092.25</v>
      </c>
      <c r="H1114" s="37">
        <v>1096.05</v>
      </c>
      <c r="I1114" s="37">
        <v>43512</v>
      </c>
      <c r="J1114" s="38">
        <v>47691470.75</v>
      </c>
      <c r="K1114" s="39">
        <f>IF(ISERROR((Table212[[#This Row],[Close Price]]-G1113)/G1113),0,(Table212[[#This Row],[Close Price]]-G1113)/G1113)</f>
        <v>1.5243760747316161E-2</v>
      </c>
      <c r="L1114" s="39">
        <f>IF(OR(Table212[[#This Row],[Raw Return]]&lt;-20,Table212[[#This Row],[Raw Return]]&gt;20),"Outlier",Table212[[#This Row],[Raw Return]])</f>
        <v>1.5243760747316161E-2</v>
      </c>
      <c r="M1114" s="40">
        <f>(Table212[[#This Row],[Return]]-$Q$3)^2</f>
        <v>1.9476593556399765E-4</v>
      </c>
      <c r="N1114" s="40">
        <f>(Table212[[#This Row],[Return]]-$Q$3)^3</f>
        <v>2.7181254821187445E-6</v>
      </c>
    </row>
    <row r="1115" spans="1:14" x14ac:dyDescent="0.3">
      <c r="A1115" s="31">
        <v>41894</v>
      </c>
      <c r="B1115" s="32">
        <v>1092.25</v>
      </c>
      <c r="C1115" s="32">
        <v>1086</v>
      </c>
      <c r="D1115" s="32">
        <v>1100</v>
      </c>
      <c r="E1115" s="32">
        <v>1070</v>
      </c>
      <c r="F1115" s="32">
        <v>1073.2</v>
      </c>
      <c r="G1115" s="32">
        <v>1079.55</v>
      </c>
      <c r="H1115" s="32">
        <v>1081.6199999999999</v>
      </c>
      <c r="I1115" s="32">
        <v>14248</v>
      </c>
      <c r="J1115" s="33">
        <v>15410934.65</v>
      </c>
      <c r="K1115" s="39">
        <f>IF(ISERROR((Table212[[#This Row],[Close Price]]-G1114)/G1114),0,(Table212[[#This Row],[Close Price]]-G1114)/G1114)</f>
        <v>-1.1627374685282715E-2</v>
      </c>
      <c r="L1115" s="39">
        <f>IF(OR(Table212[[#This Row],[Raw Return]]&lt;-20,Table212[[#This Row],[Raw Return]]&gt;20),"Outlier",Table212[[#This Row],[Raw Return]])</f>
        <v>-1.1627374685282715E-2</v>
      </c>
      <c r="M1115" s="40">
        <f>(Table212[[#This Row],[Return]]-$Q$3)^2</f>
        <v>1.6680442535792984E-4</v>
      </c>
      <c r="N1115" s="40">
        <f>(Table212[[#This Row],[Return]]-$Q$3)^3</f>
        <v>-2.1543256513143609E-6</v>
      </c>
    </row>
    <row r="1116" spans="1:14" x14ac:dyDescent="0.3">
      <c r="A1116" s="36">
        <v>41897</v>
      </c>
      <c r="B1116" s="37">
        <v>1079.55</v>
      </c>
      <c r="C1116" s="37">
        <v>1070.25</v>
      </c>
      <c r="D1116" s="37">
        <v>1100</v>
      </c>
      <c r="E1116" s="37">
        <v>1066.5999999999999</v>
      </c>
      <c r="F1116" s="37">
        <v>1072</v>
      </c>
      <c r="G1116" s="37">
        <v>1074.8499999999999</v>
      </c>
      <c r="H1116" s="37">
        <v>1084.52</v>
      </c>
      <c r="I1116" s="37">
        <v>19602</v>
      </c>
      <c r="J1116" s="38">
        <v>21258798.199999999</v>
      </c>
      <c r="K1116" s="39">
        <f>IF(ISERROR((Table212[[#This Row],[Close Price]]-G1115)/G1115),0,(Table212[[#This Row],[Close Price]]-G1115)/G1115)</f>
        <v>-4.3536658793016034E-3</v>
      </c>
      <c r="L1116" s="39">
        <f>IF(OR(Table212[[#This Row],[Raw Return]]&lt;-20,Table212[[#This Row],[Raw Return]]&gt;20),"Outlier",Table212[[#This Row],[Raw Return]])</f>
        <v>-4.3536658793016034E-3</v>
      </c>
      <c r="M1116" s="40">
        <f>(Table212[[#This Row],[Return]]-$Q$3)^2</f>
        <v>3.1827311506523273E-5</v>
      </c>
      <c r="N1116" s="40">
        <f>(Table212[[#This Row],[Return]]-$Q$3)^3</f>
        <v>-1.7955600420079584E-7</v>
      </c>
    </row>
    <row r="1117" spans="1:14" x14ac:dyDescent="0.3">
      <c r="A1117" s="31">
        <v>41898</v>
      </c>
      <c r="B1117" s="32">
        <v>1074.8499999999999</v>
      </c>
      <c r="C1117" s="32">
        <v>1068.25</v>
      </c>
      <c r="D1117" s="32">
        <v>1087.95</v>
      </c>
      <c r="E1117" s="32">
        <v>1021.1</v>
      </c>
      <c r="F1117" s="32">
        <v>1022.1</v>
      </c>
      <c r="G1117" s="32">
        <v>1028.2</v>
      </c>
      <c r="H1117" s="32">
        <v>1052.94</v>
      </c>
      <c r="I1117" s="32">
        <v>21005</v>
      </c>
      <c r="J1117" s="33">
        <v>22116944.300000001</v>
      </c>
      <c r="K1117" s="39">
        <f>IF(ISERROR((Table212[[#This Row],[Close Price]]-G1116)/G1116),0,(Table212[[#This Row],[Close Price]]-G1116)/G1116)</f>
        <v>-4.3401404847187859E-2</v>
      </c>
      <c r="L1117" s="39">
        <f>IF(OR(Table212[[#This Row],[Raw Return]]&lt;-20,Table212[[#This Row],[Raw Return]]&gt;20),"Outlier",Table212[[#This Row],[Raw Return]])</f>
        <v>-4.3401404847187859E-2</v>
      </c>
      <c r="M1117" s="40">
        <f>(Table212[[#This Row],[Return]]-$Q$3)^2</f>
        <v>1.9971343316040561E-3</v>
      </c>
      <c r="N1117" s="40">
        <f>(Table212[[#This Row],[Return]]-$Q$3)^3</f>
        <v>-8.9250553096593063E-5</v>
      </c>
    </row>
    <row r="1118" spans="1:14" x14ac:dyDescent="0.3">
      <c r="A1118" s="36">
        <v>41899</v>
      </c>
      <c r="B1118" s="37">
        <v>1028.2</v>
      </c>
      <c r="C1118" s="37">
        <v>1025.25</v>
      </c>
      <c r="D1118" s="37">
        <v>1072.8</v>
      </c>
      <c r="E1118" s="37">
        <v>1025.25</v>
      </c>
      <c r="F1118" s="37">
        <v>1069</v>
      </c>
      <c r="G1118" s="37">
        <v>1068.75</v>
      </c>
      <c r="H1118" s="37">
        <v>1057.5899999999999</v>
      </c>
      <c r="I1118" s="37">
        <v>34159</v>
      </c>
      <c r="J1118" s="38">
        <v>36126241.850000001</v>
      </c>
      <c r="K1118" s="39">
        <f>IF(ISERROR((Table212[[#This Row],[Close Price]]-G1117)/G1117),0,(Table212[[#This Row],[Close Price]]-G1117)/G1117)</f>
        <v>3.9437852557868074E-2</v>
      </c>
      <c r="L1118" s="39">
        <f>IF(OR(Table212[[#This Row],[Raw Return]]&lt;-20,Table212[[#This Row],[Raw Return]]&gt;20),"Outlier",Table212[[#This Row],[Raw Return]])</f>
        <v>3.9437852557868074E-2</v>
      </c>
      <c r="M1118" s="40">
        <f>(Table212[[#This Row],[Return]]-$Q$3)^2</f>
        <v>1.455418569534612E-3</v>
      </c>
      <c r="N1118" s="40">
        <f>(Table212[[#This Row],[Return]]-$Q$3)^3</f>
        <v>5.5524143454270021E-5</v>
      </c>
    </row>
    <row r="1119" spans="1:14" x14ac:dyDescent="0.3">
      <c r="A1119" s="31">
        <v>41900</v>
      </c>
      <c r="B1119" s="32">
        <v>1068.75</v>
      </c>
      <c r="C1119" s="32">
        <v>1066.3499999999999</v>
      </c>
      <c r="D1119" s="32">
        <v>1084</v>
      </c>
      <c r="E1119" s="32">
        <v>1060</v>
      </c>
      <c r="F1119" s="32">
        <v>1065.5</v>
      </c>
      <c r="G1119" s="32">
        <v>1068.95</v>
      </c>
      <c r="H1119" s="32">
        <v>1068.9000000000001</v>
      </c>
      <c r="I1119" s="32">
        <v>22601</v>
      </c>
      <c r="J1119" s="33">
        <v>24158225.25</v>
      </c>
      <c r="K1119" s="39">
        <f>IF(ISERROR((Table212[[#This Row],[Close Price]]-G1118)/G1118),0,(Table212[[#This Row],[Close Price]]-G1118)/G1118)</f>
        <v>1.8713450292401915E-4</v>
      </c>
      <c r="L1119" s="39">
        <f>IF(OR(Table212[[#This Row],[Raw Return]]&lt;-20,Table212[[#This Row],[Raw Return]]&gt;20),"Outlier",Table212[[#This Row],[Raw Return]])</f>
        <v>1.8713450292401915E-4</v>
      </c>
      <c r="M1119" s="40">
        <f>(Table212[[#This Row],[Return]]-$Q$3)^2</f>
        <v>1.2116936424660238E-6</v>
      </c>
      <c r="N1119" s="40">
        <f>(Table212[[#This Row],[Return]]-$Q$3)^3</f>
        <v>-1.3337954877130287E-9</v>
      </c>
    </row>
    <row r="1120" spans="1:14" x14ac:dyDescent="0.3">
      <c r="A1120" s="36">
        <v>41901</v>
      </c>
      <c r="B1120" s="37">
        <v>1068.95</v>
      </c>
      <c r="C1120" s="37">
        <v>1068.95</v>
      </c>
      <c r="D1120" s="37">
        <v>1092.45</v>
      </c>
      <c r="E1120" s="37">
        <v>1054</v>
      </c>
      <c r="F1120" s="37">
        <v>1085</v>
      </c>
      <c r="G1120" s="37">
        <v>1085.6500000000001</v>
      </c>
      <c r="H1120" s="37">
        <v>1082.67</v>
      </c>
      <c r="I1120" s="37">
        <v>40235</v>
      </c>
      <c r="J1120" s="38">
        <v>43561051.299999997</v>
      </c>
      <c r="K1120" s="39">
        <f>IF(ISERROR((Table212[[#This Row],[Close Price]]-G1119)/G1119),0,(Table212[[#This Row],[Close Price]]-G1119)/G1119)</f>
        <v>1.5622807427849801E-2</v>
      </c>
      <c r="L1120" s="39">
        <f>IF(OR(Table212[[#This Row],[Raw Return]]&lt;-20,Table212[[#This Row],[Raw Return]]&gt;20),"Outlier",Table212[[#This Row],[Raw Return]])</f>
        <v>1.5622807427849801E-2</v>
      </c>
      <c r="M1120" s="40">
        <f>(Table212[[#This Row],[Return]]-$Q$3)^2</f>
        <v>2.0548945424418328E-4</v>
      </c>
      <c r="N1120" s="40">
        <f>(Table212[[#This Row],[Return]]-$Q$3)^3</f>
        <v>2.9456714673988822E-6</v>
      </c>
    </row>
    <row r="1121" spans="1:14" x14ac:dyDescent="0.3">
      <c r="A1121" s="31">
        <v>41904</v>
      </c>
      <c r="B1121" s="32">
        <v>1085.6500000000001</v>
      </c>
      <c r="C1121" s="32">
        <v>1077.25</v>
      </c>
      <c r="D1121" s="32">
        <v>1096</v>
      </c>
      <c r="E1121" s="32">
        <v>1052.25</v>
      </c>
      <c r="F1121" s="32">
        <v>1052.3</v>
      </c>
      <c r="G1121" s="32">
        <v>1059.2</v>
      </c>
      <c r="H1121" s="32">
        <v>1064.6400000000001</v>
      </c>
      <c r="I1121" s="32">
        <v>52093</v>
      </c>
      <c r="J1121" s="33">
        <v>55460162.549999997</v>
      </c>
      <c r="K1121" s="39">
        <f>IF(ISERROR((Table212[[#This Row],[Close Price]]-G1120)/G1120),0,(Table212[[#This Row],[Close Price]]-G1120)/G1120)</f>
        <v>-2.4363284668171181E-2</v>
      </c>
      <c r="L1121" s="39">
        <f>IF(OR(Table212[[#This Row],[Raw Return]]&lt;-20,Table212[[#This Row],[Raw Return]]&gt;20),"Outlier",Table212[[#This Row],[Raw Return]])</f>
        <v>-2.4363284668171181E-2</v>
      </c>
      <c r="M1121" s="40">
        <f>(Table212[[#This Row],[Return]]-$Q$3)^2</f>
        <v>6.5798348374339127E-4</v>
      </c>
      <c r="N1121" s="40">
        <f>(Table212[[#This Row],[Return]]-$Q$3)^3</f>
        <v>-1.6878058528897732E-5</v>
      </c>
    </row>
    <row r="1122" spans="1:14" x14ac:dyDescent="0.3">
      <c r="A1122" s="36">
        <v>41905</v>
      </c>
      <c r="B1122" s="37">
        <v>1059.2</v>
      </c>
      <c r="C1122" s="37">
        <v>1056</v>
      </c>
      <c r="D1122" s="37">
        <v>1084</v>
      </c>
      <c r="E1122" s="37">
        <v>1056</v>
      </c>
      <c r="F1122" s="37">
        <v>1059.7</v>
      </c>
      <c r="G1122" s="37">
        <v>1062.1500000000001</v>
      </c>
      <c r="H1122" s="37">
        <v>1070.9100000000001</v>
      </c>
      <c r="I1122" s="37">
        <v>41238</v>
      </c>
      <c r="J1122" s="38">
        <v>44162131</v>
      </c>
      <c r="K1122" s="39">
        <f>IF(ISERROR((Table212[[#This Row],[Close Price]]-G1121)/G1121),0,(Table212[[#This Row],[Close Price]]-G1121)/G1121)</f>
        <v>2.7851208459214929E-3</v>
      </c>
      <c r="L1122" s="39">
        <f>IF(OR(Table212[[#This Row],[Raw Return]]&lt;-20,Table212[[#This Row],[Raw Return]]&gt;20),"Outlier",Table212[[#This Row],[Raw Return]])</f>
        <v>2.7851208459214929E-3</v>
      </c>
      <c r="M1122" s="40">
        <f>(Table212[[#This Row],[Return]]-$Q$3)^2</f>
        <v>2.2416580704754191E-6</v>
      </c>
      <c r="N1122" s="40">
        <f>(Table212[[#This Row],[Return]]-$Q$3)^3</f>
        <v>3.3562480662816488E-9</v>
      </c>
    </row>
    <row r="1123" spans="1:14" x14ac:dyDescent="0.3">
      <c r="A1123" s="31">
        <v>41906</v>
      </c>
      <c r="B1123" s="32">
        <v>1062.1500000000001</v>
      </c>
      <c r="C1123" s="32">
        <v>1059.05</v>
      </c>
      <c r="D1123" s="32">
        <v>1092.95</v>
      </c>
      <c r="E1123" s="32">
        <v>1040.5999999999999</v>
      </c>
      <c r="F1123" s="32">
        <v>1046</v>
      </c>
      <c r="G1123" s="32">
        <v>1043.75</v>
      </c>
      <c r="H1123" s="32">
        <v>1060.93</v>
      </c>
      <c r="I1123" s="32">
        <v>15070</v>
      </c>
      <c r="J1123" s="33">
        <v>15988161.050000001</v>
      </c>
      <c r="K1123" s="39">
        <f>IF(ISERROR((Table212[[#This Row],[Close Price]]-G1122)/G1122),0,(Table212[[#This Row],[Close Price]]-G1122)/G1122)</f>
        <v>-1.7323353575295474E-2</v>
      </c>
      <c r="L1123" s="39">
        <f>IF(OR(Table212[[#This Row],[Raw Return]]&lt;-20,Table212[[#This Row],[Raw Return]]&gt;20),"Outlier",Table212[[#This Row],[Raw Return]])</f>
        <v>-1.7323353575295474E-2</v>
      </c>
      <c r="M1123" s="40">
        <f>(Table212[[#This Row],[Return]]-$Q$3)^2</f>
        <v>3.4637891118463414E-4</v>
      </c>
      <c r="N1123" s="40">
        <f>(Table212[[#This Row],[Return]]-$Q$3)^3</f>
        <v>-6.4465471593735014E-6</v>
      </c>
    </row>
    <row r="1124" spans="1:14" x14ac:dyDescent="0.3">
      <c r="A1124" s="36">
        <v>41907</v>
      </c>
      <c r="B1124" s="37">
        <v>1043.75</v>
      </c>
      <c r="C1124" s="37">
        <v>1044</v>
      </c>
      <c r="D1124" s="37">
        <v>1061.7</v>
      </c>
      <c r="E1124" s="37">
        <v>1043</v>
      </c>
      <c r="F1124" s="37">
        <v>1060</v>
      </c>
      <c r="G1124" s="37">
        <v>1052.6500000000001</v>
      </c>
      <c r="H1124" s="37">
        <v>1051.6199999999999</v>
      </c>
      <c r="I1124" s="37">
        <v>37130</v>
      </c>
      <c r="J1124" s="38">
        <v>39046605.100000001</v>
      </c>
      <c r="K1124" s="39">
        <f>IF(ISERROR((Table212[[#This Row],[Close Price]]-G1123)/G1123),0,(Table212[[#This Row],[Close Price]]-G1123)/G1123)</f>
        <v>8.5269461077845179E-3</v>
      </c>
      <c r="L1124" s="39">
        <f>IF(OR(Table212[[#This Row],[Raw Return]]&lt;-20,Table212[[#This Row],[Raw Return]]&gt;20),"Outlier",Table212[[#This Row],[Raw Return]])</f>
        <v>8.5269461077845179E-3</v>
      </c>
      <c r="M1124" s="40">
        <f>(Table212[[#This Row],[Return]]-$Q$3)^2</f>
        <v>5.2403729607282962E-5</v>
      </c>
      <c r="N1124" s="40">
        <f>(Table212[[#This Row],[Return]]-$Q$3)^3</f>
        <v>3.7935280150036991E-7</v>
      </c>
    </row>
    <row r="1125" spans="1:14" x14ac:dyDescent="0.3">
      <c r="A1125" s="31">
        <v>41908</v>
      </c>
      <c r="B1125" s="32">
        <v>1052.6500000000001</v>
      </c>
      <c r="C1125" s="32">
        <v>1050</v>
      </c>
      <c r="D1125" s="32">
        <v>1065.3</v>
      </c>
      <c r="E1125" s="32">
        <v>1032.5</v>
      </c>
      <c r="F1125" s="32">
        <v>1060</v>
      </c>
      <c r="G1125" s="32">
        <v>1058</v>
      </c>
      <c r="H1125" s="32">
        <v>1051.19</v>
      </c>
      <c r="I1125" s="32">
        <v>29758</v>
      </c>
      <c r="J1125" s="33">
        <v>31281356.600000001</v>
      </c>
      <c r="K1125" s="39">
        <f>IF(ISERROR((Table212[[#This Row],[Close Price]]-G1124)/G1124),0,(Table212[[#This Row],[Close Price]]-G1124)/G1124)</f>
        <v>5.0824110578064014E-3</v>
      </c>
      <c r="L1125" s="39">
        <f>IF(OR(Table212[[#This Row],[Raw Return]]&lt;-20,Table212[[#This Row],[Raw Return]]&gt;20),"Outlier",Table212[[#This Row],[Raw Return]])</f>
        <v>5.0824110578064014E-3</v>
      </c>
      <c r="M1125" s="40">
        <f>(Table212[[#This Row],[Return]]-$Q$3)^2</f>
        <v>1.4398283271323666E-5</v>
      </c>
      <c r="N1125" s="40">
        <f>(Table212[[#This Row],[Return]]-$Q$3)^3</f>
        <v>5.4634386468021804E-8</v>
      </c>
    </row>
    <row r="1126" spans="1:14" x14ac:dyDescent="0.3">
      <c r="A1126" s="36">
        <v>41911</v>
      </c>
      <c r="B1126" s="37">
        <v>1058</v>
      </c>
      <c r="C1126" s="37">
        <v>1048.1500000000001</v>
      </c>
      <c r="D1126" s="37">
        <v>1095.95</v>
      </c>
      <c r="E1126" s="37">
        <v>1048.1500000000001</v>
      </c>
      <c r="F1126" s="37">
        <v>1095.7</v>
      </c>
      <c r="G1126" s="37">
        <v>1088.95</v>
      </c>
      <c r="H1126" s="37">
        <v>1078.46</v>
      </c>
      <c r="I1126" s="37">
        <v>16012</v>
      </c>
      <c r="J1126" s="38">
        <v>17268372.199999999</v>
      </c>
      <c r="K1126" s="39">
        <f>IF(ISERROR((Table212[[#This Row],[Close Price]]-G1125)/G1125),0,(Table212[[#This Row],[Close Price]]-G1125)/G1125)</f>
        <v>2.9253308128544465E-2</v>
      </c>
      <c r="L1126" s="39">
        <f>IF(OR(Table212[[#This Row],[Raw Return]]&lt;-20,Table212[[#This Row],[Raw Return]]&gt;20),"Outlier",Table212[[#This Row],[Raw Return]])</f>
        <v>2.9253308128544465E-2</v>
      </c>
      <c r="M1126" s="40">
        <f>(Table212[[#This Row],[Return]]-$Q$3)^2</f>
        <v>7.8206382408994044E-4</v>
      </c>
      <c r="N1126" s="40">
        <f>(Table212[[#This Row],[Return]]-$Q$3)^3</f>
        <v>2.187073083929879E-5</v>
      </c>
    </row>
    <row r="1127" spans="1:14" x14ac:dyDescent="0.3">
      <c r="A1127" s="31">
        <v>41912</v>
      </c>
      <c r="B1127" s="32">
        <v>1088.95</v>
      </c>
      <c r="C1127" s="32">
        <v>1080.25</v>
      </c>
      <c r="D1127" s="32">
        <v>1164.8499999999999</v>
      </c>
      <c r="E1127" s="32">
        <v>1080.25</v>
      </c>
      <c r="F1127" s="32">
        <v>1130</v>
      </c>
      <c r="G1127" s="32">
        <v>1129.6500000000001</v>
      </c>
      <c r="H1127" s="32">
        <v>1130.96</v>
      </c>
      <c r="I1127" s="32">
        <v>180721</v>
      </c>
      <c r="J1127" s="33">
        <v>204388778.65000001</v>
      </c>
      <c r="K1127" s="39">
        <f>IF(ISERROR((Table212[[#This Row],[Close Price]]-G1126)/G1126),0,(Table212[[#This Row],[Close Price]]-G1126)/G1126)</f>
        <v>3.737545341843064E-2</v>
      </c>
      <c r="L1127" s="39">
        <f>IF(OR(Table212[[#This Row],[Raw Return]]&lt;-20,Table212[[#This Row],[Raw Return]]&gt;20),"Outlier",Table212[[#This Row],[Raw Return]])</f>
        <v>3.737545341843064E-2</v>
      </c>
      <c r="M1127" s="40">
        <f>(Table212[[#This Row],[Return]]-$Q$3)^2</f>
        <v>1.3023112178880351E-3</v>
      </c>
      <c r="N1127" s="40">
        <f>(Table212[[#This Row],[Return]]-$Q$3)^3</f>
        <v>4.6997220340972577E-5</v>
      </c>
    </row>
    <row r="1128" spans="1:14" x14ac:dyDescent="0.3">
      <c r="A1128" s="36">
        <v>41913</v>
      </c>
      <c r="B1128" s="37">
        <v>1129.6500000000001</v>
      </c>
      <c r="C1128" s="37">
        <v>1124</v>
      </c>
      <c r="D1128" s="37">
        <v>1137.7</v>
      </c>
      <c r="E1128" s="37">
        <v>1120</v>
      </c>
      <c r="F1128" s="37">
        <v>1122.05</v>
      </c>
      <c r="G1128" s="37">
        <v>1125.95</v>
      </c>
      <c r="H1128" s="37">
        <v>1128.3399999999999</v>
      </c>
      <c r="I1128" s="37">
        <v>54081</v>
      </c>
      <c r="J1128" s="38">
        <v>61021694.549999997</v>
      </c>
      <c r="K1128" s="39">
        <f>IF(ISERROR((Table212[[#This Row],[Close Price]]-G1127)/G1127),0,(Table212[[#This Row],[Close Price]]-G1127)/G1127)</f>
        <v>-3.2753507723631615E-3</v>
      </c>
      <c r="L1128" s="39">
        <f>IF(OR(Table212[[#This Row],[Raw Return]]&lt;-20,Table212[[#This Row],[Raw Return]]&gt;20),"Outlier",Table212[[#This Row],[Raw Return]])</f>
        <v>-3.2753507723631615E-3</v>
      </c>
      <c r="M1128" s="40">
        <f>(Table212[[#This Row],[Return]]-$Q$3)^2</f>
        <v>2.0823294767400217E-5</v>
      </c>
      <c r="N1128" s="40">
        <f>(Table212[[#This Row],[Return]]-$Q$3)^3</f>
        <v>-9.5022000706505075E-8</v>
      </c>
    </row>
    <row r="1129" spans="1:14" x14ac:dyDescent="0.3">
      <c r="A1129" s="31">
        <v>41919</v>
      </c>
      <c r="B1129" s="32">
        <v>1125.95</v>
      </c>
      <c r="C1129" s="32">
        <v>1120.05</v>
      </c>
      <c r="D1129" s="32">
        <v>1130</v>
      </c>
      <c r="E1129" s="32">
        <v>1102.25</v>
      </c>
      <c r="F1129" s="32">
        <v>1115.2</v>
      </c>
      <c r="G1129" s="32">
        <v>1114.95</v>
      </c>
      <c r="H1129" s="32">
        <v>1116.49</v>
      </c>
      <c r="I1129" s="32">
        <v>11587</v>
      </c>
      <c r="J1129" s="33">
        <v>12936801.699999999</v>
      </c>
      <c r="K1129" s="39">
        <f>IF(ISERROR((Table212[[#This Row],[Close Price]]-G1128)/G1128),0,(Table212[[#This Row],[Close Price]]-G1128)/G1128)</f>
        <v>-9.7695279541720314E-3</v>
      </c>
      <c r="L1129" s="39">
        <f>IF(OR(Table212[[#This Row],[Raw Return]]&lt;-20,Table212[[#This Row],[Raw Return]]&gt;20),"Outlier",Table212[[#This Row],[Raw Return]])</f>
        <v>-9.7695279541720314E-3</v>
      </c>
      <c r="M1129" s="40">
        <f>(Table212[[#This Row],[Return]]-$Q$3)^2</f>
        <v>1.2226680299595941E-4</v>
      </c>
      <c r="N1129" s="40">
        <f>(Table212[[#This Row],[Return]]-$Q$3)^3</f>
        <v>-1.3519568630886816E-6</v>
      </c>
    </row>
    <row r="1130" spans="1:14" x14ac:dyDescent="0.3">
      <c r="A1130" s="36">
        <v>41920</v>
      </c>
      <c r="B1130" s="37">
        <v>1114.95</v>
      </c>
      <c r="C1130" s="37">
        <v>1112</v>
      </c>
      <c r="D1130" s="37">
        <v>1131.9000000000001</v>
      </c>
      <c r="E1130" s="37">
        <v>1104.9000000000001</v>
      </c>
      <c r="F1130" s="37">
        <v>1114</v>
      </c>
      <c r="G1130" s="37">
        <v>1115.25</v>
      </c>
      <c r="H1130" s="37">
        <v>1119.04</v>
      </c>
      <c r="I1130" s="37">
        <v>31647</v>
      </c>
      <c r="J1130" s="38">
        <v>35414363.600000001</v>
      </c>
      <c r="K1130" s="39">
        <f>IF(ISERROR((Table212[[#This Row],[Close Price]]-G1129)/G1129),0,(Table212[[#This Row],[Close Price]]-G1129)/G1129)</f>
        <v>2.6907036189959595E-4</v>
      </c>
      <c r="L1130" s="39">
        <f>IF(OR(Table212[[#This Row],[Raw Return]]&lt;-20,Table212[[#This Row],[Raw Return]]&gt;20),"Outlier",Table212[[#This Row],[Raw Return]])</f>
        <v>2.6907036189959595E-4</v>
      </c>
      <c r="M1130" s="40">
        <f>(Table212[[#This Row],[Return]]-$Q$3)^2</f>
        <v>1.0380221272286029E-6</v>
      </c>
      <c r="N1130" s="40">
        <f>(Table212[[#This Row],[Return]]-$Q$3)^3</f>
        <v>-1.0575719342313099E-9</v>
      </c>
    </row>
    <row r="1131" spans="1:14" x14ac:dyDescent="0.3">
      <c r="A1131" s="31">
        <v>41921</v>
      </c>
      <c r="B1131" s="32">
        <v>1115.25</v>
      </c>
      <c r="C1131" s="32">
        <v>1116</v>
      </c>
      <c r="D1131" s="32">
        <v>1129</v>
      </c>
      <c r="E1131" s="32">
        <v>1106.0999999999999</v>
      </c>
      <c r="F1131" s="32">
        <v>1114</v>
      </c>
      <c r="G1131" s="32">
        <v>1112.5999999999999</v>
      </c>
      <c r="H1131" s="32">
        <v>1114.08</v>
      </c>
      <c r="I1131" s="32">
        <v>17471</v>
      </c>
      <c r="J1131" s="33">
        <v>19464025.449999999</v>
      </c>
      <c r="K1131" s="39">
        <f>IF(ISERROR((Table212[[#This Row],[Close Price]]-G1130)/G1130),0,(Table212[[#This Row],[Close Price]]-G1130)/G1130)</f>
        <v>-2.3761488455504064E-3</v>
      </c>
      <c r="L1131" s="39">
        <f>IF(OR(Table212[[#This Row],[Raw Return]]&lt;-20,Table212[[#This Row],[Raw Return]]&gt;20),"Outlier",Table212[[#This Row],[Raw Return]])</f>
        <v>-2.3761488455504064E-3</v>
      </c>
      <c r="M1131" s="40">
        <f>(Table212[[#This Row],[Return]]-$Q$3)^2</f>
        <v>1.3425283776825498E-5</v>
      </c>
      <c r="N1131" s="40">
        <f>(Table212[[#This Row],[Return]]-$Q$3)^3</f>
        <v>-4.9190950180822897E-8</v>
      </c>
    </row>
    <row r="1132" spans="1:14" x14ac:dyDescent="0.3">
      <c r="A1132" s="36">
        <v>41922</v>
      </c>
      <c r="B1132" s="37">
        <v>1112.5999999999999</v>
      </c>
      <c r="C1132" s="37">
        <v>1105.5999999999999</v>
      </c>
      <c r="D1132" s="37">
        <v>1119.95</v>
      </c>
      <c r="E1132" s="37">
        <v>1082.0999999999999</v>
      </c>
      <c r="F1132" s="37">
        <v>1090.05</v>
      </c>
      <c r="G1132" s="37">
        <v>1093.8499999999999</v>
      </c>
      <c r="H1132" s="37">
        <v>1107.75</v>
      </c>
      <c r="I1132" s="37">
        <v>18278</v>
      </c>
      <c r="J1132" s="38">
        <v>20247419.050000001</v>
      </c>
      <c r="K1132" s="39">
        <f>IF(ISERROR((Table212[[#This Row],[Close Price]]-G1131)/G1131),0,(Table212[[#This Row],[Close Price]]-G1131)/G1131)</f>
        <v>-1.685241776020133E-2</v>
      </c>
      <c r="L1132" s="39">
        <f>IF(OR(Table212[[#This Row],[Raw Return]]&lt;-20,Table212[[#This Row],[Raw Return]]&gt;20),"Outlier",Table212[[#This Row],[Raw Return]])</f>
        <v>-1.685241776020133E-2</v>
      </c>
      <c r="M1132" s="40">
        <f>(Table212[[#This Row],[Return]]-$Q$3)^2</f>
        <v>3.2907127614720353E-4</v>
      </c>
      <c r="N1132" s="40">
        <f>(Table212[[#This Row],[Return]]-$Q$3)^3</f>
        <v>-5.9694588547837293E-6</v>
      </c>
    </row>
    <row r="1133" spans="1:14" x14ac:dyDescent="0.3">
      <c r="A1133" s="31">
        <v>41925</v>
      </c>
      <c r="B1133" s="32">
        <v>1093.8499999999999</v>
      </c>
      <c r="C1133" s="32">
        <v>1083.4000000000001</v>
      </c>
      <c r="D1133" s="32">
        <v>1118</v>
      </c>
      <c r="E1133" s="32">
        <v>1075.3</v>
      </c>
      <c r="F1133" s="32">
        <v>1110</v>
      </c>
      <c r="G1133" s="32">
        <v>1110.45</v>
      </c>
      <c r="H1133" s="32">
        <v>1100.04</v>
      </c>
      <c r="I1133" s="32">
        <v>11458</v>
      </c>
      <c r="J1133" s="33">
        <v>12604223.199999999</v>
      </c>
      <c r="K1133" s="39">
        <f>IF(ISERROR((Table212[[#This Row],[Close Price]]-G1132)/G1132),0,(Table212[[#This Row],[Close Price]]-G1132)/G1132)</f>
        <v>1.5175755359510113E-2</v>
      </c>
      <c r="L1133" s="39">
        <f>IF(OR(Table212[[#This Row],[Raw Return]]&lt;-20,Table212[[#This Row],[Raw Return]]&gt;20),"Outlier",Table212[[#This Row],[Raw Return]])</f>
        <v>1.5175755359510113E-2</v>
      </c>
      <c r="M1133" s="40">
        <f>(Table212[[#This Row],[Return]]-$Q$3)^2</f>
        <v>1.9287241340591998E-4</v>
      </c>
      <c r="N1133" s="40">
        <f>(Table212[[#This Row],[Return]]-$Q$3)^3</f>
        <v>2.678583394996825E-6</v>
      </c>
    </row>
    <row r="1134" spans="1:14" x14ac:dyDescent="0.3">
      <c r="A1134" s="36">
        <v>41926</v>
      </c>
      <c r="B1134" s="37">
        <v>1110.45</v>
      </c>
      <c r="C1134" s="37">
        <v>1113.3</v>
      </c>
      <c r="D1134" s="37">
        <v>1134</v>
      </c>
      <c r="E1134" s="37">
        <v>1057</v>
      </c>
      <c r="F1134" s="37">
        <v>1065.1500000000001</v>
      </c>
      <c r="G1134" s="37">
        <v>1105.0999999999999</v>
      </c>
      <c r="H1134" s="37">
        <v>1110.8599999999999</v>
      </c>
      <c r="I1134" s="37">
        <v>119623</v>
      </c>
      <c r="J1134" s="38">
        <v>132884100.59999999</v>
      </c>
      <c r="K1134" s="39">
        <f>IF(ISERROR((Table212[[#This Row],[Close Price]]-G1133)/G1133),0,(Table212[[#This Row],[Close Price]]-G1133)/G1133)</f>
        <v>-4.8178666306453568E-3</v>
      </c>
      <c r="L1134" s="39">
        <f>IF(OR(Table212[[#This Row],[Raw Return]]&lt;-20,Table212[[#This Row],[Raw Return]]&gt;20),"Outlier",Table212[[#This Row],[Raw Return]])</f>
        <v>-4.8178666306453568E-3</v>
      </c>
      <c r="M1134" s="40">
        <f>(Table212[[#This Row],[Return]]-$Q$3)^2</f>
        <v>3.7280435863643689E-5</v>
      </c>
      <c r="N1134" s="40">
        <f>(Table212[[#This Row],[Return]]-$Q$3)^3</f>
        <v>-2.2762579304865907E-7</v>
      </c>
    </row>
    <row r="1135" spans="1:14" x14ac:dyDescent="0.3">
      <c r="A1135" s="31">
        <v>41928</v>
      </c>
      <c r="B1135" s="32">
        <v>1105.0999999999999</v>
      </c>
      <c r="C1135" s="32">
        <v>1058.5</v>
      </c>
      <c r="D1135" s="32">
        <v>1084</v>
      </c>
      <c r="E1135" s="32">
        <v>1001.1</v>
      </c>
      <c r="F1135" s="32">
        <v>1020</v>
      </c>
      <c r="G1135" s="32">
        <v>1020.6</v>
      </c>
      <c r="H1135" s="32">
        <v>1049</v>
      </c>
      <c r="I1135" s="32">
        <v>43672</v>
      </c>
      <c r="J1135" s="33">
        <v>45811931.049999997</v>
      </c>
      <c r="K1135" s="39">
        <f>IF(ISERROR((Table212[[#This Row],[Close Price]]-G1134)/G1134),0,(Table212[[#This Row],[Close Price]]-G1134)/G1134)</f>
        <v>-7.6463668446294361E-2</v>
      </c>
      <c r="L1135" s="39">
        <f>IF(OR(Table212[[#This Row],[Raw Return]]&lt;-20,Table212[[#This Row],[Raw Return]]&gt;20),"Outlier",Table212[[#This Row],[Raw Return]])</f>
        <v>-7.6463668446294361E-2</v>
      </c>
      <c r="M1135" s="40">
        <f>(Table212[[#This Row],[Return]]-$Q$3)^2</f>
        <v>6.045307028944848E-3</v>
      </c>
      <c r="N1135" s="40">
        <f>(Table212[[#This Row],[Return]]-$Q$3)^3</f>
        <v>-4.7003212785158842E-4</v>
      </c>
    </row>
    <row r="1136" spans="1:14" x14ac:dyDescent="0.3">
      <c r="A1136" s="36">
        <v>41929</v>
      </c>
      <c r="B1136" s="37">
        <v>1020.6</v>
      </c>
      <c r="C1136" s="37">
        <v>1021</v>
      </c>
      <c r="D1136" s="37">
        <v>1039.75</v>
      </c>
      <c r="E1136" s="37">
        <v>1002.25</v>
      </c>
      <c r="F1136" s="37">
        <v>1025</v>
      </c>
      <c r="G1136" s="37">
        <v>1010.5</v>
      </c>
      <c r="H1136" s="37">
        <v>1008.89</v>
      </c>
      <c r="I1136" s="37">
        <v>66616</v>
      </c>
      <c r="J1136" s="38">
        <v>67208129.5</v>
      </c>
      <c r="K1136" s="39">
        <f>IF(ISERROR((Table212[[#This Row],[Close Price]]-G1135)/G1135),0,(Table212[[#This Row],[Close Price]]-G1135)/G1135)</f>
        <v>-9.8961395257691782E-3</v>
      </c>
      <c r="L1136" s="39">
        <f>IF(OR(Table212[[#This Row],[Raw Return]]&lt;-20,Table212[[#This Row],[Raw Return]]&gt;20),"Outlier",Table212[[#This Row],[Raw Return]])</f>
        <v>-9.8961395257691782E-3</v>
      </c>
      <c r="M1136" s="40">
        <f>(Table212[[#This Row],[Return]]-$Q$3)^2</f>
        <v>1.2508283117914639E-4</v>
      </c>
      <c r="N1136" s="40">
        <f>(Table212[[#This Row],[Return]]-$Q$3)^3</f>
        <v>-1.398931837141246E-6</v>
      </c>
    </row>
    <row r="1137" spans="1:14" x14ac:dyDescent="0.3">
      <c r="A1137" s="31">
        <v>41932</v>
      </c>
      <c r="B1137" s="32">
        <v>1010.5</v>
      </c>
      <c r="C1137" s="32">
        <v>1019</v>
      </c>
      <c r="D1137" s="32">
        <v>1049</v>
      </c>
      <c r="E1137" s="32">
        <v>1010</v>
      </c>
      <c r="F1137" s="32">
        <v>1017</v>
      </c>
      <c r="G1137" s="32">
        <v>1015.6</v>
      </c>
      <c r="H1137" s="32">
        <v>1022.64</v>
      </c>
      <c r="I1137" s="32">
        <v>65095</v>
      </c>
      <c r="J1137" s="33">
        <v>66568662.600000001</v>
      </c>
      <c r="K1137" s="39">
        <f>IF(ISERROR((Table212[[#This Row],[Close Price]]-G1136)/G1136),0,(Table212[[#This Row],[Close Price]]-G1136)/G1136)</f>
        <v>5.047006432459201E-3</v>
      </c>
      <c r="L1137" s="39">
        <f>IF(OR(Table212[[#This Row],[Raw Return]]&lt;-20,Table212[[#This Row],[Raw Return]]&gt;20),"Outlier",Table212[[#This Row],[Raw Return]])</f>
        <v>5.047006432459201E-3</v>
      </c>
      <c r="M1137" s="40">
        <f>(Table212[[#This Row],[Return]]-$Q$3)^2</f>
        <v>1.4130850562344131E-5</v>
      </c>
      <c r="N1137" s="40">
        <f>(Table212[[#This Row],[Return]]-$Q$3)^3</f>
        <v>5.311931371535767E-8</v>
      </c>
    </row>
    <row r="1138" spans="1:14" x14ac:dyDescent="0.3">
      <c r="A1138" s="36">
        <v>41933</v>
      </c>
      <c r="B1138" s="37">
        <v>1015.6</v>
      </c>
      <c r="C1138" s="37">
        <v>1020</v>
      </c>
      <c r="D1138" s="37">
        <v>1030</v>
      </c>
      <c r="E1138" s="37">
        <v>1005</v>
      </c>
      <c r="F1138" s="37">
        <v>1015</v>
      </c>
      <c r="G1138" s="37">
        <v>1016.1</v>
      </c>
      <c r="H1138" s="37">
        <v>1022.3</v>
      </c>
      <c r="I1138" s="37">
        <v>25903</v>
      </c>
      <c r="J1138" s="38">
        <v>26480538.449999999</v>
      </c>
      <c r="K1138" s="39">
        <f>IF(ISERROR((Table212[[#This Row],[Close Price]]-G1137)/G1137),0,(Table212[[#This Row],[Close Price]]-G1137)/G1137)</f>
        <v>4.9231981094919263E-4</v>
      </c>
      <c r="L1138" s="39">
        <f>IF(OR(Table212[[#This Row],[Raw Return]]&lt;-20,Table212[[#This Row],[Raw Return]]&gt;20),"Outlier",Table212[[#This Row],[Raw Return]])</f>
        <v>4.9231981094919263E-4</v>
      </c>
      <c r="M1138" s="40">
        <f>(Table212[[#This Row],[Return]]-$Q$3)^2</f>
        <v>6.3295431517583398E-7</v>
      </c>
      <c r="N1138" s="40">
        <f>(Table212[[#This Row],[Return]]-$Q$3)^3</f>
        <v>-5.0356849061848857E-10</v>
      </c>
    </row>
    <row r="1139" spans="1:14" x14ac:dyDescent="0.3">
      <c r="A1139" s="31">
        <v>41934</v>
      </c>
      <c r="B1139" s="32">
        <v>1016.1</v>
      </c>
      <c r="C1139" s="32">
        <v>1026</v>
      </c>
      <c r="D1139" s="32">
        <v>1026</v>
      </c>
      <c r="E1139" s="32">
        <v>1007</v>
      </c>
      <c r="F1139" s="32">
        <v>1010</v>
      </c>
      <c r="G1139" s="32">
        <v>1011.25</v>
      </c>
      <c r="H1139" s="32">
        <v>1015.92</v>
      </c>
      <c r="I1139" s="32">
        <v>14826</v>
      </c>
      <c r="J1139" s="33">
        <v>15061960.35</v>
      </c>
      <c r="K1139" s="39">
        <f>IF(ISERROR((Table212[[#This Row],[Close Price]]-G1138)/G1138),0,(Table212[[#This Row],[Close Price]]-G1138)/G1138)</f>
        <v>-4.7731522487944322E-3</v>
      </c>
      <c r="L1139" s="39">
        <f>IF(OR(Table212[[#This Row],[Raw Return]]&lt;-20,Table212[[#This Row],[Raw Return]]&gt;20),"Outlier",Table212[[#This Row],[Raw Return]])</f>
        <v>-4.7731522487944322E-3</v>
      </c>
      <c r="M1139" s="40">
        <f>(Table212[[#This Row],[Return]]-$Q$3)^2</f>
        <v>3.6736403714274029E-5</v>
      </c>
      <c r="N1139" s="40">
        <f>(Table212[[#This Row],[Return]]-$Q$3)^3</f>
        <v>-2.2266141190666022E-7</v>
      </c>
    </row>
    <row r="1140" spans="1:14" x14ac:dyDescent="0.3">
      <c r="A1140" s="36">
        <v>41935</v>
      </c>
      <c r="B1140" s="37">
        <v>1011.25</v>
      </c>
      <c r="C1140" s="37">
        <v>1046.5</v>
      </c>
      <c r="D1140" s="37">
        <v>1046.5</v>
      </c>
      <c r="E1140" s="37">
        <v>1015.95</v>
      </c>
      <c r="F1140" s="37">
        <v>1039</v>
      </c>
      <c r="G1140" s="37">
        <v>1035.25</v>
      </c>
      <c r="H1140" s="37">
        <v>1030.04</v>
      </c>
      <c r="I1140" s="37">
        <v>17420</v>
      </c>
      <c r="J1140" s="38">
        <v>17943325.149999999</v>
      </c>
      <c r="K1140" s="39">
        <f>IF(ISERROR((Table212[[#This Row],[Close Price]]-G1139)/G1139),0,(Table212[[#This Row],[Close Price]]-G1139)/G1139)</f>
        <v>2.3733003708281828E-2</v>
      </c>
      <c r="L1140" s="39">
        <f>IF(OR(Table212[[#This Row],[Raw Return]]&lt;-20,Table212[[#This Row],[Raw Return]]&gt;20),"Outlier",Table212[[#This Row],[Raw Return]])</f>
        <v>2.3733003708281828E-2</v>
      </c>
      <c r="M1140" s="40">
        <f>(Table212[[#This Row],[Return]]-$Q$3)^2</f>
        <v>5.0378249771805095E-4</v>
      </c>
      <c r="N1140" s="40">
        <f>(Table212[[#This Row],[Return]]-$Q$3)^3</f>
        <v>1.1307448356694216E-5</v>
      </c>
    </row>
    <row r="1141" spans="1:14" x14ac:dyDescent="0.3">
      <c r="A1141" s="31">
        <v>41939</v>
      </c>
      <c r="B1141" s="32">
        <v>1035.25</v>
      </c>
      <c r="C1141" s="32">
        <v>1049</v>
      </c>
      <c r="D1141" s="32">
        <v>1075</v>
      </c>
      <c r="E1141" s="32">
        <v>975</v>
      </c>
      <c r="F1141" s="32">
        <v>1065.0999999999999</v>
      </c>
      <c r="G1141" s="32">
        <v>1067.5999999999999</v>
      </c>
      <c r="H1141" s="32">
        <v>1058.67</v>
      </c>
      <c r="I1141" s="32">
        <v>32273</v>
      </c>
      <c r="J1141" s="33">
        <v>34166337.299999997</v>
      </c>
      <c r="K1141" s="39">
        <f>IF(ISERROR((Table212[[#This Row],[Close Price]]-G1140)/G1140),0,(Table212[[#This Row],[Close Price]]-G1140)/G1140)</f>
        <v>3.1248490702728723E-2</v>
      </c>
      <c r="L1141" s="39">
        <f>IF(OR(Table212[[#This Row],[Raw Return]]&lt;-20,Table212[[#This Row],[Raw Return]]&gt;20),"Outlier",Table212[[#This Row],[Raw Return]])</f>
        <v>3.1248490702728723E-2</v>
      </c>
      <c r="M1141" s="40">
        <f>(Table212[[#This Row],[Return]]-$Q$3)^2</f>
        <v>8.9763675130469711E-4</v>
      </c>
      <c r="N1141" s="40">
        <f>(Table212[[#This Row],[Return]]-$Q$3)^3</f>
        <v>2.6893723651098786E-5</v>
      </c>
    </row>
    <row r="1142" spans="1:14" x14ac:dyDescent="0.3">
      <c r="A1142" s="36">
        <v>41940</v>
      </c>
      <c r="B1142" s="37">
        <v>1067.5999999999999</v>
      </c>
      <c r="C1142" s="37">
        <v>1064</v>
      </c>
      <c r="D1142" s="37">
        <v>1073.3499999999999</v>
      </c>
      <c r="E1142" s="37">
        <v>1047.7</v>
      </c>
      <c r="F1142" s="37">
        <v>1052</v>
      </c>
      <c r="G1142" s="37">
        <v>1054.8499999999999</v>
      </c>
      <c r="H1142" s="37">
        <v>1055.01</v>
      </c>
      <c r="I1142" s="37">
        <v>17067</v>
      </c>
      <c r="J1142" s="38">
        <v>18005914.600000001</v>
      </c>
      <c r="K1142" s="39">
        <f>IF(ISERROR((Table212[[#This Row],[Close Price]]-G1141)/G1141),0,(Table212[[#This Row],[Close Price]]-G1141)/G1141)</f>
        <v>-1.194267515923567E-2</v>
      </c>
      <c r="L1142" s="39">
        <f>IF(OR(Table212[[#This Row],[Raw Return]]&lt;-20,Table212[[#This Row],[Raw Return]]&gt;20),"Outlier",Table212[[#This Row],[Raw Return]])</f>
        <v>-1.194267515923567E-2</v>
      </c>
      <c r="M1142" s="40">
        <f>(Table212[[#This Row],[Return]]-$Q$3)^2</f>
        <v>1.7504822677311856E-4</v>
      </c>
      <c r="N1142" s="40">
        <f>(Table212[[#This Row],[Return]]-$Q$3)^3</f>
        <v>-2.3159894334708868E-6</v>
      </c>
    </row>
    <row r="1143" spans="1:14" x14ac:dyDescent="0.3">
      <c r="A1143" s="31">
        <v>41941</v>
      </c>
      <c r="B1143" s="32">
        <v>1054.8499999999999</v>
      </c>
      <c r="C1143" s="32">
        <v>1051</v>
      </c>
      <c r="D1143" s="32">
        <v>1072</v>
      </c>
      <c r="E1143" s="32">
        <v>1047.55</v>
      </c>
      <c r="F1143" s="32">
        <v>1062</v>
      </c>
      <c r="G1143" s="32">
        <v>1069.45</v>
      </c>
      <c r="H1143" s="32">
        <v>1063.8399999999999</v>
      </c>
      <c r="I1143" s="32">
        <v>15911</v>
      </c>
      <c r="J1143" s="33">
        <v>16926755.050000001</v>
      </c>
      <c r="K1143" s="39">
        <f>IF(ISERROR((Table212[[#This Row],[Close Price]]-G1142)/G1142),0,(Table212[[#This Row],[Close Price]]-G1142)/G1142)</f>
        <v>1.384083044982712E-2</v>
      </c>
      <c r="L1143" s="39">
        <f>IF(OR(Table212[[#This Row],[Raw Return]]&lt;-20,Table212[[#This Row],[Raw Return]]&gt;20),"Outlier",Table212[[#This Row],[Raw Return]])</f>
        <v>1.384083044982712E-2</v>
      </c>
      <c r="M1143" s="40">
        <f>(Table212[[#This Row],[Return]]-$Q$3)^2</f>
        <v>1.5757596066696421E-4</v>
      </c>
      <c r="N1143" s="40">
        <f>(Table212[[#This Row],[Return]]-$Q$3)^3</f>
        <v>1.97803943329216E-6</v>
      </c>
    </row>
    <row r="1144" spans="1:14" x14ac:dyDescent="0.3">
      <c r="A1144" s="36">
        <v>41942</v>
      </c>
      <c r="B1144" s="37">
        <v>1069.45</v>
      </c>
      <c r="C1144" s="37">
        <v>1066</v>
      </c>
      <c r="D1144" s="37">
        <v>1079</v>
      </c>
      <c r="E1144" s="37">
        <v>1053.0999999999999</v>
      </c>
      <c r="F1144" s="37">
        <v>1075</v>
      </c>
      <c r="G1144" s="37">
        <v>1073.45</v>
      </c>
      <c r="H1144" s="37">
        <v>1059.81</v>
      </c>
      <c r="I1144" s="37">
        <v>43144</v>
      </c>
      <c r="J1144" s="38">
        <v>45724559.399999999</v>
      </c>
      <c r="K1144" s="39">
        <f>IF(ISERROR((Table212[[#This Row],[Close Price]]-G1143)/G1143),0,(Table212[[#This Row],[Close Price]]-G1143)/G1143)</f>
        <v>3.7402403104399456E-3</v>
      </c>
      <c r="L1144" s="39">
        <f>IF(OR(Table212[[#This Row],[Raw Return]]&lt;-20,Table212[[#This Row],[Raw Return]]&gt;20),"Outlier",Table212[[#This Row],[Raw Return]])</f>
        <v>3.7402403104399456E-3</v>
      </c>
      <c r="M1144" s="40">
        <f>(Table212[[#This Row],[Return]]-$Q$3)^2</f>
        <v>6.0139530302370883E-6</v>
      </c>
      <c r="N1144" s="40">
        <f>(Table212[[#This Row],[Return]]-$Q$3)^3</f>
        <v>1.4748234957073007E-8</v>
      </c>
    </row>
    <row r="1145" spans="1:14" x14ac:dyDescent="0.3">
      <c r="A1145" s="31">
        <v>41943</v>
      </c>
      <c r="B1145" s="32">
        <v>1073.45</v>
      </c>
      <c r="C1145" s="32">
        <v>1077</v>
      </c>
      <c r="D1145" s="32">
        <v>1085</v>
      </c>
      <c r="E1145" s="32">
        <v>1058.55</v>
      </c>
      <c r="F1145" s="32">
        <v>1070</v>
      </c>
      <c r="G1145" s="32">
        <v>1068.3499999999999</v>
      </c>
      <c r="H1145" s="32">
        <v>1072.6500000000001</v>
      </c>
      <c r="I1145" s="32">
        <v>64349</v>
      </c>
      <c r="J1145" s="33">
        <v>69024059.799999997</v>
      </c>
      <c r="K1145" s="39">
        <f>IF(ISERROR((Table212[[#This Row],[Close Price]]-G1144)/G1144),0,(Table212[[#This Row],[Close Price]]-G1144)/G1144)</f>
        <v>-4.7510363780335707E-3</v>
      </c>
      <c r="L1145" s="39">
        <f>IF(OR(Table212[[#This Row],[Raw Return]]&lt;-20,Table212[[#This Row],[Raw Return]]&gt;20),"Outlier",Table212[[#This Row],[Raw Return]])</f>
        <v>-4.7510363780335707E-3</v>
      </c>
      <c r="M1145" s="40">
        <f>(Table212[[#This Row],[Return]]-$Q$3)^2</f>
        <v>3.6468801749518477E-5</v>
      </c>
      <c r="N1145" s="40">
        <f>(Table212[[#This Row],[Return]]-$Q$3)^3</f>
        <v>-2.2023292202063702E-7</v>
      </c>
    </row>
    <row r="1146" spans="1:14" x14ac:dyDescent="0.3">
      <c r="A1146" s="36">
        <v>41946</v>
      </c>
      <c r="B1146" s="37">
        <v>1068.3499999999999</v>
      </c>
      <c r="C1146" s="37">
        <v>1068.3499999999999</v>
      </c>
      <c r="D1146" s="37">
        <v>1072</v>
      </c>
      <c r="E1146" s="37">
        <v>1045.0999999999999</v>
      </c>
      <c r="F1146" s="37">
        <v>1047</v>
      </c>
      <c r="G1146" s="37">
        <v>1051.25</v>
      </c>
      <c r="H1146" s="37">
        <v>1053.71</v>
      </c>
      <c r="I1146" s="37">
        <v>13536</v>
      </c>
      <c r="J1146" s="38">
        <v>14263047.050000001</v>
      </c>
      <c r="K1146" s="39">
        <f>IF(ISERROR((Table212[[#This Row],[Close Price]]-G1145)/G1145),0,(Table212[[#This Row],[Close Price]]-G1145)/G1145)</f>
        <v>-1.6005990546169243E-2</v>
      </c>
      <c r="L1146" s="39">
        <f>IF(OR(Table212[[#This Row],[Raw Return]]&lt;-20,Table212[[#This Row],[Raw Return]]&gt;20),"Outlier",Table212[[#This Row],[Raw Return]])</f>
        <v>-1.6005990546169243E-2</v>
      </c>
      <c r="M1146" s="40">
        <f>(Table212[[#This Row],[Return]]-$Q$3)^2</f>
        <v>2.990787910370426E-4</v>
      </c>
      <c r="N1146" s="40">
        <f>(Table212[[#This Row],[Return]]-$Q$3)^3</f>
        <v>-5.172237094488009E-6</v>
      </c>
    </row>
    <row r="1147" spans="1:14" x14ac:dyDescent="0.3">
      <c r="A1147" s="31">
        <v>41948</v>
      </c>
      <c r="B1147" s="32">
        <v>1051.25</v>
      </c>
      <c r="C1147" s="32">
        <v>1055</v>
      </c>
      <c r="D1147" s="32">
        <v>1070</v>
      </c>
      <c r="E1147" s="32">
        <v>1032</v>
      </c>
      <c r="F1147" s="32">
        <v>1049</v>
      </c>
      <c r="G1147" s="32">
        <v>1041.6500000000001</v>
      </c>
      <c r="H1147" s="32">
        <v>1043.6600000000001</v>
      </c>
      <c r="I1147" s="32">
        <v>96089</v>
      </c>
      <c r="J1147" s="33">
        <v>100284228.90000001</v>
      </c>
      <c r="K1147" s="39">
        <f>IF(ISERROR((Table212[[#This Row],[Close Price]]-G1146)/G1146),0,(Table212[[#This Row],[Close Price]]-G1146)/G1146)</f>
        <v>-9.1319857312722082E-3</v>
      </c>
      <c r="L1147" s="39">
        <f>IF(OR(Table212[[#This Row],[Raw Return]]&lt;-20,Table212[[#This Row],[Raw Return]]&gt;20),"Outlier",Table212[[#This Row],[Raw Return]])</f>
        <v>-9.1319857312722082E-3</v>
      </c>
      <c r="M1147" s="40">
        <f>(Table212[[#This Row],[Return]]-$Q$3)^2</f>
        <v>1.0857410349588708E-4</v>
      </c>
      <c r="N1147" s="40">
        <f>(Table212[[#This Row],[Return]]-$Q$3)^3</f>
        <v>-1.1313301938305165E-6</v>
      </c>
    </row>
    <row r="1148" spans="1:14" x14ac:dyDescent="0.3">
      <c r="A1148" s="36">
        <v>41950</v>
      </c>
      <c r="B1148" s="37">
        <v>1041.6500000000001</v>
      </c>
      <c r="C1148" s="37">
        <v>1075.3</v>
      </c>
      <c r="D1148" s="37">
        <v>1075.3</v>
      </c>
      <c r="E1148" s="37">
        <v>1021</v>
      </c>
      <c r="F1148" s="37">
        <v>1046</v>
      </c>
      <c r="G1148" s="37">
        <v>1039.6500000000001</v>
      </c>
      <c r="H1148" s="37">
        <v>1036.18</v>
      </c>
      <c r="I1148" s="37">
        <v>252873</v>
      </c>
      <c r="J1148" s="38">
        <v>262022924.84999999</v>
      </c>
      <c r="K1148" s="39">
        <f>IF(ISERROR((Table212[[#This Row],[Close Price]]-G1147)/G1147),0,(Table212[[#This Row],[Close Price]]-G1147)/G1147)</f>
        <v>-1.9200307204915276E-3</v>
      </c>
      <c r="L1148" s="39">
        <f>IF(OR(Table212[[#This Row],[Raw Return]]&lt;-20,Table212[[#This Row],[Raw Return]]&gt;20),"Outlier",Table212[[#This Row],[Raw Return]])</f>
        <v>-1.9200307204915276E-3</v>
      </c>
      <c r="M1148" s="40">
        <f>(Table212[[#This Row],[Return]]-$Q$3)^2</f>
        <v>1.0290845627813551E-5</v>
      </c>
      <c r="N1148" s="40">
        <f>(Table212[[#This Row],[Return]]-$Q$3)^3</f>
        <v>-3.3012361725499738E-8</v>
      </c>
    </row>
    <row r="1149" spans="1:14" x14ac:dyDescent="0.3">
      <c r="A1149" s="31">
        <v>41953</v>
      </c>
      <c r="B1149" s="32">
        <v>1039.6500000000001</v>
      </c>
      <c r="C1149" s="32">
        <v>1050.0999999999999</v>
      </c>
      <c r="D1149" s="32">
        <v>1074</v>
      </c>
      <c r="E1149" s="32">
        <v>1024.0999999999999</v>
      </c>
      <c r="F1149" s="32">
        <v>1049.75</v>
      </c>
      <c r="G1149" s="32">
        <v>1040</v>
      </c>
      <c r="H1149" s="32">
        <v>1040.3800000000001</v>
      </c>
      <c r="I1149" s="32">
        <v>287014</v>
      </c>
      <c r="J1149" s="33">
        <v>298604609.30000001</v>
      </c>
      <c r="K1149" s="39">
        <f>IF(ISERROR((Table212[[#This Row],[Close Price]]-G1148)/G1148),0,(Table212[[#This Row],[Close Price]]-G1148)/G1148)</f>
        <v>3.3665175780301932E-4</v>
      </c>
      <c r="L1149" s="39">
        <f>IF(OR(Table212[[#This Row],[Raw Return]]&lt;-20,Table212[[#This Row],[Raw Return]]&gt;20),"Outlier",Table212[[#This Row],[Raw Return]])</f>
        <v>3.3665175780301932E-4</v>
      </c>
      <c r="M1149" s="40">
        <f>(Table212[[#This Row],[Return]]-$Q$3)^2</f>
        <v>9.0488096376344529E-7</v>
      </c>
      <c r="N1149" s="40">
        <f>(Table212[[#This Row],[Return]]-$Q$3)^3</f>
        <v>-8.6077011013853992E-10</v>
      </c>
    </row>
    <row r="1150" spans="1:14" x14ac:dyDescent="0.3">
      <c r="A1150" s="36">
        <v>41954</v>
      </c>
      <c r="B1150" s="37">
        <v>1040</v>
      </c>
      <c r="C1150" s="37">
        <v>1044</v>
      </c>
      <c r="D1150" s="37">
        <v>1073</v>
      </c>
      <c r="E1150" s="37">
        <v>1035.05</v>
      </c>
      <c r="F1150" s="37">
        <v>1062</v>
      </c>
      <c r="G1150" s="37">
        <v>1060.4000000000001</v>
      </c>
      <c r="H1150" s="37">
        <v>1048.8499999999999</v>
      </c>
      <c r="I1150" s="37">
        <v>91469</v>
      </c>
      <c r="J1150" s="38">
        <v>95937295.950000003</v>
      </c>
      <c r="K1150" s="39">
        <f>IF(ISERROR((Table212[[#This Row],[Close Price]]-G1149)/G1149),0,(Table212[[#This Row],[Close Price]]-G1149)/G1149)</f>
        <v>1.9615384615384701E-2</v>
      </c>
      <c r="L1150" s="39">
        <f>IF(OR(Table212[[#This Row],[Raw Return]]&lt;-20,Table212[[#This Row],[Raw Return]]&gt;20),"Outlier",Table212[[#This Row],[Raw Return]])</f>
        <v>1.9615384615384701E-2</v>
      </c>
      <c r="M1150" s="40">
        <f>(Table212[[#This Row],[Return]]-$Q$3)^2</f>
        <v>3.3589654309707694E-4</v>
      </c>
      <c r="N1150" s="40">
        <f>(Table212[[#This Row],[Return]]-$Q$3)^3</f>
        <v>6.1561373584669849E-6</v>
      </c>
    </row>
    <row r="1151" spans="1:14" x14ac:dyDescent="0.3">
      <c r="A1151" s="31">
        <v>41955</v>
      </c>
      <c r="B1151" s="32">
        <v>1060.4000000000001</v>
      </c>
      <c r="C1151" s="32">
        <v>1065</v>
      </c>
      <c r="D1151" s="32">
        <v>1065</v>
      </c>
      <c r="E1151" s="32">
        <v>1046</v>
      </c>
      <c r="F1151" s="32">
        <v>1055</v>
      </c>
      <c r="G1151" s="32">
        <v>1053.1500000000001</v>
      </c>
      <c r="H1151" s="32">
        <v>1055</v>
      </c>
      <c r="I1151" s="32">
        <v>193294</v>
      </c>
      <c r="J1151" s="33">
        <v>203925718.94999999</v>
      </c>
      <c r="K1151" s="39">
        <f>IF(ISERROR((Table212[[#This Row],[Close Price]]-G1150)/G1150),0,(Table212[[#This Row],[Close Price]]-G1150)/G1150)</f>
        <v>-6.8370426254243674E-3</v>
      </c>
      <c r="L1151" s="39">
        <f>IF(OR(Table212[[#This Row],[Raw Return]]&lt;-20,Table212[[#This Row],[Raw Return]]&gt;20),"Outlier",Table212[[#This Row],[Raw Return]])</f>
        <v>-6.8370426254243674E-3</v>
      </c>
      <c r="M1151" s="40">
        <f>(Table212[[#This Row],[Return]]-$Q$3)^2</f>
        <v>6.6014758823160945E-5</v>
      </c>
      <c r="N1151" s="40">
        <f>(Table212[[#This Row],[Return]]-$Q$3)^3</f>
        <v>-5.3636639662940152E-7</v>
      </c>
    </row>
    <row r="1152" spans="1:14" x14ac:dyDescent="0.3">
      <c r="A1152" s="36">
        <v>41956</v>
      </c>
      <c r="B1152" s="37">
        <v>1053.1500000000001</v>
      </c>
      <c r="C1152" s="37">
        <v>1055</v>
      </c>
      <c r="D1152" s="37">
        <v>1058</v>
      </c>
      <c r="E1152" s="37">
        <v>1025</v>
      </c>
      <c r="F1152" s="37">
        <v>1037.5</v>
      </c>
      <c r="G1152" s="37">
        <v>1032.7</v>
      </c>
      <c r="H1152" s="37">
        <v>1040.04</v>
      </c>
      <c r="I1152" s="37">
        <v>118410</v>
      </c>
      <c r="J1152" s="38">
        <v>123151261.90000001</v>
      </c>
      <c r="K1152" s="39">
        <f>IF(ISERROR((Table212[[#This Row],[Close Price]]-G1151)/G1151),0,(Table212[[#This Row],[Close Price]]-G1151)/G1151)</f>
        <v>-1.9417936666191942E-2</v>
      </c>
      <c r="L1152" s="39">
        <f>IF(OR(Table212[[#This Row],[Raw Return]]&lt;-20,Table212[[#This Row],[Raw Return]]&gt;20),"Outlier",Table212[[#This Row],[Raw Return]])</f>
        <v>-1.9417936666191942E-2</v>
      </c>
      <c r="M1152" s="40">
        <f>(Table212[[#This Row],[Return]]-$Q$3)^2</f>
        <v>4.2873184064268238E-4</v>
      </c>
      <c r="N1152" s="40">
        <f>(Table212[[#This Row],[Return]]-$Q$3)^3</f>
        <v>-8.8772532114008654E-6</v>
      </c>
    </row>
    <row r="1153" spans="1:14" x14ac:dyDescent="0.3">
      <c r="A1153" s="31">
        <v>41957</v>
      </c>
      <c r="B1153" s="32">
        <v>1032.7</v>
      </c>
      <c r="C1153" s="32">
        <v>1032</v>
      </c>
      <c r="D1153" s="32">
        <v>1048.1500000000001</v>
      </c>
      <c r="E1153" s="32">
        <v>1030</v>
      </c>
      <c r="F1153" s="32">
        <v>1031</v>
      </c>
      <c r="G1153" s="32">
        <v>1033.55</v>
      </c>
      <c r="H1153" s="32">
        <v>1035.46</v>
      </c>
      <c r="I1153" s="32">
        <v>18687</v>
      </c>
      <c r="J1153" s="33">
        <v>19349657.600000001</v>
      </c>
      <c r="K1153" s="39">
        <f>IF(ISERROR((Table212[[#This Row],[Close Price]]-G1152)/G1152),0,(Table212[[#This Row],[Close Price]]-G1152)/G1152)</f>
        <v>8.2308511668433134E-4</v>
      </c>
      <c r="L1153" s="39">
        <f>IF(OR(Table212[[#This Row],[Raw Return]]&lt;-20,Table212[[#This Row],[Raw Return]]&gt;20),"Outlier",Table212[[#This Row],[Raw Return]])</f>
        <v>8.2308511668433134E-4</v>
      </c>
      <c r="M1153" s="40">
        <f>(Table212[[#This Row],[Return]]-$Q$3)^2</f>
        <v>2.1605666048697708E-7</v>
      </c>
      <c r="N1153" s="40">
        <f>(Table212[[#This Row],[Return]]-$Q$3)^3</f>
        <v>-1.004272310460131E-10</v>
      </c>
    </row>
    <row r="1154" spans="1:14" x14ac:dyDescent="0.3">
      <c r="A1154" s="36">
        <v>41960</v>
      </c>
      <c r="B1154" s="37">
        <v>1033.55</v>
      </c>
      <c r="C1154" s="37">
        <v>1039</v>
      </c>
      <c r="D1154" s="37">
        <v>1070</v>
      </c>
      <c r="E1154" s="37">
        <v>1025</v>
      </c>
      <c r="F1154" s="37">
        <v>1050</v>
      </c>
      <c r="G1154" s="37">
        <v>1049.25</v>
      </c>
      <c r="H1154" s="37">
        <v>1035.1500000000001</v>
      </c>
      <c r="I1154" s="37">
        <v>111096</v>
      </c>
      <c r="J1154" s="38">
        <v>115001177.90000001</v>
      </c>
      <c r="K1154" s="39">
        <f>IF(ISERROR((Table212[[#This Row],[Close Price]]-G1153)/G1153),0,(Table212[[#This Row],[Close Price]]-G1153)/G1153)</f>
        <v>1.5190363310918723E-2</v>
      </c>
      <c r="L1154" s="39">
        <f>IF(OR(Table212[[#This Row],[Raw Return]]&lt;-20,Table212[[#This Row],[Raw Return]]&gt;20),"Outlier",Table212[[#This Row],[Raw Return]])</f>
        <v>1.5190363310918723E-2</v>
      </c>
      <c r="M1154" s="40">
        <f>(Table212[[#This Row],[Return]]-$Q$3)^2</f>
        <v>1.9327837291174328E-4</v>
      </c>
      <c r="N1154" s="40">
        <f>(Table212[[#This Row],[Return]]-$Q$3)^3</f>
        <v>2.6870447013226002E-6</v>
      </c>
    </row>
    <row r="1155" spans="1:14" x14ac:dyDescent="0.3">
      <c r="A1155" s="31">
        <v>41961</v>
      </c>
      <c r="B1155" s="32">
        <v>1049.25</v>
      </c>
      <c r="C1155" s="32">
        <v>1060</v>
      </c>
      <c r="D1155" s="32">
        <v>1065</v>
      </c>
      <c r="E1155" s="32">
        <v>1035.1500000000001</v>
      </c>
      <c r="F1155" s="32">
        <v>1044.9000000000001</v>
      </c>
      <c r="G1155" s="32">
        <v>1042.05</v>
      </c>
      <c r="H1155" s="32">
        <v>1045.47</v>
      </c>
      <c r="I1155" s="32">
        <v>738125</v>
      </c>
      <c r="J1155" s="33">
        <v>771689790.54999995</v>
      </c>
      <c r="K1155" s="39">
        <f>IF(ISERROR((Table212[[#This Row],[Close Price]]-G1154)/G1154),0,(Table212[[#This Row],[Close Price]]-G1154)/G1154)</f>
        <v>-6.8620443173695927E-3</v>
      </c>
      <c r="L1155" s="39">
        <f>IF(OR(Table212[[#This Row],[Raw Return]]&lt;-20,Table212[[#This Row],[Raw Return]]&gt;20),"Outlier",Table212[[#This Row],[Raw Return]])</f>
        <v>-6.8620443173695927E-3</v>
      </c>
      <c r="M1155" s="40">
        <f>(Table212[[#This Row],[Return]]-$Q$3)^2</f>
        <v>6.6421658736522354E-5</v>
      </c>
      <c r="N1155" s="40">
        <f>(Table212[[#This Row],[Return]]-$Q$3)^3</f>
        <v>-5.4133309058654986E-7</v>
      </c>
    </row>
    <row r="1156" spans="1:14" x14ac:dyDescent="0.3">
      <c r="A1156" s="36">
        <v>41962</v>
      </c>
      <c r="B1156" s="37">
        <v>1042.05</v>
      </c>
      <c r="C1156" s="37">
        <v>1040</v>
      </c>
      <c r="D1156" s="37">
        <v>1055</v>
      </c>
      <c r="E1156" s="37">
        <v>1030</v>
      </c>
      <c r="F1156" s="37">
        <v>1050</v>
      </c>
      <c r="G1156" s="37">
        <v>1048.75</v>
      </c>
      <c r="H1156" s="37">
        <v>1038</v>
      </c>
      <c r="I1156" s="37">
        <v>276148</v>
      </c>
      <c r="J1156" s="38">
        <v>286641546.39999998</v>
      </c>
      <c r="K1156" s="39">
        <f>IF(ISERROR((Table212[[#This Row],[Close Price]]-G1155)/G1155),0,(Table212[[#This Row],[Close Price]]-G1155)/G1155)</f>
        <v>6.4296338947267846E-3</v>
      </c>
      <c r="L1156" s="39">
        <f>IF(OR(Table212[[#This Row],[Raw Return]]&lt;-20,Table212[[#This Row],[Raw Return]]&gt;20),"Outlier",Table212[[#This Row],[Raw Return]])</f>
        <v>6.4296338947267846E-3</v>
      </c>
      <c r="M1156" s="40">
        <f>(Table212[[#This Row],[Return]]-$Q$3)^2</f>
        <v>2.6437385578034854E-5</v>
      </c>
      <c r="N1156" s="40">
        <f>(Table212[[#This Row],[Return]]-$Q$3)^3</f>
        <v>1.359338938823761E-7</v>
      </c>
    </row>
    <row r="1157" spans="1:14" x14ac:dyDescent="0.3">
      <c r="A1157" s="31">
        <v>41963</v>
      </c>
      <c r="B1157" s="32">
        <v>1048.75</v>
      </c>
      <c r="C1157" s="32">
        <v>1078</v>
      </c>
      <c r="D1157" s="32">
        <v>1080</v>
      </c>
      <c r="E1157" s="32">
        <v>1036.2</v>
      </c>
      <c r="F1157" s="32">
        <v>1036.2</v>
      </c>
      <c r="G1157" s="32">
        <v>1041.5</v>
      </c>
      <c r="H1157" s="32">
        <v>1049.1400000000001</v>
      </c>
      <c r="I1157" s="32">
        <v>250793</v>
      </c>
      <c r="J1157" s="33">
        <v>263117432.15000001</v>
      </c>
      <c r="K1157" s="39">
        <f>IF(ISERROR((Table212[[#This Row],[Close Price]]-G1156)/G1156),0,(Table212[[#This Row],[Close Price]]-G1156)/G1156)</f>
        <v>-6.9129916567342072E-3</v>
      </c>
      <c r="L1157" s="39">
        <f>IF(OR(Table212[[#This Row],[Raw Return]]&lt;-20,Table212[[#This Row],[Raw Return]]&gt;20),"Outlier",Table212[[#This Row],[Raw Return]])</f>
        <v>-6.9129916567342072E-3</v>
      </c>
      <c r="M1157" s="40">
        <f>(Table212[[#This Row],[Return]]-$Q$3)^2</f>
        <v>6.7254690740624858E-5</v>
      </c>
      <c r="N1157" s="40">
        <f>(Table212[[#This Row],[Return]]-$Q$3)^3</f>
        <v>-5.5154870597904557E-7</v>
      </c>
    </row>
    <row r="1158" spans="1:14" x14ac:dyDescent="0.3">
      <c r="A1158" s="36">
        <v>41964</v>
      </c>
      <c r="B1158" s="37">
        <v>1041.5</v>
      </c>
      <c r="C1158" s="37">
        <v>1042</v>
      </c>
      <c r="D1158" s="37">
        <v>1080</v>
      </c>
      <c r="E1158" s="37">
        <v>1038.55</v>
      </c>
      <c r="F1158" s="37">
        <v>1070</v>
      </c>
      <c r="G1158" s="37">
        <v>1073.5999999999999</v>
      </c>
      <c r="H1158" s="37">
        <v>1048.82</v>
      </c>
      <c r="I1158" s="37">
        <v>489727</v>
      </c>
      <c r="J1158" s="38">
        <v>513634004.60000002</v>
      </c>
      <c r="K1158" s="39">
        <f>IF(ISERROR((Table212[[#This Row],[Close Price]]-G1157)/G1157),0,(Table212[[#This Row],[Close Price]]-G1157)/G1157)</f>
        <v>3.0820931349015757E-2</v>
      </c>
      <c r="L1158" s="39">
        <f>IF(OR(Table212[[#This Row],[Raw Return]]&lt;-20,Table212[[#This Row],[Raw Return]]&gt;20),"Outlier",Table212[[#This Row],[Raw Return]])</f>
        <v>3.0820931349015757E-2</v>
      </c>
      <c r="M1158" s="40">
        <f>(Table212[[#This Row],[Return]]-$Q$3)^2</f>
        <v>8.7219970019157815E-4</v>
      </c>
      <c r="N1158" s="40">
        <f>(Table212[[#This Row],[Return]]-$Q$3)^3</f>
        <v>2.5758697537451278E-5</v>
      </c>
    </row>
    <row r="1159" spans="1:14" x14ac:dyDescent="0.3">
      <c r="A1159" s="31">
        <v>41967</v>
      </c>
      <c r="B1159" s="32">
        <v>1073.5999999999999</v>
      </c>
      <c r="C1159" s="32">
        <v>1080</v>
      </c>
      <c r="D1159" s="32">
        <v>1090.05</v>
      </c>
      <c r="E1159" s="32">
        <v>1058.25</v>
      </c>
      <c r="F1159" s="32">
        <v>1065</v>
      </c>
      <c r="G1159" s="32">
        <v>1065.1500000000001</v>
      </c>
      <c r="H1159" s="32">
        <v>1067.4100000000001</v>
      </c>
      <c r="I1159" s="32">
        <v>179445</v>
      </c>
      <c r="J1159" s="33">
        <v>191540558.05000001</v>
      </c>
      <c r="K1159" s="39">
        <f>IF(ISERROR((Table212[[#This Row],[Close Price]]-G1158)/G1158),0,(Table212[[#This Row],[Close Price]]-G1158)/G1158)</f>
        <v>-7.8707153502233784E-3</v>
      </c>
      <c r="L1159" s="39">
        <f>IF(OR(Table212[[#This Row],[Raw Return]]&lt;-20,Table212[[#This Row],[Raw Return]]&gt;20),"Outlier",Table212[[#This Row],[Raw Return]])</f>
        <v>-7.8707153502233784E-3</v>
      </c>
      <c r="M1159" s="40">
        <f>(Table212[[#This Row],[Return]]-$Q$3)^2</f>
        <v>8.3880309706669303E-5</v>
      </c>
      <c r="N1159" s="40">
        <f>(Table212[[#This Row],[Return]]-$Q$3)^3</f>
        <v>-7.6822783355540603E-7</v>
      </c>
    </row>
    <row r="1160" spans="1:14" x14ac:dyDescent="0.3">
      <c r="A1160" s="36">
        <v>41968</v>
      </c>
      <c r="B1160" s="37">
        <v>1065.1500000000001</v>
      </c>
      <c r="C1160" s="37">
        <v>1060.05</v>
      </c>
      <c r="D1160" s="37">
        <v>1088.25</v>
      </c>
      <c r="E1160" s="37">
        <v>1060.05</v>
      </c>
      <c r="F1160" s="37">
        <v>1079</v>
      </c>
      <c r="G1160" s="37">
        <v>1076.25</v>
      </c>
      <c r="H1160" s="37">
        <v>1075.07</v>
      </c>
      <c r="I1160" s="37">
        <v>59069</v>
      </c>
      <c r="J1160" s="38">
        <v>63503300.149999999</v>
      </c>
      <c r="K1160" s="39">
        <f>IF(ISERROR((Table212[[#This Row],[Close Price]]-G1159)/G1159),0,(Table212[[#This Row],[Close Price]]-G1159)/G1159)</f>
        <v>1.0421067455287902E-2</v>
      </c>
      <c r="L1160" s="39">
        <f>IF(OR(Table212[[#This Row],[Raw Return]]&lt;-20,Table212[[#This Row],[Raw Return]]&gt;20),"Outlier",Table212[[#This Row],[Raw Return]])</f>
        <v>1.0421067455287902E-2</v>
      </c>
      <c r="M1160" s="40">
        <f>(Table212[[#This Row],[Return]]-$Q$3)^2</f>
        <v>8.3414673400248715E-5</v>
      </c>
      <c r="N1160" s="40">
        <f>(Table212[[#This Row],[Return]]-$Q$3)^3</f>
        <v>7.6183984079391101E-7</v>
      </c>
    </row>
    <row r="1161" spans="1:14" x14ac:dyDescent="0.3">
      <c r="A1161" s="31">
        <v>41969</v>
      </c>
      <c r="B1161" s="32">
        <v>1076.25</v>
      </c>
      <c r="C1161" s="32">
        <v>1079.9000000000001</v>
      </c>
      <c r="D1161" s="32">
        <v>1119.95</v>
      </c>
      <c r="E1161" s="32">
        <v>1071.1500000000001</v>
      </c>
      <c r="F1161" s="32">
        <v>1117.05</v>
      </c>
      <c r="G1161" s="32">
        <v>1117.1500000000001</v>
      </c>
      <c r="H1161" s="32">
        <v>1103.6099999999999</v>
      </c>
      <c r="I1161" s="32">
        <v>76433</v>
      </c>
      <c r="J1161" s="33">
        <v>84352324.049999997</v>
      </c>
      <c r="K1161" s="39">
        <f>IF(ISERROR((Table212[[#This Row],[Close Price]]-G1160)/G1160),0,(Table212[[#This Row],[Close Price]]-G1160)/G1160)</f>
        <v>3.8002322880371746E-2</v>
      </c>
      <c r="L1161" s="39">
        <f>IF(OR(Table212[[#This Row],[Raw Return]]&lt;-20,Table212[[#This Row],[Raw Return]]&gt;20),"Outlier",Table212[[#This Row],[Raw Return]])</f>
        <v>3.8002322880371746E-2</v>
      </c>
      <c r="M1161" s="40">
        <f>(Table212[[#This Row],[Return]]-$Q$3)^2</f>
        <v>1.3479485484944791E-3</v>
      </c>
      <c r="N1161" s="40">
        <f>(Table212[[#This Row],[Return]]-$Q$3)^3</f>
        <v>4.9489147542627048E-5</v>
      </c>
    </row>
    <row r="1162" spans="1:14" x14ac:dyDescent="0.3">
      <c r="A1162" s="36">
        <v>41970</v>
      </c>
      <c r="B1162" s="37">
        <v>1117.1500000000001</v>
      </c>
      <c r="C1162" s="37">
        <v>1115.25</v>
      </c>
      <c r="D1162" s="37">
        <v>1148.4000000000001</v>
      </c>
      <c r="E1162" s="37">
        <v>1110</v>
      </c>
      <c r="F1162" s="37">
        <v>1137</v>
      </c>
      <c r="G1162" s="37">
        <v>1140.0999999999999</v>
      </c>
      <c r="H1162" s="37">
        <v>1127.45</v>
      </c>
      <c r="I1162" s="37">
        <v>49454</v>
      </c>
      <c r="J1162" s="38">
        <v>55756759</v>
      </c>
      <c r="K1162" s="39">
        <f>IF(ISERROR((Table212[[#This Row],[Close Price]]-G1161)/G1161),0,(Table212[[#This Row],[Close Price]]-G1161)/G1161)</f>
        <v>2.0543346909546449E-2</v>
      </c>
      <c r="L1162" s="39">
        <f>IF(OR(Table212[[#This Row],[Raw Return]]&lt;-20,Table212[[#This Row],[Raw Return]]&gt;20),"Outlier",Table212[[#This Row],[Raw Return]])</f>
        <v>2.0543346909546449E-2</v>
      </c>
      <c r="M1162" s="40">
        <f>(Table212[[#This Row],[Return]]-$Q$3)^2</f>
        <v>3.7077207890041588E-4</v>
      </c>
      <c r="N1162" s="40">
        <f>(Table212[[#This Row],[Return]]-$Q$3)^3</f>
        <v>7.1393805713178742E-6</v>
      </c>
    </row>
    <row r="1163" spans="1:14" x14ac:dyDescent="0.3">
      <c r="A1163" s="31">
        <v>41971</v>
      </c>
      <c r="B1163" s="32">
        <v>1140.0999999999999</v>
      </c>
      <c r="C1163" s="32">
        <v>1147</v>
      </c>
      <c r="D1163" s="32">
        <v>1173.95</v>
      </c>
      <c r="E1163" s="32">
        <v>1133.2</v>
      </c>
      <c r="F1163" s="32">
        <v>1150</v>
      </c>
      <c r="G1163" s="32">
        <v>1150.5999999999999</v>
      </c>
      <c r="H1163" s="32">
        <v>1159.18</v>
      </c>
      <c r="I1163" s="32">
        <v>117543</v>
      </c>
      <c r="J1163" s="33">
        <v>136253229.5</v>
      </c>
      <c r="K1163" s="39">
        <f>IF(ISERROR((Table212[[#This Row],[Close Price]]-G1162)/G1162),0,(Table212[[#This Row],[Close Price]]-G1162)/G1162)</f>
        <v>9.2097184457503728E-3</v>
      </c>
      <c r="L1163" s="39">
        <f>IF(OR(Table212[[#This Row],[Raw Return]]&lt;-20,Table212[[#This Row],[Raw Return]]&gt;20),"Outlier",Table212[[#This Row],[Raw Return]])</f>
        <v>9.2097184457503728E-3</v>
      </c>
      <c r="M1163" s="40">
        <f>(Table212[[#This Row],[Return]]-$Q$3)^2</f>
        <v>6.2755142984663556E-5</v>
      </c>
      <c r="N1163" s="40">
        <f>(Table212[[#This Row],[Return]]-$Q$3)^3</f>
        <v>4.9713459377220096E-7</v>
      </c>
    </row>
    <row r="1164" spans="1:14" x14ac:dyDescent="0.3">
      <c r="A1164" s="36">
        <v>41974</v>
      </c>
      <c r="B1164" s="37">
        <v>1150.5999999999999</v>
      </c>
      <c r="C1164" s="37">
        <v>1154.0999999999999</v>
      </c>
      <c r="D1164" s="37">
        <v>1172</v>
      </c>
      <c r="E1164" s="37">
        <v>1146</v>
      </c>
      <c r="F1164" s="37">
        <v>1150</v>
      </c>
      <c r="G1164" s="37">
        <v>1149.75</v>
      </c>
      <c r="H1164" s="37">
        <v>1154.47</v>
      </c>
      <c r="I1164" s="37">
        <v>42913</v>
      </c>
      <c r="J1164" s="38">
        <v>49541626.899999999</v>
      </c>
      <c r="K1164" s="39">
        <f>IF(ISERROR((Table212[[#This Row],[Close Price]]-G1163)/G1163),0,(Table212[[#This Row],[Close Price]]-G1163)/G1163)</f>
        <v>-7.3874500260725628E-4</v>
      </c>
      <c r="L1164" s="39">
        <f>IF(OR(Table212[[#This Row],[Raw Return]]&lt;-20,Table212[[#This Row],[Raw Return]]&gt;20),"Outlier",Table212[[#This Row],[Raw Return]])</f>
        <v>-7.3874500260725628E-4</v>
      </c>
      <c r="M1164" s="40">
        <f>(Table212[[#This Row],[Return]]-$Q$3)^2</f>
        <v>4.1073064684071397E-6</v>
      </c>
      <c r="N1164" s="40">
        <f>(Table212[[#This Row],[Return]]-$Q$3)^3</f>
        <v>-8.3240688500837903E-9</v>
      </c>
    </row>
    <row r="1165" spans="1:14" x14ac:dyDescent="0.3">
      <c r="A1165" s="31">
        <v>41975</v>
      </c>
      <c r="B1165" s="32">
        <v>1149.75</v>
      </c>
      <c r="C1165" s="32">
        <v>1150.75</v>
      </c>
      <c r="D1165" s="32">
        <v>1160</v>
      </c>
      <c r="E1165" s="32">
        <v>1146.3</v>
      </c>
      <c r="F1165" s="32">
        <v>1149</v>
      </c>
      <c r="G1165" s="32">
        <v>1150</v>
      </c>
      <c r="H1165" s="32">
        <v>1150.6099999999999</v>
      </c>
      <c r="I1165" s="32">
        <v>24369</v>
      </c>
      <c r="J1165" s="33">
        <v>28039210.25</v>
      </c>
      <c r="K1165" s="39">
        <f>IF(ISERROR((Table212[[#This Row],[Close Price]]-G1164)/G1164),0,(Table212[[#This Row],[Close Price]]-G1164)/G1164)</f>
        <v>2.1743857360295715E-4</v>
      </c>
      <c r="L1165" s="39">
        <f>IF(OR(Table212[[#This Row],[Raw Return]]&lt;-20,Table212[[#This Row],[Raw Return]]&gt;20),"Outlier",Table212[[#This Row],[Raw Return]])</f>
        <v>2.1743857360295715E-4</v>
      </c>
      <c r="M1165" s="40">
        <f>(Table212[[#This Row],[Return]]-$Q$3)^2</f>
        <v>1.1458963815685711E-6</v>
      </c>
      <c r="N1165" s="40">
        <f>(Table212[[#This Row],[Return]]-$Q$3)^3</f>
        <v>-1.2266425403027009E-9</v>
      </c>
    </row>
    <row r="1166" spans="1:14" x14ac:dyDescent="0.3">
      <c r="A1166" s="36">
        <v>41976</v>
      </c>
      <c r="B1166" s="37">
        <v>1150</v>
      </c>
      <c r="C1166" s="37">
        <v>1165.25</v>
      </c>
      <c r="D1166" s="37">
        <v>1254</v>
      </c>
      <c r="E1166" s="37">
        <v>1165.25</v>
      </c>
      <c r="F1166" s="37">
        <v>1247</v>
      </c>
      <c r="G1166" s="37">
        <v>1244.75</v>
      </c>
      <c r="H1166" s="37">
        <v>1233.81</v>
      </c>
      <c r="I1166" s="37">
        <v>141934</v>
      </c>
      <c r="J1166" s="38">
        <v>175120258.25</v>
      </c>
      <c r="K1166" s="39">
        <f>IF(ISERROR((Table212[[#This Row],[Close Price]]-G1165)/G1165),0,(Table212[[#This Row],[Close Price]]-G1165)/G1165)</f>
        <v>8.2391304347826086E-2</v>
      </c>
      <c r="L1166" s="39">
        <f>IF(OR(Table212[[#This Row],[Raw Return]]&lt;-20,Table212[[#This Row],[Raw Return]]&gt;20),"Outlier",Table212[[#This Row],[Raw Return]])</f>
        <v>8.2391304347826086E-2</v>
      </c>
      <c r="M1166" s="40">
        <f>(Table212[[#This Row],[Return]]-$Q$3)^2</f>
        <v>6.5777615364288975E-3</v>
      </c>
      <c r="N1166" s="40">
        <f>(Table212[[#This Row],[Return]]-$Q$3)^3</f>
        <v>5.3347882681311753E-4</v>
      </c>
    </row>
    <row r="1167" spans="1:14" x14ac:dyDescent="0.3">
      <c r="A1167" s="31">
        <v>41977</v>
      </c>
      <c r="B1167" s="32">
        <v>1244.75</v>
      </c>
      <c r="C1167" s="32">
        <v>1259</v>
      </c>
      <c r="D1167" s="32">
        <v>1277.5999999999999</v>
      </c>
      <c r="E1167" s="32">
        <v>1233.25</v>
      </c>
      <c r="F1167" s="32">
        <v>1260.05</v>
      </c>
      <c r="G1167" s="32">
        <v>1261.05</v>
      </c>
      <c r="H1167" s="32">
        <v>1261.22</v>
      </c>
      <c r="I1167" s="32">
        <v>70609</v>
      </c>
      <c r="J1167" s="33">
        <v>89053712.299999997</v>
      </c>
      <c r="K1167" s="39">
        <f>IF(ISERROR((Table212[[#This Row],[Close Price]]-G1166)/G1166),0,(Table212[[#This Row],[Close Price]]-G1166)/G1166)</f>
        <v>1.3094998995782248E-2</v>
      </c>
      <c r="L1167" s="39">
        <f>IF(OR(Table212[[#This Row],[Raw Return]]&lt;-20,Table212[[#This Row],[Raw Return]]&gt;20),"Outlier",Table212[[#This Row],[Raw Return]])</f>
        <v>1.3094998995782248E-2</v>
      </c>
      <c r="M1167" s="40">
        <f>(Table212[[#This Row],[Return]]-$Q$3)^2</f>
        <v>1.3940749055784345E-4</v>
      </c>
      <c r="N1167" s="40">
        <f>(Table212[[#This Row],[Return]]-$Q$3)^3</f>
        <v>1.645997474212771E-6</v>
      </c>
    </row>
    <row r="1168" spans="1:14" x14ac:dyDescent="0.3">
      <c r="A1168" s="36">
        <v>41978</v>
      </c>
      <c r="B1168" s="37">
        <v>1261.05</v>
      </c>
      <c r="C1168" s="37">
        <v>1262.75</v>
      </c>
      <c r="D1168" s="37">
        <v>1274</v>
      </c>
      <c r="E1168" s="37">
        <v>1254.55</v>
      </c>
      <c r="F1168" s="37">
        <v>1269.75</v>
      </c>
      <c r="G1168" s="37">
        <v>1270.05</v>
      </c>
      <c r="H1168" s="37">
        <v>1269.1500000000001</v>
      </c>
      <c r="I1168" s="37">
        <v>31628</v>
      </c>
      <c r="J1168" s="38">
        <v>40140608.149999999</v>
      </c>
      <c r="K1168" s="39">
        <f>IF(ISERROR((Table212[[#This Row],[Close Price]]-G1167)/G1167),0,(Table212[[#This Row],[Close Price]]-G1167)/G1167)</f>
        <v>7.1369097180920662E-3</v>
      </c>
      <c r="L1168" s="39">
        <f>IF(OR(Table212[[#This Row],[Raw Return]]&lt;-20,Table212[[#This Row],[Raw Return]]&gt;20),"Outlier",Table212[[#This Row],[Raw Return]])</f>
        <v>7.1369097180920662E-3</v>
      </c>
      <c r="M1168" s="40">
        <f>(Table212[[#This Row],[Return]]-$Q$3)^2</f>
        <v>3.4210867057250223E-5</v>
      </c>
      <c r="N1168" s="40">
        <f>(Table212[[#This Row],[Return]]-$Q$3)^3</f>
        <v>2.000995546025646E-7</v>
      </c>
    </row>
    <row r="1169" spans="1:14" x14ac:dyDescent="0.3">
      <c r="A1169" s="31">
        <v>41981</v>
      </c>
      <c r="B1169" s="32">
        <v>1270.05</v>
      </c>
      <c r="C1169" s="32">
        <v>1270</v>
      </c>
      <c r="D1169" s="32">
        <v>1396</v>
      </c>
      <c r="E1169" s="32">
        <v>1269.95</v>
      </c>
      <c r="F1169" s="32">
        <v>1351.6</v>
      </c>
      <c r="G1169" s="32">
        <v>1359.5</v>
      </c>
      <c r="H1169" s="32">
        <v>1363.55</v>
      </c>
      <c r="I1169" s="32">
        <v>286631</v>
      </c>
      <c r="J1169" s="33">
        <v>390834921.10000002</v>
      </c>
      <c r="K1169" s="39">
        <f>IF(ISERROR((Table212[[#This Row],[Close Price]]-G1168)/G1168),0,(Table212[[#This Row],[Close Price]]-G1168)/G1168)</f>
        <v>7.0430298019763041E-2</v>
      </c>
      <c r="L1169" s="39">
        <f>IF(OR(Table212[[#This Row],[Raw Return]]&lt;-20,Table212[[#This Row],[Raw Return]]&gt;20),"Outlier",Table212[[#This Row],[Raw Return]])</f>
        <v>7.0430298019763041E-2</v>
      </c>
      <c r="M1169" s="40">
        <f>(Table212[[#This Row],[Return]]-$Q$3)^2</f>
        <v>4.7806706409368079E-3</v>
      </c>
      <c r="N1169" s="40">
        <f>(Table212[[#This Row],[Return]]-$Q$3)^3</f>
        <v>3.30547012793931E-4</v>
      </c>
    </row>
    <row r="1170" spans="1:14" x14ac:dyDescent="0.3">
      <c r="A1170" s="36">
        <v>41982</v>
      </c>
      <c r="B1170" s="37">
        <v>1359.5</v>
      </c>
      <c r="C1170" s="37">
        <v>1368.8</v>
      </c>
      <c r="D1170" s="37">
        <v>1416.9</v>
      </c>
      <c r="E1170" s="37">
        <v>1311</v>
      </c>
      <c r="F1170" s="37">
        <v>1339</v>
      </c>
      <c r="G1170" s="37">
        <v>1347.55</v>
      </c>
      <c r="H1170" s="37">
        <v>1365.43</v>
      </c>
      <c r="I1170" s="37">
        <v>164546</v>
      </c>
      <c r="J1170" s="38">
        <v>224675578.44999999</v>
      </c>
      <c r="K1170" s="39">
        <f>IF(ISERROR((Table212[[#This Row],[Close Price]]-G1169)/G1169),0,(Table212[[#This Row],[Close Price]]-G1169)/G1169)</f>
        <v>-8.7899963221773052E-3</v>
      </c>
      <c r="L1170" s="39">
        <f>IF(OR(Table212[[#This Row],[Raw Return]]&lt;-20,Table212[[#This Row],[Raw Return]]&gt;20),"Outlier",Table212[[#This Row],[Raw Return]])</f>
        <v>-8.7899963221773052E-3</v>
      </c>
      <c r="M1170" s="40">
        <f>(Table212[[#This Row],[Return]]-$Q$3)^2</f>
        <v>1.015640763390499E-4</v>
      </c>
      <c r="N1170" s="40">
        <f>(Table212[[#This Row],[Return]]-$Q$3)^3</f>
        <v>-1.0235526448913992E-6</v>
      </c>
    </row>
    <row r="1171" spans="1:14" x14ac:dyDescent="0.3">
      <c r="A1171" s="31">
        <v>41983</v>
      </c>
      <c r="B1171" s="32">
        <v>1347.55</v>
      </c>
      <c r="C1171" s="32">
        <v>1343</v>
      </c>
      <c r="D1171" s="32">
        <v>1358.4</v>
      </c>
      <c r="E1171" s="32">
        <v>1305</v>
      </c>
      <c r="F1171" s="32">
        <v>1314</v>
      </c>
      <c r="G1171" s="32">
        <v>1318.5</v>
      </c>
      <c r="H1171" s="32">
        <v>1333.98</v>
      </c>
      <c r="I1171" s="32">
        <v>161264</v>
      </c>
      <c r="J1171" s="33">
        <v>215122231.15000001</v>
      </c>
      <c r="K1171" s="39">
        <f>IF(ISERROR((Table212[[#This Row],[Close Price]]-G1170)/G1170),0,(Table212[[#This Row],[Close Price]]-G1170)/G1170)</f>
        <v>-2.1557641645950025E-2</v>
      </c>
      <c r="L1171" s="39">
        <f>IF(OR(Table212[[#This Row],[Raw Return]]&lt;-20,Table212[[#This Row],[Raw Return]]&gt;20),"Outlier",Table212[[#This Row],[Raw Return]])</f>
        <v>-2.1557641645950025E-2</v>
      </c>
      <c r="M1171" s="40">
        <f>(Table212[[#This Row],[Return]]-$Q$3)^2</f>
        <v>5.219189591148803E-4</v>
      </c>
      <c r="N1171" s="40">
        <f>(Table212[[#This Row],[Return]]-$Q$3)^3</f>
        <v>-1.1923523441111931E-5</v>
      </c>
    </row>
    <row r="1172" spans="1:14" x14ac:dyDescent="0.3">
      <c r="A1172" s="36">
        <v>41984</v>
      </c>
      <c r="B1172" s="37">
        <v>1318.5</v>
      </c>
      <c r="C1172" s="37">
        <v>1314.15</v>
      </c>
      <c r="D1172" s="37">
        <v>1346.5</v>
      </c>
      <c r="E1172" s="37">
        <v>1298.9000000000001</v>
      </c>
      <c r="F1172" s="37">
        <v>1305.0999999999999</v>
      </c>
      <c r="G1172" s="37">
        <v>1303.7</v>
      </c>
      <c r="H1172" s="37">
        <v>1323.66</v>
      </c>
      <c r="I1172" s="37">
        <v>71451</v>
      </c>
      <c r="J1172" s="38">
        <v>94576811.349999994</v>
      </c>
      <c r="K1172" s="39">
        <f>IF(ISERROR((Table212[[#This Row],[Close Price]]-G1171)/G1171),0,(Table212[[#This Row],[Close Price]]-G1171)/G1171)</f>
        <v>-1.1224876753886958E-2</v>
      </c>
      <c r="L1172" s="39">
        <f>IF(OR(Table212[[#This Row],[Raw Return]]&lt;-20,Table212[[#This Row],[Raw Return]]&gt;20),"Outlier",Table212[[#This Row],[Raw Return]])</f>
        <v>-1.1224876753886958E-2</v>
      </c>
      <c r="M1172" s="40">
        <f>(Table212[[#This Row],[Return]]-$Q$3)^2</f>
        <v>1.5656968397693137E-4</v>
      </c>
      <c r="N1172" s="40">
        <f>(Table212[[#This Row],[Return]]-$Q$3)^3</f>
        <v>-1.9591221394581453E-6</v>
      </c>
    </row>
    <row r="1173" spans="1:14" x14ac:dyDescent="0.3">
      <c r="A1173" s="31">
        <v>41985</v>
      </c>
      <c r="B1173" s="32">
        <v>1303.7</v>
      </c>
      <c r="C1173" s="32">
        <v>1313</v>
      </c>
      <c r="D1173" s="32">
        <v>1323.5</v>
      </c>
      <c r="E1173" s="32">
        <v>1280.0999999999999</v>
      </c>
      <c r="F1173" s="32">
        <v>1296</v>
      </c>
      <c r="G1173" s="32">
        <v>1290.0999999999999</v>
      </c>
      <c r="H1173" s="32">
        <v>1303.26</v>
      </c>
      <c r="I1173" s="32">
        <v>19376</v>
      </c>
      <c r="J1173" s="33">
        <v>25252007.449999999</v>
      </c>
      <c r="K1173" s="39">
        <f>IF(ISERROR((Table212[[#This Row],[Close Price]]-G1172)/G1172),0,(Table212[[#This Row],[Close Price]]-G1172)/G1172)</f>
        <v>-1.0431847817749586E-2</v>
      </c>
      <c r="L1173" s="39">
        <f>IF(OR(Table212[[#This Row],[Raw Return]]&lt;-20,Table212[[#This Row],[Raw Return]]&gt;20),"Outlier",Table212[[#This Row],[Raw Return]])</f>
        <v>-1.0431847817749586E-2</v>
      </c>
      <c r="M1173" s="40">
        <f>(Table212[[#This Row],[Return]]-$Q$3)^2</f>
        <v>1.3735258433878795E-4</v>
      </c>
      <c r="N1173" s="40">
        <f>(Table212[[#This Row],[Return]]-$Q$3)^3</f>
        <v>-1.6097382097580856E-6</v>
      </c>
    </row>
    <row r="1174" spans="1:14" x14ac:dyDescent="0.3">
      <c r="A1174" s="36">
        <v>41988</v>
      </c>
      <c r="B1174" s="37">
        <v>1290.0999999999999</v>
      </c>
      <c r="C1174" s="37">
        <v>1295.4000000000001</v>
      </c>
      <c r="D1174" s="37">
        <v>1339</v>
      </c>
      <c r="E1174" s="37">
        <v>1262.5999999999999</v>
      </c>
      <c r="F1174" s="37">
        <v>1337</v>
      </c>
      <c r="G1174" s="37">
        <v>1323.4</v>
      </c>
      <c r="H1174" s="37">
        <v>1309.22</v>
      </c>
      <c r="I1174" s="37">
        <v>33470</v>
      </c>
      <c r="J1174" s="38">
        <v>43819735.799999997</v>
      </c>
      <c r="K1174" s="39">
        <f>IF(ISERROR((Table212[[#This Row],[Close Price]]-G1173)/G1173),0,(Table212[[#This Row],[Close Price]]-G1173)/G1173)</f>
        <v>2.5811952561817057E-2</v>
      </c>
      <c r="L1174" s="39">
        <f>IF(OR(Table212[[#This Row],[Raw Return]]&lt;-20,Table212[[#This Row],[Raw Return]]&gt;20),"Outlier",Table212[[#This Row],[Raw Return]])</f>
        <v>2.5811952561817057E-2</v>
      </c>
      <c r="M1174" s="40">
        <f>(Table212[[#This Row],[Return]]-$Q$3)^2</f>
        <v>6.0142895436961252E-4</v>
      </c>
      <c r="N1174" s="40">
        <f>(Table212[[#This Row],[Return]]-$Q$3)^3</f>
        <v>1.4749472840615062E-5</v>
      </c>
    </row>
    <row r="1175" spans="1:14" x14ac:dyDescent="0.3">
      <c r="A1175" s="31">
        <v>41989</v>
      </c>
      <c r="B1175" s="32">
        <v>1323.4</v>
      </c>
      <c r="C1175" s="32">
        <v>1315</v>
      </c>
      <c r="D1175" s="32">
        <v>1338</v>
      </c>
      <c r="E1175" s="32">
        <v>1296</v>
      </c>
      <c r="F1175" s="32">
        <v>1315.2</v>
      </c>
      <c r="G1175" s="32">
        <v>1316.5</v>
      </c>
      <c r="H1175" s="32">
        <v>1318.29</v>
      </c>
      <c r="I1175" s="32">
        <v>48544</v>
      </c>
      <c r="J1175" s="33">
        <v>63995216.100000001</v>
      </c>
      <c r="K1175" s="39">
        <f>IF(ISERROR((Table212[[#This Row],[Close Price]]-G1174)/G1174),0,(Table212[[#This Row],[Close Price]]-G1174)/G1174)</f>
        <v>-5.2138431313284647E-3</v>
      </c>
      <c r="L1175" s="39">
        <f>IF(OR(Table212[[#This Row],[Raw Return]]&lt;-20,Table212[[#This Row],[Raw Return]]&gt;20),"Outlier",Table212[[#This Row],[Raw Return]])</f>
        <v>-5.2138431313284647E-3</v>
      </c>
      <c r="M1175" s="40">
        <f>(Table212[[#This Row],[Return]]-$Q$3)^2</f>
        <v>4.2272716685725717E-5</v>
      </c>
      <c r="N1175" s="40">
        <f>(Table212[[#This Row],[Return]]-$Q$3)^3</f>
        <v>-2.748465174551474E-7</v>
      </c>
    </row>
    <row r="1176" spans="1:14" x14ac:dyDescent="0.3">
      <c r="A1176" s="36">
        <v>41990</v>
      </c>
      <c r="B1176" s="37">
        <v>1316.5</v>
      </c>
      <c r="C1176" s="37">
        <v>1308</v>
      </c>
      <c r="D1176" s="37">
        <v>1323.45</v>
      </c>
      <c r="E1176" s="37">
        <v>1210</v>
      </c>
      <c r="F1176" s="37">
        <v>1285</v>
      </c>
      <c r="G1176" s="37">
        <v>1293.1500000000001</v>
      </c>
      <c r="H1176" s="37">
        <v>1279.96</v>
      </c>
      <c r="I1176" s="37">
        <v>42093</v>
      </c>
      <c r="J1176" s="38">
        <v>53877200.850000001</v>
      </c>
      <c r="K1176" s="39">
        <f>IF(ISERROR((Table212[[#This Row],[Close Price]]-G1175)/G1175),0,(Table212[[#This Row],[Close Price]]-G1175)/G1175)</f>
        <v>-1.7736422331940681E-2</v>
      </c>
      <c r="L1176" s="39">
        <f>IF(OR(Table212[[#This Row],[Raw Return]]&lt;-20,Table212[[#This Row],[Raw Return]]&gt;20),"Outlier",Table212[[#This Row],[Raw Return]])</f>
        <v>-1.7736422331940681E-2</v>
      </c>
      <c r="M1176" s="40">
        <f>(Table212[[#This Row],[Return]]-$Q$3)^2</f>
        <v>3.6192499509364237E-4</v>
      </c>
      <c r="N1176" s="40">
        <f>(Table212[[#This Row],[Return]]-$Q$3)^3</f>
        <v>-6.8853792401204111E-6</v>
      </c>
    </row>
    <row r="1177" spans="1:14" x14ac:dyDescent="0.3">
      <c r="A1177" s="31">
        <v>41991</v>
      </c>
      <c r="B1177" s="32">
        <v>1293.1500000000001</v>
      </c>
      <c r="C1177" s="32">
        <v>1301</v>
      </c>
      <c r="D1177" s="32">
        <v>1324</v>
      </c>
      <c r="E1177" s="32">
        <v>1260</v>
      </c>
      <c r="F1177" s="32">
        <v>1270</v>
      </c>
      <c r="G1177" s="32">
        <v>1269.5999999999999</v>
      </c>
      <c r="H1177" s="32">
        <v>1283.98</v>
      </c>
      <c r="I1177" s="32">
        <v>45740</v>
      </c>
      <c r="J1177" s="33">
        <v>58729279.700000003</v>
      </c>
      <c r="K1177" s="39">
        <f>IF(ISERROR((Table212[[#This Row],[Close Price]]-G1176)/G1176),0,(Table212[[#This Row],[Close Price]]-G1176)/G1176)</f>
        <v>-1.8211344391602043E-2</v>
      </c>
      <c r="L1177" s="39">
        <f>IF(OR(Table212[[#This Row],[Raw Return]]&lt;-20,Table212[[#This Row],[Raw Return]]&gt;20),"Outlier",Table212[[#This Row],[Raw Return]])</f>
        <v>-1.8211344391602043E-2</v>
      </c>
      <c r="M1177" s="40">
        <f>(Table212[[#This Row],[Return]]-$Q$3)^2</f>
        <v>3.8022069061450473E-4</v>
      </c>
      <c r="N1177" s="40">
        <f>(Table212[[#This Row],[Return]]-$Q$3)^3</f>
        <v>-7.4140177169944768E-6</v>
      </c>
    </row>
    <row r="1178" spans="1:14" x14ac:dyDescent="0.3">
      <c r="A1178" s="36">
        <v>41992</v>
      </c>
      <c r="B1178" s="37">
        <v>1269.5999999999999</v>
      </c>
      <c r="C1178" s="37">
        <v>1262.55</v>
      </c>
      <c r="D1178" s="37">
        <v>1301.55</v>
      </c>
      <c r="E1178" s="37">
        <v>1262.55</v>
      </c>
      <c r="F1178" s="37">
        <v>1300</v>
      </c>
      <c r="G1178" s="37">
        <v>1299</v>
      </c>
      <c r="H1178" s="37">
        <v>1295.5999999999999</v>
      </c>
      <c r="I1178" s="37">
        <v>40648</v>
      </c>
      <c r="J1178" s="38">
        <v>52663347</v>
      </c>
      <c r="K1178" s="39">
        <f>IF(ISERROR((Table212[[#This Row],[Close Price]]-G1177)/G1177),0,(Table212[[#This Row],[Close Price]]-G1177)/G1177)</f>
        <v>2.3156899810964155E-2</v>
      </c>
      <c r="L1178" s="39">
        <f>IF(OR(Table212[[#This Row],[Raw Return]]&lt;-20,Table212[[#This Row],[Raw Return]]&gt;20),"Outlier",Table212[[#This Row],[Raw Return]])</f>
        <v>2.3156899810964155E-2</v>
      </c>
      <c r="M1178" s="40">
        <f>(Table212[[#This Row],[Return]]-$Q$3)^2</f>
        <v>4.7825297466535523E-4</v>
      </c>
      <c r="N1178" s="40">
        <f>(Table212[[#This Row],[Return]]-$Q$3)^3</f>
        <v>1.0458912265481076E-5</v>
      </c>
    </row>
    <row r="1179" spans="1:14" x14ac:dyDescent="0.3">
      <c r="A1179" s="31">
        <v>41995</v>
      </c>
      <c r="B1179" s="32">
        <v>1299</v>
      </c>
      <c r="C1179" s="32">
        <v>1335</v>
      </c>
      <c r="D1179" s="32">
        <v>1348</v>
      </c>
      <c r="E1179" s="32">
        <v>1286.7</v>
      </c>
      <c r="F1179" s="32">
        <v>1309.95</v>
      </c>
      <c r="G1179" s="32">
        <v>1309.6500000000001</v>
      </c>
      <c r="H1179" s="32">
        <v>1317.88</v>
      </c>
      <c r="I1179" s="32">
        <v>47845</v>
      </c>
      <c r="J1179" s="33">
        <v>63054161.850000001</v>
      </c>
      <c r="K1179" s="39">
        <f>IF(ISERROR((Table212[[#This Row],[Close Price]]-G1178)/G1178),0,(Table212[[#This Row],[Close Price]]-G1178)/G1178)</f>
        <v>8.1986143187067675E-3</v>
      </c>
      <c r="L1179" s="39">
        <f>IF(OR(Table212[[#This Row],[Raw Return]]&lt;-20,Table212[[#This Row],[Raw Return]]&gt;20),"Outlier",Table212[[#This Row],[Raw Return]])</f>
        <v>8.1986143187067675E-3</v>
      </c>
      <c r="M1179" s="40">
        <f>(Table212[[#This Row],[Return]]-$Q$3)^2</f>
        <v>4.7757916124847299E-5</v>
      </c>
      <c r="N1179" s="40">
        <f>(Table212[[#This Row],[Return]]-$Q$3)^3</f>
        <v>3.3004112036304043E-7</v>
      </c>
    </row>
    <row r="1180" spans="1:14" x14ac:dyDescent="0.3">
      <c r="A1180" s="36">
        <v>41996</v>
      </c>
      <c r="B1180" s="37">
        <v>1309.6500000000001</v>
      </c>
      <c r="C1180" s="37">
        <v>1295.1500000000001</v>
      </c>
      <c r="D1180" s="37">
        <v>1338.3</v>
      </c>
      <c r="E1180" s="37">
        <v>1295.1500000000001</v>
      </c>
      <c r="F1180" s="37">
        <v>1315</v>
      </c>
      <c r="G1180" s="37">
        <v>1314.2</v>
      </c>
      <c r="H1180" s="37">
        <v>1322.47</v>
      </c>
      <c r="I1180" s="37">
        <v>109603</v>
      </c>
      <c r="J1180" s="38">
        <v>144946462.30000001</v>
      </c>
      <c r="K1180" s="39">
        <f>IF(ISERROR((Table212[[#This Row],[Close Price]]-G1179)/G1179),0,(Table212[[#This Row],[Close Price]]-G1179)/G1179)</f>
        <v>3.4742106669720567E-3</v>
      </c>
      <c r="L1180" s="39">
        <f>IF(OR(Table212[[#This Row],[Raw Return]]&lt;-20,Table212[[#This Row],[Raw Return]]&gt;20),"Outlier",Table212[[#This Row],[Raw Return]])</f>
        <v>3.4742106669720567E-3</v>
      </c>
      <c r="M1180" s="40">
        <f>(Table212[[#This Row],[Return]]-$Q$3)^2</f>
        <v>4.7799365306696565E-6</v>
      </c>
      <c r="N1180" s="40">
        <f>(Table212[[#This Row],[Return]]-$Q$3)^3</f>
        <v>1.0450406764323775E-8</v>
      </c>
    </row>
    <row r="1181" spans="1:14" x14ac:dyDescent="0.3">
      <c r="A1181" s="31">
        <v>41997</v>
      </c>
      <c r="B1181" s="32">
        <v>1314.2</v>
      </c>
      <c r="C1181" s="32">
        <v>1307</v>
      </c>
      <c r="D1181" s="32">
        <v>1327.85</v>
      </c>
      <c r="E1181" s="32">
        <v>1298</v>
      </c>
      <c r="F1181" s="32">
        <v>1312</v>
      </c>
      <c r="G1181" s="32">
        <v>1309.05</v>
      </c>
      <c r="H1181" s="32">
        <v>1316.76</v>
      </c>
      <c r="I1181" s="32">
        <v>34989</v>
      </c>
      <c r="J1181" s="33">
        <v>46072104.450000003</v>
      </c>
      <c r="K1181" s="39">
        <f>IF(ISERROR((Table212[[#This Row],[Close Price]]-G1180)/G1180),0,(Table212[[#This Row],[Close Price]]-G1180)/G1180)</f>
        <v>-3.9187338304672737E-3</v>
      </c>
      <c r="L1181" s="39">
        <f>IF(OR(Table212[[#This Row],[Raw Return]]&lt;-20,Table212[[#This Row],[Raw Return]]&gt;20),"Outlier",Table212[[#This Row],[Raw Return]])</f>
        <v>-3.9187338304672737E-3</v>
      </c>
      <c r="M1181" s="40">
        <f>(Table212[[#This Row],[Return]]-$Q$3)^2</f>
        <v>2.7109078239189505E-5</v>
      </c>
      <c r="N1181" s="40">
        <f>(Table212[[#This Row],[Return]]-$Q$3)^3</f>
        <v>-1.4114715423971738E-7</v>
      </c>
    </row>
    <row r="1182" spans="1:14" x14ac:dyDescent="0.3">
      <c r="A1182" s="36">
        <v>41999</v>
      </c>
      <c r="B1182" s="37">
        <v>1309.05</v>
      </c>
      <c r="C1182" s="37">
        <v>1319.9</v>
      </c>
      <c r="D1182" s="37">
        <v>1321.95</v>
      </c>
      <c r="E1182" s="37">
        <v>1301</v>
      </c>
      <c r="F1182" s="37">
        <v>1308.2</v>
      </c>
      <c r="G1182" s="37">
        <v>1309.55</v>
      </c>
      <c r="H1182" s="37">
        <v>1312.39</v>
      </c>
      <c r="I1182" s="37">
        <v>16759</v>
      </c>
      <c r="J1182" s="38">
        <v>21994420.649999999</v>
      </c>
      <c r="K1182" s="39">
        <f>IF(ISERROR((Table212[[#This Row],[Close Price]]-G1181)/G1181),0,(Table212[[#This Row],[Close Price]]-G1181)/G1181)</f>
        <v>3.8195638058133763E-4</v>
      </c>
      <c r="L1182" s="39">
        <f>IF(OR(Table212[[#This Row],[Raw Return]]&lt;-20,Table212[[#This Row],[Raw Return]]&gt;20),"Outlier",Table212[[#This Row],[Raw Return]])</f>
        <v>3.8195638058133763E-4</v>
      </c>
      <c r="M1182" s="40">
        <f>(Table212[[#This Row],[Return]]-$Q$3)^2</f>
        <v>8.2074121815665679E-7</v>
      </c>
      <c r="N1182" s="40">
        <f>(Table212[[#This Row],[Return]]-$Q$3)^3</f>
        <v>-7.4354861119334472E-10</v>
      </c>
    </row>
    <row r="1183" spans="1:14" x14ac:dyDescent="0.3">
      <c r="A1183" s="31">
        <v>42002</v>
      </c>
      <c r="B1183" s="32">
        <v>1309.55</v>
      </c>
      <c r="C1183" s="32">
        <v>1305.55</v>
      </c>
      <c r="D1183" s="32">
        <v>1332</v>
      </c>
      <c r="E1183" s="32">
        <v>1305.55</v>
      </c>
      <c r="F1183" s="32">
        <v>1325</v>
      </c>
      <c r="G1183" s="32">
        <v>1325.65</v>
      </c>
      <c r="H1183" s="32">
        <v>1327.84</v>
      </c>
      <c r="I1183" s="32">
        <v>39177</v>
      </c>
      <c r="J1183" s="33">
        <v>52020771.549999997</v>
      </c>
      <c r="K1183" s="39">
        <f>IF(ISERROR((Table212[[#This Row],[Close Price]]-G1182)/G1182),0,(Table212[[#This Row],[Close Price]]-G1182)/G1182)</f>
        <v>1.2294299568554188E-2</v>
      </c>
      <c r="L1183" s="39">
        <f>IF(OR(Table212[[#This Row],[Raw Return]]&lt;-20,Table212[[#This Row],[Raw Return]]&gt;20),"Outlier",Table212[[#This Row],[Raw Return]])</f>
        <v>1.2294299568554188E-2</v>
      </c>
      <c r="M1183" s="40">
        <f>(Table212[[#This Row],[Return]]-$Q$3)^2</f>
        <v>1.2114074184394323E-4</v>
      </c>
      <c r="N1183" s="40">
        <f>(Table212[[#This Row],[Return]]-$Q$3)^3</f>
        <v>1.3333229155760279E-6</v>
      </c>
    </row>
    <row r="1184" spans="1:14" x14ac:dyDescent="0.3">
      <c r="A1184" s="36">
        <v>42003</v>
      </c>
      <c r="B1184" s="37">
        <v>1325.65</v>
      </c>
      <c r="C1184" s="37">
        <v>1317.3</v>
      </c>
      <c r="D1184" s="37">
        <v>1330.05</v>
      </c>
      <c r="E1184" s="37">
        <v>1300.9000000000001</v>
      </c>
      <c r="F1184" s="37">
        <v>1319</v>
      </c>
      <c r="G1184" s="37">
        <v>1316.25</v>
      </c>
      <c r="H1184" s="37">
        <v>1318.41</v>
      </c>
      <c r="I1184" s="37">
        <v>28158</v>
      </c>
      <c r="J1184" s="38">
        <v>37123667.100000001</v>
      </c>
      <c r="K1184" s="39">
        <f>IF(ISERROR((Table212[[#This Row],[Close Price]]-G1183)/G1183),0,(Table212[[#This Row],[Close Price]]-G1183)/G1183)</f>
        <v>-7.0908610870139858E-3</v>
      </c>
      <c r="L1184" s="39">
        <f>IF(OR(Table212[[#This Row],[Raw Return]]&lt;-20,Table212[[#This Row],[Raw Return]]&gt;20),"Outlier",Table212[[#This Row],[Raw Return]])</f>
        <v>-7.0908610870139858E-3</v>
      </c>
      <c r="M1184" s="40">
        <f>(Table212[[#This Row],[Return]]-$Q$3)^2</f>
        <v>7.0203705576679784E-5</v>
      </c>
      <c r="N1184" s="40">
        <f>(Table212[[#This Row],[Return]]-$Q$3)^3</f>
        <v>-5.8822036226414796E-7</v>
      </c>
    </row>
    <row r="1185" spans="1:14" x14ac:dyDescent="0.3">
      <c r="A1185" s="31">
        <v>42004</v>
      </c>
      <c r="B1185" s="32">
        <v>1316.25</v>
      </c>
      <c r="C1185" s="32">
        <v>1309</v>
      </c>
      <c r="D1185" s="32">
        <v>1321</v>
      </c>
      <c r="E1185" s="32">
        <v>1305.0999999999999</v>
      </c>
      <c r="F1185" s="32">
        <v>1308</v>
      </c>
      <c r="G1185" s="32">
        <v>1307.6500000000001</v>
      </c>
      <c r="H1185" s="32">
        <v>1313.03</v>
      </c>
      <c r="I1185" s="32">
        <v>14098</v>
      </c>
      <c r="J1185" s="33">
        <v>18511075</v>
      </c>
      <c r="K1185" s="39">
        <f>IF(ISERROR((Table212[[#This Row],[Close Price]]-G1184)/G1184),0,(Table212[[#This Row],[Close Price]]-G1184)/G1184)</f>
        <v>-6.5337132003797978E-3</v>
      </c>
      <c r="L1185" s="39">
        <f>IF(OR(Table212[[#This Row],[Raw Return]]&lt;-20,Table212[[#This Row],[Raw Return]]&gt;20),"Outlier",Table212[[#This Row],[Raw Return]])</f>
        <v>-6.5337132003797978E-3</v>
      </c>
      <c r="M1185" s="40">
        <f>(Table212[[#This Row],[Return]]-$Q$3)^2</f>
        <v>6.1177696743242623E-5</v>
      </c>
      <c r="N1185" s="40">
        <f>(Table212[[#This Row],[Return]]-$Q$3)^3</f>
        <v>-4.7850852948307165E-7</v>
      </c>
    </row>
    <row r="1186" spans="1:14" x14ac:dyDescent="0.3">
      <c r="A1186" s="36">
        <v>42005</v>
      </c>
      <c r="B1186" s="37">
        <v>1307.6500000000001</v>
      </c>
      <c r="C1186" s="37">
        <v>1309.9000000000001</v>
      </c>
      <c r="D1186" s="37">
        <v>1322.3</v>
      </c>
      <c r="E1186" s="37">
        <v>1280</v>
      </c>
      <c r="F1186" s="37">
        <v>1289.95</v>
      </c>
      <c r="G1186" s="37">
        <v>1286.5999999999999</v>
      </c>
      <c r="H1186" s="37">
        <v>1292.54</v>
      </c>
      <c r="I1186" s="37">
        <v>29392</v>
      </c>
      <c r="J1186" s="38">
        <v>37990474.950000003</v>
      </c>
      <c r="K1186" s="39">
        <f>IF(ISERROR((Table212[[#This Row],[Close Price]]-G1185)/G1185),0,(Table212[[#This Row],[Close Price]]-G1185)/G1185)</f>
        <v>-1.6097579627576325E-2</v>
      </c>
      <c r="L1186" s="39">
        <f>IF(OR(Table212[[#This Row],[Raw Return]]&lt;-20,Table212[[#This Row],[Raw Return]]&gt;20),"Outlier",Table212[[#This Row],[Raw Return]])</f>
        <v>-1.6097579627576325E-2</v>
      </c>
      <c r="M1186" s="40">
        <f>(Table212[[#This Row],[Return]]-$Q$3)^2</f>
        <v>3.0225504344078902E-4</v>
      </c>
      <c r="N1186" s="40">
        <f>(Table212[[#This Row],[Return]]-$Q$3)^3</f>
        <v>-5.2548501306159984E-6</v>
      </c>
    </row>
    <row r="1187" spans="1:14" x14ac:dyDescent="0.3">
      <c r="A1187" s="31">
        <v>42006</v>
      </c>
      <c r="B1187" s="32">
        <v>1286.5999999999999</v>
      </c>
      <c r="C1187" s="32">
        <v>1291.7</v>
      </c>
      <c r="D1187" s="32">
        <v>1298</v>
      </c>
      <c r="E1187" s="32">
        <v>1267</v>
      </c>
      <c r="F1187" s="32">
        <v>1273.95</v>
      </c>
      <c r="G1187" s="32">
        <v>1275.6500000000001</v>
      </c>
      <c r="H1187" s="32">
        <v>1282.17</v>
      </c>
      <c r="I1187" s="32">
        <v>43560</v>
      </c>
      <c r="J1187" s="33">
        <v>55851262.549999997</v>
      </c>
      <c r="K1187" s="39">
        <f>IF(ISERROR((Table212[[#This Row],[Close Price]]-G1186)/G1186),0,(Table212[[#This Row],[Close Price]]-G1186)/G1186)</f>
        <v>-8.5108036685837239E-3</v>
      </c>
      <c r="L1187" s="39">
        <f>IF(OR(Table212[[#This Row],[Raw Return]]&lt;-20,Table212[[#This Row],[Raw Return]]&gt;20),"Outlier",Table212[[#This Row],[Raw Return]])</f>
        <v>-8.5108036685837239E-3</v>
      </c>
      <c r="M1187" s="40">
        <f>(Table212[[#This Row],[Return]]-$Q$3)^2</f>
        <v>9.6014673369906945E-5</v>
      </c>
      <c r="N1187" s="40">
        <f>(Table212[[#This Row],[Return]]-$Q$3)^3</f>
        <v>-9.4081972308353971E-7</v>
      </c>
    </row>
    <row r="1188" spans="1:14" x14ac:dyDescent="0.3">
      <c r="A1188" s="36">
        <v>42009</v>
      </c>
      <c r="B1188" s="37">
        <v>1275.6500000000001</v>
      </c>
      <c r="C1188" s="37">
        <v>1268.05</v>
      </c>
      <c r="D1188" s="37">
        <v>1284</v>
      </c>
      <c r="E1188" s="37">
        <v>1252.5999999999999</v>
      </c>
      <c r="F1188" s="37">
        <v>1258.95</v>
      </c>
      <c r="G1188" s="37">
        <v>1258.7</v>
      </c>
      <c r="H1188" s="37">
        <v>1272.4100000000001</v>
      </c>
      <c r="I1188" s="37">
        <v>31566</v>
      </c>
      <c r="J1188" s="38">
        <v>40165047.549999997</v>
      </c>
      <c r="K1188" s="39">
        <f>IF(ISERROR((Table212[[#This Row],[Close Price]]-G1187)/G1187),0,(Table212[[#This Row],[Close Price]]-G1187)/G1187)</f>
        <v>-1.3287343707129733E-2</v>
      </c>
      <c r="L1188" s="39">
        <f>IF(OR(Table212[[#This Row],[Raw Return]]&lt;-20,Table212[[#This Row],[Raw Return]]&gt;20),"Outlier",Table212[[#This Row],[Raw Return]])</f>
        <v>-1.3287343707129733E-2</v>
      </c>
      <c r="M1188" s="40">
        <f>(Table212[[#This Row],[Return]]-$Q$3)^2</f>
        <v>2.1243784780001744E-4</v>
      </c>
      <c r="N1188" s="40">
        <f>(Table212[[#This Row],[Return]]-$Q$3)^3</f>
        <v>-3.096334269182625E-6</v>
      </c>
    </row>
    <row r="1189" spans="1:14" x14ac:dyDescent="0.3">
      <c r="A1189" s="31">
        <v>42010</v>
      </c>
      <c r="B1189" s="32">
        <v>1258.7</v>
      </c>
      <c r="C1189" s="32">
        <v>1250</v>
      </c>
      <c r="D1189" s="32">
        <v>1253.1500000000001</v>
      </c>
      <c r="E1189" s="32">
        <v>1215.5999999999999</v>
      </c>
      <c r="F1189" s="32">
        <v>1240</v>
      </c>
      <c r="G1189" s="32">
        <v>1229.5999999999999</v>
      </c>
      <c r="H1189" s="32">
        <v>1235.26</v>
      </c>
      <c r="I1189" s="32">
        <v>37724</v>
      </c>
      <c r="J1189" s="33">
        <v>46598799.600000001</v>
      </c>
      <c r="K1189" s="39">
        <f>IF(ISERROR((Table212[[#This Row],[Close Price]]-G1188)/G1188),0,(Table212[[#This Row],[Close Price]]-G1188)/G1188)</f>
        <v>-2.3119091125764785E-2</v>
      </c>
      <c r="L1189" s="39">
        <f>IF(OR(Table212[[#This Row],[Raw Return]]&lt;-20,Table212[[#This Row],[Raw Return]]&gt;20),"Outlier",Table212[[#This Row],[Raw Return]])</f>
        <v>-2.3119091125764785E-2</v>
      </c>
      <c r="M1189" s="40">
        <f>(Table212[[#This Row],[Return]]-$Q$3)^2</f>
        <v>5.957014145451839E-4</v>
      </c>
      <c r="N1189" s="40">
        <f>(Table212[[#This Row],[Return]]-$Q$3)^3</f>
        <v>-1.4539281563635799E-5</v>
      </c>
    </row>
    <row r="1190" spans="1:14" x14ac:dyDescent="0.3">
      <c r="A1190" s="36">
        <v>42011</v>
      </c>
      <c r="B1190" s="37">
        <v>1229.5999999999999</v>
      </c>
      <c r="C1190" s="37">
        <v>1230.25</v>
      </c>
      <c r="D1190" s="37">
        <v>1240.8499999999999</v>
      </c>
      <c r="E1190" s="37">
        <v>1208.2</v>
      </c>
      <c r="F1190" s="37">
        <v>1230</v>
      </c>
      <c r="G1190" s="37">
        <v>1228.55</v>
      </c>
      <c r="H1190" s="37">
        <v>1228.49</v>
      </c>
      <c r="I1190" s="37">
        <v>73114</v>
      </c>
      <c r="J1190" s="38">
        <v>89820173.599999994</v>
      </c>
      <c r="K1190" s="39">
        <f>IF(ISERROR((Table212[[#This Row],[Close Price]]-G1189)/G1189),0,(Table212[[#This Row],[Close Price]]-G1189)/G1189)</f>
        <v>-8.5393623942741921E-4</v>
      </c>
      <c r="L1190" s="39">
        <f>IF(OR(Table212[[#This Row],[Raw Return]]&lt;-20,Table212[[#This Row],[Raw Return]]&gt;20),"Outlier",Table212[[#This Row],[Raw Return]])</f>
        <v>-8.5393623942741921E-4</v>
      </c>
      <c r="M1190" s="40">
        <f>(Table212[[#This Row],[Return]]-$Q$3)^2</f>
        <v>4.5874799162743524E-6</v>
      </c>
      <c r="N1190" s="40">
        <f>(Table212[[#This Row],[Return]]-$Q$3)^3</f>
        <v>-9.8256494089191466E-9</v>
      </c>
    </row>
    <row r="1191" spans="1:14" x14ac:dyDescent="0.3">
      <c r="A1191" s="31">
        <v>42012</v>
      </c>
      <c r="B1191" s="32">
        <v>1228.55</v>
      </c>
      <c r="C1191" s="32">
        <v>1230</v>
      </c>
      <c r="D1191" s="32">
        <v>1297.9000000000001</v>
      </c>
      <c r="E1191" s="32">
        <v>1229.95</v>
      </c>
      <c r="F1191" s="32">
        <v>1285</v>
      </c>
      <c r="G1191" s="32">
        <v>1289.8</v>
      </c>
      <c r="H1191" s="32">
        <v>1269.3800000000001</v>
      </c>
      <c r="I1191" s="32">
        <v>87268</v>
      </c>
      <c r="J1191" s="33">
        <v>110776414.84999999</v>
      </c>
      <c r="K1191" s="39">
        <f>IF(ISERROR((Table212[[#This Row],[Close Price]]-G1190)/G1190),0,(Table212[[#This Row],[Close Price]]-G1190)/G1190)</f>
        <v>4.9855520735826789E-2</v>
      </c>
      <c r="L1191" s="39">
        <f>IF(OR(Table212[[#This Row],[Raw Return]]&lt;-20,Table212[[#This Row],[Raw Return]]&gt;20),"Outlier",Table212[[#This Row],[Raw Return]])</f>
        <v>4.9855520735826789E-2</v>
      </c>
      <c r="M1191" s="40">
        <f>(Table212[[#This Row],[Return]]-$Q$3)^2</f>
        <v>2.3588133884810954E-3</v>
      </c>
      <c r="N1191" s="40">
        <f>(Table212[[#This Row],[Return]]-$Q$3)^3</f>
        <v>1.1456194443511402E-4</v>
      </c>
    </row>
    <row r="1192" spans="1:14" x14ac:dyDescent="0.3">
      <c r="A1192" s="36">
        <v>42013</v>
      </c>
      <c r="B1192" s="37">
        <v>1289.8</v>
      </c>
      <c r="C1192" s="37">
        <v>1293.95</v>
      </c>
      <c r="D1192" s="37">
        <v>1299.4000000000001</v>
      </c>
      <c r="E1192" s="37">
        <v>1275.5</v>
      </c>
      <c r="F1192" s="37">
        <v>1280</v>
      </c>
      <c r="G1192" s="37">
        <v>1279.2</v>
      </c>
      <c r="H1192" s="37">
        <v>1285.81</v>
      </c>
      <c r="I1192" s="37">
        <v>32784</v>
      </c>
      <c r="J1192" s="38">
        <v>42154105.950000003</v>
      </c>
      <c r="K1192" s="39">
        <f>IF(ISERROR((Table212[[#This Row],[Close Price]]-G1191)/G1191),0,(Table212[[#This Row],[Close Price]]-G1191)/G1191)</f>
        <v>-8.2183284230112497E-3</v>
      </c>
      <c r="L1192" s="39">
        <f>IF(OR(Table212[[#This Row],[Raw Return]]&lt;-20,Table212[[#This Row],[Raw Return]]&gt;20),"Outlier",Table212[[#This Row],[Raw Return]])</f>
        <v>-8.2183284230112497E-3</v>
      </c>
      <c r="M1192" s="40">
        <f>(Table212[[#This Row],[Return]]-$Q$3)^2</f>
        <v>9.036845623420108E-5</v>
      </c>
      <c r="N1192" s="40">
        <f>(Table212[[#This Row],[Return]]-$Q$3)^3</f>
        <v>-8.590635551062355E-7</v>
      </c>
    </row>
    <row r="1193" spans="1:14" x14ac:dyDescent="0.3">
      <c r="A1193" s="31">
        <v>42016</v>
      </c>
      <c r="B1193" s="32">
        <v>1279.2</v>
      </c>
      <c r="C1193" s="32">
        <v>1255</v>
      </c>
      <c r="D1193" s="32">
        <v>1286.1500000000001</v>
      </c>
      <c r="E1193" s="32">
        <v>1255</v>
      </c>
      <c r="F1193" s="32">
        <v>1274.5</v>
      </c>
      <c r="G1193" s="32">
        <v>1267.7</v>
      </c>
      <c r="H1193" s="32">
        <v>1268.98</v>
      </c>
      <c r="I1193" s="32">
        <v>19678</v>
      </c>
      <c r="J1193" s="33">
        <v>24971047.449999999</v>
      </c>
      <c r="K1193" s="39">
        <f>IF(ISERROR((Table212[[#This Row],[Close Price]]-G1192)/G1192),0,(Table212[[#This Row],[Close Price]]-G1192)/G1192)</f>
        <v>-8.9899937460913067E-3</v>
      </c>
      <c r="L1193" s="39">
        <f>IF(OR(Table212[[#This Row],[Raw Return]]&lt;-20,Table212[[#This Row],[Raw Return]]&gt;20),"Outlier",Table212[[#This Row],[Raw Return]])</f>
        <v>-8.9899937460913067E-3</v>
      </c>
      <c r="M1193" s="40">
        <f>(Table212[[#This Row],[Return]]-$Q$3)^2</f>
        <v>1.0563518354290113E-4</v>
      </c>
      <c r="N1193" s="40">
        <f>(Table212[[#This Row],[Return]]-$Q$3)^3</f>
        <v>-1.0857076223658794E-6</v>
      </c>
    </row>
    <row r="1194" spans="1:14" x14ac:dyDescent="0.3">
      <c r="A1194" s="36">
        <v>42017</v>
      </c>
      <c r="B1194" s="37">
        <v>1267.7</v>
      </c>
      <c r="C1194" s="37">
        <v>1275</v>
      </c>
      <c r="D1194" s="37">
        <v>1308</v>
      </c>
      <c r="E1194" s="37">
        <v>1270</v>
      </c>
      <c r="F1194" s="37">
        <v>1284</v>
      </c>
      <c r="G1194" s="37">
        <v>1286.45</v>
      </c>
      <c r="H1194" s="37">
        <v>1291.1600000000001</v>
      </c>
      <c r="I1194" s="37">
        <v>58042</v>
      </c>
      <c r="J1194" s="38">
        <v>74941667.200000003</v>
      </c>
      <c r="K1194" s="39">
        <f>IF(ISERROR((Table212[[#This Row],[Close Price]]-G1193)/G1193),0,(Table212[[#This Row],[Close Price]]-G1193)/G1193)</f>
        <v>1.4790565591228207E-2</v>
      </c>
      <c r="L1194" s="39">
        <f>IF(OR(Table212[[#This Row],[Raw Return]]&lt;-20,Table212[[#This Row],[Raw Return]]&gt;20),"Outlier",Table212[[#This Row],[Raw Return]])</f>
        <v>1.4790565591228207E-2</v>
      </c>
      <c r="M1194" s="40">
        <f>(Table212[[#This Row],[Return]]-$Q$3)^2</f>
        <v>1.823218681241618E-4</v>
      </c>
      <c r="N1194" s="40">
        <f>(Table212[[#This Row],[Return]]-$Q$3)^3</f>
        <v>2.4618304729778278E-6</v>
      </c>
    </row>
    <row r="1195" spans="1:14" x14ac:dyDescent="0.3">
      <c r="A1195" s="31">
        <v>42018</v>
      </c>
      <c r="B1195" s="32">
        <v>1286.45</v>
      </c>
      <c r="C1195" s="32">
        <v>1280</v>
      </c>
      <c r="D1195" s="32">
        <v>1288.7</v>
      </c>
      <c r="E1195" s="32">
        <v>1238.2</v>
      </c>
      <c r="F1195" s="32">
        <v>1238.2</v>
      </c>
      <c r="G1195" s="32">
        <v>1254.2</v>
      </c>
      <c r="H1195" s="32">
        <v>1273.8599999999999</v>
      </c>
      <c r="I1195" s="32">
        <v>258705</v>
      </c>
      <c r="J1195" s="33">
        <v>329555194.94999999</v>
      </c>
      <c r="K1195" s="39">
        <f>IF(ISERROR((Table212[[#This Row],[Close Price]]-G1194)/G1194),0,(Table212[[#This Row],[Close Price]]-G1194)/G1194)</f>
        <v>-2.5068988301138791E-2</v>
      </c>
      <c r="L1195" s="39">
        <f>IF(OR(Table212[[#This Row],[Raw Return]]&lt;-20,Table212[[#This Row],[Raw Return]]&gt;20),"Outlier",Table212[[#This Row],[Raw Return]])</f>
        <v>-2.5068988301138791E-2</v>
      </c>
      <c r="M1195" s="40">
        <f>(Table212[[#This Row],[Return]]-$Q$3)^2</f>
        <v>6.9468577552761425E-4</v>
      </c>
      <c r="N1195" s="40">
        <f>(Table212[[#This Row],[Return]]-$Q$3)^3</f>
        <v>-1.830975821818346E-5</v>
      </c>
    </row>
    <row r="1196" spans="1:14" x14ac:dyDescent="0.3">
      <c r="A1196" s="36">
        <v>42019</v>
      </c>
      <c r="B1196" s="37">
        <v>1254.2</v>
      </c>
      <c r="C1196" s="37">
        <v>1294.8499999999999</v>
      </c>
      <c r="D1196" s="37">
        <v>1298</v>
      </c>
      <c r="E1196" s="37">
        <v>1272</v>
      </c>
      <c r="F1196" s="37">
        <v>1288</v>
      </c>
      <c r="G1196" s="37">
        <v>1289.05</v>
      </c>
      <c r="H1196" s="37">
        <v>1286.96</v>
      </c>
      <c r="I1196" s="37">
        <v>136827</v>
      </c>
      <c r="J1196" s="38">
        <v>176091279.84999999</v>
      </c>
      <c r="K1196" s="39">
        <f>IF(ISERROR((Table212[[#This Row],[Close Price]]-G1195)/G1195),0,(Table212[[#This Row],[Close Price]]-G1195)/G1195)</f>
        <v>2.7786636900015874E-2</v>
      </c>
      <c r="L1196" s="39">
        <f>IF(OR(Table212[[#This Row],[Raw Return]]&lt;-20,Table212[[#This Row],[Raw Return]]&gt;20),"Outlier",Table212[[#This Row],[Raw Return]])</f>
        <v>2.7786636900015874E-2</v>
      </c>
      <c r="M1196" s="40">
        <f>(Table212[[#This Row],[Return]]-$Q$3)^2</f>
        <v>7.0218284153239767E-4</v>
      </c>
      <c r="N1196" s="40">
        <f>(Table212[[#This Row],[Return]]-$Q$3)^3</f>
        <v>1.8606955514738256E-5</v>
      </c>
    </row>
    <row r="1197" spans="1:14" x14ac:dyDescent="0.3">
      <c r="A1197" s="31">
        <v>42020</v>
      </c>
      <c r="B1197" s="32">
        <v>1289.05</v>
      </c>
      <c r="C1197" s="32">
        <v>1298</v>
      </c>
      <c r="D1197" s="32">
        <v>1303</v>
      </c>
      <c r="E1197" s="32">
        <v>1255</v>
      </c>
      <c r="F1197" s="32">
        <v>1275</v>
      </c>
      <c r="G1197" s="32">
        <v>1267.6500000000001</v>
      </c>
      <c r="H1197" s="32">
        <v>1287.55</v>
      </c>
      <c r="I1197" s="32">
        <v>81048</v>
      </c>
      <c r="J1197" s="33">
        <v>104353108.2</v>
      </c>
      <c r="K1197" s="39">
        <f>IF(ISERROR((Table212[[#This Row],[Close Price]]-G1196)/G1196),0,(Table212[[#This Row],[Close Price]]-G1196)/G1196)</f>
        <v>-1.6601373104223934E-2</v>
      </c>
      <c r="L1197" s="39">
        <f>IF(OR(Table212[[#This Row],[Raw Return]]&lt;-20,Table212[[#This Row],[Raw Return]]&gt;20),"Outlier",Table212[[#This Row],[Raw Return]])</f>
        <v>-1.6601373104223934E-2</v>
      </c>
      <c r="M1197" s="40">
        <f>(Table212[[#This Row],[Return]]-$Q$3)^2</f>
        <v>3.2002623785952619E-4</v>
      </c>
      <c r="N1197" s="40">
        <f>(Table212[[#This Row],[Return]]-$Q$3)^3</f>
        <v>-5.7250380724806339E-6</v>
      </c>
    </row>
    <row r="1198" spans="1:14" x14ac:dyDescent="0.3">
      <c r="A1198" s="36">
        <v>42023</v>
      </c>
      <c r="B1198" s="37">
        <v>1267.6500000000001</v>
      </c>
      <c r="C1198" s="37">
        <v>1272.9000000000001</v>
      </c>
      <c r="D1198" s="37">
        <v>1286.2</v>
      </c>
      <c r="E1198" s="37">
        <v>1251</v>
      </c>
      <c r="F1198" s="37">
        <v>1260</v>
      </c>
      <c r="G1198" s="37">
        <v>1257.95</v>
      </c>
      <c r="H1198" s="37">
        <v>1271.1400000000001</v>
      </c>
      <c r="I1198" s="37">
        <v>32530</v>
      </c>
      <c r="J1198" s="38">
        <v>41350138.899999999</v>
      </c>
      <c r="K1198" s="39">
        <f>IF(ISERROR((Table212[[#This Row],[Close Price]]-G1197)/G1197),0,(Table212[[#This Row],[Close Price]]-G1197)/G1197)</f>
        <v>-7.6519544038181238E-3</v>
      </c>
      <c r="L1198" s="39">
        <f>IF(OR(Table212[[#This Row],[Raw Return]]&lt;-20,Table212[[#This Row],[Raw Return]]&gt;20),"Outlier",Table212[[#This Row],[Raw Return]])</f>
        <v>-7.6519544038181238E-3</v>
      </c>
      <c r="M1198" s="40">
        <f>(Table212[[#This Row],[Return]]-$Q$3)^2</f>
        <v>7.9921069553544506E-5</v>
      </c>
      <c r="N1198" s="40">
        <f>(Table212[[#This Row],[Return]]-$Q$3)^3</f>
        <v>-7.1448305098162206E-7</v>
      </c>
    </row>
    <row r="1199" spans="1:14" x14ac:dyDescent="0.3">
      <c r="A1199" s="31">
        <v>42024</v>
      </c>
      <c r="B1199" s="32">
        <v>1257.95</v>
      </c>
      <c r="C1199" s="32">
        <v>1260</v>
      </c>
      <c r="D1199" s="32">
        <v>1345</v>
      </c>
      <c r="E1199" s="32">
        <v>1260</v>
      </c>
      <c r="F1199" s="32">
        <v>1314</v>
      </c>
      <c r="G1199" s="32">
        <v>1321.95</v>
      </c>
      <c r="H1199" s="32">
        <v>1309.2</v>
      </c>
      <c r="I1199" s="32">
        <v>136014</v>
      </c>
      <c r="J1199" s="33">
        <v>178069552.19999999</v>
      </c>
      <c r="K1199" s="39">
        <f>IF(ISERROR((Table212[[#This Row],[Close Price]]-G1198)/G1198),0,(Table212[[#This Row],[Close Price]]-G1198)/G1198)</f>
        <v>5.0876425931078342E-2</v>
      </c>
      <c r="L1199" s="39">
        <f>IF(OR(Table212[[#This Row],[Raw Return]]&lt;-20,Table212[[#This Row],[Raw Return]]&gt;20),"Outlier",Table212[[#This Row],[Raw Return]])</f>
        <v>5.0876425931078342E-2</v>
      </c>
      <c r="M1199" s="40">
        <f>(Table212[[#This Row],[Return]]-$Q$3)^2</f>
        <v>2.4590215002465721E-3</v>
      </c>
      <c r="N1199" s="40">
        <f>(Table212[[#This Row],[Return]]-$Q$3)^3</f>
        <v>1.2193924141886169E-4</v>
      </c>
    </row>
    <row r="1200" spans="1:14" x14ac:dyDescent="0.3">
      <c r="A1200" s="36">
        <v>42025</v>
      </c>
      <c r="B1200" s="37">
        <v>1321.95</v>
      </c>
      <c r="C1200" s="37">
        <v>1324.4</v>
      </c>
      <c r="D1200" s="37">
        <v>1336.4</v>
      </c>
      <c r="E1200" s="37">
        <v>1289</v>
      </c>
      <c r="F1200" s="37">
        <v>1290</v>
      </c>
      <c r="G1200" s="37">
        <v>1292.6500000000001</v>
      </c>
      <c r="H1200" s="37">
        <v>1304.98</v>
      </c>
      <c r="I1200" s="37">
        <v>100496</v>
      </c>
      <c r="J1200" s="38">
        <v>131145668.05</v>
      </c>
      <c r="K1200" s="39">
        <f>IF(ISERROR((Table212[[#This Row],[Close Price]]-G1199)/G1199),0,(Table212[[#This Row],[Close Price]]-G1199)/G1199)</f>
        <v>-2.2164227088770343E-2</v>
      </c>
      <c r="L1200" s="39">
        <f>IF(OR(Table212[[#This Row],[Raw Return]]&lt;-20,Table212[[#This Row],[Raw Return]]&gt;20),"Outlier",Table212[[#This Row],[Raw Return]])</f>
        <v>-2.2164227088770343E-2</v>
      </c>
      <c r="M1200" s="40">
        <f>(Table212[[#This Row],[Return]]-$Q$3)^2</f>
        <v>5.500024559449533E-4</v>
      </c>
      <c r="N1200" s="40">
        <f>(Table212[[#This Row],[Return]]-$Q$3)^3</f>
        <v>-1.2898729735132734E-5</v>
      </c>
    </row>
    <row r="1201" spans="1:14" x14ac:dyDescent="0.3">
      <c r="A1201" s="31">
        <v>42026</v>
      </c>
      <c r="B1201" s="32">
        <v>1292.6500000000001</v>
      </c>
      <c r="C1201" s="32">
        <v>1288.5</v>
      </c>
      <c r="D1201" s="32">
        <v>1318</v>
      </c>
      <c r="E1201" s="32">
        <v>1280.5999999999999</v>
      </c>
      <c r="F1201" s="32">
        <v>1299</v>
      </c>
      <c r="G1201" s="32">
        <v>1298.2</v>
      </c>
      <c r="H1201" s="32">
        <v>1299.95</v>
      </c>
      <c r="I1201" s="32">
        <v>37831</v>
      </c>
      <c r="J1201" s="33">
        <v>49178288.149999999</v>
      </c>
      <c r="K1201" s="39">
        <f>IF(ISERROR((Table212[[#This Row],[Close Price]]-G1200)/G1200),0,(Table212[[#This Row],[Close Price]]-G1200)/G1200)</f>
        <v>4.2935055892932769E-3</v>
      </c>
      <c r="L1201" s="39">
        <f>IF(OR(Table212[[#This Row],[Raw Return]]&lt;-20,Table212[[#This Row],[Raw Return]]&gt;20),"Outlier",Table212[[#This Row],[Raw Return]])</f>
        <v>4.2935055892932769E-3</v>
      </c>
      <c r="M1201" s="40">
        <f>(Table212[[#This Row],[Return]]-$Q$3)^2</f>
        <v>9.0336404855003513E-6</v>
      </c>
      <c r="N1201" s="40">
        <f>(Table212[[#This Row],[Return]]-$Q$3)^3</f>
        <v>2.7151523557032173E-8</v>
      </c>
    </row>
    <row r="1202" spans="1:14" x14ac:dyDescent="0.3">
      <c r="A1202" s="36">
        <v>42027</v>
      </c>
      <c r="B1202" s="37">
        <v>1298.2</v>
      </c>
      <c r="C1202" s="37">
        <v>1302.4000000000001</v>
      </c>
      <c r="D1202" s="37">
        <v>1329</v>
      </c>
      <c r="E1202" s="37">
        <v>1295.8</v>
      </c>
      <c r="F1202" s="37">
        <v>1322</v>
      </c>
      <c r="G1202" s="37">
        <v>1312.2</v>
      </c>
      <c r="H1202" s="37">
        <v>1312.18</v>
      </c>
      <c r="I1202" s="37">
        <v>25502</v>
      </c>
      <c r="J1202" s="38">
        <v>33463279.5</v>
      </c>
      <c r="K1202" s="39">
        <f>IF(ISERROR((Table212[[#This Row],[Close Price]]-G1201)/G1201),0,(Table212[[#This Row],[Close Price]]-G1201)/G1201)</f>
        <v>1.0784162686797103E-2</v>
      </c>
      <c r="L1202" s="39">
        <f>IF(OR(Table212[[#This Row],[Raw Return]]&lt;-20,Table212[[#This Row],[Raw Return]]&gt;20),"Outlier",Table212[[#This Row],[Raw Return]])</f>
        <v>1.0784162686797103E-2</v>
      </c>
      <c r="M1202" s="40">
        <f>(Table212[[#This Row],[Return]]-$Q$3)^2</f>
        <v>9.0178927694099196E-5</v>
      </c>
      <c r="N1202" s="40">
        <f>(Table212[[#This Row],[Return]]-$Q$3)^3</f>
        <v>8.5636241905943377E-7</v>
      </c>
    </row>
    <row r="1203" spans="1:14" x14ac:dyDescent="0.3">
      <c r="A1203" s="31">
        <v>42031</v>
      </c>
      <c r="B1203" s="32">
        <v>1312.2</v>
      </c>
      <c r="C1203" s="32">
        <v>1317</v>
      </c>
      <c r="D1203" s="32">
        <v>1397</v>
      </c>
      <c r="E1203" s="32">
        <v>1308</v>
      </c>
      <c r="F1203" s="32">
        <v>1396</v>
      </c>
      <c r="G1203" s="32">
        <v>1375.4</v>
      </c>
      <c r="H1203" s="32">
        <v>1358.38</v>
      </c>
      <c r="I1203" s="32">
        <v>105522</v>
      </c>
      <c r="J1203" s="33">
        <v>143338824.65000001</v>
      </c>
      <c r="K1203" s="39">
        <f>IF(ISERROR((Table212[[#This Row],[Close Price]]-G1202)/G1202),0,(Table212[[#This Row],[Close Price]]-G1202)/G1202)</f>
        <v>4.8163389727175765E-2</v>
      </c>
      <c r="L1203" s="39">
        <f>IF(OR(Table212[[#This Row],[Raw Return]]&lt;-20,Table212[[#This Row],[Raw Return]]&gt;20),"Outlier",Table212[[#This Row],[Raw Return]])</f>
        <v>4.8163389727175765E-2</v>
      </c>
      <c r="M1203" s="40">
        <f>(Table212[[#This Row],[Return]]-$Q$3)^2</f>
        <v>2.1973111554825877E-3</v>
      </c>
      <c r="N1203" s="40">
        <f>(Table212[[#This Row],[Return]]-$Q$3)^3</f>
        <v>1.0300002755051609E-4</v>
      </c>
    </row>
    <row r="1204" spans="1:14" x14ac:dyDescent="0.3">
      <c r="A1204" s="36">
        <v>42032</v>
      </c>
      <c r="B1204" s="37">
        <v>1375.4</v>
      </c>
      <c r="C1204" s="37">
        <v>1380.7</v>
      </c>
      <c r="D1204" s="37">
        <v>1499</v>
      </c>
      <c r="E1204" s="37">
        <v>1380.05</v>
      </c>
      <c r="F1204" s="37">
        <v>1450</v>
      </c>
      <c r="G1204" s="37">
        <v>1450.4</v>
      </c>
      <c r="H1204" s="37">
        <v>1450.19</v>
      </c>
      <c r="I1204" s="37">
        <v>274486</v>
      </c>
      <c r="J1204" s="38">
        <v>398057423.14999998</v>
      </c>
      <c r="K1204" s="39">
        <f>IF(ISERROR((Table212[[#This Row],[Close Price]]-G1203)/G1203),0,(Table212[[#This Row],[Close Price]]-G1203)/G1203)</f>
        <v>5.4529591391595168E-2</v>
      </c>
      <c r="L1204" s="39">
        <f>IF(OR(Table212[[#This Row],[Raw Return]]&lt;-20,Table212[[#This Row],[Raw Return]]&gt;20),"Outlier",Table212[[#This Row],[Raw Return]])</f>
        <v>5.4529591391595168E-2</v>
      </c>
      <c r="M1204" s="40">
        <f>(Table212[[#This Row],[Return]]-$Q$3)^2</f>
        <v>2.8346772687215895E-3</v>
      </c>
      <c r="N1204" s="40">
        <f>(Table212[[#This Row],[Return]]-$Q$3)^3</f>
        <v>1.5092300079547636E-4</v>
      </c>
    </row>
    <row r="1205" spans="1:14" x14ac:dyDescent="0.3">
      <c r="A1205" s="31">
        <v>42033</v>
      </c>
      <c r="B1205" s="32">
        <v>1450.4</v>
      </c>
      <c r="C1205" s="32">
        <v>1453.3</v>
      </c>
      <c r="D1205" s="32">
        <v>1470.05</v>
      </c>
      <c r="E1205" s="32">
        <v>1425</v>
      </c>
      <c r="F1205" s="32">
        <v>1463</v>
      </c>
      <c r="G1205" s="32">
        <v>1460.25</v>
      </c>
      <c r="H1205" s="32">
        <v>1455.62</v>
      </c>
      <c r="I1205" s="32">
        <v>105965</v>
      </c>
      <c r="J1205" s="33">
        <v>154245115.34999999</v>
      </c>
      <c r="K1205" s="39">
        <f>IF(ISERROR((Table212[[#This Row],[Close Price]]-G1204)/G1204),0,(Table212[[#This Row],[Close Price]]-G1204)/G1204)</f>
        <v>6.791230005515657E-3</v>
      </c>
      <c r="L1205" s="39">
        <f>IF(OR(Table212[[#This Row],[Raw Return]]&lt;-20,Table212[[#This Row],[Raw Return]]&gt;20),"Outlier",Table212[[#This Row],[Raw Return]])</f>
        <v>6.791230005515657E-3</v>
      </c>
      <c r="M1205" s="40">
        <f>(Table212[[#This Row],[Return]]-$Q$3)^2</f>
        <v>3.0286596339193634E-5</v>
      </c>
      <c r="N1205" s="40">
        <f>(Table212[[#This Row],[Return]]-$Q$3)^3</f>
        <v>1.6667701109531018E-7</v>
      </c>
    </row>
    <row r="1206" spans="1:14" x14ac:dyDescent="0.3">
      <c r="A1206" s="36">
        <v>42034</v>
      </c>
      <c r="B1206" s="37">
        <v>1460.25</v>
      </c>
      <c r="C1206" s="37">
        <v>1458</v>
      </c>
      <c r="D1206" s="37">
        <v>1479.95</v>
      </c>
      <c r="E1206" s="37">
        <v>1398</v>
      </c>
      <c r="F1206" s="37">
        <v>1450</v>
      </c>
      <c r="G1206" s="37">
        <v>1447.55</v>
      </c>
      <c r="H1206" s="37">
        <v>1455.55</v>
      </c>
      <c r="I1206" s="37">
        <v>72613</v>
      </c>
      <c r="J1206" s="38">
        <v>105691736.65000001</v>
      </c>
      <c r="K1206" s="39">
        <f>IF(ISERROR((Table212[[#This Row],[Close Price]]-G1205)/G1205),0,(Table212[[#This Row],[Close Price]]-G1205)/G1205)</f>
        <v>-8.6971409005307618E-3</v>
      </c>
      <c r="L1206" s="39">
        <f>IF(OR(Table212[[#This Row],[Raw Return]]&lt;-20,Table212[[#This Row],[Raw Return]]&gt;20),"Outlier",Table212[[#This Row],[Raw Return]])</f>
        <v>-8.6971409005307618E-3</v>
      </c>
      <c r="M1206" s="40">
        <f>(Table212[[#This Row],[Return]]-$Q$3)^2</f>
        <v>9.970112308769924E-5</v>
      </c>
      <c r="N1206" s="40">
        <f>(Table212[[#This Row],[Return]]-$Q$3)^3</f>
        <v>-9.9552019776380681E-7</v>
      </c>
    </row>
    <row r="1207" spans="1:14" x14ac:dyDescent="0.3">
      <c r="A1207" s="31">
        <v>42037</v>
      </c>
      <c r="B1207" s="32">
        <v>1447.55</v>
      </c>
      <c r="C1207" s="32">
        <v>1443</v>
      </c>
      <c r="D1207" s="32">
        <v>1522.6</v>
      </c>
      <c r="E1207" s="32">
        <v>1428.9</v>
      </c>
      <c r="F1207" s="32">
        <v>1509</v>
      </c>
      <c r="G1207" s="32">
        <v>1509.3</v>
      </c>
      <c r="H1207" s="32">
        <v>1469.88</v>
      </c>
      <c r="I1207" s="32">
        <v>271402</v>
      </c>
      <c r="J1207" s="33">
        <v>398928511.05000001</v>
      </c>
      <c r="K1207" s="39">
        <f>IF(ISERROR((Table212[[#This Row],[Close Price]]-G1206)/G1206),0,(Table212[[#This Row],[Close Price]]-G1206)/G1206)</f>
        <v>4.2658284687920968E-2</v>
      </c>
      <c r="L1207" s="39">
        <f>IF(OR(Table212[[#This Row],[Raw Return]]&lt;-20,Table212[[#This Row],[Raw Return]]&gt;20),"Outlier",Table212[[#This Row],[Raw Return]])</f>
        <v>4.2658284687920968E-2</v>
      </c>
      <c r="M1207" s="40">
        <f>(Table212[[#This Row],[Return]]-$Q$3)^2</f>
        <v>1.7115083923714776E-3</v>
      </c>
      <c r="N1207" s="40">
        <f>(Table212[[#This Row],[Return]]-$Q$3)^3</f>
        <v>7.0805753621101949E-5</v>
      </c>
    </row>
    <row r="1208" spans="1:14" x14ac:dyDescent="0.3">
      <c r="A1208" s="36">
        <v>42038</v>
      </c>
      <c r="B1208" s="37">
        <v>1509.3</v>
      </c>
      <c r="C1208" s="37">
        <v>1509</v>
      </c>
      <c r="D1208" s="37">
        <v>1531.7</v>
      </c>
      <c r="E1208" s="37">
        <v>1455.5</v>
      </c>
      <c r="F1208" s="37">
        <v>1478</v>
      </c>
      <c r="G1208" s="37">
        <v>1468.45</v>
      </c>
      <c r="H1208" s="37">
        <v>1487.39</v>
      </c>
      <c r="I1208" s="37">
        <v>66736</v>
      </c>
      <c r="J1208" s="38">
        <v>99262213.349999994</v>
      </c>
      <c r="K1208" s="39">
        <f>IF(ISERROR((Table212[[#This Row],[Close Price]]-G1207)/G1207),0,(Table212[[#This Row],[Close Price]]-G1207)/G1207)</f>
        <v>-2.7065527065527006E-2</v>
      </c>
      <c r="L1208" s="39">
        <f>IF(OR(Table212[[#This Row],[Raw Return]]&lt;-20,Table212[[#This Row],[Raw Return]]&gt;20),"Outlier",Table212[[#This Row],[Raw Return]])</f>
        <v>-2.7065527065527006E-2</v>
      </c>
      <c r="M1208" s="40">
        <f>(Table212[[#This Row],[Return]]-$Q$3)^2</f>
        <v>8.0391705722572667E-4</v>
      </c>
      <c r="N1208" s="40">
        <f>(Table212[[#This Row],[Return]]-$Q$3)^3</f>
        <v>-2.2793806921698459E-5</v>
      </c>
    </row>
    <row r="1209" spans="1:14" x14ac:dyDescent="0.3">
      <c r="A1209" s="31">
        <v>42039</v>
      </c>
      <c r="B1209" s="32">
        <v>1468.45</v>
      </c>
      <c r="C1209" s="32">
        <v>1473</v>
      </c>
      <c r="D1209" s="32">
        <v>1510</v>
      </c>
      <c r="E1209" s="32">
        <v>1452.5</v>
      </c>
      <c r="F1209" s="32">
        <v>1490</v>
      </c>
      <c r="G1209" s="32">
        <v>1471.35</v>
      </c>
      <c r="H1209" s="32">
        <v>1486.94</v>
      </c>
      <c r="I1209" s="32">
        <v>50162</v>
      </c>
      <c r="J1209" s="33">
        <v>74587925.450000003</v>
      </c>
      <c r="K1209" s="39">
        <f>IF(ISERROR((Table212[[#This Row],[Close Price]]-G1208)/G1208),0,(Table212[[#This Row],[Close Price]]-G1208)/G1208)</f>
        <v>1.9748714631072652E-3</v>
      </c>
      <c r="L1209" s="39">
        <f>IF(OR(Table212[[#This Row],[Raw Return]]&lt;-20,Table212[[#This Row],[Raw Return]]&gt;20),"Outlier",Table212[[#This Row],[Raw Return]])</f>
        <v>1.9748714631072652E-3</v>
      </c>
      <c r="M1209" s="40">
        <f>(Table212[[#This Row],[Return]]-$Q$3)^2</f>
        <v>4.7192419752918276E-7</v>
      </c>
      <c r="N1209" s="40">
        <f>(Table212[[#This Row],[Return]]-$Q$3)^3</f>
        <v>3.2419653514950685E-10</v>
      </c>
    </row>
    <row r="1210" spans="1:14" x14ac:dyDescent="0.3">
      <c r="A1210" s="36">
        <v>42040</v>
      </c>
      <c r="B1210" s="37">
        <v>1471.35</v>
      </c>
      <c r="C1210" s="37">
        <v>1472.1</v>
      </c>
      <c r="D1210" s="37">
        <v>1508.9</v>
      </c>
      <c r="E1210" s="37">
        <v>1460.3</v>
      </c>
      <c r="F1210" s="37">
        <v>1473</v>
      </c>
      <c r="G1210" s="37">
        <v>1476.2</v>
      </c>
      <c r="H1210" s="37">
        <v>1483.45</v>
      </c>
      <c r="I1210" s="37">
        <v>21629</v>
      </c>
      <c r="J1210" s="38">
        <v>32085596.800000001</v>
      </c>
      <c r="K1210" s="39">
        <f>IF(ISERROR((Table212[[#This Row],[Close Price]]-G1209)/G1209),0,(Table212[[#This Row],[Close Price]]-G1209)/G1209)</f>
        <v>3.296292520474487E-3</v>
      </c>
      <c r="L1210" s="39">
        <f>IF(OR(Table212[[#This Row],[Raw Return]]&lt;-20,Table212[[#This Row],[Raw Return]]&gt;20),"Outlier",Table212[[#This Row],[Raw Return]])</f>
        <v>3.296292520474487E-3</v>
      </c>
      <c r="M1210" s="40">
        <f>(Table212[[#This Row],[Return]]-$Q$3)^2</f>
        <v>4.0336241631362396E-6</v>
      </c>
      <c r="N1210" s="40">
        <f>(Table212[[#This Row],[Return]]-$Q$3)^3</f>
        <v>8.101084177914173E-9</v>
      </c>
    </row>
    <row r="1211" spans="1:14" x14ac:dyDescent="0.3">
      <c r="A1211" s="31">
        <v>42041</v>
      </c>
      <c r="B1211" s="32">
        <v>1476.2</v>
      </c>
      <c r="C1211" s="32">
        <v>1477</v>
      </c>
      <c r="D1211" s="32">
        <v>1508.7</v>
      </c>
      <c r="E1211" s="32">
        <v>1462.5</v>
      </c>
      <c r="F1211" s="32">
        <v>1465.1</v>
      </c>
      <c r="G1211" s="32">
        <v>1469</v>
      </c>
      <c r="H1211" s="32">
        <v>1479.65</v>
      </c>
      <c r="I1211" s="32">
        <v>30818</v>
      </c>
      <c r="J1211" s="33">
        <v>45599828.649999999</v>
      </c>
      <c r="K1211" s="39">
        <f>IF(ISERROR((Table212[[#This Row],[Close Price]]-G1210)/G1210),0,(Table212[[#This Row],[Close Price]]-G1210)/G1210)</f>
        <v>-4.8773878878201095E-3</v>
      </c>
      <c r="L1211" s="39">
        <f>IF(OR(Table212[[#This Row],[Raw Return]]&lt;-20,Table212[[#This Row],[Raw Return]]&gt;20),"Outlier",Table212[[#This Row],[Raw Return]])</f>
        <v>-4.8773878878201095E-3</v>
      </c>
      <c r="M1211" s="40">
        <f>(Table212[[#This Row],[Return]]-$Q$3)^2</f>
        <v>3.8010824940089828E-5</v>
      </c>
      <c r="N1211" s="40">
        <f>(Table212[[#This Row],[Return]]-$Q$3)^3</f>
        <v>-2.3434783335926318E-7</v>
      </c>
    </row>
    <row r="1212" spans="1:14" x14ac:dyDescent="0.3">
      <c r="A1212" s="36">
        <v>42044</v>
      </c>
      <c r="B1212" s="37">
        <v>1469</v>
      </c>
      <c r="C1212" s="37">
        <v>1454</v>
      </c>
      <c r="D1212" s="37">
        <v>1474</v>
      </c>
      <c r="E1212" s="37">
        <v>1433.55</v>
      </c>
      <c r="F1212" s="37">
        <v>1440.15</v>
      </c>
      <c r="G1212" s="37">
        <v>1449.55</v>
      </c>
      <c r="H1212" s="37">
        <v>1456</v>
      </c>
      <c r="I1212" s="37">
        <v>18120</v>
      </c>
      <c r="J1212" s="38">
        <v>26382646.949999999</v>
      </c>
      <c r="K1212" s="39">
        <f>IF(ISERROR((Table212[[#This Row],[Close Price]]-G1211)/G1211),0,(Table212[[#This Row],[Close Price]]-G1211)/G1211)</f>
        <v>-1.3240299523485394E-2</v>
      </c>
      <c r="L1212" s="39">
        <f>IF(OR(Table212[[#This Row],[Raw Return]]&lt;-20,Table212[[#This Row],[Raw Return]]&gt;20),"Outlier",Table212[[#This Row],[Raw Return]])</f>
        <v>-1.3240299523485394E-2</v>
      </c>
      <c r="M1212" s="40">
        <f>(Table212[[#This Row],[Return]]-$Q$3)^2</f>
        <v>2.1106869968894022E-4</v>
      </c>
      <c r="N1212" s="40">
        <f>(Table212[[#This Row],[Return]]-$Q$3)^3</f>
        <v>-3.0664490415486896E-6</v>
      </c>
    </row>
    <row r="1213" spans="1:14" x14ac:dyDescent="0.3">
      <c r="A1213" s="31">
        <v>42045</v>
      </c>
      <c r="B1213" s="32">
        <v>1449.55</v>
      </c>
      <c r="C1213" s="32">
        <v>1440.1</v>
      </c>
      <c r="D1213" s="32">
        <v>1470.95</v>
      </c>
      <c r="E1213" s="32">
        <v>1402.55</v>
      </c>
      <c r="F1213" s="32">
        <v>1425.6</v>
      </c>
      <c r="G1213" s="32">
        <v>1436.5</v>
      </c>
      <c r="H1213" s="32">
        <v>1437.19</v>
      </c>
      <c r="I1213" s="32">
        <v>33001</v>
      </c>
      <c r="J1213" s="33">
        <v>47428775.799999997</v>
      </c>
      <c r="K1213" s="39">
        <f>IF(ISERROR((Table212[[#This Row],[Close Price]]-G1212)/G1212),0,(Table212[[#This Row],[Close Price]]-G1212)/G1212)</f>
        <v>-9.0027939705425511E-3</v>
      </c>
      <c r="L1213" s="39">
        <f>IF(OR(Table212[[#This Row],[Raw Return]]&lt;-20,Table212[[#This Row],[Raw Return]]&gt;20),"Outlier",Table212[[#This Row],[Raw Return]])</f>
        <v>-9.0027939705425511E-3</v>
      </c>
      <c r="M1213" s="40">
        <f>(Table212[[#This Row],[Return]]-$Q$3)^2</f>
        <v>1.0589846618654398E-4</v>
      </c>
      <c r="N1213" s="40">
        <f>(Table212[[#This Row],[Return]]-$Q$3)^3</f>
        <v>-1.0897691386105399E-6</v>
      </c>
    </row>
    <row r="1214" spans="1:14" x14ac:dyDescent="0.3">
      <c r="A1214" s="36">
        <v>42046</v>
      </c>
      <c r="B1214" s="37">
        <v>1436.5</v>
      </c>
      <c r="C1214" s="37">
        <v>1441.05</v>
      </c>
      <c r="D1214" s="37">
        <v>1450</v>
      </c>
      <c r="E1214" s="37">
        <v>1408</v>
      </c>
      <c r="F1214" s="37">
        <v>1410</v>
      </c>
      <c r="G1214" s="37">
        <v>1410.3</v>
      </c>
      <c r="H1214" s="37">
        <v>1423.56</v>
      </c>
      <c r="I1214" s="37">
        <v>18282</v>
      </c>
      <c r="J1214" s="38">
        <v>26025487.550000001</v>
      </c>
      <c r="K1214" s="39">
        <f>IF(ISERROR((Table212[[#This Row],[Close Price]]-G1213)/G1213),0,(Table212[[#This Row],[Close Price]]-G1213)/G1213)</f>
        <v>-1.8238774799860805E-2</v>
      </c>
      <c r="L1214" s="39">
        <f>IF(OR(Table212[[#This Row],[Raw Return]]&lt;-20,Table212[[#This Row],[Raw Return]]&gt;20),"Outlier",Table212[[#This Row],[Raw Return]])</f>
        <v>-1.8238774799860805E-2</v>
      </c>
      <c r="M1214" s="40">
        <f>(Table212[[#This Row],[Return]]-$Q$3)^2</f>
        <v>3.8129118773394993E-4</v>
      </c>
      <c r="N1214" s="40">
        <f>(Table212[[#This Row],[Return]]-$Q$3)^3</f>
        <v>-7.4453505792502748E-6</v>
      </c>
    </row>
    <row r="1215" spans="1:14" x14ac:dyDescent="0.3">
      <c r="A1215" s="31">
        <v>42047</v>
      </c>
      <c r="B1215" s="32">
        <v>1410.3</v>
      </c>
      <c r="C1215" s="32">
        <v>1415</v>
      </c>
      <c r="D1215" s="32">
        <v>1511</v>
      </c>
      <c r="E1215" s="32">
        <v>1414.95</v>
      </c>
      <c r="F1215" s="32">
        <v>1505</v>
      </c>
      <c r="G1215" s="32">
        <v>1499.05</v>
      </c>
      <c r="H1215" s="32">
        <v>1476.27</v>
      </c>
      <c r="I1215" s="32">
        <v>65346</v>
      </c>
      <c r="J1215" s="33">
        <v>96468578.599999994</v>
      </c>
      <c r="K1215" s="39">
        <f>IF(ISERROR((Table212[[#This Row],[Close Price]]-G1214)/G1214),0,(Table212[[#This Row],[Close Price]]-G1214)/G1214)</f>
        <v>6.2929873076650364E-2</v>
      </c>
      <c r="L1215" s="39">
        <f>IF(OR(Table212[[#This Row],[Raw Return]]&lt;-20,Table212[[#This Row],[Raw Return]]&gt;20),"Outlier",Table212[[#This Row],[Raw Return]])</f>
        <v>6.2929873076650364E-2</v>
      </c>
      <c r="M1215" s="40">
        <f>(Table212[[#This Row],[Return]]-$Q$3)^2</f>
        <v>3.7997323428675856E-3</v>
      </c>
      <c r="N1215" s="40">
        <f>(Table212[[#This Row],[Return]]-$Q$3)^3</f>
        <v>2.342229833080104E-4</v>
      </c>
    </row>
    <row r="1216" spans="1:14" x14ac:dyDescent="0.3">
      <c r="A1216" s="36">
        <v>42048</v>
      </c>
      <c r="B1216" s="37">
        <v>1499.05</v>
      </c>
      <c r="C1216" s="37">
        <v>1499.05</v>
      </c>
      <c r="D1216" s="37">
        <v>1540</v>
      </c>
      <c r="E1216" s="37">
        <v>1499.05</v>
      </c>
      <c r="F1216" s="37">
        <v>1510</v>
      </c>
      <c r="G1216" s="37">
        <v>1510.85</v>
      </c>
      <c r="H1216" s="37">
        <v>1517.13</v>
      </c>
      <c r="I1216" s="37">
        <v>72853</v>
      </c>
      <c r="J1216" s="38">
        <v>110527771.5</v>
      </c>
      <c r="K1216" s="39">
        <f>IF(ISERROR((Table212[[#This Row],[Close Price]]-G1215)/G1215),0,(Table212[[#This Row],[Close Price]]-G1215)/G1215)</f>
        <v>7.8716520462959582E-3</v>
      </c>
      <c r="L1216" s="39">
        <f>IF(OR(Table212[[#This Row],[Raw Return]]&lt;-20,Table212[[#This Row],[Raw Return]]&gt;20),"Outlier",Table212[[#This Row],[Raw Return]])</f>
        <v>7.8716520462959582E-3</v>
      </c>
      <c r="M1216" s="40">
        <f>(Table212[[#This Row],[Return]]-$Q$3)^2</f>
        <v>4.3345737399439374E-5</v>
      </c>
      <c r="N1216" s="40">
        <f>(Table212[[#This Row],[Return]]-$Q$3)^3</f>
        <v>2.8537741083213677E-7</v>
      </c>
    </row>
    <row r="1217" spans="1:14" x14ac:dyDescent="0.3">
      <c r="A1217" s="31">
        <v>42051</v>
      </c>
      <c r="B1217" s="32">
        <v>1510.85</v>
      </c>
      <c r="C1217" s="32">
        <v>1510.15</v>
      </c>
      <c r="D1217" s="32">
        <v>1546.05</v>
      </c>
      <c r="E1217" s="32">
        <v>1455</v>
      </c>
      <c r="F1217" s="32">
        <v>1490</v>
      </c>
      <c r="G1217" s="32">
        <v>1483.5</v>
      </c>
      <c r="H1217" s="32">
        <v>1503.29</v>
      </c>
      <c r="I1217" s="32">
        <v>97454</v>
      </c>
      <c r="J1217" s="33">
        <v>146501965.75</v>
      </c>
      <c r="K1217" s="39">
        <f>IF(ISERROR((Table212[[#This Row],[Close Price]]-G1216)/G1216),0,(Table212[[#This Row],[Close Price]]-G1216)/G1216)</f>
        <v>-1.8102392692854956E-2</v>
      </c>
      <c r="L1217" s="39">
        <f>IF(OR(Table212[[#This Row],[Raw Return]]&lt;-20,Table212[[#This Row],[Raw Return]]&gt;20),"Outlier",Table212[[#This Row],[Raw Return]])</f>
        <v>-1.8102392692854956E-2</v>
      </c>
      <c r="M1217" s="40">
        <f>(Table212[[#This Row],[Return]]-$Q$3)^2</f>
        <v>3.7598360859853461E-4</v>
      </c>
      <c r="N1217" s="40">
        <f>(Table212[[#This Row],[Return]]-$Q$3)^3</f>
        <v>-7.2904337491498901E-6</v>
      </c>
    </row>
    <row r="1218" spans="1:14" x14ac:dyDescent="0.3">
      <c r="A1218" s="36">
        <v>42053</v>
      </c>
      <c r="B1218" s="37">
        <v>1483.5</v>
      </c>
      <c r="C1218" s="37">
        <v>1469</v>
      </c>
      <c r="D1218" s="37">
        <v>1505</v>
      </c>
      <c r="E1218" s="37">
        <v>1455</v>
      </c>
      <c r="F1218" s="37">
        <v>1486</v>
      </c>
      <c r="G1218" s="37">
        <v>1484.1</v>
      </c>
      <c r="H1218" s="37">
        <v>1492.04</v>
      </c>
      <c r="I1218" s="37">
        <v>48505</v>
      </c>
      <c r="J1218" s="38">
        <v>72371553.049999997</v>
      </c>
      <c r="K1218" s="39">
        <f>IF(ISERROR((Table212[[#This Row],[Close Price]]-G1217)/G1217),0,(Table212[[#This Row],[Close Price]]-G1217)/G1217)</f>
        <v>4.044489383214756E-4</v>
      </c>
      <c r="L1218" s="39">
        <f>IF(OR(Table212[[#This Row],[Raw Return]]&lt;-20,Table212[[#This Row],[Raw Return]]&gt;20),"Outlier",Table212[[#This Row],[Raw Return]])</f>
        <v>4.044489383214756E-4</v>
      </c>
      <c r="M1218" s="40">
        <f>(Table212[[#This Row],[Return]]-$Q$3)^2</f>
        <v>7.8049297182829944E-7</v>
      </c>
      <c r="N1218" s="40">
        <f>(Table212[[#This Row],[Return]]-$Q$3)^3</f>
        <v>-6.8953052214566819E-10</v>
      </c>
    </row>
    <row r="1219" spans="1:14" x14ac:dyDescent="0.3">
      <c r="A1219" s="31">
        <v>42054</v>
      </c>
      <c r="B1219" s="32">
        <v>1484.1</v>
      </c>
      <c r="C1219" s="32">
        <v>1489</v>
      </c>
      <c r="D1219" s="32">
        <v>1497</v>
      </c>
      <c r="E1219" s="32">
        <v>1419.6</v>
      </c>
      <c r="F1219" s="32">
        <v>1476</v>
      </c>
      <c r="G1219" s="32">
        <v>1467.25</v>
      </c>
      <c r="H1219" s="32">
        <v>1457.29</v>
      </c>
      <c r="I1219" s="32">
        <v>23660</v>
      </c>
      <c r="J1219" s="33">
        <v>34479472.700000003</v>
      </c>
      <c r="K1219" s="39">
        <f>IF(ISERROR((Table212[[#This Row],[Close Price]]-G1218)/G1218),0,(Table212[[#This Row],[Close Price]]-G1218)/G1218)</f>
        <v>-1.1353682366417296E-2</v>
      </c>
      <c r="L1219" s="39">
        <f>IF(OR(Table212[[#This Row],[Raw Return]]&lt;-20,Table212[[#This Row],[Raw Return]]&gt;20),"Outlier",Table212[[#This Row],[Raw Return]])</f>
        <v>-1.1353682366417296E-2</v>
      </c>
      <c r="M1219" s="40">
        <f>(Table212[[#This Row],[Return]]-$Q$3)^2</f>
        <v>1.5980970766001982E-4</v>
      </c>
      <c r="N1219" s="40">
        <f>(Table212[[#This Row],[Return]]-$Q$3)^3</f>
        <v>-2.0202482329561996E-6</v>
      </c>
    </row>
    <row r="1220" spans="1:14" x14ac:dyDescent="0.3">
      <c r="A1220" s="36">
        <v>42055</v>
      </c>
      <c r="B1220" s="37">
        <v>1467.25</v>
      </c>
      <c r="C1220" s="37">
        <v>1472</v>
      </c>
      <c r="D1220" s="37">
        <v>1485.95</v>
      </c>
      <c r="E1220" s="37">
        <v>1462</v>
      </c>
      <c r="F1220" s="37">
        <v>1467.15</v>
      </c>
      <c r="G1220" s="37">
        <v>1471.35</v>
      </c>
      <c r="H1220" s="37">
        <v>1476.02</v>
      </c>
      <c r="I1220" s="37">
        <v>13830</v>
      </c>
      <c r="J1220" s="38">
        <v>20413292.5</v>
      </c>
      <c r="K1220" s="39">
        <f>IF(ISERROR((Table212[[#This Row],[Close Price]]-G1219)/G1219),0,(Table212[[#This Row],[Close Price]]-G1219)/G1219)</f>
        <v>2.7943431589708017E-3</v>
      </c>
      <c r="L1220" s="39">
        <f>IF(OR(Table212[[#This Row],[Raw Return]]&lt;-20,Table212[[#This Row],[Raw Return]]&gt;20),"Outlier",Table212[[#This Row],[Raw Return]])</f>
        <v>2.7943431589708017E-3</v>
      </c>
      <c r="M1220" s="40">
        <f>(Table212[[#This Row],[Return]]-$Q$3)^2</f>
        <v>2.2693587251315174E-6</v>
      </c>
      <c r="N1220" s="40">
        <f>(Table212[[#This Row],[Return]]-$Q$3)^3</f>
        <v>3.4186506876875731E-9</v>
      </c>
    </row>
    <row r="1221" spans="1:14" x14ac:dyDescent="0.3">
      <c r="A1221" s="31">
        <v>42058</v>
      </c>
      <c r="B1221" s="32">
        <v>1471.35</v>
      </c>
      <c r="C1221" s="32">
        <v>1476</v>
      </c>
      <c r="D1221" s="32">
        <v>1500</v>
      </c>
      <c r="E1221" s="32">
        <v>1417</v>
      </c>
      <c r="F1221" s="32">
        <v>1435</v>
      </c>
      <c r="G1221" s="32">
        <v>1435.65</v>
      </c>
      <c r="H1221" s="32">
        <v>1479.29</v>
      </c>
      <c r="I1221" s="32">
        <v>421395</v>
      </c>
      <c r="J1221" s="33">
        <v>623366571.54999995</v>
      </c>
      <c r="K1221" s="39">
        <f>IF(ISERROR((Table212[[#This Row],[Close Price]]-G1220)/G1220),0,(Table212[[#This Row],[Close Price]]-G1220)/G1220)</f>
        <v>-2.4263431542460884E-2</v>
      </c>
      <c r="L1221" s="39">
        <f>IF(OR(Table212[[#This Row],[Raw Return]]&lt;-20,Table212[[#This Row],[Raw Return]]&gt;20),"Outlier",Table212[[#This Row],[Raw Return]])</f>
        <v>-2.4263431542460884E-2</v>
      </c>
      <c r="M1221" s="40">
        <f>(Table212[[#This Row],[Return]]-$Q$3)^2</f>
        <v>6.5287075164248128E-4</v>
      </c>
      <c r="N1221" s="40">
        <f>(Table212[[#This Row],[Return]]-$Q$3)^3</f>
        <v>-1.668171968756706E-5</v>
      </c>
    </row>
    <row r="1222" spans="1:14" x14ac:dyDescent="0.3">
      <c r="A1222" s="36">
        <v>42059</v>
      </c>
      <c r="B1222" s="37">
        <v>1435.65</v>
      </c>
      <c r="C1222" s="37">
        <v>1447.9</v>
      </c>
      <c r="D1222" s="37">
        <v>1468</v>
      </c>
      <c r="E1222" s="37">
        <v>1413</v>
      </c>
      <c r="F1222" s="37">
        <v>1435</v>
      </c>
      <c r="G1222" s="37">
        <v>1429.85</v>
      </c>
      <c r="H1222" s="37">
        <v>1438.15</v>
      </c>
      <c r="I1222" s="37">
        <v>31062</v>
      </c>
      <c r="J1222" s="38">
        <v>44671689.299999997</v>
      </c>
      <c r="K1222" s="39">
        <f>IF(ISERROR((Table212[[#This Row],[Close Price]]-G1221)/G1221),0,(Table212[[#This Row],[Close Price]]-G1221)/G1221)</f>
        <v>-4.0399818897364831E-3</v>
      </c>
      <c r="L1222" s="39">
        <f>IF(OR(Table212[[#This Row],[Raw Return]]&lt;-20,Table212[[#This Row],[Raw Return]]&gt;20),"Outlier",Table212[[#This Row],[Raw Return]])</f>
        <v>-4.0399818897364831E-3</v>
      </c>
      <c r="M1222" s="40">
        <f>(Table212[[#This Row],[Return]]-$Q$3)^2</f>
        <v>2.8386368812857986E-5</v>
      </c>
      <c r="N1222" s="40">
        <f>(Table212[[#This Row],[Return]]-$Q$3)^3</f>
        <v>-1.5123933588029473E-7</v>
      </c>
    </row>
    <row r="1223" spans="1:14" x14ac:dyDescent="0.3">
      <c r="A1223" s="31">
        <v>42060</v>
      </c>
      <c r="B1223" s="32">
        <v>1429.85</v>
      </c>
      <c r="C1223" s="32">
        <v>1434.95</v>
      </c>
      <c r="D1223" s="32">
        <v>1458</v>
      </c>
      <c r="E1223" s="32">
        <v>1426.15</v>
      </c>
      <c r="F1223" s="32">
        <v>1426.15</v>
      </c>
      <c r="G1223" s="32">
        <v>1431.25</v>
      </c>
      <c r="H1223" s="32">
        <v>1443.33</v>
      </c>
      <c r="I1223" s="32">
        <v>22035</v>
      </c>
      <c r="J1223" s="33">
        <v>31803875.199999999</v>
      </c>
      <c r="K1223" s="39">
        <f>IF(ISERROR((Table212[[#This Row],[Close Price]]-G1222)/G1222),0,(Table212[[#This Row],[Close Price]]-G1222)/G1222)</f>
        <v>9.7912368430261298E-4</v>
      </c>
      <c r="L1223" s="39">
        <f>IF(OR(Table212[[#This Row],[Raw Return]]&lt;-20,Table212[[#This Row],[Raw Return]]&gt;20),"Outlier",Table212[[#This Row],[Raw Return]])</f>
        <v>9.7912368430261298E-4</v>
      </c>
      <c r="M1223" s="40">
        <f>(Table212[[#This Row],[Return]]-$Q$3)^2</f>
        <v>9.5345327339101732E-8</v>
      </c>
      <c r="N1223" s="40">
        <f>(Table212[[#This Row],[Return]]-$Q$3)^3</f>
        <v>-2.9440767065645086E-11</v>
      </c>
    </row>
    <row r="1224" spans="1:14" x14ac:dyDescent="0.3">
      <c r="A1224" s="36">
        <v>42061</v>
      </c>
      <c r="B1224" s="37">
        <v>1431.25</v>
      </c>
      <c r="C1224" s="37">
        <v>1436.15</v>
      </c>
      <c r="D1224" s="37">
        <v>1447.6</v>
      </c>
      <c r="E1224" s="37">
        <v>1391</v>
      </c>
      <c r="F1224" s="37">
        <v>1400</v>
      </c>
      <c r="G1224" s="37">
        <v>1399.65</v>
      </c>
      <c r="H1224" s="37">
        <v>1409.76</v>
      </c>
      <c r="I1224" s="37">
        <v>39249</v>
      </c>
      <c r="J1224" s="38">
        <v>55331595.549999997</v>
      </c>
      <c r="K1224" s="39">
        <f>IF(ISERROR((Table212[[#This Row],[Close Price]]-G1223)/G1223),0,(Table212[[#This Row],[Close Price]]-G1223)/G1223)</f>
        <v>-2.2078602620087272E-2</v>
      </c>
      <c r="L1224" s="39">
        <f>IF(OR(Table212[[#This Row],[Raw Return]]&lt;-20,Table212[[#This Row],[Raw Return]]&gt;20),"Outlier",Table212[[#This Row],[Raw Return]])</f>
        <v>-2.2078602620087272E-2</v>
      </c>
      <c r="M1224" s="40">
        <f>(Table212[[#This Row],[Return]]-$Q$3)^2</f>
        <v>5.459936349544724E-4</v>
      </c>
      <c r="N1224" s="40">
        <f>(Table212[[#This Row],[Return]]-$Q$3)^3</f>
        <v>-1.2757963924569777E-5</v>
      </c>
    </row>
    <row r="1225" spans="1:14" x14ac:dyDescent="0.3">
      <c r="A1225" s="31">
        <v>42062</v>
      </c>
      <c r="B1225" s="32">
        <v>1399.65</v>
      </c>
      <c r="C1225" s="32">
        <v>1403.95</v>
      </c>
      <c r="D1225" s="32">
        <v>1429.9</v>
      </c>
      <c r="E1225" s="32">
        <v>1403.25</v>
      </c>
      <c r="F1225" s="32">
        <v>1421</v>
      </c>
      <c r="G1225" s="32">
        <v>1422.15</v>
      </c>
      <c r="H1225" s="32">
        <v>1421.86</v>
      </c>
      <c r="I1225" s="32">
        <v>51885</v>
      </c>
      <c r="J1225" s="33">
        <v>73773100.349999994</v>
      </c>
      <c r="K1225" s="39">
        <f>IF(ISERROR((Table212[[#This Row],[Close Price]]-G1224)/G1224),0,(Table212[[#This Row],[Close Price]]-G1224)/G1224)</f>
        <v>1.6075447433286892E-2</v>
      </c>
      <c r="L1225" s="39">
        <f>IF(OR(Table212[[#This Row],[Raw Return]]&lt;-20,Table212[[#This Row],[Raw Return]]&gt;20),"Outlier",Table212[[#This Row],[Raw Return]])</f>
        <v>1.6075447433286892E-2</v>
      </c>
      <c r="M1225" s="40">
        <f>(Table212[[#This Row],[Return]]-$Q$3)^2</f>
        <v>2.1867143868528396E-4</v>
      </c>
      <c r="N1225" s="40">
        <f>(Table212[[#This Row],[Return]]-$Q$3)^3</f>
        <v>3.233613381606224E-6</v>
      </c>
    </row>
    <row r="1226" spans="1:14" x14ac:dyDescent="0.3">
      <c r="A1226" s="36">
        <v>42063</v>
      </c>
      <c r="B1226" s="37">
        <v>1422.15</v>
      </c>
      <c r="C1226" s="37">
        <v>1428.15</v>
      </c>
      <c r="D1226" s="37">
        <v>1459.9</v>
      </c>
      <c r="E1226" s="37">
        <v>1400.35</v>
      </c>
      <c r="F1226" s="37">
        <v>1405.45</v>
      </c>
      <c r="G1226" s="37">
        <v>1407.4</v>
      </c>
      <c r="H1226" s="37">
        <v>1420.51</v>
      </c>
      <c r="I1226" s="37">
        <v>67805</v>
      </c>
      <c r="J1226" s="38">
        <v>96317466.25</v>
      </c>
      <c r="K1226" s="39">
        <f>IF(ISERROR((Table212[[#This Row],[Close Price]]-G1225)/G1225),0,(Table212[[#This Row],[Close Price]]-G1225)/G1225)</f>
        <v>-1.0371620433850155E-2</v>
      </c>
      <c r="L1226" s="39">
        <f>IF(OR(Table212[[#This Row],[Raw Return]]&lt;-20,Table212[[#This Row],[Raw Return]]&gt;20),"Outlier",Table212[[#This Row],[Raw Return]])</f>
        <v>-1.0371620433850155E-2</v>
      </c>
      <c r="M1226" s="40">
        <f>(Table212[[#This Row],[Return]]-$Q$3)^2</f>
        <v>1.3594451168411433E-4</v>
      </c>
      <c r="N1226" s="40">
        <f>(Table212[[#This Row],[Return]]-$Q$3)^3</f>
        <v>-1.5850483653094614E-6</v>
      </c>
    </row>
    <row r="1227" spans="1:14" x14ac:dyDescent="0.3">
      <c r="A1227" s="31">
        <v>42065</v>
      </c>
      <c r="B1227" s="32">
        <v>1407.4</v>
      </c>
      <c r="C1227" s="32">
        <v>1412</v>
      </c>
      <c r="D1227" s="32">
        <v>1476</v>
      </c>
      <c r="E1227" s="32">
        <v>1411.5</v>
      </c>
      <c r="F1227" s="32">
        <v>1458</v>
      </c>
      <c r="G1227" s="32">
        <v>1451.4</v>
      </c>
      <c r="H1227" s="32">
        <v>1455.19</v>
      </c>
      <c r="I1227" s="32">
        <v>70583</v>
      </c>
      <c r="J1227" s="33">
        <v>102711678.34999999</v>
      </c>
      <c r="K1227" s="39">
        <f>IF(ISERROR((Table212[[#This Row],[Close Price]]-G1226)/G1226),0,(Table212[[#This Row],[Close Price]]-G1226)/G1226)</f>
        <v>3.1263322438539146E-2</v>
      </c>
      <c r="L1227" s="39">
        <f>IF(OR(Table212[[#This Row],[Raw Return]]&lt;-20,Table212[[#This Row],[Raw Return]]&gt;20),"Outlier",Table212[[#This Row],[Raw Return]])</f>
        <v>3.1263322438539146E-2</v>
      </c>
      <c r="M1227" s="40">
        <f>(Table212[[#This Row],[Return]]-$Q$3)^2</f>
        <v>8.9852570629637214E-4</v>
      </c>
      <c r="N1227" s="40">
        <f>(Table212[[#This Row],[Return]]-$Q$3)^3</f>
        <v>2.6933683960033047E-5</v>
      </c>
    </row>
    <row r="1228" spans="1:14" x14ac:dyDescent="0.3">
      <c r="A1228" s="36">
        <v>42066</v>
      </c>
      <c r="B1228" s="37">
        <v>1451.4</v>
      </c>
      <c r="C1228" s="37">
        <v>1456</v>
      </c>
      <c r="D1228" s="37">
        <v>1509.8</v>
      </c>
      <c r="E1228" s="37">
        <v>1450</v>
      </c>
      <c r="F1228" s="37">
        <v>1485</v>
      </c>
      <c r="G1228" s="37">
        <v>1485.05</v>
      </c>
      <c r="H1228" s="37">
        <v>1481.87</v>
      </c>
      <c r="I1228" s="37">
        <v>247264</v>
      </c>
      <c r="J1228" s="38">
        <v>366414246.55000001</v>
      </c>
      <c r="K1228" s="39">
        <f>IF(ISERROR((Table212[[#This Row],[Close Price]]-G1227)/G1227),0,(Table212[[#This Row],[Close Price]]-G1227)/G1227)</f>
        <v>2.3184511506131916E-2</v>
      </c>
      <c r="L1228" s="39">
        <f>IF(OR(Table212[[#This Row],[Raw Return]]&lt;-20,Table212[[#This Row],[Raw Return]]&gt;20),"Outlier",Table212[[#This Row],[Raw Return]])</f>
        <v>2.3184511506131916E-2</v>
      </c>
      <c r="M1228" s="40">
        <f>(Table212[[#This Row],[Return]]-$Q$3)^2</f>
        <v>4.7946141715904752E-4</v>
      </c>
      <c r="N1228" s="40">
        <f>(Table212[[#This Row],[Return]]-$Q$3)^3</f>
        <v>1.0498578431722667E-5</v>
      </c>
    </row>
    <row r="1229" spans="1:14" x14ac:dyDescent="0.3">
      <c r="A1229" s="31">
        <v>42067</v>
      </c>
      <c r="B1229" s="32">
        <v>1485.05</v>
      </c>
      <c r="C1229" s="32">
        <v>1495</v>
      </c>
      <c r="D1229" s="32">
        <v>1513.3</v>
      </c>
      <c r="E1229" s="32">
        <v>1458.2</v>
      </c>
      <c r="F1229" s="32">
        <v>1474.7</v>
      </c>
      <c r="G1229" s="32">
        <v>1470.2</v>
      </c>
      <c r="H1229" s="32">
        <v>1495.24</v>
      </c>
      <c r="I1229" s="32">
        <v>93339</v>
      </c>
      <c r="J1229" s="33">
        <v>139564611.84999999</v>
      </c>
      <c r="K1229" s="39">
        <f>IF(ISERROR((Table212[[#This Row],[Close Price]]-G1228)/G1228),0,(Table212[[#This Row],[Close Price]]-G1228)/G1228)</f>
        <v>-9.9996633109995688E-3</v>
      </c>
      <c r="L1229" s="39">
        <f>IF(OR(Table212[[#This Row],[Raw Return]]&lt;-20,Table212[[#This Row],[Raw Return]]&gt;20),"Outlier",Table212[[#This Row],[Raw Return]])</f>
        <v>-9.9996633109995688E-3</v>
      </c>
      <c r="M1229" s="40">
        <f>(Table212[[#This Row],[Return]]-$Q$3)^2</f>
        <v>1.2740917740793693E-4</v>
      </c>
      <c r="N1229" s="40">
        <f>(Table212[[#This Row],[Return]]-$Q$3)^3</f>
        <v>-1.4381396751040691E-6</v>
      </c>
    </row>
    <row r="1230" spans="1:14" x14ac:dyDescent="0.3">
      <c r="A1230" s="36">
        <v>42068</v>
      </c>
      <c r="B1230" s="37">
        <v>1470.2</v>
      </c>
      <c r="C1230" s="37">
        <v>1474.9</v>
      </c>
      <c r="D1230" s="37">
        <v>1573.95</v>
      </c>
      <c r="E1230" s="37">
        <v>1472.8</v>
      </c>
      <c r="F1230" s="37">
        <v>1528</v>
      </c>
      <c r="G1230" s="37">
        <v>1529.1</v>
      </c>
      <c r="H1230" s="37">
        <v>1535.09</v>
      </c>
      <c r="I1230" s="37">
        <v>307530</v>
      </c>
      <c r="J1230" s="38">
        <v>472085769.85000002</v>
      </c>
      <c r="K1230" s="39">
        <f>IF(ISERROR((Table212[[#This Row],[Close Price]]-G1229)/G1229),0,(Table212[[#This Row],[Close Price]]-G1229)/G1229)</f>
        <v>4.0062576520201239E-2</v>
      </c>
      <c r="L1230" s="39">
        <f>IF(OR(Table212[[#This Row],[Raw Return]]&lt;-20,Table212[[#This Row],[Raw Return]]&gt;20),"Outlier",Table212[[#This Row],[Raw Return]])</f>
        <v>4.0062576520201239E-2</v>
      </c>
      <c r="M1230" s="40">
        <f>(Table212[[#This Row],[Return]]-$Q$3)^2</f>
        <v>1.5034752235265068E-3</v>
      </c>
      <c r="N1230" s="40">
        <f>(Table212[[#This Row],[Return]]-$Q$3)^3</f>
        <v>5.8296759327413147E-5</v>
      </c>
    </row>
    <row r="1231" spans="1:14" x14ac:dyDescent="0.3">
      <c r="A1231" s="31">
        <v>42072</v>
      </c>
      <c r="B1231" s="32">
        <v>1529.1</v>
      </c>
      <c r="C1231" s="32">
        <v>1527</v>
      </c>
      <c r="D1231" s="32">
        <v>1528.95</v>
      </c>
      <c r="E1231" s="32">
        <v>1462.25</v>
      </c>
      <c r="F1231" s="32">
        <v>1463.1</v>
      </c>
      <c r="G1231" s="32">
        <v>1470.7</v>
      </c>
      <c r="H1231" s="32">
        <v>1477.49</v>
      </c>
      <c r="I1231" s="32">
        <v>159967</v>
      </c>
      <c r="J1231" s="33">
        <v>236350347.44999999</v>
      </c>
      <c r="K1231" s="39">
        <f>IF(ISERROR((Table212[[#This Row],[Close Price]]-G1230)/G1230),0,(Table212[[#This Row],[Close Price]]-G1230)/G1230)</f>
        <v>-3.8192400758616095E-2</v>
      </c>
      <c r="L1231" s="39">
        <f>IF(OR(Table212[[#This Row],[Raw Return]]&lt;-20,Table212[[#This Row],[Raw Return]]&gt;20),"Outlier",Table212[[#This Row],[Raw Return]])</f>
        <v>-3.8192400758616095E-2</v>
      </c>
      <c r="M1231" s="40">
        <f>(Table212[[#This Row],[Return]]-$Q$3)^2</f>
        <v>1.5586944694560441E-3</v>
      </c>
      <c r="N1231" s="40">
        <f>(Table212[[#This Row],[Return]]-$Q$3)^3</f>
        <v>-6.1537732790689759E-5</v>
      </c>
    </row>
    <row r="1232" spans="1:14" x14ac:dyDescent="0.3">
      <c r="A1232" s="36">
        <v>42073</v>
      </c>
      <c r="B1232" s="37">
        <v>1470.7</v>
      </c>
      <c r="C1232" s="37">
        <v>1475</v>
      </c>
      <c r="D1232" s="37">
        <v>1476</v>
      </c>
      <c r="E1232" s="37">
        <v>1441.15</v>
      </c>
      <c r="F1232" s="37">
        <v>1460</v>
      </c>
      <c r="G1232" s="37">
        <v>1457.1</v>
      </c>
      <c r="H1232" s="37">
        <v>1453.84</v>
      </c>
      <c r="I1232" s="37">
        <v>92278</v>
      </c>
      <c r="J1232" s="38">
        <v>134157772.95</v>
      </c>
      <c r="K1232" s="39">
        <f>IF(ISERROR((Table212[[#This Row],[Close Price]]-G1231)/G1231),0,(Table212[[#This Row],[Close Price]]-G1231)/G1231)</f>
        <v>-9.247297205412482E-3</v>
      </c>
      <c r="L1232" s="39">
        <f>IF(OR(Table212[[#This Row],[Raw Return]]&lt;-20,Table212[[#This Row],[Raw Return]]&gt;20),"Outlier",Table212[[#This Row],[Raw Return]])</f>
        <v>-9.247297205412482E-3</v>
      </c>
      <c r="M1232" s="40">
        <f>(Table212[[#This Row],[Return]]-$Q$3)^2</f>
        <v>1.1099046593896251E-4</v>
      </c>
      <c r="N1232" s="40">
        <f>(Table212[[#This Row],[Return]]-$Q$3)^3</f>
        <v>-1.1693068984531584E-6</v>
      </c>
    </row>
    <row r="1233" spans="1:14" x14ac:dyDescent="0.3">
      <c r="A1233" s="31">
        <v>42074</v>
      </c>
      <c r="B1233" s="32">
        <v>1457.1</v>
      </c>
      <c r="C1233" s="32">
        <v>1458</v>
      </c>
      <c r="D1233" s="32">
        <v>1500</v>
      </c>
      <c r="E1233" s="32">
        <v>1450</v>
      </c>
      <c r="F1233" s="32">
        <v>1454.95</v>
      </c>
      <c r="G1233" s="32">
        <v>1458.35</v>
      </c>
      <c r="H1233" s="32">
        <v>1474.99</v>
      </c>
      <c r="I1233" s="32">
        <v>39846</v>
      </c>
      <c r="J1233" s="33">
        <v>58772458.149999999</v>
      </c>
      <c r="K1233" s="39">
        <f>IF(ISERROR((Table212[[#This Row],[Close Price]]-G1232)/G1232),0,(Table212[[#This Row],[Close Price]]-G1232)/G1232)</f>
        <v>8.578683686775102E-4</v>
      </c>
      <c r="L1233" s="39">
        <f>IF(OR(Table212[[#This Row],[Raw Return]]&lt;-20,Table212[[#This Row],[Raw Return]]&gt;20),"Outlier",Table212[[#This Row],[Raw Return]])</f>
        <v>8.578683686775102E-4</v>
      </c>
      <c r="M1233" s="40">
        <f>(Table212[[#This Row],[Return]]-$Q$3)^2</f>
        <v>1.849307054532055E-7</v>
      </c>
      <c r="N1233" s="40">
        <f>(Table212[[#This Row],[Return]]-$Q$3)^3</f>
        <v>-7.9526805839525772E-11</v>
      </c>
    </row>
    <row r="1234" spans="1:14" x14ac:dyDescent="0.3">
      <c r="A1234" s="36">
        <v>42075</v>
      </c>
      <c r="B1234" s="37">
        <v>1458.35</v>
      </c>
      <c r="C1234" s="37">
        <v>1473</v>
      </c>
      <c r="D1234" s="37">
        <v>1491.75</v>
      </c>
      <c r="E1234" s="37">
        <v>1473</v>
      </c>
      <c r="F1234" s="37">
        <v>1479</v>
      </c>
      <c r="G1234" s="37">
        <v>1479.6</v>
      </c>
      <c r="H1234" s="37">
        <v>1479.72</v>
      </c>
      <c r="I1234" s="37">
        <v>204844</v>
      </c>
      <c r="J1234" s="38">
        <v>303111981.75</v>
      </c>
      <c r="K1234" s="39">
        <f>IF(ISERROR((Table212[[#This Row],[Close Price]]-G1233)/G1233),0,(Table212[[#This Row],[Close Price]]-G1233)/G1233)</f>
        <v>1.4571262042719513E-2</v>
      </c>
      <c r="L1234" s="39">
        <f>IF(OR(Table212[[#This Row],[Raw Return]]&lt;-20,Table212[[#This Row],[Raw Return]]&gt;20),"Outlier",Table212[[#This Row],[Raw Return]])</f>
        <v>1.4571262042719513E-2</v>
      </c>
      <c r="M1234" s="40">
        <f>(Table212[[#This Row],[Return]]-$Q$3)^2</f>
        <v>1.7644759899924703E-4</v>
      </c>
      <c r="N1234" s="40">
        <f>(Table212[[#This Row],[Return]]-$Q$3)^3</f>
        <v>2.3438166207202402E-6</v>
      </c>
    </row>
    <row r="1235" spans="1:14" x14ac:dyDescent="0.3">
      <c r="A1235" s="31">
        <v>42076</v>
      </c>
      <c r="B1235" s="32">
        <v>1479.6</v>
      </c>
      <c r="C1235" s="32">
        <v>1525</v>
      </c>
      <c r="D1235" s="32">
        <v>1564</v>
      </c>
      <c r="E1235" s="32">
        <v>1465.9</v>
      </c>
      <c r="F1235" s="32">
        <v>1500</v>
      </c>
      <c r="G1235" s="32">
        <v>1500.95</v>
      </c>
      <c r="H1235" s="32">
        <v>1518.74</v>
      </c>
      <c r="I1235" s="32">
        <v>258550</v>
      </c>
      <c r="J1235" s="33">
        <v>392671120.55000001</v>
      </c>
      <c r="K1235" s="39">
        <f>IF(ISERROR((Table212[[#This Row],[Close Price]]-G1234)/G1234),0,(Table212[[#This Row],[Close Price]]-G1234)/G1234)</f>
        <v>1.4429575560962516E-2</v>
      </c>
      <c r="L1235" s="39">
        <f>IF(OR(Table212[[#This Row],[Raw Return]]&lt;-20,Table212[[#This Row],[Raw Return]]&gt;20),"Outlier",Table212[[#This Row],[Raw Return]])</f>
        <v>1.4429575560962516E-2</v>
      </c>
      <c r="M1235" s="40">
        <f>(Table212[[#This Row],[Return]]-$Q$3)^2</f>
        <v>1.7270352954455598E-4</v>
      </c>
      <c r="N1235" s="40">
        <f>(Table212[[#This Row],[Return]]-$Q$3)^3</f>
        <v>2.2696130503952035E-6</v>
      </c>
    </row>
    <row r="1236" spans="1:14" x14ac:dyDescent="0.3">
      <c r="A1236" s="36">
        <v>42079</v>
      </c>
      <c r="B1236" s="37">
        <v>1500.95</v>
      </c>
      <c r="C1236" s="37">
        <v>1504.7</v>
      </c>
      <c r="D1236" s="37">
        <v>1504.7</v>
      </c>
      <c r="E1236" s="37">
        <v>1431.2</v>
      </c>
      <c r="F1236" s="37">
        <v>1440.5</v>
      </c>
      <c r="G1236" s="37">
        <v>1452.15</v>
      </c>
      <c r="H1236" s="37">
        <v>1456.3</v>
      </c>
      <c r="I1236" s="37">
        <v>102798</v>
      </c>
      <c r="J1236" s="38">
        <v>149704676.80000001</v>
      </c>
      <c r="K1236" s="39">
        <f>IF(ISERROR((Table212[[#This Row],[Close Price]]-G1235)/G1235),0,(Table212[[#This Row],[Close Price]]-G1235)/G1235)</f>
        <v>-3.2512741930110896E-2</v>
      </c>
      <c r="L1236" s="39">
        <f>IF(OR(Table212[[#This Row],[Raw Return]]&lt;-20,Table212[[#This Row],[Raw Return]]&gt;20),"Outlier",Table212[[#This Row],[Raw Return]])</f>
        <v>-3.2512741930110896E-2</v>
      </c>
      <c r="M1236" s="40">
        <f>(Table212[[#This Row],[Return]]-$Q$3)^2</f>
        <v>1.1424836701066569E-3</v>
      </c>
      <c r="N1236" s="40">
        <f>(Table212[[#This Row],[Return]]-$Q$3)^3</f>
        <v>-3.8616686095565782E-5</v>
      </c>
    </row>
    <row r="1237" spans="1:14" x14ac:dyDescent="0.3">
      <c r="A1237" s="31">
        <v>42080</v>
      </c>
      <c r="B1237" s="32">
        <v>1452.15</v>
      </c>
      <c r="C1237" s="32">
        <v>1457.4</v>
      </c>
      <c r="D1237" s="32">
        <v>1495</v>
      </c>
      <c r="E1237" s="32">
        <v>1452</v>
      </c>
      <c r="F1237" s="32">
        <v>1464</v>
      </c>
      <c r="G1237" s="32">
        <v>1469.7</v>
      </c>
      <c r="H1237" s="32">
        <v>1474</v>
      </c>
      <c r="I1237" s="32">
        <v>113419</v>
      </c>
      <c r="J1237" s="33">
        <v>167179377.55000001</v>
      </c>
      <c r="K1237" s="39">
        <f>IF(ISERROR((Table212[[#This Row],[Close Price]]-G1236)/G1236),0,(Table212[[#This Row],[Close Price]]-G1236)/G1236)</f>
        <v>1.2085528354508799E-2</v>
      </c>
      <c r="L1237" s="39">
        <f>IF(OR(Table212[[#This Row],[Raw Return]]&lt;-20,Table212[[#This Row],[Raw Return]]&gt;20),"Outlier",Table212[[#This Row],[Raw Return]])</f>
        <v>1.2085528354508799E-2</v>
      </c>
      <c r="M1237" s="40">
        <f>(Table212[[#This Row],[Return]]-$Q$3)^2</f>
        <v>1.1658869016326901E-4</v>
      </c>
      <c r="N1237" s="40">
        <f>(Table212[[#This Row],[Return]]-$Q$3)^3</f>
        <v>1.258880872064833E-6</v>
      </c>
    </row>
    <row r="1238" spans="1:14" x14ac:dyDescent="0.3">
      <c r="A1238" s="36">
        <v>42081</v>
      </c>
      <c r="B1238" s="37">
        <v>1469.7</v>
      </c>
      <c r="C1238" s="37">
        <v>1474.4</v>
      </c>
      <c r="D1238" s="37">
        <v>1474.4</v>
      </c>
      <c r="E1238" s="37">
        <v>1416</v>
      </c>
      <c r="F1238" s="37">
        <v>1434</v>
      </c>
      <c r="G1238" s="37">
        <v>1434.75</v>
      </c>
      <c r="H1238" s="37">
        <v>1444.33</v>
      </c>
      <c r="I1238" s="37">
        <v>122702</v>
      </c>
      <c r="J1238" s="38">
        <v>177222177.75</v>
      </c>
      <c r="K1238" s="39">
        <f>IF(ISERROR((Table212[[#This Row],[Close Price]]-G1237)/G1237),0,(Table212[[#This Row],[Close Price]]-G1237)/G1237)</f>
        <v>-2.3780363339457062E-2</v>
      </c>
      <c r="L1238" s="39">
        <f>IF(OR(Table212[[#This Row],[Raw Return]]&lt;-20,Table212[[#This Row],[Raw Return]]&gt;20),"Outlier",Table212[[#This Row],[Raw Return]])</f>
        <v>-2.3780363339457062E-2</v>
      </c>
      <c r="M1238" s="40">
        <f>(Table212[[#This Row],[Return]]-$Q$3)^2</f>
        <v>6.2841803097274688E-4</v>
      </c>
      <c r="N1238" s="40">
        <f>(Table212[[#This Row],[Return]]-$Q$3)^3</f>
        <v>-1.5753351246110109E-5</v>
      </c>
    </row>
    <row r="1239" spans="1:14" x14ac:dyDescent="0.3">
      <c r="A1239" s="31">
        <v>42082</v>
      </c>
      <c r="B1239" s="32">
        <v>1434.75</v>
      </c>
      <c r="C1239" s="32">
        <v>1440</v>
      </c>
      <c r="D1239" s="32">
        <v>1458</v>
      </c>
      <c r="E1239" s="32">
        <v>1400.15</v>
      </c>
      <c r="F1239" s="32">
        <v>1412.1</v>
      </c>
      <c r="G1239" s="32">
        <v>1409.75</v>
      </c>
      <c r="H1239" s="32">
        <v>1435.55</v>
      </c>
      <c r="I1239" s="32">
        <v>105970</v>
      </c>
      <c r="J1239" s="33">
        <v>152124771.69999999</v>
      </c>
      <c r="K1239" s="39">
        <f>IF(ISERROR((Table212[[#This Row],[Close Price]]-G1238)/G1238),0,(Table212[[#This Row],[Close Price]]-G1238)/G1238)</f>
        <v>-1.7424638438752395E-2</v>
      </c>
      <c r="L1239" s="39">
        <f>IF(OR(Table212[[#This Row],[Raw Return]]&lt;-20,Table212[[#This Row],[Raw Return]]&gt;20),"Outlier",Table212[[#This Row],[Raw Return]])</f>
        <v>-1.7424638438752395E-2</v>
      </c>
      <c r="M1239" s="40">
        <f>(Table212[[#This Row],[Return]]-$Q$3)^2</f>
        <v>3.5015924718717552E-4</v>
      </c>
      <c r="N1239" s="40">
        <f>(Table212[[#This Row],[Return]]-$Q$3)^3</f>
        <v>-6.5523697982466933E-6</v>
      </c>
    </row>
    <row r="1240" spans="1:14" x14ac:dyDescent="0.3">
      <c r="A1240" s="36">
        <v>42083</v>
      </c>
      <c r="B1240" s="37">
        <v>1409.75</v>
      </c>
      <c r="C1240" s="37">
        <v>1417.5</v>
      </c>
      <c r="D1240" s="37">
        <v>1466.6</v>
      </c>
      <c r="E1240" s="37">
        <v>1340</v>
      </c>
      <c r="F1240" s="37">
        <v>1391.75</v>
      </c>
      <c r="G1240" s="37">
        <v>1379.8</v>
      </c>
      <c r="H1240" s="37">
        <v>1395.37</v>
      </c>
      <c r="I1240" s="37">
        <v>785973</v>
      </c>
      <c r="J1240" s="38">
        <v>1096720069.8499999</v>
      </c>
      <c r="K1240" s="39">
        <f>IF(ISERROR((Table212[[#This Row],[Close Price]]-G1239)/G1239),0,(Table212[[#This Row],[Close Price]]-G1239)/G1239)</f>
        <v>-2.1244901578294055E-2</v>
      </c>
      <c r="L1240" s="39">
        <f>IF(OR(Table212[[#This Row],[Raw Return]]&lt;-20,Table212[[#This Row],[Raw Return]]&gt;20),"Outlier",Table212[[#This Row],[Raw Return]])</f>
        <v>-2.1244901578294055E-2</v>
      </c>
      <c r="M1240" s="40">
        <f>(Table212[[#This Row],[Return]]-$Q$3)^2</f>
        <v>5.0772733043835292E-4</v>
      </c>
      <c r="N1240" s="40">
        <f>(Table212[[#This Row],[Return]]-$Q$3)^3</f>
        <v>-1.1440521259709281E-5</v>
      </c>
    </row>
    <row r="1241" spans="1:14" x14ac:dyDescent="0.3">
      <c r="A1241" s="31">
        <v>42086</v>
      </c>
      <c r="B1241" s="32">
        <v>1379.8</v>
      </c>
      <c r="C1241" s="32">
        <v>1385</v>
      </c>
      <c r="D1241" s="32">
        <v>1404.2</v>
      </c>
      <c r="E1241" s="32">
        <v>1313.65</v>
      </c>
      <c r="F1241" s="32">
        <v>1335</v>
      </c>
      <c r="G1241" s="32">
        <v>1335.3</v>
      </c>
      <c r="H1241" s="32">
        <v>1337.32</v>
      </c>
      <c r="I1241" s="32">
        <v>55362</v>
      </c>
      <c r="J1241" s="33">
        <v>74036537.650000006</v>
      </c>
      <c r="K1241" s="39">
        <f>IF(ISERROR((Table212[[#This Row],[Close Price]]-G1240)/G1240),0,(Table212[[#This Row],[Close Price]]-G1240)/G1240)</f>
        <v>-3.2251050876938685E-2</v>
      </c>
      <c r="L1241" s="39">
        <f>IF(OR(Table212[[#This Row],[Raw Return]]&lt;-20,Table212[[#This Row],[Raw Return]]&gt;20),"Outlier",Table212[[#This Row],[Raw Return]])</f>
        <v>-3.2251050876938685E-2</v>
      </c>
      <c r="M1241" s="40">
        <f>(Table212[[#This Row],[Return]]-$Q$3)^2</f>
        <v>1.1248614990139933E-3</v>
      </c>
      <c r="N1241" s="40">
        <f>(Table212[[#This Row],[Return]]-$Q$3)^3</f>
        <v>-3.7726679138338094E-5</v>
      </c>
    </row>
    <row r="1242" spans="1:14" x14ac:dyDescent="0.3">
      <c r="A1242" s="36">
        <v>42087</v>
      </c>
      <c r="B1242" s="37">
        <v>1335.3</v>
      </c>
      <c r="C1242" s="37">
        <v>1340</v>
      </c>
      <c r="D1242" s="37">
        <v>1372.5</v>
      </c>
      <c r="E1242" s="37">
        <v>1311.35</v>
      </c>
      <c r="F1242" s="37">
        <v>1369.75</v>
      </c>
      <c r="G1242" s="37">
        <v>1341.35</v>
      </c>
      <c r="H1242" s="37">
        <v>1327.2</v>
      </c>
      <c r="I1242" s="37">
        <v>60042</v>
      </c>
      <c r="J1242" s="38">
        <v>79687875.200000003</v>
      </c>
      <c r="K1242" s="39">
        <f>IF(ISERROR((Table212[[#This Row],[Close Price]]-G1241)/G1241),0,(Table212[[#This Row],[Close Price]]-G1241)/G1241)</f>
        <v>4.5308170448587993E-3</v>
      </c>
      <c r="L1242" s="39">
        <f>IF(OR(Table212[[#This Row],[Raw Return]]&lt;-20,Table212[[#This Row],[Raw Return]]&gt;20),"Outlier",Table212[[#This Row],[Raw Return]])</f>
        <v>4.5308170448587993E-3</v>
      </c>
      <c r="M1242" s="40">
        <f>(Table212[[#This Row],[Return]]-$Q$3)^2</f>
        <v>1.0516484554655224E-5</v>
      </c>
      <c r="N1242" s="40">
        <f>(Table212[[#This Row],[Return]]-$Q$3)^3</f>
        <v>3.4104044199461383E-8</v>
      </c>
    </row>
    <row r="1243" spans="1:14" x14ac:dyDescent="0.3">
      <c r="A1243" s="31">
        <v>42088</v>
      </c>
      <c r="B1243" s="32">
        <v>1341.35</v>
      </c>
      <c r="C1243" s="32">
        <v>1357</v>
      </c>
      <c r="D1243" s="32">
        <v>1388.15</v>
      </c>
      <c r="E1243" s="32">
        <v>1342</v>
      </c>
      <c r="F1243" s="32">
        <v>1369.9</v>
      </c>
      <c r="G1243" s="32">
        <v>1374.85</v>
      </c>
      <c r="H1243" s="32">
        <v>1371.63</v>
      </c>
      <c r="I1243" s="32">
        <v>152832</v>
      </c>
      <c r="J1243" s="33">
        <v>209629365.94999999</v>
      </c>
      <c r="K1243" s="39">
        <f>IF(ISERROR((Table212[[#This Row],[Close Price]]-G1242)/G1242),0,(Table212[[#This Row],[Close Price]]-G1242)/G1242)</f>
        <v>2.4974838781824282E-2</v>
      </c>
      <c r="L1243" s="39">
        <f>IF(OR(Table212[[#This Row],[Raw Return]]&lt;-20,Table212[[#This Row],[Raw Return]]&gt;20),"Outlier",Table212[[#This Row],[Raw Return]])</f>
        <v>2.4974838781824282E-2</v>
      </c>
      <c r="M1243" s="40">
        <f>(Table212[[#This Row],[Return]]-$Q$3)^2</f>
        <v>5.6107087598487101E-4</v>
      </c>
      <c r="N1243" s="40">
        <f>(Table212[[#This Row],[Return]]-$Q$3)^3</f>
        <v>1.3290049207480414E-5</v>
      </c>
    </row>
    <row r="1244" spans="1:14" x14ac:dyDescent="0.3">
      <c r="A1244" s="36">
        <v>42089</v>
      </c>
      <c r="B1244" s="37">
        <v>1374.85</v>
      </c>
      <c r="C1244" s="37">
        <v>1380</v>
      </c>
      <c r="D1244" s="37">
        <v>1410.05</v>
      </c>
      <c r="E1244" s="37">
        <v>1375.05</v>
      </c>
      <c r="F1244" s="37">
        <v>1376</v>
      </c>
      <c r="G1244" s="37">
        <v>1379.2</v>
      </c>
      <c r="H1244" s="37">
        <v>1388.1</v>
      </c>
      <c r="I1244" s="37">
        <v>64692</v>
      </c>
      <c r="J1244" s="38">
        <v>89798900.799999997</v>
      </c>
      <c r="K1244" s="39">
        <f>IF(ISERROR((Table212[[#This Row],[Close Price]]-G1243)/G1243),0,(Table212[[#This Row],[Close Price]]-G1243)/G1243)</f>
        <v>3.1639815252574002E-3</v>
      </c>
      <c r="L1244" s="39">
        <f>IF(OR(Table212[[#This Row],[Raw Return]]&lt;-20,Table212[[#This Row],[Raw Return]]&gt;20),"Outlier",Table212[[#This Row],[Raw Return]])</f>
        <v>3.1639815252574002E-3</v>
      </c>
      <c r="M1244" s="40">
        <f>(Table212[[#This Row],[Return]]-$Q$3)^2</f>
        <v>3.5196666135823863E-6</v>
      </c>
      <c r="N1244" s="40">
        <f>(Table212[[#This Row],[Return]]-$Q$3)^3</f>
        <v>6.6031671795028499E-9</v>
      </c>
    </row>
    <row r="1245" spans="1:14" x14ac:dyDescent="0.3">
      <c r="A1245" s="31">
        <v>42090</v>
      </c>
      <c r="B1245" s="32">
        <v>1379.2</v>
      </c>
      <c r="C1245" s="32">
        <v>1388.9</v>
      </c>
      <c r="D1245" s="32">
        <v>1395.2</v>
      </c>
      <c r="E1245" s="32">
        <v>1349.95</v>
      </c>
      <c r="F1245" s="32">
        <v>1362.75</v>
      </c>
      <c r="G1245" s="32">
        <v>1356.35</v>
      </c>
      <c r="H1245" s="32">
        <v>1360.32</v>
      </c>
      <c r="I1245" s="32">
        <v>69755</v>
      </c>
      <c r="J1245" s="33">
        <v>94888996.299999997</v>
      </c>
      <c r="K1245" s="39">
        <f>IF(ISERROR((Table212[[#This Row],[Close Price]]-G1244)/G1244),0,(Table212[[#This Row],[Close Price]]-G1244)/G1244)</f>
        <v>-1.656757540603258E-2</v>
      </c>
      <c r="L1245" s="39">
        <f>IF(OR(Table212[[#This Row],[Raw Return]]&lt;-20,Table212[[#This Row],[Raw Return]]&gt;20),"Outlier",Table212[[#This Row],[Raw Return]])</f>
        <v>-1.656757540603258E-2</v>
      </c>
      <c r="M1245" s="40">
        <f>(Table212[[#This Row],[Return]]-$Q$3)^2</f>
        <v>3.188181473622556E-4</v>
      </c>
      <c r="N1245" s="40">
        <f>(Table212[[#This Row],[Return]]-$Q$3)^3</f>
        <v>-5.6926508871994754E-6</v>
      </c>
    </row>
    <row r="1246" spans="1:14" x14ac:dyDescent="0.3">
      <c r="A1246" s="36">
        <v>42093</v>
      </c>
      <c r="B1246" s="37">
        <v>1356.35</v>
      </c>
      <c r="C1246" s="37">
        <v>1365.9</v>
      </c>
      <c r="D1246" s="37">
        <v>1410</v>
      </c>
      <c r="E1246" s="37">
        <v>1361</v>
      </c>
      <c r="F1246" s="37">
        <v>1401</v>
      </c>
      <c r="G1246" s="37">
        <v>1399.45</v>
      </c>
      <c r="H1246" s="37">
        <v>1386.52</v>
      </c>
      <c r="I1246" s="37">
        <v>52910</v>
      </c>
      <c r="J1246" s="38">
        <v>73360609.849999994</v>
      </c>
      <c r="K1246" s="39">
        <f>IF(ISERROR((Table212[[#This Row],[Close Price]]-G1245)/G1245),0,(Table212[[#This Row],[Close Price]]-G1245)/G1245)</f>
        <v>3.1776458878608131E-2</v>
      </c>
      <c r="L1246" s="39">
        <f>IF(OR(Table212[[#This Row],[Raw Return]]&lt;-20,Table212[[#This Row],[Raw Return]]&gt;20),"Outlier",Table212[[#This Row],[Raw Return]])</f>
        <v>3.1776458878608131E-2</v>
      </c>
      <c r="M1246" s="40">
        <f>(Table212[[#This Row],[Return]]-$Q$3)^2</f>
        <v>9.2955197424367763E-4</v>
      </c>
      <c r="N1246" s="40">
        <f>(Table212[[#This Row],[Return]]-$Q$3)^3</f>
        <v>2.8340696313052861E-5</v>
      </c>
    </row>
    <row r="1247" spans="1:14" x14ac:dyDescent="0.3">
      <c r="A1247" s="31">
        <v>42094</v>
      </c>
      <c r="B1247" s="32">
        <v>1399.45</v>
      </c>
      <c r="C1247" s="32">
        <v>1407.4</v>
      </c>
      <c r="D1247" s="32">
        <v>1449</v>
      </c>
      <c r="E1247" s="32">
        <v>1395.05</v>
      </c>
      <c r="F1247" s="32">
        <v>1414</v>
      </c>
      <c r="G1247" s="32">
        <v>1414.55</v>
      </c>
      <c r="H1247" s="32">
        <v>1421.69</v>
      </c>
      <c r="I1247" s="32">
        <v>98529</v>
      </c>
      <c r="J1247" s="33">
        <v>140077996.25</v>
      </c>
      <c r="K1247" s="39">
        <f>IF(ISERROR((Table212[[#This Row],[Close Price]]-G1246)/G1246),0,(Table212[[#This Row],[Close Price]]-G1246)/G1246)</f>
        <v>1.0789953195898323E-2</v>
      </c>
      <c r="L1247" s="39">
        <f>IF(OR(Table212[[#This Row],[Raw Return]]&lt;-20,Table212[[#This Row],[Raw Return]]&gt;20),"Outlier",Table212[[#This Row],[Raw Return]])</f>
        <v>1.0789953195898323E-2</v>
      </c>
      <c r="M1247" s="40">
        <f>(Table212[[#This Row],[Return]]-$Q$3)^2</f>
        <v>9.0288937567977031E-5</v>
      </c>
      <c r="N1247" s="40">
        <f>(Table212[[#This Row],[Return]]-$Q$3)^3</f>
        <v>8.5792992018677255E-7</v>
      </c>
    </row>
    <row r="1248" spans="1:14" x14ac:dyDescent="0.3">
      <c r="A1248" s="31">
        <v>42095</v>
      </c>
      <c r="B1248" s="32">
        <v>1414.55</v>
      </c>
      <c r="C1248" s="32">
        <v>1412</v>
      </c>
      <c r="D1248" s="32">
        <v>1447.5</v>
      </c>
      <c r="E1248" s="32">
        <v>1396</v>
      </c>
      <c r="F1248" s="32">
        <v>1425.15</v>
      </c>
      <c r="G1248" s="32">
        <v>1427.55</v>
      </c>
      <c r="H1248" s="32">
        <v>1410.97</v>
      </c>
      <c r="I1248" s="32">
        <v>44811</v>
      </c>
      <c r="J1248" s="33">
        <v>63226802.049999997</v>
      </c>
      <c r="K1248" s="39">
        <f>IF(ISERROR((Table212[[#This Row],[Close Price]]-G1247)/G1247),0,(Table212[[#This Row],[Close Price]]-G1247)/G1247)</f>
        <v>9.1902018309709798E-3</v>
      </c>
      <c r="L1248" s="39">
        <f>IF(OR(Table212[[#This Row],[Raw Return]]&lt;-20,Table212[[#This Row],[Raw Return]]&gt;20),"Outlier",Table212[[#This Row],[Raw Return]])</f>
        <v>9.1902018309709798E-3</v>
      </c>
      <c r="M1248" s="40">
        <f>(Table212[[#This Row],[Return]]-$Q$3)^2</f>
        <v>6.2446309883912508E-5</v>
      </c>
      <c r="N1248" s="40">
        <f>(Table212[[#This Row],[Return]]-$Q$3)^3</f>
        <v>4.9346933470093867E-7</v>
      </c>
    </row>
    <row r="1249" spans="1:14" x14ac:dyDescent="0.3">
      <c r="A1249" s="36">
        <v>42100</v>
      </c>
      <c r="B1249" s="37">
        <v>1427.55</v>
      </c>
      <c r="C1249" s="37">
        <v>1445.9</v>
      </c>
      <c r="D1249" s="37">
        <v>1445.9</v>
      </c>
      <c r="E1249" s="37">
        <v>1410.1</v>
      </c>
      <c r="F1249" s="37">
        <v>1423.05</v>
      </c>
      <c r="G1249" s="37">
        <v>1426.6</v>
      </c>
      <c r="H1249" s="37">
        <v>1428.07</v>
      </c>
      <c r="I1249" s="37">
        <v>29528</v>
      </c>
      <c r="J1249" s="38">
        <v>42168081.450000003</v>
      </c>
      <c r="K1249" s="39">
        <f>IF(ISERROR((Table212[[#This Row],[Close Price]]-G1248)/G1248),0,(Table212[[#This Row],[Close Price]]-G1248)/G1248)</f>
        <v>-6.6547581520790553E-4</v>
      </c>
      <c r="L1249" s="39">
        <f>IF(OR(Table212[[#This Row],[Raw Return]]&lt;-20,Table212[[#This Row],[Raw Return]]&gt;20),"Outlier",Table212[[#This Row],[Raw Return]])</f>
        <v>-6.6547581520790553E-4</v>
      </c>
      <c r="M1249" s="40">
        <f>(Table212[[#This Row],[Return]]-$Q$3)^2</f>
        <v>3.8156929806647253E-6</v>
      </c>
      <c r="N1249" s="40">
        <f>(Table212[[#This Row],[Return]]-$Q$3)^3</f>
        <v>-7.4534979211790932E-9</v>
      </c>
    </row>
    <row r="1250" spans="1:14" x14ac:dyDescent="0.3">
      <c r="A1250" s="31">
        <v>42101</v>
      </c>
      <c r="B1250" s="32">
        <v>1426.6</v>
      </c>
      <c r="C1250" s="32">
        <v>1434</v>
      </c>
      <c r="D1250" s="32">
        <v>1465</v>
      </c>
      <c r="E1250" s="32">
        <v>1420.15</v>
      </c>
      <c r="F1250" s="32">
        <v>1428.05</v>
      </c>
      <c r="G1250" s="32">
        <v>1431.2</v>
      </c>
      <c r="H1250" s="32">
        <v>1437.3</v>
      </c>
      <c r="I1250" s="32">
        <v>42060</v>
      </c>
      <c r="J1250" s="33">
        <v>60452651.299999997</v>
      </c>
      <c r="K1250" s="39">
        <f>IF(ISERROR((Table212[[#This Row],[Close Price]]-G1249)/G1249),0,(Table212[[#This Row],[Close Price]]-G1249)/G1249)</f>
        <v>3.224449740642182E-3</v>
      </c>
      <c r="L1250" s="39">
        <f>IF(OR(Table212[[#This Row],[Raw Return]]&lt;-20,Table212[[#This Row],[Raw Return]]&gt;20),"Outlier",Table212[[#This Row],[Raw Return]])</f>
        <v>3.224449740642182E-3</v>
      </c>
      <c r="M1250" s="40">
        <f>(Table212[[#This Row],[Return]]-$Q$3)^2</f>
        <v>3.7502091297938656E-6</v>
      </c>
      <c r="N1250" s="40">
        <f>(Table212[[#This Row],[Return]]-$Q$3)^3</f>
        <v>7.2624512497647547E-9</v>
      </c>
    </row>
    <row r="1251" spans="1:14" x14ac:dyDescent="0.3">
      <c r="A1251" s="36">
        <v>42102</v>
      </c>
      <c r="B1251" s="37">
        <v>1431.2</v>
      </c>
      <c r="C1251" s="37">
        <v>1439.4</v>
      </c>
      <c r="D1251" s="37">
        <v>1460</v>
      </c>
      <c r="E1251" s="37">
        <v>1419</v>
      </c>
      <c r="F1251" s="37">
        <v>1453.1</v>
      </c>
      <c r="G1251" s="37">
        <v>1455.6</v>
      </c>
      <c r="H1251" s="37">
        <v>1445.09</v>
      </c>
      <c r="I1251" s="37">
        <v>44559</v>
      </c>
      <c r="J1251" s="38">
        <v>64391770.299999997</v>
      </c>
      <c r="K1251" s="39">
        <f>IF(ISERROR((Table212[[#This Row],[Close Price]]-G1250)/G1250),0,(Table212[[#This Row],[Close Price]]-G1250)/G1250)</f>
        <v>1.7048630519843393E-2</v>
      </c>
      <c r="L1251" s="39">
        <f>IF(OR(Table212[[#This Row],[Raw Return]]&lt;-20,Table212[[#This Row],[Raw Return]]&gt;20),"Outlier",Table212[[#This Row],[Raw Return]])</f>
        <v>1.7048630519843393E-2</v>
      </c>
      <c r="M1251" s="40">
        <f>(Table212[[#This Row],[Return]]-$Q$3)^2</f>
        <v>2.484004981886304E-4</v>
      </c>
      <c r="N1251" s="40">
        <f>(Table212[[#This Row],[Return]]-$Q$3)^3</f>
        <v>3.9149723016550868E-6</v>
      </c>
    </row>
    <row r="1252" spans="1:14" x14ac:dyDescent="0.3">
      <c r="A1252" s="31">
        <v>42103</v>
      </c>
      <c r="B1252" s="32">
        <v>1455.6</v>
      </c>
      <c r="C1252" s="32">
        <v>1458</v>
      </c>
      <c r="D1252" s="32">
        <v>1469.95</v>
      </c>
      <c r="E1252" s="32">
        <v>1445.35</v>
      </c>
      <c r="F1252" s="32">
        <v>1464.95</v>
      </c>
      <c r="G1252" s="32">
        <v>1464.65</v>
      </c>
      <c r="H1252" s="32">
        <v>1459.8</v>
      </c>
      <c r="I1252" s="32">
        <v>44377</v>
      </c>
      <c r="J1252" s="33">
        <v>64781435.399999999</v>
      </c>
      <c r="K1252" s="39">
        <f>IF(ISERROR((Table212[[#This Row],[Close Price]]-G1251)/G1251),0,(Table212[[#This Row],[Close Price]]-G1251)/G1251)</f>
        <v>6.2173674086288691E-3</v>
      </c>
      <c r="L1252" s="39">
        <f>IF(OR(Table212[[#This Row],[Raw Return]]&lt;-20,Table212[[#This Row],[Raw Return]]&gt;20),"Outlier",Table212[[#This Row],[Raw Return]])</f>
        <v>6.2173674086288691E-3</v>
      </c>
      <c r="M1252" s="40">
        <f>(Table212[[#This Row],[Return]]-$Q$3)^2</f>
        <v>2.4299608794949968E-5</v>
      </c>
      <c r="N1252" s="40">
        <f>(Table212[[#This Row],[Return]]-$Q$3)^3</f>
        <v>1.197840306683102E-7</v>
      </c>
    </row>
    <row r="1253" spans="1:14" x14ac:dyDescent="0.3">
      <c r="A1253" s="36">
        <v>42104</v>
      </c>
      <c r="B1253" s="37">
        <v>1464.65</v>
      </c>
      <c r="C1253" s="37">
        <v>1466.7</v>
      </c>
      <c r="D1253" s="37">
        <v>1466.7</v>
      </c>
      <c r="E1253" s="37">
        <v>1430</v>
      </c>
      <c r="F1253" s="37">
        <v>1450.25</v>
      </c>
      <c r="G1253" s="37">
        <v>1454.85</v>
      </c>
      <c r="H1253" s="37">
        <v>1449.47</v>
      </c>
      <c r="I1253" s="37">
        <v>24306</v>
      </c>
      <c r="J1253" s="38">
        <v>35230767.850000001</v>
      </c>
      <c r="K1253" s="39">
        <f>IF(ISERROR((Table212[[#This Row],[Close Price]]-G1252)/G1252),0,(Table212[[#This Row],[Close Price]]-G1252)/G1252)</f>
        <v>-6.6910183320248399E-3</v>
      </c>
      <c r="L1253" s="39">
        <f>IF(OR(Table212[[#This Row],[Raw Return]]&lt;-20,Table212[[#This Row],[Raw Return]]&gt;20),"Outlier",Table212[[#This Row],[Raw Return]])</f>
        <v>-6.6910183320248399E-3</v>
      </c>
      <c r="M1253" s="40">
        <f>(Table212[[#This Row],[Return]]-$Q$3)^2</f>
        <v>6.3663202716853832E-5</v>
      </c>
      <c r="N1253" s="40">
        <f>(Table212[[#This Row],[Return]]-$Q$3)^3</f>
        <v>-5.0796375441923003E-7</v>
      </c>
    </row>
    <row r="1254" spans="1:14" x14ac:dyDescent="0.3">
      <c r="A1254" s="31">
        <v>42107</v>
      </c>
      <c r="B1254" s="32">
        <v>1454.85</v>
      </c>
      <c r="C1254" s="32">
        <v>1464.6</v>
      </c>
      <c r="D1254" s="32">
        <v>1464.6</v>
      </c>
      <c r="E1254" s="32">
        <v>1430</v>
      </c>
      <c r="F1254" s="32">
        <v>1431.95</v>
      </c>
      <c r="G1254" s="32">
        <v>1438.4</v>
      </c>
      <c r="H1254" s="32">
        <v>1448.75</v>
      </c>
      <c r="I1254" s="32">
        <v>16832</v>
      </c>
      <c r="J1254" s="33">
        <v>24385414.600000001</v>
      </c>
      <c r="K1254" s="39">
        <f>IF(ISERROR((Table212[[#This Row],[Close Price]]-G1253)/G1253),0,(Table212[[#This Row],[Close Price]]-G1253)/G1253)</f>
        <v>-1.1307007595284612E-2</v>
      </c>
      <c r="L1254" s="39">
        <f>IF(OR(Table212[[#This Row],[Raw Return]]&lt;-20,Table212[[#This Row],[Raw Return]]&gt;20),"Outlier",Table212[[#This Row],[Raw Return]])</f>
        <v>-1.1307007595284612E-2</v>
      </c>
      <c r="M1254" s="40">
        <f>(Table212[[#This Row],[Return]]-$Q$3)^2</f>
        <v>1.5863179988681947E-4</v>
      </c>
      <c r="N1254" s="40">
        <f>(Table212[[#This Row],[Return]]-$Q$3)^3</f>
        <v>-1.9979535070716507E-6</v>
      </c>
    </row>
    <row r="1255" spans="1:14" x14ac:dyDescent="0.3">
      <c r="A1255" s="36">
        <v>42109</v>
      </c>
      <c r="B1255" s="37">
        <v>1438.4</v>
      </c>
      <c r="C1255" s="37">
        <v>1439</v>
      </c>
      <c r="D1255" s="37">
        <v>1462.15</v>
      </c>
      <c r="E1255" s="37">
        <v>1411.05</v>
      </c>
      <c r="F1255" s="37">
        <v>1419.9</v>
      </c>
      <c r="G1255" s="37">
        <v>1421.7</v>
      </c>
      <c r="H1255" s="37">
        <v>1438.9</v>
      </c>
      <c r="I1255" s="37">
        <v>23320</v>
      </c>
      <c r="J1255" s="38">
        <v>33555074.350000001</v>
      </c>
      <c r="K1255" s="39">
        <f>IF(ISERROR((Table212[[#This Row],[Close Price]]-G1254)/G1254),0,(Table212[[#This Row],[Close Price]]-G1254)/G1254)</f>
        <v>-1.1610122358175781E-2</v>
      </c>
      <c r="L1255" s="39">
        <f>IF(OR(Table212[[#This Row],[Raw Return]]&lt;-20,Table212[[#This Row],[Raw Return]]&gt;20),"Outlier",Table212[[#This Row],[Raw Return]])</f>
        <v>-1.1610122358175781E-2</v>
      </c>
      <c r="M1255" s="40">
        <f>(Table212[[#This Row],[Return]]-$Q$3)^2</f>
        <v>1.6635908577315191E-4</v>
      </c>
      <c r="N1255" s="40">
        <f>(Table212[[#This Row],[Return]]-$Q$3)^3</f>
        <v>-2.1457038850706841E-6</v>
      </c>
    </row>
    <row r="1256" spans="1:14" x14ac:dyDescent="0.3">
      <c r="A1256" s="31">
        <v>42110</v>
      </c>
      <c r="B1256" s="32">
        <v>1421.7</v>
      </c>
      <c r="C1256" s="32">
        <v>1421</v>
      </c>
      <c r="D1256" s="32">
        <v>1445</v>
      </c>
      <c r="E1256" s="32">
        <v>1390</v>
      </c>
      <c r="F1256" s="32">
        <v>1440</v>
      </c>
      <c r="G1256" s="32">
        <v>1434.6</v>
      </c>
      <c r="H1256" s="32">
        <v>1415.6</v>
      </c>
      <c r="I1256" s="32">
        <v>24264</v>
      </c>
      <c r="J1256" s="33">
        <v>34348109.200000003</v>
      </c>
      <c r="K1256" s="39">
        <f>IF(ISERROR((Table212[[#This Row],[Close Price]]-G1255)/G1255),0,(Table212[[#This Row],[Close Price]]-G1255)/G1255)</f>
        <v>9.0736442287401436E-3</v>
      </c>
      <c r="L1256" s="39">
        <f>IF(OR(Table212[[#This Row],[Raw Return]]&lt;-20,Table212[[#This Row],[Raw Return]]&gt;20),"Outlier",Table212[[#This Row],[Raw Return]])</f>
        <v>9.0736442287401436E-3</v>
      </c>
      <c r="M1256" s="40">
        <f>(Table212[[#This Row],[Return]]-$Q$3)^2</f>
        <v>6.0617749800566768E-5</v>
      </c>
      <c r="N1256" s="40">
        <f>(Table212[[#This Row],[Return]]-$Q$3)^3</f>
        <v>4.7195404888134573E-7</v>
      </c>
    </row>
    <row r="1257" spans="1:14" x14ac:dyDescent="0.3">
      <c r="A1257" s="36">
        <v>42111</v>
      </c>
      <c r="B1257" s="37">
        <v>1434.6</v>
      </c>
      <c r="C1257" s="37">
        <v>1437.5</v>
      </c>
      <c r="D1257" s="37">
        <v>1440.3</v>
      </c>
      <c r="E1257" s="37">
        <v>1411</v>
      </c>
      <c r="F1257" s="37">
        <v>1429</v>
      </c>
      <c r="G1257" s="37">
        <v>1422.15</v>
      </c>
      <c r="H1257" s="37">
        <v>1427.31</v>
      </c>
      <c r="I1257" s="37">
        <v>21005</v>
      </c>
      <c r="J1257" s="38">
        <v>29980588.199999999</v>
      </c>
      <c r="K1257" s="39">
        <f>IF(ISERROR((Table212[[#This Row],[Close Price]]-G1256)/G1256),0,(Table212[[#This Row],[Close Price]]-G1256)/G1256)</f>
        <v>-8.6783772480132568E-3</v>
      </c>
      <c r="L1257" s="39">
        <f>IF(OR(Table212[[#This Row],[Raw Return]]&lt;-20,Table212[[#This Row],[Raw Return]]&gt;20),"Outlier",Table212[[#This Row],[Raw Return]])</f>
        <v>-8.6783772480132568E-3</v>
      </c>
      <c r="M1257" s="40">
        <f>(Table212[[#This Row],[Return]]-$Q$3)^2</f>
        <v>9.932676333391221E-5</v>
      </c>
      <c r="N1257" s="40">
        <f>(Table212[[#This Row],[Return]]-$Q$3)^3</f>
        <v>-9.8991846591374738E-7</v>
      </c>
    </row>
    <row r="1258" spans="1:14" x14ac:dyDescent="0.3">
      <c r="A1258" s="31">
        <v>42114</v>
      </c>
      <c r="B1258" s="32">
        <v>1422.15</v>
      </c>
      <c r="C1258" s="32">
        <v>1426</v>
      </c>
      <c r="D1258" s="32">
        <v>1426</v>
      </c>
      <c r="E1258" s="32">
        <v>1258.55</v>
      </c>
      <c r="F1258" s="32">
        <v>1404</v>
      </c>
      <c r="G1258" s="32">
        <v>1338.9</v>
      </c>
      <c r="H1258" s="32">
        <v>1363.22</v>
      </c>
      <c r="I1258" s="32">
        <v>53508</v>
      </c>
      <c r="J1258" s="33">
        <v>72943264.5</v>
      </c>
      <c r="K1258" s="39">
        <f>IF(ISERROR((Table212[[#This Row],[Close Price]]-G1257)/G1257),0,(Table212[[#This Row],[Close Price]]-G1257)/G1257)</f>
        <v>-5.8538128889357659E-2</v>
      </c>
      <c r="L1258" s="39">
        <f>IF(OR(Table212[[#This Row],[Raw Return]]&lt;-20,Table212[[#This Row],[Raw Return]]&gt;20),"Outlier",Table212[[#This Row],[Raw Return]])</f>
        <v>-5.8538128889357659E-2</v>
      </c>
      <c r="M1258" s="40">
        <f>(Table212[[#This Row],[Return]]-$Q$3)^2</f>
        <v>3.5791542197990103E-3</v>
      </c>
      <c r="N1258" s="40">
        <f>(Table212[[#This Row],[Return]]-$Q$3)^3</f>
        <v>-2.1412659832465287E-4</v>
      </c>
    </row>
    <row r="1259" spans="1:14" x14ac:dyDescent="0.3">
      <c r="A1259" s="36">
        <v>42115</v>
      </c>
      <c r="B1259" s="37">
        <v>1338.9</v>
      </c>
      <c r="C1259" s="37">
        <v>1350</v>
      </c>
      <c r="D1259" s="37">
        <v>1398</v>
      </c>
      <c r="E1259" s="37">
        <v>1332</v>
      </c>
      <c r="F1259" s="37">
        <v>1345.55</v>
      </c>
      <c r="G1259" s="37">
        <v>1345.55</v>
      </c>
      <c r="H1259" s="37">
        <v>1363.14</v>
      </c>
      <c r="I1259" s="37">
        <v>42084</v>
      </c>
      <c r="J1259" s="38">
        <v>57366590.100000001</v>
      </c>
      <c r="K1259" s="39">
        <f>IF(ISERROR((Table212[[#This Row],[Close Price]]-G1258)/G1258),0,(Table212[[#This Row],[Close Price]]-G1258)/G1258)</f>
        <v>4.9667637612964841E-3</v>
      </c>
      <c r="L1259" s="39">
        <f>IF(OR(Table212[[#This Row],[Raw Return]]&lt;-20,Table212[[#This Row],[Raw Return]]&gt;20),"Outlier",Table212[[#This Row],[Raw Return]])</f>
        <v>4.9667637612964841E-3</v>
      </c>
      <c r="M1259" s="40">
        <f>(Table212[[#This Row],[Return]]-$Q$3)^2</f>
        <v>1.3534008619338144E-5</v>
      </c>
      <c r="N1259" s="40">
        <f>(Table212[[#This Row],[Return]]-$Q$3)^3</f>
        <v>4.9789718754956794E-8</v>
      </c>
    </row>
    <row r="1260" spans="1:14" x14ac:dyDescent="0.3">
      <c r="A1260" s="31">
        <v>42116</v>
      </c>
      <c r="B1260" s="32">
        <v>1345.55</v>
      </c>
      <c r="C1260" s="32">
        <v>1350</v>
      </c>
      <c r="D1260" s="32">
        <v>1364.65</v>
      </c>
      <c r="E1260" s="32">
        <v>1310.5</v>
      </c>
      <c r="F1260" s="32">
        <v>1328</v>
      </c>
      <c r="G1260" s="32">
        <v>1324.6</v>
      </c>
      <c r="H1260" s="32">
        <v>1341.12</v>
      </c>
      <c r="I1260" s="32">
        <v>28409</v>
      </c>
      <c r="J1260" s="33">
        <v>38099971.950000003</v>
      </c>
      <c r="K1260" s="39">
        <f>IF(ISERROR((Table212[[#This Row],[Close Price]]-G1259)/G1259),0,(Table212[[#This Row],[Close Price]]-G1259)/G1259)</f>
        <v>-1.5569841328824678E-2</v>
      </c>
      <c r="L1260" s="39">
        <f>IF(OR(Table212[[#This Row],[Raw Return]]&lt;-20,Table212[[#This Row],[Raw Return]]&gt;20),"Outlier",Table212[[#This Row],[Raw Return]])</f>
        <v>-1.5569841328824678E-2</v>
      </c>
      <c r="M1260" s="40">
        <f>(Table212[[#This Row],[Return]]-$Q$3)^2</f>
        <v>2.8418357997241365E-4</v>
      </c>
      <c r="N1260" s="40">
        <f>(Table212[[#This Row],[Return]]-$Q$3)^3</f>
        <v>-4.79069443804554E-6</v>
      </c>
    </row>
    <row r="1261" spans="1:14" x14ac:dyDescent="0.3">
      <c r="A1261" s="36">
        <v>42117</v>
      </c>
      <c r="B1261" s="37">
        <v>1324.6</v>
      </c>
      <c r="C1261" s="37">
        <v>1334</v>
      </c>
      <c r="D1261" s="37">
        <v>1365</v>
      </c>
      <c r="E1261" s="37">
        <v>1325</v>
      </c>
      <c r="F1261" s="37">
        <v>1361.75</v>
      </c>
      <c r="G1261" s="37">
        <v>1361.6</v>
      </c>
      <c r="H1261" s="37">
        <v>1353.85</v>
      </c>
      <c r="I1261" s="37">
        <v>18612</v>
      </c>
      <c r="J1261" s="38">
        <v>25197812.350000001</v>
      </c>
      <c r="K1261" s="39">
        <f>IF(ISERROR((Table212[[#This Row],[Close Price]]-G1260)/G1260),0,(Table212[[#This Row],[Close Price]]-G1260)/G1260)</f>
        <v>2.793296089385475E-2</v>
      </c>
      <c r="L1261" s="39">
        <f>IF(OR(Table212[[#This Row],[Raw Return]]&lt;-20,Table212[[#This Row],[Raw Return]]&gt;20),"Outlier",Table212[[#This Row],[Raw Return]])</f>
        <v>2.793296089385475E-2</v>
      </c>
      <c r="M1261" s="40">
        <f>(Table212[[#This Row],[Return]]-$Q$3)^2</f>
        <v>7.099590530819308E-4</v>
      </c>
      <c r="N1261" s="40">
        <f>(Table212[[#This Row],[Return]]-$Q$3)^3</f>
        <v>1.8916899311118616E-5</v>
      </c>
    </row>
    <row r="1262" spans="1:14" x14ac:dyDescent="0.3">
      <c r="A1262" s="31">
        <v>42118</v>
      </c>
      <c r="B1262" s="32">
        <v>1361.6</v>
      </c>
      <c r="C1262" s="32">
        <v>1351.5</v>
      </c>
      <c r="D1262" s="32">
        <v>1378.5</v>
      </c>
      <c r="E1262" s="32">
        <v>1315</v>
      </c>
      <c r="F1262" s="32">
        <v>1360</v>
      </c>
      <c r="G1262" s="32">
        <v>1360.25</v>
      </c>
      <c r="H1262" s="32">
        <v>1347.06</v>
      </c>
      <c r="I1262" s="32">
        <v>20855</v>
      </c>
      <c r="J1262" s="33">
        <v>28092896.600000001</v>
      </c>
      <c r="K1262" s="39">
        <f>IF(ISERROR((Table212[[#This Row],[Close Price]]-G1261)/G1261),0,(Table212[[#This Row],[Close Price]]-G1261)/G1261)</f>
        <v>-9.9148061104576161E-4</v>
      </c>
      <c r="L1262" s="39">
        <f>IF(OR(Table212[[#This Row],[Raw Return]]&lt;-20,Table212[[#This Row],[Raw Return]]&gt;20),"Outlier",Table212[[#This Row],[Raw Return]])</f>
        <v>-9.9148061104576161E-4</v>
      </c>
      <c r="M1262" s="40">
        <f>(Table212[[#This Row],[Return]]-$Q$3)^2</f>
        <v>5.1955945297053445E-6</v>
      </c>
      <c r="N1262" s="40">
        <f>(Table212[[#This Row],[Return]]-$Q$3)^3</f>
        <v>-1.1842758586225775E-8</v>
      </c>
    </row>
    <row r="1263" spans="1:14" x14ac:dyDescent="0.3">
      <c r="A1263" s="36">
        <v>42121</v>
      </c>
      <c r="B1263" s="37">
        <v>1360.25</v>
      </c>
      <c r="C1263" s="37">
        <v>1354</v>
      </c>
      <c r="D1263" s="37">
        <v>1373.4</v>
      </c>
      <c r="E1263" s="37">
        <v>1313</v>
      </c>
      <c r="F1263" s="37">
        <v>1321.95</v>
      </c>
      <c r="G1263" s="37">
        <v>1326.05</v>
      </c>
      <c r="H1263" s="37">
        <v>1338.3</v>
      </c>
      <c r="I1263" s="37">
        <v>14405</v>
      </c>
      <c r="J1263" s="38">
        <v>19278177.800000001</v>
      </c>
      <c r="K1263" s="39">
        <f>IF(ISERROR((Table212[[#This Row],[Close Price]]-G1262)/G1262),0,(Table212[[#This Row],[Close Price]]-G1262)/G1262)</f>
        <v>-2.514243705201253E-2</v>
      </c>
      <c r="L1263" s="39">
        <f>IF(OR(Table212[[#This Row],[Raw Return]]&lt;-20,Table212[[#This Row],[Raw Return]]&gt;20),"Outlier",Table212[[#This Row],[Raw Return]])</f>
        <v>-2.514243705201253E-2</v>
      </c>
      <c r="M1263" s="40">
        <f>(Table212[[#This Row],[Return]]-$Q$3)^2</f>
        <v>6.9856293188994445E-4</v>
      </c>
      <c r="N1263" s="40">
        <f>(Table212[[#This Row],[Return]]-$Q$3)^3</f>
        <v>-1.8463256585890179E-5</v>
      </c>
    </row>
    <row r="1264" spans="1:14" x14ac:dyDescent="0.3">
      <c r="A1264" s="31">
        <v>42122</v>
      </c>
      <c r="B1264" s="32">
        <v>1326.05</v>
      </c>
      <c r="C1264" s="32">
        <v>1328.9</v>
      </c>
      <c r="D1264" s="32">
        <v>1332.8</v>
      </c>
      <c r="E1264" s="32">
        <v>1293.0999999999999</v>
      </c>
      <c r="F1264" s="32">
        <v>1330</v>
      </c>
      <c r="G1264" s="32">
        <v>1325.45</v>
      </c>
      <c r="H1264" s="32">
        <v>1310.04</v>
      </c>
      <c r="I1264" s="32">
        <v>34819</v>
      </c>
      <c r="J1264" s="33">
        <v>45614395.549999997</v>
      </c>
      <c r="K1264" s="39">
        <f>IF(ISERROR((Table212[[#This Row],[Close Price]]-G1263)/G1263),0,(Table212[[#This Row],[Close Price]]-G1263)/G1263)</f>
        <v>-4.5247162625836816E-4</v>
      </c>
      <c r="L1264" s="39">
        <f>IF(OR(Table212[[#This Row],[Raw Return]]&lt;-20,Table212[[#This Row],[Raw Return]]&gt;20),"Outlier",Table212[[#This Row],[Raw Return]])</f>
        <v>-4.5247162625836816E-4</v>
      </c>
      <c r="M1264" s="40">
        <f>(Table212[[#This Row],[Return]]-$Q$3)^2</f>
        <v>3.0289075683409107E-6</v>
      </c>
      <c r="N1264" s="40">
        <f>(Table212[[#This Row],[Return]]-$Q$3)^3</f>
        <v>-5.2714371218206218E-9</v>
      </c>
    </row>
    <row r="1265" spans="1:14" x14ac:dyDescent="0.3">
      <c r="A1265" s="36">
        <v>42123</v>
      </c>
      <c r="B1265" s="37">
        <v>1325.45</v>
      </c>
      <c r="C1265" s="37">
        <v>1330.1</v>
      </c>
      <c r="D1265" s="37">
        <v>1410</v>
      </c>
      <c r="E1265" s="37">
        <v>1321.3</v>
      </c>
      <c r="F1265" s="37">
        <v>1385.05</v>
      </c>
      <c r="G1265" s="37">
        <v>1389.2</v>
      </c>
      <c r="H1265" s="37">
        <v>1363.23</v>
      </c>
      <c r="I1265" s="37">
        <v>31023</v>
      </c>
      <c r="J1265" s="38">
        <v>42291331.649999999</v>
      </c>
      <c r="K1265" s="39">
        <f>IF(ISERROR((Table212[[#This Row],[Close Price]]-G1264)/G1264),0,(Table212[[#This Row],[Close Price]]-G1264)/G1264)</f>
        <v>4.8096872760194649E-2</v>
      </c>
      <c r="L1265" s="39">
        <f>IF(OR(Table212[[#This Row],[Raw Return]]&lt;-20,Table212[[#This Row],[Raw Return]]&gt;20),"Outlier",Table212[[#This Row],[Raw Return]])</f>
        <v>4.8096872760194649E-2</v>
      </c>
      <c r="M1265" s="40">
        <f>(Table212[[#This Row],[Return]]-$Q$3)^2</f>
        <v>2.1910795497262808E-3</v>
      </c>
      <c r="N1265" s="40">
        <f>(Table212[[#This Row],[Return]]-$Q$3)^3</f>
        <v>1.0256217403821056E-4</v>
      </c>
    </row>
    <row r="1266" spans="1:14" x14ac:dyDescent="0.3">
      <c r="A1266" s="31">
        <v>42124</v>
      </c>
      <c r="B1266" s="32">
        <v>1389.2</v>
      </c>
      <c r="C1266" s="32">
        <v>1387</v>
      </c>
      <c r="D1266" s="32">
        <v>1460</v>
      </c>
      <c r="E1266" s="32">
        <v>1375</v>
      </c>
      <c r="F1266" s="32">
        <v>1422.1</v>
      </c>
      <c r="G1266" s="32">
        <v>1434.9</v>
      </c>
      <c r="H1266" s="32">
        <v>1420.98</v>
      </c>
      <c r="I1266" s="32">
        <v>114668</v>
      </c>
      <c r="J1266" s="33">
        <v>162940696.09999999</v>
      </c>
      <c r="K1266" s="39">
        <f>IF(ISERROR((Table212[[#This Row],[Close Price]]-G1265)/G1265),0,(Table212[[#This Row],[Close Price]]-G1265)/G1265)</f>
        <v>3.2896631154621395E-2</v>
      </c>
      <c r="L1266" s="39">
        <f>IF(OR(Table212[[#This Row],[Raw Return]]&lt;-20,Table212[[#This Row],[Raw Return]]&gt;20),"Outlier",Table212[[#This Row],[Raw Return]])</f>
        <v>3.2896631154621395E-2</v>
      </c>
      <c r="M1266" s="40">
        <f>(Table212[[#This Row],[Return]]-$Q$3)^2</f>
        <v>9.9911162783354146E-4</v>
      </c>
      <c r="N1266" s="40">
        <f>(Table212[[#This Row],[Return]]-$Q$3)^3</f>
        <v>3.1580646770052621E-5</v>
      </c>
    </row>
    <row r="1267" spans="1:14" x14ac:dyDescent="0.3">
      <c r="A1267" s="36">
        <v>42128</v>
      </c>
      <c r="B1267" s="37">
        <v>1434.9</v>
      </c>
      <c r="C1267" s="37">
        <v>1430.15</v>
      </c>
      <c r="D1267" s="37">
        <v>1466.85</v>
      </c>
      <c r="E1267" s="37">
        <v>1420</v>
      </c>
      <c r="F1267" s="37">
        <v>1466.85</v>
      </c>
      <c r="G1267" s="37">
        <v>1451.1</v>
      </c>
      <c r="H1267" s="37">
        <v>1452.81</v>
      </c>
      <c r="I1267" s="37">
        <v>53020</v>
      </c>
      <c r="J1267" s="38">
        <v>77028248.200000003</v>
      </c>
      <c r="K1267" s="39">
        <f>IF(ISERROR((Table212[[#This Row],[Close Price]]-G1266)/G1266),0,(Table212[[#This Row],[Close Price]]-G1266)/G1266)</f>
        <v>1.1289985364833659E-2</v>
      </c>
      <c r="L1267" s="39">
        <f>IF(OR(Table212[[#This Row],[Raw Return]]&lt;-20,Table212[[#This Row],[Raw Return]]&gt;20),"Outlier",Table212[[#This Row],[Raw Return]])</f>
        <v>1.1289985364833659E-2</v>
      </c>
      <c r="M1267" s="40">
        <f>(Table212[[#This Row],[Return]]-$Q$3)^2</f>
        <v>1.0004163020424252E-4</v>
      </c>
      <c r="N1267" s="40">
        <f>(Table212[[#This Row],[Return]]-$Q$3)^3</f>
        <v>1.0006245180494009E-6</v>
      </c>
    </row>
    <row r="1268" spans="1:14" x14ac:dyDescent="0.3">
      <c r="A1268" s="31">
        <v>42129</v>
      </c>
      <c r="B1268" s="32">
        <v>1451.1</v>
      </c>
      <c r="C1268" s="32">
        <v>1468</v>
      </c>
      <c r="D1268" s="32">
        <v>1481</v>
      </c>
      <c r="E1268" s="32">
        <v>1435.25</v>
      </c>
      <c r="F1268" s="32">
        <v>1450</v>
      </c>
      <c r="G1268" s="32">
        <v>1443.7</v>
      </c>
      <c r="H1268" s="32">
        <v>1448.84</v>
      </c>
      <c r="I1268" s="32">
        <v>38641</v>
      </c>
      <c r="J1268" s="33">
        <v>55984473.5</v>
      </c>
      <c r="K1268" s="39">
        <f>IF(ISERROR((Table212[[#This Row],[Close Price]]-G1267)/G1267),0,(Table212[[#This Row],[Close Price]]-G1267)/G1267)</f>
        <v>-5.0995796292466842E-3</v>
      </c>
      <c r="L1268" s="39">
        <f>IF(OR(Table212[[#This Row],[Raw Return]]&lt;-20,Table212[[#This Row],[Raw Return]]&gt;20),"Outlier",Table212[[#This Row],[Raw Return]])</f>
        <v>-5.0995796292466842E-3</v>
      </c>
      <c r="M1268" s="40">
        <f>(Table212[[#This Row],[Return]]-$Q$3)^2</f>
        <v>4.0799948023608624E-5</v>
      </c>
      <c r="N1268" s="40">
        <f>(Table212[[#This Row],[Return]]-$Q$3)^3</f>
        <v>-2.6060900298030811E-7</v>
      </c>
    </row>
    <row r="1269" spans="1:14" x14ac:dyDescent="0.3">
      <c r="A1269" s="36">
        <v>42130</v>
      </c>
      <c r="B1269" s="37">
        <v>1443.7</v>
      </c>
      <c r="C1269" s="37">
        <v>1444</v>
      </c>
      <c r="D1269" s="37">
        <v>1457.25</v>
      </c>
      <c r="E1269" s="37">
        <v>1405</v>
      </c>
      <c r="F1269" s="37">
        <v>1445</v>
      </c>
      <c r="G1269" s="37">
        <v>1438.85</v>
      </c>
      <c r="H1269" s="37">
        <v>1432.16</v>
      </c>
      <c r="I1269" s="37">
        <v>29814</v>
      </c>
      <c r="J1269" s="38">
        <v>42698456.100000001</v>
      </c>
      <c r="K1269" s="39">
        <f>IF(ISERROR((Table212[[#This Row],[Close Price]]-G1268)/G1268),0,(Table212[[#This Row],[Close Price]]-G1268)/G1268)</f>
        <v>-3.3594237029854791E-3</v>
      </c>
      <c r="L1269" s="39">
        <f>IF(OR(Table212[[#This Row],[Raw Return]]&lt;-20,Table212[[#This Row],[Raw Return]]&gt;20),"Outlier",Table212[[#This Row],[Raw Return]])</f>
        <v>-3.3594237029854791E-3</v>
      </c>
      <c r="M1269" s="40">
        <f>(Table212[[#This Row],[Return]]-$Q$3)^2</f>
        <v>2.1597655440815114E-5</v>
      </c>
      <c r="N1269" s="40">
        <f>(Table212[[#This Row],[Return]]-$Q$3)^3</f>
        <v>-1.0037138398761907E-7</v>
      </c>
    </row>
    <row r="1270" spans="1:14" x14ac:dyDescent="0.3">
      <c r="A1270" s="31">
        <v>42131</v>
      </c>
      <c r="B1270" s="32">
        <v>1438.85</v>
      </c>
      <c r="C1270" s="32">
        <v>1445.95</v>
      </c>
      <c r="D1270" s="32">
        <v>1445.95</v>
      </c>
      <c r="E1270" s="32">
        <v>1356.75</v>
      </c>
      <c r="F1270" s="32">
        <v>1383.45</v>
      </c>
      <c r="G1270" s="32">
        <v>1379.75</v>
      </c>
      <c r="H1270" s="32">
        <v>1394.07</v>
      </c>
      <c r="I1270" s="32">
        <v>25311</v>
      </c>
      <c r="J1270" s="33">
        <v>35285312</v>
      </c>
      <c r="K1270" s="39">
        <f>IF(ISERROR((Table212[[#This Row],[Close Price]]-G1269)/G1269),0,(Table212[[#This Row],[Close Price]]-G1269)/G1269)</f>
        <v>-4.1074469194148047E-2</v>
      </c>
      <c r="L1270" s="39">
        <f>IF(OR(Table212[[#This Row],[Raw Return]]&lt;-20,Table212[[#This Row],[Raw Return]]&gt;20),"Outlier",Table212[[#This Row],[Raw Return]])</f>
        <v>-4.1074469194148047E-2</v>
      </c>
      <c r="M1270" s="40">
        <f>(Table212[[#This Row],[Return]]-$Q$3)^2</f>
        <v>1.7945706686735806E-3</v>
      </c>
      <c r="N1270" s="40">
        <f>(Table212[[#This Row],[Return]]-$Q$3)^3</f>
        <v>-7.6022272517414639E-5</v>
      </c>
    </row>
    <row r="1271" spans="1:14" x14ac:dyDescent="0.3">
      <c r="A1271" s="36">
        <v>42132</v>
      </c>
      <c r="B1271" s="37">
        <v>1379.75</v>
      </c>
      <c r="C1271" s="37">
        <v>1381</v>
      </c>
      <c r="D1271" s="37">
        <v>1444.4</v>
      </c>
      <c r="E1271" s="37">
        <v>1381</v>
      </c>
      <c r="F1271" s="37">
        <v>1423.6</v>
      </c>
      <c r="G1271" s="37">
        <v>1425.05</v>
      </c>
      <c r="H1271" s="37">
        <v>1425.61</v>
      </c>
      <c r="I1271" s="37">
        <v>19207</v>
      </c>
      <c r="J1271" s="38">
        <v>27381772.949999999</v>
      </c>
      <c r="K1271" s="39">
        <f>IF(ISERROR((Table212[[#This Row],[Close Price]]-G1270)/G1270),0,(Table212[[#This Row],[Close Price]]-G1270)/G1270)</f>
        <v>3.2832034788911002E-2</v>
      </c>
      <c r="L1271" s="39">
        <f>IF(OR(Table212[[#This Row],[Raw Return]]&lt;-20,Table212[[#This Row],[Raw Return]]&gt;20),"Outlier",Table212[[#This Row],[Raw Return]])</f>
        <v>3.2832034788911002E-2</v>
      </c>
      <c r="M1271" s="40">
        <f>(Table212[[#This Row],[Return]]-$Q$3)^2</f>
        <v>9.9503218273536446E-4</v>
      </c>
      <c r="N1271" s="40">
        <f>(Table212[[#This Row],[Return]]-$Q$3)^3</f>
        <v>3.1387425240523E-5</v>
      </c>
    </row>
    <row r="1272" spans="1:14" x14ac:dyDescent="0.3">
      <c r="A1272" s="31">
        <v>42135</v>
      </c>
      <c r="B1272" s="32">
        <v>1425.05</v>
      </c>
      <c r="C1272" s="32">
        <v>1426.1</v>
      </c>
      <c r="D1272" s="32">
        <v>1463</v>
      </c>
      <c r="E1272" s="32">
        <v>1426.1</v>
      </c>
      <c r="F1272" s="32">
        <v>1430.1</v>
      </c>
      <c r="G1272" s="32">
        <v>1442.15</v>
      </c>
      <c r="H1272" s="32">
        <v>1448.37</v>
      </c>
      <c r="I1272" s="32">
        <v>41095</v>
      </c>
      <c r="J1272" s="33">
        <v>59520705.399999999</v>
      </c>
      <c r="K1272" s="39">
        <f>IF(ISERROR((Table212[[#This Row],[Close Price]]-G1271)/G1271),0,(Table212[[#This Row],[Close Price]]-G1271)/G1271)</f>
        <v>1.1999578962141775E-2</v>
      </c>
      <c r="L1272" s="39">
        <f>IF(OR(Table212[[#This Row],[Raw Return]]&lt;-20,Table212[[#This Row],[Raw Return]]&gt;20),"Outlier",Table212[[#This Row],[Raw Return]])</f>
        <v>1.1999578962141775E-2</v>
      </c>
      <c r="M1272" s="40">
        <f>(Table212[[#This Row],[Return]]-$Q$3)^2</f>
        <v>1.1473997896900348E-4</v>
      </c>
      <c r="N1272" s="40">
        <f>(Table212[[#This Row],[Return]]-$Q$3)^3</f>
        <v>1.2290573517082354E-6</v>
      </c>
    </row>
    <row r="1273" spans="1:14" x14ac:dyDescent="0.3">
      <c r="A1273" s="36">
        <v>42136</v>
      </c>
      <c r="B1273" s="37">
        <v>1442.15</v>
      </c>
      <c r="C1273" s="37">
        <v>1424.9</v>
      </c>
      <c r="D1273" s="37">
        <v>1449.65</v>
      </c>
      <c r="E1273" s="37">
        <v>1406.95</v>
      </c>
      <c r="F1273" s="37">
        <v>1425.2</v>
      </c>
      <c r="G1273" s="37">
        <v>1427.05</v>
      </c>
      <c r="H1273" s="37">
        <v>1427.97</v>
      </c>
      <c r="I1273" s="37">
        <v>24330</v>
      </c>
      <c r="J1273" s="38">
        <v>34742440.100000001</v>
      </c>
      <c r="K1273" s="39">
        <f>IF(ISERROR((Table212[[#This Row],[Close Price]]-G1272)/G1272),0,(Table212[[#This Row],[Close Price]]-G1272)/G1272)</f>
        <v>-1.0470478105606307E-2</v>
      </c>
      <c r="L1273" s="39">
        <f>IF(OR(Table212[[#This Row],[Raw Return]]&lt;-20,Table212[[#This Row],[Raw Return]]&gt;20),"Outlier",Table212[[#This Row],[Raw Return]])</f>
        <v>-1.0470478105606307E-2</v>
      </c>
      <c r="M1273" s="40">
        <f>(Table212[[#This Row],[Return]]-$Q$3)^2</f>
        <v>1.382595514160876E-4</v>
      </c>
      <c r="N1273" s="40">
        <f>(Table212[[#This Row],[Return]]-$Q$3)^3</f>
        <v>-1.6257086451456377E-6</v>
      </c>
    </row>
    <row r="1274" spans="1:14" x14ac:dyDescent="0.3">
      <c r="A1274" s="31">
        <v>42137</v>
      </c>
      <c r="B1274" s="32">
        <v>1427.05</v>
      </c>
      <c r="C1274" s="32">
        <v>1439</v>
      </c>
      <c r="D1274" s="32">
        <v>1444.4</v>
      </c>
      <c r="E1274" s="32">
        <v>1421</v>
      </c>
      <c r="F1274" s="32">
        <v>1437</v>
      </c>
      <c r="G1274" s="32">
        <v>1433.05</v>
      </c>
      <c r="H1274" s="32">
        <v>1435.48</v>
      </c>
      <c r="I1274" s="32">
        <v>11085</v>
      </c>
      <c r="J1274" s="33">
        <v>15912264.6</v>
      </c>
      <c r="K1274" s="39">
        <f>IF(ISERROR((Table212[[#This Row],[Close Price]]-G1273)/G1273),0,(Table212[[#This Row],[Close Price]]-G1273)/G1273)</f>
        <v>4.2044777688237979E-3</v>
      </c>
      <c r="L1274" s="39">
        <f>IF(OR(Table212[[#This Row],[Raw Return]]&lt;-20,Table212[[#This Row],[Raw Return]]&gt;20),"Outlier",Table212[[#This Row],[Raw Return]])</f>
        <v>4.2044777688237979E-3</v>
      </c>
      <c r="M1274" s="40">
        <f>(Table212[[#This Row],[Return]]-$Q$3)^2</f>
        <v>8.5064021336085961E-6</v>
      </c>
      <c r="N1274" s="40">
        <f>(Table212[[#This Row],[Return]]-$Q$3)^3</f>
        <v>2.4809548724202853E-8</v>
      </c>
    </row>
    <row r="1275" spans="1:14" x14ac:dyDescent="0.3">
      <c r="A1275" s="36">
        <v>42138</v>
      </c>
      <c r="B1275" s="37">
        <v>1433.05</v>
      </c>
      <c r="C1275" s="37">
        <v>1434.1</v>
      </c>
      <c r="D1275" s="37">
        <v>1459</v>
      </c>
      <c r="E1275" s="37">
        <v>1410</v>
      </c>
      <c r="F1275" s="37">
        <v>1445</v>
      </c>
      <c r="G1275" s="37">
        <v>1442.15</v>
      </c>
      <c r="H1275" s="37">
        <v>1443.22</v>
      </c>
      <c r="I1275" s="37">
        <v>82944</v>
      </c>
      <c r="J1275" s="38">
        <v>119706434</v>
      </c>
      <c r="K1275" s="39">
        <f>IF(ISERROR((Table212[[#This Row],[Close Price]]-G1274)/G1274),0,(Table212[[#This Row],[Close Price]]-G1274)/G1274)</f>
        <v>6.3500924601375642E-3</v>
      </c>
      <c r="L1275" s="39">
        <f>IF(OR(Table212[[#This Row],[Raw Return]]&lt;-20,Table212[[#This Row],[Raw Return]]&gt;20),"Outlier",Table212[[#This Row],[Raw Return]])</f>
        <v>6.3500924601375642E-3</v>
      </c>
      <c r="M1275" s="40">
        <f>(Table212[[#This Row],[Return]]-$Q$3)^2</f>
        <v>2.5625751284986058E-5</v>
      </c>
      <c r="N1275" s="40">
        <f>(Table212[[#This Row],[Return]]-$Q$3)^3</f>
        <v>1.2972238061238434E-7</v>
      </c>
    </row>
    <row r="1276" spans="1:14" x14ac:dyDescent="0.3">
      <c r="A1276" s="31">
        <v>42139</v>
      </c>
      <c r="B1276" s="32">
        <v>1442.15</v>
      </c>
      <c r="C1276" s="32">
        <v>1430</v>
      </c>
      <c r="D1276" s="32">
        <v>1454</v>
      </c>
      <c r="E1276" s="32">
        <v>1423.45</v>
      </c>
      <c r="F1276" s="32">
        <v>1443</v>
      </c>
      <c r="G1276" s="32">
        <v>1444.25</v>
      </c>
      <c r="H1276" s="32">
        <v>1443.12</v>
      </c>
      <c r="I1276" s="32">
        <v>25467</v>
      </c>
      <c r="J1276" s="33">
        <v>36751861.299999997</v>
      </c>
      <c r="K1276" s="39">
        <f>IF(ISERROR((Table212[[#This Row],[Close Price]]-G1275)/G1275),0,(Table212[[#This Row],[Close Price]]-G1275)/G1275)</f>
        <v>1.4561592067398738E-3</v>
      </c>
      <c r="L1276" s="39">
        <f>IF(OR(Table212[[#This Row],[Raw Return]]&lt;-20,Table212[[#This Row],[Raw Return]]&gt;20),"Outlier",Table212[[#This Row],[Raw Return]])</f>
        <v>1.4561592067398738E-3</v>
      </c>
      <c r="M1276" s="40">
        <f>(Table212[[#This Row],[Return]]-$Q$3)^2</f>
        <v>2.8309790631943998E-8</v>
      </c>
      <c r="N1276" s="40">
        <f>(Table212[[#This Row],[Return]]-$Q$3)^3</f>
        <v>4.7632676595805545E-12</v>
      </c>
    </row>
    <row r="1277" spans="1:14" x14ac:dyDescent="0.3">
      <c r="A1277" s="36">
        <v>42142</v>
      </c>
      <c r="B1277" s="37">
        <v>1444.25</v>
      </c>
      <c r="C1277" s="37">
        <v>1450</v>
      </c>
      <c r="D1277" s="37">
        <v>1463.8</v>
      </c>
      <c r="E1277" s="37">
        <v>1440.6</v>
      </c>
      <c r="F1277" s="37">
        <v>1455.85</v>
      </c>
      <c r="G1277" s="37">
        <v>1459.55</v>
      </c>
      <c r="H1277" s="37">
        <v>1455.47</v>
      </c>
      <c r="I1277" s="37">
        <v>26362</v>
      </c>
      <c r="J1277" s="38">
        <v>38369071.399999999</v>
      </c>
      <c r="K1277" s="39">
        <f>IF(ISERROR((Table212[[#This Row],[Close Price]]-G1276)/G1276),0,(Table212[[#This Row],[Close Price]]-G1276)/G1276)</f>
        <v>1.0593733771853872E-2</v>
      </c>
      <c r="L1277" s="39">
        <f>IF(OR(Table212[[#This Row],[Raw Return]]&lt;-20,Table212[[#This Row],[Raw Return]]&gt;20),"Outlier",Table212[[#This Row],[Raw Return]])</f>
        <v>1.0593733771853872E-2</v>
      </c>
      <c r="M1277" s="40">
        <f>(Table212[[#This Row],[Return]]-$Q$3)^2</f>
        <v>8.6598466417372782E-5</v>
      </c>
      <c r="N1277" s="40">
        <f>(Table212[[#This Row],[Return]]-$Q$3)^3</f>
        <v>8.0587058081693881E-7</v>
      </c>
    </row>
    <row r="1278" spans="1:14" x14ac:dyDescent="0.3">
      <c r="A1278" s="31">
        <v>42143</v>
      </c>
      <c r="B1278" s="32">
        <v>1459.55</v>
      </c>
      <c r="C1278" s="32">
        <v>1461.95</v>
      </c>
      <c r="D1278" s="32">
        <v>1473.05</v>
      </c>
      <c r="E1278" s="32">
        <v>1445</v>
      </c>
      <c r="F1278" s="32">
        <v>1469.85</v>
      </c>
      <c r="G1278" s="32">
        <v>1466.25</v>
      </c>
      <c r="H1278" s="32">
        <v>1465.64</v>
      </c>
      <c r="I1278" s="32">
        <v>17324</v>
      </c>
      <c r="J1278" s="33">
        <v>25390792.649999999</v>
      </c>
      <c r="K1278" s="39">
        <f>IF(ISERROR((Table212[[#This Row],[Close Price]]-G1277)/G1277),0,(Table212[[#This Row],[Close Price]]-G1277)/G1277)</f>
        <v>4.590455962454212E-3</v>
      </c>
      <c r="L1278" s="39">
        <f>IF(OR(Table212[[#This Row],[Raw Return]]&lt;-20,Table212[[#This Row],[Raw Return]]&gt;20),"Outlier",Table212[[#This Row],[Raw Return]])</f>
        <v>4.590455962454212E-3</v>
      </c>
      <c r="M1278" s="40">
        <f>(Table212[[#This Row],[Return]]-$Q$3)^2</f>
        <v>1.0906848994356165E-5</v>
      </c>
      <c r="N1278" s="40">
        <f>(Table212[[#This Row],[Return]]-$Q$3)^3</f>
        <v>3.6020434773818457E-8</v>
      </c>
    </row>
    <row r="1279" spans="1:14" x14ac:dyDescent="0.3">
      <c r="A1279" s="36">
        <v>42144</v>
      </c>
      <c r="B1279" s="37">
        <v>1466.25</v>
      </c>
      <c r="C1279" s="37">
        <v>1478.25</v>
      </c>
      <c r="D1279" s="37">
        <v>1484.95</v>
      </c>
      <c r="E1279" s="37">
        <v>1422.8</v>
      </c>
      <c r="F1279" s="37">
        <v>1450</v>
      </c>
      <c r="G1279" s="37">
        <v>1450.35</v>
      </c>
      <c r="H1279" s="37">
        <v>1457.98</v>
      </c>
      <c r="I1279" s="37">
        <v>57779</v>
      </c>
      <c r="J1279" s="38">
        <v>84240741.200000003</v>
      </c>
      <c r="K1279" s="39">
        <f>IF(ISERROR((Table212[[#This Row],[Close Price]]-G1278)/G1278),0,(Table212[[#This Row],[Close Price]]-G1278)/G1278)</f>
        <v>-1.0843989769821033E-2</v>
      </c>
      <c r="L1279" s="39">
        <f>IF(OR(Table212[[#This Row],[Raw Return]]&lt;-20,Table212[[#This Row],[Raw Return]]&gt;20),"Outlier",Table212[[#This Row],[Raw Return]])</f>
        <v>-1.0843989769821033E-2</v>
      </c>
      <c r="M1279" s="40">
        <f>(Table212[[#This Row],[Return]]-$Q$3)^2</f>
        <v>1.4718284817006344E-4</v>
      </c>
      <c r="N1279" s="40">
        <f>(Table212[[#This Row],[Return]]-$Q$3)^3</f>
        <v>-1.7856066892198998E-6</v>
      </c>
    </row>
    <row r="1280" spans="1:14" x14ac:dyDescent="0.3">
      <c r="A1280" s="31">
        <v>42145</v>
      </c>
      <c r="B1280" s="32">
        <v>1450.35</v>
      </c>
      <c r="C1280" s="32">
        <v>1454</v>
      </c>
      <c r="D1280" s="32">
        <v>1466</v>
      </c>
      <c r="E1280" s="32">
        <v>1440</v>
      </c>
      <c r="F1280" s="32">
        <v>1457.75</v>
      </c>
      <c r="G1280" s="32">
        <v>1460.55</v>
      </c>
      <c r="H1280" s="32">
        <v>1455.96</v>
      </c>
      <c r="I1280" s="32">
        <v>47255</v>
      </c>
      <c r="J1280" s="33">
        <v>68801382.549999997</v>
      </c>
      <c r="K1280" s="39">
        <f>IF(ISERROR((Table212[[#This Row],[Close Price]]-G1279)/G1279),0,(Table212[[#This Row],[Close Price]]-G1279)/G1279)</f>
        <v>7.0327851897818089E-3</v>
      </c>
      <c r="L1280" s="39">
        <f>IF(OR(Table212[[#This Row],[Raw Return]]&lt;-20,Table212[[#This Row],[Raw Return]]&gt;20),"Outlier",Table212[[#This Row],[Raw Return]])</f>
        <v>7.0327851897818089E-3</v>
      </c>
      <c r="M1280" s="40">
        <f>(Table212[[#This Row],[Return]]-$Q$3)^2</f>
        <v>3.3003659066514948E-5</v>
      </c>
      <c r="N1280" s="40">
        <f>(Table212[[#This Row],[Return]]-$Q$3)^3</f>
        <v>1.8960209781498023E-7</v>
      </c>
    </row>
    <row r="1281" spans="1:14" x14ac:dyDescent="0.3">
      <c r="A1281" s="36">
        <v>42146</v>
      </c>
      <c r="B1281" s="37">
        <v>1460.55</v>
      </c>
      <c r="C1281" s="37">
        <v>1467.4</v>
      </c>
      <c r="D1281" s="37">
        <v>1481</v>
      </c>
      <c r="E1281" s="37">
        <v>1465.15</v>
      </c>
      <c r="F1281" s="37">
        <v>1473</v>
      </c>
      <c r="G1281" s="37">
        <v>1471.25</v>
      </c>
      <c r="H1281" s="37">
        <v>1472.2</v>
      </c>
      <c r="I1281" s="37">
        <v>15989</v>
      </c>
      <c r="J1281" s="38">
        <v>23539054.550000001</v>
      </c>
      <c r="K1281" s="39">
        <f>IF(ISERROR((Table212[[#This Row],[Close Price]]-G1280)/G1280),0,(Table212[[#This Row],[Close Price]]-G1280)/G1280)</f>
        <v>7.3260073260073572E-3</v>
      </c>
      <c r="L1281" s="39">
        <f>IF(OR(Table212[[#This Row],[Raw Return]]&lt;-20,Table212[[#This Row],[Raw Return]]&gt;20),"Outlier",Table212[[#This Row],[Raw Return]])</f>
        <v>7.3260073260073572E-3</v>
      </c>
      <c r="M1281" s="40">
        <f>(Table212[[#This Row],[Return]]-$Q$3)^2</f>
        <v>3.6458690915586112E-5</v>
      </c>
      <c r="N1281" s="40">
        <f>(Table212[[#This Row],[Return]]-$Q$3)^3</f>
        <v>2.2014134028302621E-7</v>
      </c>
    </row>
    <row r="1282" spans="1:14" x14ac:dyDescent="0.3">
      <c r="A1282" s="31">
        <v>42149</v>
      </c>
      <c r="B1282" s="32">
        <v>1471.25</v>
      </c>
      <c r="C1282" s="32">
        <v>1455</v>
      </c>
      <c r="D1282" s="32">
        <v>1493</v>
      </c>
      <c r="E1282" s="32">
        <v>1455</v>
      </c>
      <c r="F1282" s="32">
        <v>1476</v>
      </c>
      <c r="G1282" s="32">
        <v>1481.5</v>
      </c>
      <c r="H1282" s="32">
        <v>1481.24</v>
      </c>
      <c r="I1282" s="32">
        <v>19768</v>
      </c>
      <c r="J1282" s="33">
        <v>29281086.949999999</v>
      </c>
      <c r="K1282" s="39">
        <f>IF(ISERROR((Table212[[#This Row],[Close Price]]-G1281)/G1281),0,(Table212[[#This Row],[Close Price]]-G1281)/G1281)</f>
        <v>6.9668649107901444E-3</v>
      </c>
      <c r="L1282" s="39">
        <f>IF(OR(Table212[[#This Row],[Raw Return]]&lt;-20,Table212[[#This Row],[Raw Return]]&gt;20),"Outlier",Table212[[#This Row],[Raw Return]])</f>
        <v>6.9668649107901444E-3</v>
      </c>
      <c r="M1282" s="40">
        <f>(Table212[[#This Row],[Return]]-$Q$3)^2</f>
        <v>3.2250596217476985E-5</v>
      </c>
      <c r="N1282" s="40">
        <f>(Table212[[#This Row],[Return]]-$Q$3)^3</f>
        <v>1.831498729721411E-7</v>
      </c>
    </row>
    <row r="1283" spans="1:14" x14ac:dyDescent="0.3">
      <c r="A1283" s="36">
        <v>42150</v>
      </c>
      <c r="B1283" s="37">
        <v>1481.5</v>
      </c>
      <c r="C1283" s="37">
        <v>1472</v>
      </c>
      <c r="D1283" s="37">
        <v>1492</v>
      </c>
      <c r="E1283" s="37">
        <v>1471</v>
      </c>
      <c r="F1283" s="37">
        <v>1482</v>
      </c>
      <c r="G1283" s="37">
        <v>1482</v>
      </c>
      <c r="H1283" s="37">
        <v>1481.7</v>
      </c>
      <c r="I1283" s="37">
        <v>22930</v>
      </c>
      <c r="J1283" s="38">
        <v>33975433.700000003</v>
      </c>
      <c r="K1283" s="39">
        <f>IF(ISERROR((Table212[[#This Row],[Close Price]]-G1282)/G1282),0,(Table212[[#This Row],[Close Price]]-G1282)/G1282)</f>
        <v>3.3749578130273371E-4</v>
      </c>
      <c r="L1283" s="39">
        <f>IF(OR(Table212[[#This Row],[Raw Return]]&lt;-20,Table212[[#This Row],[Raw Return]]&gt;20),"Outlier",Table212[[#This Row],[Raw Return]])</f>
        <v>3.3749578130273371E-4</v>
      </c>
      <c r="M1283" s="40">
        <f>(Table212[[#This Row],[Return]]-$Q$3)^2</f>
        <v>9.0327591752576583E-7</v>
      </c>
      <c r="N1283" s="40">
        <f>(Table212[[#This Row],[Return]]-$Q$3)^3</f>
        <v>-8.5848092009070323E-10</v>
      </c>
    </row>
    <row r="1284" spans="1:14" x14ac:dyDescent="0.3">
      <c r="A1284" s="31">
        <v>42151</v>
      </c>
      <c r="B1284" s="32">
        <v>1482</v>
      </c>
      <c r="C1284" s="32">
        <v>1469</v>
      </c>
      <c r="D1284" s="32">
        <v>1550</v>
      </c>
      <c r="E1284" s="32">
        <v>1467</v>
      </c>
      <c r="F1284" s="32">
        <v>1540</v>
      </c>
      <c r="G1284" s="32">
        <v>1532.85</v>
      </c>
      <c r="H1284" s="32">
        <v>1515.47</v>
      </c>
      <c r="I1284" s="32">
        <v>51794</v>
      </c>
      <c r="J1284" s="33">
        <v>78492367</v>
      </c>
      <c r="K1284" s="39">
        <f>IF(ISERROR((Table212[[#This Row],[Close Price]]-G1283)/G1283),0,(Table212[[#This Row],[Close Price]]-G1283)/G1283)</f>
        <v>3.4311740890688197E-2</v>
      </c>
      <c r="L1284" s="39">
        <f>IF(OR(Table212[[#This Row],[Raw Return]]&lt;-20,Table212[[#This Row],[Raw Return]]&gt;20),"Outlier",Table212[[#This Row],[Raw Return]])</f>
        <v>3.4311740890688197E-2</v>
      </c>
      <c r="M1284" s="40">
        <f>(Table212[[#This Row],[Return]]-$Q$3)^2</f>
        <v>1.0905737982794784E-3</v>
      </c>
      <c r="N1284" s="40">
        <f>(Table212[[#This Row],[Return]]-$Q$3)^3</f>
        <v>3.6014931153979271E-5</v>
      </c>
    </row>
    <row r="1285" spans="1:14" x14ac:dyDescent="0.3">
      <c r="A1285" s="36">
        <v>42152</v>
      </c>
      <c r="B1285" s="37">
        <v>1532.85</v>
      </c>
      <c r="C1285" s="37">
        <v>1542.25</v>
      </c>
      <c r="D1285" s="37">
        <v>1575</v>
      </c>
      <c r="E1285" s="37">
        <v>1525</v>
      </c>
      <c r="F1285" s="37">
        <v>1528.1</v>
      </c>
      <c r="G1285" s="37">
        <v>1529.85</v>
      </c>
      <c r="H1285" s="37">
        <v>1544.38</v>
      </c>
      <c r="I1285" s="37">
        <v>57713</v>
      </c>
      <c r="J1285" s="38">
        <v>89130567.25</v>
      </c>
      <c r="K1285" s="39">
        <f>IF(ISERROR((Table212[[#This Row],[Close Price]]-G1284)/G1284),0,(Table212[[#This Row],[Close Price]]-G1284)/G1284)</f>
        <v>-1.9571386632742929E-3</v>
      </c>
      <c r="L1285" s="39">
        <f>IF(OR(Table212[[#This Row],[Raw Return]]&lt;-20,Table212[[#This Row],[Raw Return]]&gt;20),"Outlier",Table212[[#This Row],[Raw Return]])</f>
        <v>-1.9571386632742929E-3</v>
      </c>
      <c r="M1285" s="40">
        <f>(Table212[[#This Row],[Return]]-$Q$3)^2</f>
        <v>1.0530302348633776E-5</v>
      </c>
      <c r="N1285" s="40">
        <f>(Table212[[#This Row],[Return]]-$Q$3)^3</f>
        <v>-3.4171281128364186E-8</v>
      </c>
    </row>
    <row r="1286" spans="1:14" x14ac:dyDescent="0.3">
      <c r="A1286" s="31">
        <v>42153</v>
      </c>
      <c r="B1286" s="32">
        <v>1529.85</v>
      </c>
      <c r="C1286" s="32">
        <v>1528</v>
      </c>
      <c r="D1286" s="32">
        <v>1530.05</v>
      </c>
      <c r="E1286" s="32">
        <v>1513.6</v>
      </c>
      <c r="F1286" s="32">
        <v>1519.05</v>
      </c>
      <c r="G1286" s="32">
        <v>1527.1</v>
      </c>
      <c r="H1286" s="32">
        <v>1527.89</v>
      </c>
      <c r="I1286" s="32">
        <v>35195</v>
      </c>
      <c r="J1286" s="33">
        <v>53774239.399999999</v>
      </c>
      <c r="K1286" s="39">
        <f>IF(ISERROR((Table212[[#This Row],[Close Price]]-G1285)/G1285),0,(Table212[[#This Row],[Close Price]]-G1285)/G1285)</f>
        <v>-1.7975618524691964E-3</v>
      </c>
      <c r="L1286" s="39">
        <f>IF(OR(Table212[[#This Row],[Raw Return]]&lt;-20,Table212[[#This Row],[Raw Return]]&gt;20),"Outlier",Table212[[#This Row],[Raw Return]])</f>
        <v>-1.7975618524691964E-3</v>
      </c>
      <c r="M1286" s="40">
        <f>(Table212[[#This Row],[Return]]-$Q$3)^2</f>
        <v>9.5200999661897741E-6</v>
      </c>
      <c r="N1286" s="40">
        <f>(Table212[[#This Row],[Return]]-$Q$3)^3</f>
        <v>-2.9373944035704587E-8</v>
      </c>
    </row>
    <row r="1287" spans="1:14" x14ac:dyDescent="0.3">
      <c r="A1287" s="36">
        <v>42156</v>
      </c>
      <c r="B1287" s="37">
        <v>1527.1</v>
      </c>
      <c r="C1287" s="37">
        <v>1540</v>
      </c>
      <c r="D1287" s="37">
        <v>1540.2</v>
      </c>
      <c r="E1287" s="37">
        <v>1481.6</v>
      </c>
      <c r="F1287" s="37">
        <v>1504.95</v>
      </c>
      <c r="G1287" s="37">
        <v>1504.8</v>
      </c>
      <c r="H1287" s="37">
        <v>1515.7</v>
      </c>
      <c r="I1287" s="37">
        <v>17029</v>
      </c>
      <c r="J1287" s="38">
        <v>25810924.800000001</v>
      </c>
      <c r="K1287" s="39">
        <f>IF(ISERROR((Table212[[#This Row],[Close Price]]-G1286)/G1286),0,(Table212[[#This Row],[Close Price]]-G1286)/G1286)</f>
        <v>-1.4602841988081957E-2</v>
      </c>
      <c r="L1287" s="39">
        <f>IF(OR(Table212[[#This Row],[Raw Return]]&lt;-20,Table212[[#This Row],[Raw Return]]&gt;20),"Outlier",Table212[[#This Row],[Raw Return]])</f>
        <v>-1.4602841988081957E-2</v>
      </c>
      <c r="M1287" s="40">
        <f>(Table212[[#This Row],[Return]]-$Q$3)^2</f>
        <v>2.5251581032092481E-4</v>
      </c>
      <c r="N1287" s="40">
        <f>(Table212[[#This Row],[Return]]-$Q$3)^3</f>
        <v>-4.0126646177663255E-6</v>
      </c>
    </row>
    <row r="1288" spans="1:14" x14ac:dyDescent="0.3">
      <c r="A1288" s="31">
        <v>42157</v>
      </c>
      <c r="B1288" s="32">
        <v>1504.8</v>
      </c>
      <c r="C1288" s="32">
        <v>1501.5</v>
      </c>
      <c r="D1288" s="32">
        <v>1525</v>
      </c>
      <c r="E1288" s="32">
        <v>1448.9</v>
      </c>
      <c r="F1288" s="32">
        <v>1505</v>
      </c>
      <c r="G1288" s="32">
        <v>1505.3</v>
      </c>
      <c r="H1288" s="32">
        <v>1506.83</v>
      </c>
      <c r="I1288" s="32">
        <v>249153</v>
      </c>
      <c r="J1288" s="33">
        <v>375431880</v>
      </c>
      <c r="K1288" s="39">
        <f>IF(ISERROR((Table212[[#This Row],[Close Price]]-G1287)/G1287),0,(Table212[[#This Row],[Close Price]]-G1287)/G1287)</f>
        <v>3.3227006911217439E-4</v>
      </c>
      <c r="L1288" s="39">
        <f>IF(OR(Table212[[#This Row],[Raw Return]]&lt;-20,Table212[[#This Row],[Raw Return]]&gt;20),"Outlier",Table212[[#This Row],[Raw Return]])</f>
        <v>3.3227006911217439E-4</v>
      </c>
      <c r="M1288" s="40">
        <f>(Table212[[#This Row],[Return]]-$Q$3)^2</f>
        <v>9.1323634596682577E-7</v>
      </c>
      <c r="N1288" s="40">
        <f>(Table212[[#This Row],[Return]]-$Q$3)^3</f>
        <v>-8.7271970415810228E-10</v>
      </c>
    </row>
    <row r="1289" spans="1:14" x14ac:dyDescent="0.3">
      <c r="A1289" s="36">
        <v>42158</v>
      </c>
      <c r="B1289" s="37">
        <v>1505.3</v>
      </c>
      <c r="C1289" s="37">
        <v>1484</v>
      </c>
      <c r="D1289" s="37">
        <v>1534.4</v>
      </c>
      <c r="E1289" s="37">
        <v>1444</v>
      </c>
      <c r="F1289" s="37">
        <v>1525.5</v>
      </c>
      <c r="G1289" s="37">
        <v>1516.6</v>
      </c>
      <c r="H1289" s="37">
        <v>1508.91</v>
      </c>
      <c r="I1289" s="37">
        <v>531267</v>
      </c>
      <c r="J1289" s="38">
        <v>801633758.95000005</v>
      </c>
      <c r="K1289" s="39">
        <f>IF(ISERROR((Table212[[#This Row],[Close Price]]-G1288)/G1288),0,(Table212[[#This Row],[Close Price]]-G1288)/G1288)</f>
        <v>7.5068092738988608E-3</v>
      </c>
      <c r="L1289" s="39">
        <f>IF(OR(Table212[[#This Row],[Raw Return]]&lt;-20,Table212[[#This Row],[Raw Return]]&gt;20),"Outlier",Table212[[#This Row],[Raw Return]])</f>
        <v>7.5068092738988608E-3</v>
      </c>
      <c r="M1289" s="40">
        <f>(Table212[[#This Row],[Return]]-$Q$3)^2</f>
        <v>3.8674781920021992E-5</v>
      </c>
      <c r="N1289" s="40">
        <f>(Table212[[#This Row],[Return]]-$Q$3)^3</f>
        <v>2.4051480249525516E-7</v>
      </c>
    </row>
    <row r="1290" spans="1:14" x14ac:dyDescent="0.3">
      <c r="A1290" s="31">
        <v>42159</v>
      </c>
      <c r="B1290" s="32">
        <v>1516.6</v>
      </c>
      <c r="C1290" s="32">
        <v>1525</v>
      </c>
      <c r="D1290" s="32">
        <v>1549</v>
      </c>
      <c r="E1290" s="32">
        <v>1505.15</v>
      </c>
      <c r="F1290" s="32">
        <v>1532.45</v>
      </c>
      <c r="G1290" s="32">
        <v>1530.2</v>
      </c>
      <c r="H1290" s="32">
        <v>1528.98</v>
      </c>
      <c r="I1290" s="32">
        <v>95455</v>
      </c>
      <c r="J1290" s="33">
        <v>145949060.44999999</v>
      </c>
      <c r="K1290" s="39">
        <f>IF(ISERROR((Table212[[#This Row],[Close Price]]-G1289)/G1289),0,(Table212[[#This Row],[Close Price]]-G1289)/G1289)</f>
        <v>8.9674271396545813E-3</v>
      </c>
      <c r="L1290" s="39">
        <f>IF(OR(Table212[[#This Row],[Raw Return]]&lt;-20,Table212[[#This Row],[Raw Return]]&gt;20),"Outlier",Table212[[#This Row],[Raw Return]])</f>
        <v>8.9674271396545813E-3</v>
      </c>
      <c r="M1290" s="40">
        <f>(Table212[[#This Row],[Return]]-$Q$3)^2</f>
        <v>5.8975074558761885E-5</v>
      </c>
      <c r="N1290" s="40">
        <f>(Table212[[#This Row],[Return]]-$Q$3)^3</f>
        <v>4.5290044553721038E-7</v>
      </c>
    </row>
    <row r="1291" spans="1:14" x14ac:dyDescent="0.3">
      <c r="A1291" s="36">
        <v>42160</v>
      </c>
      <c r="B1291" s="37">
        <v>1530.2</v>
      </c>
      <c r="C1291" s="37">
        <v>1516.35</v>
      </c>
      <c r="D1291" s="37">
        <v>1540</v>
      </c>
      <c r="E1291" s="37">
        <v>1498.95</v>
      </c>
      <c r="F1291" s="37">
        <v>1514</v>
      </c>
      <c r="G1291" s="37">
        <v>1515.15</v>
      </c>
      <c r="H1291" s="37">
        <v>1512.96</v>
      </c>
      <c r="I1291" s="37">
        <v>71969</v>
      </c>
      <c r="J1291" s="38">
        <v>108886077.09999999</v>
      </c>
      <c r="K1291" s="39">
        <f>IF(ISERROR((Table212[[#This Row],[Close Price]]-G1290)/G1290),0,(Table212[[#This Row],[Close Price]]-G1290)/G1290)</f>
        <v>-9.8353156450136942E-3</v>
      </c>
      <c r="L1291" s="39">
        <f>IF(OR(Table212[[#This Row],[Raw Return]]&lt;-20,Table212[[#This Row],[Raw Return]]&gt;20),"Outlier",Table212[[#This Row],[Raw Return]])</f>
        <v>-9.8353156450136942E-3</v>
      </c>
      <c r="M1291" s="40">
        <f>(Table212[[#This Row],[Return]]-$Q$3)^2</f>
        <v>1.2372601685540287E-4</v>
      </c>
      <c r="N1291" s="40">
        <f>(Table212[[#This Row],[Return]]-$Q$3)^3</f>
        <v>-1.3762316700959277E-6</v>
      </c>
    </row>
    <row r="1292" spans="1:14" x14ac:dyDescent="0.3">
      <c r="A1292" s="31">
        <v>42163</v>
      </c>
      <c r="B1292" s="32">
        <v>1515.15</v>
      </c>
      <c r="C1292" s="32">
        <v>1516</v>
      </c>
      <c r="D1292" s="32">
        <v>1516</v>
      </c>
      <c r="E1292" s="32">
        <v>1480</v>
      </c>
      <c r="F1292" s="32">
        <v>1502</v>
      </c>
      <c r="G1292" s="32">
        <v>1501.75</v>
      </c>
      <c r="H1292" s="32">
        <v>1499.99</v>
      </c>
      <c r="I1292" s="32">
        <v>55377</v>
      </c>
      <c r="J1292" s="33">
        <v>83065105.349999994</v>
      </c>
      <c r="K1292" s="39">
        <f>IF(ISERROR((Table212[[#This Row],[Close Price]]-G1291)/G1291),0,(Table212[[#This Row],[Close Price]]-G1291)/G1291)</f>
        <v>-8.8440088440089031E-3</v>
      </c>
      <c r="L1292" s="39">
        <f>IF(OR(Table212[[#This Row],[Raw Return]]&lt;-20,Table212[[#This Row],[Raw Return]]&gt;20),"Outlier",Table212[[#This Row],[Raw Return]])</f>
        <v>-8.8440088440089031E-3</v>
      </c>
      <c r="M1292" s="40">
        <f>(Table212[[#This Row],[Return]]-$Q$3)^2</f>
        <v>1.0265565932159359E-4</v>
      </c>
      <c r="N1292" s="40">
        <f>(Table212[[#This Row],[Return]]-$Q$3)^3</f>
        <v>-1.0400982005008366E-6</v>
      </c>
    </row>
    <row r="1293" spans="1:14" x14ac:dyDescent="0.3">
      <c r="A1293" s="36">
        <v>42164</v>
      </c>
      <c r="B1293" s="37">
        <v>1501.75</v>
      </c>
      <c r="C1293" s="37">
        <v>1518.35</v>
      </c>
      <c r="D1293" s="37">
        <v>1606.65</v>
      </c>
      <c r="E1293" s="37">
        <v>1463.5</v>
      </c>
      <c r="F1293" s="37">
        <v>1540</v>
      </c>
      <c r="G1293" s="37">
        <v>1563.1</v>
      </c>
      <c r="H1293" s="37">
        <v>1528.94</v>
      </c>
      <c r="I1293" s="37">
        <v>37137</v>
      </c>
      <c r="J1293" s="38">
        <v>56780269.100000001</v>
      </c>
      <c r="K1293" s="39">
        <f>IF(ISERROR((Table212[[#This Row],[Close Price]]-G1292)/G1292),0,(Table212[[#This Row],[Close Price]]-G1292)/G1292)</f>
        <v>4.0852338937905713E-2</v>
      </c>
      <c r="L1293" s="39">
        <f>IF(OR(Table212[[#This Row],[Raw Return]]&lt;-20,Table212[[#This Row],[Raw Return]]&gt;20),"Outlier",Table212[[#This Row],[Raw Return]])</f>
        <v>4.0852338937905713E-2</v>
      </c>
      <c r="M1293" s="40">
        <f>(Table212[[#This Row],[Return]]-$Q$3)^2</f>
        <v>1.5653445063209528E-3</v>
      </c>
      <c r="N1293" s="40">
        <f>(Table212[[#This Row],[Return]]-$Q$3)^3</f>
        <v>6.193197076427421E-5</v>
      </c>
    </row>
    <row r="1294" spans="1:14" x14ac:dyDescent="0.3">
      <c r="A1294" s="31">
        <v>42165</v>
      </c>
      <c r="B1294" s="32">
        <v>1563.1</v>
      </c>
      <c r="C1294" s="32">
        <v>1570</v>
      </c>
      <c r="D1294" s="32">
        <v>1577.5</v>
      </c>
      <c r="E1294" s="32">
        <v>1540</v>
      </c>
      <c r="F1294" s="32">
        <v>1553</v>
      </c>
      <c r="G1294" s="32">
        <v>1551.2</v>
      </c>
      <c r="H1294" s="32">
        <v>1552.8</v>
      </c>
      <c r="I1294" s="32">
        <v>55562</v>
      </c>
      <c r="J1294" s="33">
        <v>86276624.450000003</v>
      </c>
      <c r="K1294" s="39">
        <f>IF(ISERROR((Table212[[#This Row],[Close Price]]-G1293)/G1293),0,(Table212[[#This Row],[Close Price]]-G1293)/G1293)</f>
        <v>-7.6130765785937336E-3</v>
      </c>
      <c r="L1294" s="39">
        <f>IF(OR(Table212[[#This Row],[Raw Return]]&lt;-20,Table212[[#This Row],[Raw Return]]&gt;20),"Outlier",Table212[[#This Row],[Raw Return]])</f>
        <v>-7.6130765785937336E-3</v>
      </c>
      <c r="M1294" s="40">
        <f>(Table212[[#This Row],[Return]]-$Q$3)^2</f>
        <v>7.9227456528192764E-5</v>
      </c>
      <c r="N1294" s="40">
        <f>(Table212[[#This Row],[Return]]-$Q$3)^3</f>
        <v>-7.0520205749066489E-7</v>
      </c>
    </row>
    <row r="1295" spans="1:14" x14ac:dyDescent="0.3">
      <c r="A1295" s="36">
        <v>42166</v>
      </c>
      <c r="B1295" s="37">
        <v>1551.2</v>
      </c>
      <c r="C1295" s="37">
        <v>1564.95</v>
      </c>
      <c r="D1295" s="37">
        <v>1564.95</v>
      </c>
      <c r="E1295" s="37">
        <v>1530.1</v>
      </c>
      <c r="F1295" s="37">
        <v>1543</v>
      </c>
      <c r="G1295" s="37">
        <v>1539.85</v>
      </c>
      <c r="H1295" s="37">
        <v>1540.31</v>
      </c>
      <c r="I1295" s="37">
        <v>65930</v>
      </c>
      <c r="J1295" s="38">
        <v>101552451.34999999</v>
      </c>
      <c r="K1295" s="39">
        <f>IF(ISERROR((Table212[[#This Row],[Close Price]]-G1294)/G1294),0,(Table212[[#This Row],[Close Price]]-G1294)/G1294)</f>
        <v>-7.3169159360495974E-3</v>
      </c>
      <c r="L1295" s="39">
        <f>IF(OR(Table212[[#This Row],[Raw Return]]&lt;-20,Table212[[#This Row],[Raw Return]]&gt;20),"Outlier",Table212[[#This Row],[Raw Return]])</f>
        <v>-7.3169159360495974E-3</v>
      </c>
      <c r="M1295" s="40">
        <f>(Table212[[#This Row],[Return]]-$Q$3)^2</f>
        <v>7.4042927357346927E-5</v>
      </c>
      <c r="N1295" s="40">
        <f>(Table212[[#This Row],[Return]]-$Q$3)^3</f>
        <v>-6.3712606272061889E-7</v>
      </c>
    </row>
    <row r="1296" spans="1:14" x14ac:dyDescent="0.3">
      <c r="A1296" s="31">
        <v>42167</v>
      </c>
      <c r="B1296" s="32">
        <v>1539.85</v>
      </c>
      <c r="C1296" s="32">
        <v>1501.1</v>
      </c>
      <c r="D1296" s="32">
        <v>1530.05</v>
      </c>
      <c r="E1296" s="32">
        <v>1491</v>
      </c>
      <c r="F1296" s="32">
        <v>1501</v>
      </c>
      <c r="G1296" s="32">
        <v>1501.2</v>
      </c>
      <c r="H1296" s="32">
        <v>1509.82</v>
      </c>
      <c r="I1296" s="32">
        <v>32053</v>
      </c>
      <c r="J1296" s="33">
        <v>48394359</v>
      </c>
      <c r="K1296" s="39">
        <f>IF(ISERROR((Table212[[#This Row],[Close Price]]-G1295)/G1295),0,(Table212[[#This Row],[Close Price]]-G1295)/G1295)</f>
        <v>-2.5099847387732483E-2</v>
      </c>
      <c r="L1296" s="39">
        <f>IF(OR(Table212[[#This Row],[Raw Return]]&lt;-20,Table212[[#This Row],[Raw Return]]&gt;20),"Outlier",Table212[[#This Row],[Raw Return]])</f>
        <v>-2.5099847387732483E-2</v>
      </c>
      <c r="M1296" s="40">
        <f>(Table212[[#This Row],[Return]]-$Q$3)^2</f>
        <v>6.9631342705895759E-4</v>
      </c>
      <c r="N1296" s="40">
        <f>(Table212[[#This Row],[Return]]-$Q$3)^3</f>
        <v>-1.8374145650756728E-5</v>
      </c>
    </row>
    <row r="1297" spans="1:14" x14ac:dyDescent="0.3">
      <c r="A1297" s="36">
        <v>42170</v>
      </c>
      <c r="B1297" s="37">
        <v>1501.2</v>
      </c>
      <c r="C1297" s="37">
        <v>1502.05</v>
      </c>
      <c r="D1297" s="37">
        <v>1524.95</v>
      </c>
      <c r="E1297" s="37">
        <v>1478.9</v>
      </c>
      <c r="F1297" s="37">
        <v>1500</v>
      </c>
      <c r="G1297" s="37">
        <v>1499.25</v>
      </c>
      <c r="H1297" s="37">
        <v>1500</v>
      </c>
      <c r="I1297" s="37">
        <v>10161</v>
      </c>
      <c r="J1297" s="38">
        <v>15241490.800000001</v>
      </c>
      <c r="K1297" s="39">
        <f>IF(ISERROR((Table212[[#This Row],[Close Price]]-G1296)/G1296),0,(Table212[[#This Row],[Close Price]]-G1296)/G1296)</f>
        <v>-1.2989608313349623E-3</v>
      </c>
      <c r="L1297" s="39">
        <f>IF(OR(Table212[[#This Row],[Raw Return]]&lt;-20,Table212[[#This Row],[Raw Return]]&gt;20),"Outlier",Table212[[#This Row],[Raw Return]])</f>
        <v>-1.2989608313349623E-3</v>
      </c>
      <c r="M1297" s="40">
        <f>(Table212[[#This Row],[Return]]-$Q$3)^2</f>
        <v>6.6918700240225268E-6</v>
      </c>
      <c r="N1297" s="40">
        <f>(Table212[[#This Row],[Return]]-$Q$3)^3</f>
        <v>-1.7310963697541204E-8</v>
      </c>
    </row>
    <row r="1298" spans="1:14" x14ac:dyDescent="0.3">
      <c r="A1298" s="31">
        <v>42171</v>
      </c>
      <c r="B1298" s="32">
        <v>1499.25</v>
      </c>
      <c r="C1298" s="32">
        <v>1500.05</v>
      </c>
      <c r="D1298" s="32">
        <v>1514.8</v>
      </c>
      <c r="E1298" s="32">
        <v>1474.95</v>
      </c>
      <c r="F1298" s="32">
        <v>1500</v>
      </c>
      <c r="G1298" s="32">
        <v>1495</v>
      </c>
      <c r="H1298" s="32">
        <v>1486.48</v>
      </c>
      <c r="I1298" s="32">
        <v>14396</v>
      </c>
      <c r="J1298" s="33">
        <v>21399390.949999999</v>
      </c>
      <c r="K1298" s="39">
        <f>IF(ISERROR((Table212[[#This Row],[Close Price]]-G1297)/G1297),0,(Table212[[#This Row],[Close Price]]-G1297)/G1297)</f>
        <v>-2.8347507086876771E-3</v>
      </c>
      <c r="L1298" s="39">
        <f>IF(OR(Table212[[#This Row],[Raw Return]]&lt;-20,Table212[[#This Row],[Raw Return]]&gt;20),"Outlier",Table212[[#This Row],[Raw Return]])</f>
        <v>-2.8347507086876771E-3</v>
      </c>
      <c r="M1298" s="40">
        <f>(Table212[[#This Row],[Return]]-$Q$3)^2</f>
        <v>1.6996282434218853E-5</v>
      </c>
      <c r="N1298" s="40">
        <f>(Table212[[#This Row],[Return]]-$Q$3)^3</f>
        <v>-7.0069805017935008E-8</v>
      </c>
    </row>
    <row r="1299" spans="1:14" x14ac:dyDescent="0.3">
      <c r="A1299" s="36">
        <v>42172</v>
      </c>
      <c r="B1299" s="37">
        <v>1495</v>
      </c>
      <c r="C1299" s="37">
        <v>1510</v>
      </c>
      <c r="D1299" s="37">
        <v>1516.75</v>
      </c>
      <c r="E1299" s="37">
        <v>1485.6</v>
      </c>
      <c r="F1299" s="37">
        <v>1500</v>
      </c>
      <c r="G1299" s="37">
        <v>1500.3</v>
      </c>
      <c r="H1299" s="37">
        <v>1500.09</v>
      </c>
      <c r="I1299" s="37">
        <v>399073</v>
      </c>
      <c r="J1299" s="38">
        <v>598644451.39999998</v>
      </c>
      <c r="K1299" s="39">
        <f>IF(ISERROR((Table212[[#This Row],[Close Price]]-G1298)/G1298),0,(Table212[[#This Row],[Close Price]]-G1298)/G1298)</f>
        <v>3.5451505016722102E-3</v>
      </c>
      <c r="L1299" s="39">
        <f>IF(OR(Table212[[#This Row],[Raw Return]]&lt;-20,Table212[[#This Row],[Raw Return]]&gt;20),"Outlier",Table212[[#This Row],[Raw Return]])</f>
        <v>3.5451505016722102E-3</v>
      </c>
      <c r="M1299" s="40">
        <f>(Table212[[#This Row],[Return]]-$Q$3)^2</f>
        <v>5.0951614478312751E-6</v>
      </c>
      <c r="N1299" s="40">
        <f>(Table212[[#This Row],[Return]]-$Q$3)^3</f>
        <v>1.1501034990742297E-8</v>
      </c>
    </row>
    <row r="1300" spans="1:14" x14ac:dyDescent="0.3">
      <c r="A1300" s="31">
        <v>42173</v>
      </c>
      <c r="B1300" s="32">
        <v>1500.3</v>
      </c>
      <c r="C1300" s="32">
        <v>1510</v>
      </c>
      <c r="D1300" s="32">
        <v>1545</v>
      </c>
      <c r="E1300" s="32">
        <v>1500</v>
      </c>
      <c r="F1300" s="32">
        <v>1513.5</v>
      </c>
      <c r="G1300" s="32">
        <v>1517.45</v>
      </c>
      <c r="H1300" s="32">
        <v>1521.2</v>
      </c>
      <c r="I1300" s="32">
        <v>15750</v>
      </c>
      <c r="J1300" s="33">
        <v>23958825.699999999</v>
      </c>
      <c r="K1300" s="39">
        <f>IF(ISERROR((Table212[[#This Row],[Close Price]]-G1299)/G1299),0,(Table212[[#This Row],[Close Price]]-G1299)/G1299)</f>
        <v>1.1431047123908612E-2</v>
      </c>
      <c r="L1300" s="39">
        <f>IF(OR(Table212[[#This Row],[Raw Return]]&lt;-20,Table212[[#This Row],[Raw Return]]&gt;20),"Outlier",Table212[[#This Row],[Raw Return]])</f>
        <v>1.1431047123908612E-2</v>
      </c>
      <c r="M1300" s="40">
        <f>(Table212[[#This Row],[Return]]-$Q$3)^2</f>
        <v>1.0288335098749414E-4</v>
      </c>
      <c r="N1300" s="40">
        <f>(Table212[[#This Row],[Return]]-$Q$3)^3</f>
        <v>1.0435605468070831E-6</v>
      </c>
    </row>
    <row r="1301" spans="1:14" x14ac:dyDescent="0.3">
      <c r="A1301" s="36">
        <v>42174</v>
      </c>
      <c r="B1301" s="37">
        <v>1517.45</v>
      </c>
      <c r="C1301" s="37">
        <v>1524.35</v>
      </c>
      <c r="D1301" s="37">
        <v>1527.9</v>
      </c>
      <c r="E1301" s="37">
        <v>1508</v>
      </c>
      <c r="F1301" s="37">
        <v>1518.95</v>
      </c>
      <c r="G1301" s="37">
        <v>1517.65</v>
      </c>
      <c r="H1301" s="37">
        <v>1516.82</v>
      </c>
      <c r="I1301" s="37">
        <v>16405</v>
      </c>
      <c r="J1301" s="38">
        <v>24883366.25</v>
      </c>
      <c r="K1301" s="39">
        <f>IF(ISERROR((Table212[[#This Row],[Close Price]]-G1300)/G1300),0,(Table212[[#This Row],[Close Price]]-G1300)/G1300)</f>
        <v>1.3180005931005665E-4</v>
      </c>
      <c r="L1301" s="39">
        <f>IF(OR(Table212[[#This Row],[Raw Return]]&lt;-20,Table212[[#This Row],[Raw Return]]&gt;20),"Outlier",Table212[[#This Row],[Raw Return]])</f>
        <v>1.3180005931005665E-4</v>
      </c>
      <c r="M1301" s="40">
        <f>(Table212[[#This Row],[Return]]-$Q$3)^2</f>
        <v>1.3365764863327396E-6</v>
      </c>
      <c r="N1301" s="40">
        <f>(Table212[[#This Row],[Return]]-$Q$3)^3</f>
        <v>-1.5452214380613322E-9</v>
      </c>
    </row>
    <row r="1302" spans="1:14" x14ac:dyDescent="0.3">
      <c r="A1302" s="31">
        <v>42177</v>
      </c>
      <c r="B1302" s="32">
        <v>1517.65</v>
      </c>
      <c r="C1302" s="32">
        <v>1527</v>
      </c>
      <c r="D1302" s="32">
        <v>1527</v>
      </c>
      <c r="E1302" s="32">
        <v>1510</v>
      </c>
      <c r="F1302" s="32">
        <v>1519</v>
      </c>
      <c r="G1302" s="32">
        <v>1517</v>
      </c>
      <c r="H1302" s="32">
        <v>1517.59</v>
      </c>
      <c r="I1302" s="32">
        <v>223991</v>
      </c>
      <c r="J1302" s="33">
        <v>339925415.19999999</v>
      </c>
      <c r="K1302" s="39">
        <f>IF(ISERROR((Table212[[#This Row],[Close Price]]-G1301)/G1301),0,(Table212[[#This Row],[Close Price]]-G1301)/G1301)</f>
        <v>-4.2829374361683586E-4</v>
      </c>
      <c r="L1302" s="39">
        <f>IF(OR(Table212[[#This Row],[Raw Return]]&lt;-20,Table212[[#This Row],[Raw Return]]&gt;20),"Outlier",Table212[[#This Row],[Raw Return]])</f>
        <v>-4.2829374361683586E-4</v>
      </c>
      <c r="M1302" s="40">
        <f>(Table212[[#This Row],[Return]]-$Q$3)^2</f>
        <v>2.9453349396187747E-6</v>
      </c>
      <c r="N1302" s="40">
        <f>(Table212[[#This Row],[Return]]-$Q$3)^3</f>
        <v>-5.0547773873089035E-9</v>
      </c>
    </row>
    <row r="1303" spans="1:14" x14ac:dyDescent="0.3">
      <c r="A1303" s="36">
        <v>42178</v>
      </c>
      <c r="B1303" s="37">
        <v>1517</v>
      </c>
      <c r="C1303" s="37">
        <v>1518</v>
      </c>
      <c r="D1303" s="37">
        <v>1548.75</v>
      </c>
      <c r="E1303" s="37">
        <v>1516</v>
      </c>
      <c r="F1303" s="37">
        <v>1524</v>
      </c>
      <c r="G1303" s="37">
        <v>1525.6</v>
      </c>
      <c r="H1303" s="37">
        <v>1528.12</v>
      </c>
      <c r="I1303" s="37">
        <v>105378</v>
      </c>
      <c r="J1303" s="38">
        <v>161030608.25</v>
      </c>
      <c r="K1303" s="39">
        <f>IF(ISERROR((Table212[[#This Row],[Close Price]]-G1302)/G1302),0,(Table212[[#This Row],[Close Price]]-G1302)/G1302)</f>
        <v>5.6690837178641458E-3</v>
      </c>
      <c r="L1303" s="39">
        <f>IF(OR(Table212[[#This Row],[Raw Return]]&lt;-20,Table212[[#This Row],[Raw Return]]&gt;20),"Outlier",Table212[[#This Row],[Raw Return]])</f>
        <v>5.6690837178641458E-3</v>
      </c>
      <c r="M1303" s="40">
        <f>(Table212[[#This Row],[Return]]-$Q$3)^2</f>
        <v>1.9194735096250495E-5</v>
      </c>
      <c r="N1303" s="40">
        <f>(Table212[[#This Row],[Return]]-$Q$3)^3</f>
        <v>8.4095582726597429E-8</v>
      </c>
    </row>
    <row r="1304" spans="1:14" x14ac:dyDescent="0.3">
      <c r="A1304" s="31">
        <v>42179</v>
      </c>
      <c r="B1304" s="32">
        <v>1525.6</v>
      </c>
      <c r="C1304" s="32">
        <v>1544.9</v>
      </c>
      <c r="D1304" s="32">
        <v>1550</v>
      </c>
      <c r="E1304" s="32">
        <v>1499</v>
      </c>
      <c r="F1304" s="32">
        <v>1505</v>
      </c>
      <c r="G1304" s="32">
        <v>1501.9</v>
      </c>
      <c r="H1304" s="32">
        <v>1513.46</v>
      </c>
      <c r="I1304" s="32">
        <v>21099</v>
      </c>
      <c r="J1304" s="33">
        <v>31932493.800000001</v>
      </c>
      <c r="K1304" s="39">
        <f>IF(ISERROR((Table212[[#This Row],[Close Price]]-G1303)/G1303),0,(Table212[[#This Row],[Close Price]]-G1303)/G1303)</f>
        <v>-1.5534871525956883E-2</v>
      </c>
      <c r="L1304" s="39">
        <f>IF(OR(Table212[[#This Row],[Raw Return]]&lt;-20,Table212[[#This Row],[Raw Return]]&gt;20),"Outlier",Table212[[#This Row],[Raw Return]])</f>
        <v>-1.5534871525956883E-2</v>
      </c>
      <c r="M1304" s="40">
        <f>(Table212[[#This Row],[Return]]-$Q$3)^2</f>
        <v>2.8300577879265685E-4</v>
      </c>
      <c r="N1304" s="40">
        <f>(Table212[[#This Row],[Return]]-$Q$3)^3</f>
        <v>-4.7609427093305125E-6</v>
      </c>
    </row>
    <row r="1305" spans="1:14" x14ac:dyDescent="0.3">
      <c r="A1305" s="36">
        <v>42180</v>
      </c>
      <c r="B1305" s="37">
        <v>1501.9</v>
      </c>
      <c r="C1305" s="37">
        <v>1496.65</v>
      </c>
      <c r="D1305" s="37">
        <v>1517</v>
      </c>
      <c r="E1305" s="37">
        <v>1484</v>
      </c>
      <c r="F1305" s="37">
        <v>1510</v>
      </c>
      <c r="G1305" s="37">
        <v>1511.2</v>
      </c>
      <c r="H1305" s="37">
        <v>1500.11</v>
      </c>
      <c r="I1305" s="37">
        <v>56305</v>
      </c>
      <c r="J1305" s="38">
        <v>84463829.599999994</v>
      </c>
      <c r="K1305" s="39">
        <f>IF(ISERROR((Table212[[#This Row],[Close Price]]-G1304)/G1304),0,(Table212[[#This Row],[Close Price]]-G1304)/G1304)</f>
        <v>6.1921566016378948E-3</v>
      </c>
      <c r="L1305" s="39">
        <f>IF(OR(Table212[[#This Row],[Raw Return]]&lt;-20,Table212[[#This Row],[Raw Return]]&gt;20),"Outlier",Table212[[#This Row],[Raw Return]])</f>
        <v>6.1921566016378948E-3</v>
      </c>
      <c r="M1305" s="40">
        <f>(Table212[[#This Row],[Return]]-$Q$3)^2</f>
        <v>2.4051692882201644E-5</v>
      </c>
      <c r="N1305" s="40">
        <f>(Table212[[#This Row],[Return]]-$Q$3)^3</f>
        <v>1.1795557567859541E-7</v>
      </c>
    </row>
    <row r="1306" spans="1:14" x14ac:dyDescent="0.3">
      <c r="A1306" s="31">
        <v>42181</v>
      </c>
      <c r="B1306" s="32">
        <v>1511.2</v>
      </c>
      <c r="C1306" s="32">
        <v>1501.15</v>
      </c>
      <c r="D1306" s="32">
        <v>1523.2</v>
      </c>
      <c r="E1306" s="32">
        <v>1487.7</v>
      </c>
      <c r="F1306" s="32">
        <v>1500</v>
      </c>
      <c r="G1306" s="32">
        <v>1500.6</v>
      </c>
      <c r="H1306" s="32">
        <v>1500.98</v>
      </c>
      <c r="I1306" s="32">
        <v>139871</v>
      </c>
      <c r="J1306" s="33">
        <v>209942879.90000001</v>
      </c>
      <c r="K1306" s="39">
        <f>IF(ISERROR((Table212[[#This Row],[Close Price]]-G1305)/G1305),0,(Table212[[#This Row],[Close Price]]-G1305)/G1305)</f>
        <v>-7.0142932768661572E-3</v>
      </c>
      <c r="L1306" s="39">
        <f>IF(OR(Table212[[#This Row],[Raw Return]]&lt;-20,Table212[[#This Row],[Raw Return]]&gt;20),"Outlier",Table212[[#This Row],[Raw Return]])</f>
        <v>-7.0142932768661572E-3</v>
      </c>
      <c r="M1306" s="40">
        <f>(Table212[[#This Row],[Return]]-$Q$3)^2</f>
        <v>6.8926480806414238E-5</v>
      </c>
      <c r="N1306" s="40">
        <f>(Table212[[#This Row],[Return]]-$Q$3)^3</f>
        <v>-5.7224124616328203E-7</v>
      </c>
    </row>
    <row r="1307" spans="1:14" x14ac:dyDescent="0.3">
      <c r="A1307" s="36">
        <v>42184</v>
      </c>
      <c r="B1307" s="37">
        <v>1500.6</v>
      </c>
      <c r="C1307" s="37">
        <v>1435.15</v>
      </c>
      <c r="D1307" s="37">
        <v>1549.9</v>
      </c>
      <c r="E1307" s="37">
        <v>1435.15</v>
      </c>
      <c r="F1307" s="37">
        <v>1504</v>
      </c>
      <c r="G1307" s="37">
        <v>1514.55</v>
      </c>
      <c r="H1307" s="37">
        <v>1511.33</v>
      </c>
      <c r="I1307" s="37">
        <v>66320</v>
      </c>
      <c r="J1307" s="38">
        <v>100231076.25</v>
      </c>
      <c r="K1307" s="39">
        <f>IF(ISERROR((Table212[[#This Row],[Close Price]]-G1306)/G1306),0,(Table212[[#This Row],[Close Price]]-G1306)/G1306)</f>
        <v>9.2962814874050694E-3</v>
      </c>
      <c r="L1307" s="39">
        <f>IF(OR(Table212[[#This Row],[Raw Return]]&lt;-20,Table212[[#This Row],[Raw Return]]&gt;20),"Outlier",Table212[[#This Row],[Raw Return]])</f>
        <v>9.2962814874050694E-3</v>
      </c>
      <c r="M1307" s="40">
        <f>(Table212[[#This Row],[Return]]-$Q$3)^2</f>
        <v>6.4134108840212172E-5</v>
      </c>
      <c r="N1307" s="40">
        <f>(Table212[[#This Row],[Return]]-$Q$3)^3</f>
        <v>5.1361014884370751E-7</v>
      </c>
    </row>
    <row r="1308" spans="1:14" x14ac:dyDescent="0.3">
      <c r="A1308" s="31">
        <v>42185</v>
      </c>
      <c r="B1308" s="32">
        <v>1514.55</v>
      </c>
      <c r="C1308" s="32">
        <v>1501.05</v>
      </c>
      <c r="D1308" s="32">
        <v>1540</v>
      </c>
      <c r="E1308" s="32">
        <v>1501.05</v>
      </c>
      <c r="F1308" s="32">
        <v>1525</v>
      </c>
      <c r="G1308" s="32">
        <v>1532.1</v>
      </c>
      <c r="H1308" s="32">
        <v>1526.02</v>
      </c>
      <c r="I1308" s="32">
        <v>15791</v>
      </c>
      <c r="J1308" s="33">
        <v>24097346.850000001</v>
      </c>
      <c r="K1308" s="39">
        <f>IF(ISERROR((Table212[[#This Row],[Close Price]]-G1307)/G1307),0,(Table212[[#This Row],[Close Price]]-G1307)/G1307)</f>
        <v>1.1587600277310062E-2</v>
      </c>
      <c r="L1308" s="39">
        <f>IF(OR(Table212[[#This Row],[Raw Return]]&lt;-20,Table212[[#This Row],[Raw Return]]&gt;20),"Outlier",Table212[[#This Row],[Raw Return]])</f>
        <v>1.1587600277310062E-2</v>
      </c>
      <c r="M1308" s="40">
        <f>(Table212[[#This Row],[Return]]-$Q$3)^2</f>
        <v>1.0608374193793781E-4</v>
      </c>
      <c r="N1308" s="40">
        <f>(Table212[[#This Row],[Return]]-$Q$3)^3</f>
        <v>1.0926303143670031E-6</v>
      </c>
    </row>
    <row r="1309" spans="1:14" x14ac:dyDescent="0.3">
      <c r="A1309" s="36">
        <v>42186</v>
      </c>
      <c r="B1309" s="37">
        <v>1532.1</v>
      </c>
      <c r="C1309" s="37">
        <v>1527.65</v>
      </c>
      <c r="D1309" s="37">
        <v>1560</v>
      </c>
      <c r="E1309" s="37">
        <v>1527.65</v>
      </c>
      <c r="F1309" s="37">
        <v>1559</v>
      </c>
      <c r="G1309" s="37">
        <v>1557.6</v>
      </c>
      <c r="H1309" s="37">
        <v>1551</v>
      </c>
      <c r="I1309" s="37">
        <v>27578</v>
      </c>
      <c r="J1309" s="38">
        <v>42773405.600000001</v>
      </c>
      <c r="K1309" s="39">
        <f>IF(ISERROR((Table212[[#This Row],[Close Price]]-G1308)/G1308),0,(Table212[[#This Row],[Close Price]]-G1308)/G1308)</f>
        <v>1.6643822204816919E-2</v>
      </c>
      <c r="L1309" s="39">
        <f>IF(OR(Table212[[#This Row],[Raw Return]]&lt;-20,Table212[[#This Row],[Raw Return]]&gt;20),"Outlier",Table212[[#This Row],[Raw Return]])</f>
        <v>1.6643822204816919E-2</v>
      </c>
      <c r="M1309" s="40">
        <f>(Table212[[#This Row],[Return]]-$Q$3)^2</f>
        <v>2.3580422172601664E-4</v>
      </c>
      <c r="N1309" s="40">
        <f>(Table212[[#This Row],[Return]]-$Q$3)^3</f>
        <v>3.6209903243834431E-6</v>
      </c>
    </row>
    <row r="1310" spans="1:14" x14ac:dyDescent="0.3">
      <c r="A1310" s="31">
        <v>42187</v>
      </c>
      <c r="B1310" s="32">
        <v>1557.6</v>
      </c>
      <c r="C1310" s="32">
        <v>1560</v>
      </c>
      <c r="D1310" s="32">
        <v>1624</v>
      </c>
      <c r="E1310" s="32">
        <v>1560</v>
      </c>
      <c r="F1310" s="32">
        <v>1598</v>
      </c>
      <c r="G1310" s="32">
        <v>1602.3</v>
      </c>
      <c r="H1310" s="32">
        <v>1604.04</v>
      </c>
      <c r="I1310" s="32">
        <v>74155</v>
      </c>
      <c r="J1310" s="33">
        <v>118947232.09999999</v>
      </c>
      <c r="K1310" s="39">
        <f>IF(ISERROR((Table212[[#This Row],[Close Price]]-G1309)/G1309),0,(Table212[[#This Row],[Close Price]]-G1309)/G1309)</f>
        <v>2.8697996918335932E-2</v>
      </c>
      <c r="L1310" s="39">
        <f>IF(OR(Table212[[#This Row],[Raw Return]]&lt;-20,Table212[[#This Row],[Raw Return]]&gt;20),"Outlier",Table212[[#This Row],[Raw Return]])</f>
        <v>2.8697996918335932E-2</v>
      </c>
      <c r="M1310" s="40">
        <f>(Table212[[#This Row],[Return]]-$Q$3)^2</f>
        <v>7.513131898880264E-4</v>
      </c>
      <c r="N1310" s="40">
        <f>(Table212[[#This Row],[Return]]-$Q$3)^3</f>
        <v>2.059356429210064E-5</v>
      </c>
    </row>
    <row r="1311" spans="1:14" x14ac:dyDescent="0.3">
      <c r="A1311" s="36">
        <v>42188</v>
      </c>
      <c r="B1311" s="37">
        <v>1602.3</v>
      </c>
      <c r="C1311" s="37">
        <v>1605</v>
      </c>
      <c r="D1311" s="37">
        <v>1710</v>
      </c>
      <c r="E1311" s="37">
        <v>1605</v>
      </c>
      <c r="F1311" s="37">
        <v>1705</v>
      </c>
      <c r="G1311" s="37">
        <v>1682</v>
      </c>
      <c r="H1311" s="37">
        <v>1655.5</v>
      </c>
      <c r="I1311" s="37">
        <v>69680</v>
      </c>
      <c r="J1311" s="38">
        <v>115354968.34999999</v>
      </c>
      <c r="K1311" s="39">
        <f>IF(ISERROR((Table212[[#This Row],[Close Price]]-G1310)/G1310),0,(Table212[[#This Row],[Close Price]]-G1310)/G1310)</f>
        <v>4.9740997316357768E-2</v>
      </c>
      <c r="L1311" s="39">
        <f>IF(OR(Table212[[#This Row],[Raw Return]]&lt;-20,Table212[[#This Row],[Raw Return]]&gt;20),"Outlier",Table212[[#This Row],[Raw Return]])</f>
        <v>4.9740997316357768E-2</v>
      </c>
      <c r="M1311" s="40">
        <f>(Table212[[#This Row],[Return]]-$Q$3)^2</f>
        <v>2.3477022450229174E-3</v>
      </c>
      <c r="N1311" s="40">
        <f>(Table212[[#This Row],[Return]]-$Q$3)^3</f>
        <v>1.1375343578993655E-4</v>
      </c>
    </row>
    <row r="1312" spans="1:14" x14ac:dyDescent="0.3">
      <c r="A1312" s="31">
        <v>42191</v>
      </c>
      <c r="B1312" s="32">
        <v>1682</v>
      </c>
      <c r="C1312" s="32">
        <v>1675</v>
      </c>
      <c r="D1312" s="32">
        <v>1787.2</v>
      </c>
      <c r="E1312" s="32">
        <v>1656</v>
      </c>
      <c r="F1312" s="32">
        <v>1723</v>
      </c>
      <c r="G1312" s="32">
        <v>1719.25</v>
      </c>
      <c r="H1312" s="32">
        <v>1725.86</v>
      </c>
      <c r="I1312" s="32">
        <v>87565</v>
      </c>
      <c r="J1312" s="33">
        <v>151125112.40000001</v>
      </c>
      <c r="K1312" s="39">
        <f>IF(ISERROR((Table212[[#This Row],[Close Price]]-G1311)/G1311),0,(Table212[[#This Row],[Close Price]]-G1311)/G1311)</f>
        <v>2.2146254458977409E-2</v>
      </c>
      <c r="L1312" s="39">
        <f>IF(OR(Table212[[#This Row],[Raw Return]]&lt;-20,Table212[[#This Row],[Raw Return]]&gt;20),"Outlier",Table212[[#This Row],[Raw Return]])</f>
        <v>2.2146254458977409E-2</v>
      </c>
      <c r="M1312" s="40">
        <f>(Table212[[#This Row],[Return]]-$Q$3)^2</f>
        <v>4.3507078089884805E-4</v>
      </c>
      <c r="N1312" s="40">
        <f>(Table212[[#This Row],[Return]]-$Q$3)^3</f>
        <v>9.0748587914674557E-6</v>
      </c>
    </row>
    <row r="1313" spans="1:14" x14ac:dyDescent="0.3">
      <c r="A1313" s="36">
        <v>42192</v>
      </c>
      <c r="B1313" s="37">
        <v>1719.25</v>
      </c>
      <c r="C1313" s="37">
        <v>1725.2</v>
      </c>
      <c r="D1313" s="37">
        <v>1785</v>
      </c>
      <c r="E1313" s="37">
        <v>1720</v>
      </c>
      <c r="F1313" s="37">
        <v>1774</v>
      </c>
      <c r="G1313" s="37">
        <v>1766</v>
      </c>
      <c r="H1313" s="37">
        <v>1765.71</v>
      </c>
      <c r="I1313" s="37">
        <v>84481</v>
      </c>
      <c r="J1313" s="38">
        <v>149169060.09999999</v>
      </c>
      <c r="K1313" s="39">
        <f>IF(ISERROR((Table212[[#This Row],[Close Price]]-G1312)/G1312),0,(Table212[[#This Row],[Close Price]]-G1312)/G1312)</f>
        <v>2.7192089573942126E-2</v>
      </c>
      <c r="L1313" s="39">
        <f>IF(OR(Table212[[#This Row],[Raw Return]]&lt;-20,Table212[[#This Row],[Raw Return]]&gt;20),"Outlier",Table212[[#This Row],[Raw Return]])</f>
        <v>2.7192089573942126E-2</v>
      </c>
      <c r="M1313" s="40">
        <f>(Table212[[#This Row],[Return]]-$Q$3)^2</f>
        <v>6.7102682655992155E-4</v>
      </c>
      <c r="N1313" s="40">
        <f>(Table212[[#This Row],[Return]]-$Q$3)^3</f>
        <v>1.7382403392517402E-5</v>
      </c>
    </row>
    <row r="1314" spans="1:14" x14ac:dyDescent="0.3">
      <c r="A1314" s="31">
        <v>42193</v>
      </c>
      <c r="B1314" s="32">
        <v>1766</v>
      </c>
      <c r="C1314" s="32">
        <v>1758</v>
      </c>
      <c r="D1314" s="32">
        <v>1783.9</v>
      </c>
      <c r="E1314" s="32">
        <v>1735</v>
      </c>
      <c r="F1314" s="32">
        <v>1757.7</v>
      </c>
      <c r="G1314" s="32">
        <v>1759.15</v>
      </c>
      <c r="H1314" s="32">
        <v>1762.39</v>
      </c>
      <c r="I1314" s="32">
        <v>39600</v>
      </c>
      <c r="J1314" s="33">
        <v>69790623.549999997</v>
      </c>
      <c r="K1314" s="39">
        <f>IF(ISERROR((Table212[[#This Row],[Close Price]]-G1313)/G1313),0,(Table212[[#This Row],[Close Price]]-G1313)/G1313)</f>
        <v>-3.8788221970554411E-3</v>
      </c>
      <c r="L1314" s="39">
        <f>IF(OR(Table212[[#This Row],[Raw Return]]&lt;-20,Table212[[#This Row],[Raw Return]]&gt;20),"Outlier",Table212[[#This Row],[Raw Return]])</f>
        <v>-3.8788221970554411E-3</v>
      </c>
      <c r="M1314" s="40">
        <f>(Table212[[#This Row],[Return]]-$Q$3)^2</f>
        <v>2.6695060331191267E-5</v>
      </c>
      <c r="N1314" s="40">
        <f>(Table212[[#This Row],[Return]]-$Q$3)^3</f>
        <v>-1.379260694461151E-7</v>
      </c>
    </row>
    <row r="1315" spans="1:14" x14ac:dyDescent="0.3">
      <c r="A1315" s="36">
        <v>42194</v>
      </c>
      <c r="B1315" s="37">
        <v>1759.15</v>
      </c>
      <c r="C1315" s="37">
        <v>1757</v>
      </c>
      <c r="D1315" s="37">
        <v>1779.9</v>
      </c>
      <c r="E1315" s="37">
        <v>1700.25</v>
      </c>
      <c r="F1315" s="37">
        <v>1706.2</v>
      </c>
      <c r="G1315" s="37">
        <v>1708.75</v>
      </c>
      <c r="H1315" s="37">
        <v>1732.88</v>
      </c>
      <c r="I1315" s="37">
        <v>25564</v>
      </c>
      <c r="J1315" s="38">
        <v>44299446.549999997</v>
      </c>
      <c r="K1315" s="39">
        <f>IF(ISERROR((Table212[[#This Row],[Close Price]]-G1314)/G1314),0,(Table212[[#This Row],[Close Price]]-G1314)/G1314)</f>
        <v>-2.8650200380865808E-2</v>
      </c>
      <c r="L1315" s="39">
        <f>IF(OR(Table212[[#This Row],[Raw Return]]&lt;-20,Table212[[#This Row],[Raw Return]]&gt;20),"Outlier",Table212[[#This Row],[Raw Return]])</f>
        <v>-2.8650200380865808E-2</v>
      </c>
      <c r="M1315" s="40">
        <f>(Table212[[#This Row],[Return]]-$Q$3)^2</f>
        <v>8.962900981834426E-4</v>
      </c>
      <c r="N1315" s="40">
        <f>(Table212[[#This Row],[Return]]-$Q$3)^3</f>
        <v>-2.6833226578777803E-5</v>
      </c>
    </row>
    <row r="1316" spans="1:14" x14ac:dyDescent="0.3">
      <c r="A1316" s="31">
        <v>42195</v>
      </c>
      <c r="B1316" s="32">
        <v>1708.75</v>
      </c>
      <c r="C1316" s="32">
        <v>1703</v>
      </c>
      <c r="D1316" s="32">
        <v>1738.8</v>
      </c>
      <c r="E1316" s="32">
        <v>1690.95</v>
      </c>
      <c r="F1316" s="32">
        <v>1720</v>
      </c>
      <c r="G1316" s="32">
        <v>1725.2</v>
      </c>
      <c r="H1316" s="32">
        <v>1721.96</v>
      </c>
      <c r="I1316" s="32">
        <v>40691</v>
      </c>
      <c r="J1316" s="33">
        <v>70068104.349999994</v>
      </c>
      <c r="K1316" s="39">
        <f>IF(ISERROR((Table212[[#This Row],[Close Price]]-G1315)/G1315),0,(Table212[[#This Row],[Close Price]]-G1315)/G1315)</f>
        <v>9.6269202633504289E-3</v>
      </c>
      <c r="L1316" s="39">
        <f>IF(OR(Table212[[#This Row],[Raw Return]]&lt;-20,Table212[[#This Row],[Raw Return]]&gt;20),"Outlier",Table212[[#This Row],[Raw Return]])</f>
        <v>9.6269202633504289E-3</v>
      </c>
      <c r="M1316" s="40">
        <f>(Table212[[#This Row],[Return]]-$Q$3)^2</f>
        <v>6.9539191052768752E-5</v>
      </c>
      <c r="N1316" s="40">
        <f>(Table212[[#This Row],[Return]]-$Q$3)^3</f>
        <v>5.7988844017733751E-7</v>
      </c>
    </row>
    <row r="1317" spans="1:14" x14ac:dyDescent="0.3">
      <c r="A1317" s="36">
        <v>42198</v>
      </c>
      <c r="B1317" s="37">
        <v>1725.2</v>
      </c>
      <c r="C1317" s="37">
        <v>1715.1</v>
      </c>
      <c r="D1317" s="37">
        <v>1738.8</v>
      </c>
      <c r="E1317" s="37">
        <v>1715.1</v>
      </c>
      <c r="F1317" s="37">
        <v>1730</v>
      </c>
      <c r="G1317" s="37">
        <v>1728.65</v>
      </c>
      <c r="H1317" s="37">
        <v>1731.22</v>
      </c>
      <c r="I1317" s="37">
        <v>14487</v>
      </c>
      <c r="J1317" s="38">
        <v>25080207.800000001</v>
      </c>
      <c r="K1317" s="39">
        <f>IF(ISERROR((Table212[[#This Row],[Close Price]]-G1316)/G1316),0,(Table212[[#This Row],[Close Price]]-G1316)/G1316)</f>
        <v>1.9997681428240467E-3</v>
      </c>
      <c r="L1317" s="39">
        <f>IF(OR(Table212[[#This Row],[Raw Return]]&lt;-20,Table212[[#This Row],[Raw Return]]&gt;20),"Outlier",Table212[[#This Row],[Raw Return]])</f>
        <v>1.9997681428240467E-3</v>
      </c>
      <c r="M1317" s="40">
        <f>(Table212[[#This Row],[Return]]-$Q$3)^2</f>
        <v>5.0675045645394626E-7</v>
      </c>
      <c r="N1317" s="40">
        <f>(Table212[[#This Row],[Return]]-$Q$3)^3</f>
        <v>3.6073744322323319E-10</v>
      </c>
    </row>
    <row r="1318" spans="1:14" x14ac:dyDescent="0.3">
      <c r="A1318" s="31">
        <v>42199</v>
      </c>
      <c r="B1318" s="32">
        <v>1728.65</v>
      </c>
      <c r="C1318" s="32">
        <v>1725</v>
      </c>
      <c r="D1318" s="32">
        <v>1760</v>
      </c>
      <c r="E1318" s="32">
        <v>1721.6</v>
      </c>
      <c r="F1318" s="32">
        <v>1740.25</v>
      </c>
      <c r="G1318" s="32">
        <v>1738.45</v>
      </c>
      <c r="H1318" s="32">
        <v>1743.2</v>
      </c>
      <c r="I1318" s="32">
        <v>16382</v>
      </c>
      <c r="J1318" s="33">
        <v>28557174.300000001</v>
      </c>
      <c r="K1318" s="39">
        <f>IF(ISERROR((Table212[[#This Row],[Close Price]]-G1317)/G1317),0,(Table212[[#This Row],[Close Price]]-G1317)/G1317)</f>
        <v>5.6691637983397186E-3</v>
      </c>
      <c r="L1318" s="39">
        <f>IF(OR(Table212[[#This Row],[Raw Return]]&lt;-20,Table212[[#This Row],[Raw Return]]&gt;20),"Outlier",Table212[[#This Row],[Raw Return]])</f>
        <v>5.6691637983397186E-3</v>
      </c>
      <c r="M1318" s="40">
        <f>(Table212[[#This Row],[Return]]-$Q$3)^2</f>
        <v>1.9195436796562734E-5</v>
      </c>
      <c r="N1318" s="40">
        <f>(Table212[[#This Row],[Return]]-$Q$3)^3</f>
        <v>8.4100194181430971E-8</v>
      </c>
    </row>
    <row r="1319" spans="1:14" x14ac:dyDescent="0.3">
      <c r="A1319" s="36">
        <v>42200</v>
      </c>
      <c r="B1319" s="37">
        <v>1738.45</v>
      </c>
      <c r="C1319" s="37">
        <v>1755</v>
      </c>
      <c r="D1319" s="37">
        <v>1781.5</v>
      </c>
      <c r="E1319" s="37">
        <v>1745.25</v>
      </c>
      <c r="F1319" s="37">
        <v>1766</v>
      </c>
      <c r="G1319" s="37">
        <v>1767.9</v>
      </c>
      <c r="H1319" s="37">
        <v>1768.47</v>
      </c>
      <c r="I1319" s="37">
        <v>31351</v>
      </c>
      <c r="J1319" s="38">
        <v>55443261.450000003</v>
      </c>
      <c r="K1319" s="39">
        <f>IF(ISERROR((Table212[[#This Row],[Close Price]]-G1318)/G1318),0,(Table212[[#This Row],[Close Price]]-G1318)/G1318)</f>
        <v>1.6940377922862345E-2</v>
      </c>
      <c r="L1319" s="39">
        <f>IF(OR(Table212[[#This Row],[Raw Return]]&lt;-20,Table212[[#This Row],[Raw Return]]&gt;20),"Outlier",Table212[[#This Row],[Raw Return]])</f>
        <v>1.6940377922862345E-2</v>
      </c>
      <c r="M1319" s="40">
        <f>(Table212[[#This Row],[Return]]-$Q$3)^2</f>
        <v>2.4499993767663884E-4</v>
      </c>
      <c r="N1319" s="40">
        <f>(Table212[[#This Row],[Return]]-$Q$3)^3</f>
        <v>3.8348551181398743E-6</v>
      </c>
    </row>
    <row r="1320" spans="1:14" x14ac:dyDescent="0.3">
      <c r="A1320" s="31">
        <v>42201</v>
      </c>
      <c r="B1320" s="32">
        <v>1767.9</v>
      </c>
      <c r="C1320" s="32">
        <v>1778.9</v>
      </c>
      <c r="D1320" s="32">
        <v>1783</v>
      </c>
      <c r="E1320" s="32">
        <v>1730</v>
      </c>
      <c r="F1320" s="32">
        <v>1739.8</v>
      </c>
      <c r="G1320" s="32">
        <v>1740.8</v>
      </c>
      <c r="H1320" s="32">
        <v>1760.6</v>
      </c>
      <c r="I1320" s="32">
        <v>16759</v>
      </c>
      <c r="J1320" s="33">
        <v>29505952.800000001</v>
      </c>
      <c r="K1320" s="39">
        <f>IF(ISERROR((Table212[[#This Row],[Close Price]]-G1319)/G1319),0,(Table212[[#This Row],[Close Price]]-G1319)/G1319)</f>
        <v>-1.532892131907921E-2</v>
      </c>
      <c r="L1320" s="39">
        <f>IF(OR(Table212[[#This Row],[Raw Return]]&lt;-20,Table212[[#This Row],[Raw Return]]&gt;20),"Outlier",Table212[[#This Row],[Raw Return]])</f>
        <v>-1.532892131907921E-2</v>
      </c>
      <c r="M1320" s="40">
        <f>(Table212[[#This Row],[Return]]-$Q$3)^2</f>
        <v>2.7611888605138309E-4</v>
      </c>
      <c r="N1320" s="40">
        <f>(Table212[[#This Row],[Return]]-$Q$3)^3</f>
        <v>-4.5882193164771859E-6</v>
      </c>
    </row>
    <row r="1321" spans="1:14" x14ac:dyDescent="0.3">
      <c r="A1321" s="36">
        <v>42202</v>
      </c>
      <c r="B1321" s="37">
        <v>1740.8</v>
      </c>
      <c r="C1321" s="37">
        <v>1740.05</v>
      </c>
      <c r="D1321" s="37">
        <v>1745.8</v>
      </c>
      <c r="E1321" s="37">
        <v>1705.2</v>
      </c>
      <c r="F1321" s="37">
        <v>1720</v>
      </c>
      <c r="G1321" s="37">
        <v>1719.85</v>
      </c>
      <c r="H1321" s="37">
        <v>1720.64</v>
      </c>
      <c r="I1321" s="37">
        <v>20290</v>
      </c>
      <c r="J1321" s="38">
        <v>34911813.700000003</v>
      </c>
      <c r="K1321" s="39">
        <f>IF(ISERROR((Table212[[#This Row],[Close Price]]-G1320)/G1320),0,(Table212[[#This Row],[Close Price]]-G1320)/G1320)</f>
        <v>-1.2034696691176497E-2</v>
      </c>
      <c r="L1321" s="39">
        <f>IF(OR(Table212[[#This Row],[Raw Return]]&lt;-20,Table212[[#This Row],[Raw Return]]&gt;20),"Outlier",Table212[[#This Row],[Raw Return]])</f>
        <v>-1.2034696691176497E-2</v>
      </c>
      <c r="M1321" s="40">
        <f>(Table212[[#This Row],[Return]]-$Q$3)^2</f>
        <v>1.7749169107395964E-4</v>
      </c>
      <c r="N1321" s="40">
        <f>(Table212[[#This Row],[Return]]-$Q$3)^3</f>
        <v>-2.3646509388193258E-6</v>
      </c>
    </row>
    <row r="1322" spans="1:14" x14ac:dyDescent="0.3">
      <c r="A1322" s="31">
        <v>42205</v>
      </c>
      <c r="B1322" s="32">
        <v>1719.85</v>
      </c>
      <c r="C1322" s="32">
        <v>1723</v>
      </c>
      <c r="D1322" s="32">
        <v>1747.25</v>
      </c>
      <c r="E1322" s="32">
        <v>1663.85</v>
      </c>
      <c r="F1322" s="32">
        <v>1710</v>
      </c>
      <c r="G1322" s="32">
        <v>1703.3</v>
      </c>
      <c r="H1322" s="32">
        <v>1716.96</v>
      </c>
      <c r="I1322" s="32">
        <v>49296</v>
      </c>
      <c r="J1322" s="33">
        <v>84639269.75</v>
      </c>
      <c r="K1322" s="39">
        <f>IF(ISERROR((Table212[[#This Row],[Close Price]]-G1321)/G1321),0,(Table212[[#This Row],[Close Price]]-G1321)/G1321)</f>
        <v>-9.6229322324621076E-3</v>
      </c>
      <c r="L1322" s="39">
        <f>IF(OR(Table212[[#This Row],[Raw Return]]&lt;-20,Table212[[#This Row],[Raw Return]]&gt;20),"Outlier",Table212[[#This Row],[Raw Return]])</f>
        <v>-9.6229322324621076E-3</v>
      </c>
      <c r="M1322" s="40">
        <f>(Table212[[#This Row],[Return]]-$Q$3)^2</f>
        <v>1.1904634884554426E-4</v>
      </c>
      <c r="N1322" s="40">
        <f>(Table212[[#This Row],[Return]]-$Q$3)^3</f>
        <v>-1.2988952248036604E-6</v>
      </c>
    </row>
    <row r="1323" spans="1:14" x14ac:dyDescent="0.3">
      <c r="A1323" s="36">
        <v>42206</v>
      </c>
      <c r="B1323" s="37">
        <v>1703.3</v>
      </c>
      <c r="C1323" s="37">
        <v>1715.6</v>
      </c>
      <c r="D1323" s="37">
        <v>1725</v>
      </c>
      <c r="E1323" s="37">
        <v>1672.2</v>
      </c>
      <c r="F1323" s="37">
        <v>1704.95</v>
      </c>
      <c r="G1323" s="37">
        <v>1686.2</v>
      </c>
      <c r="H1323" s="37">
        <v>1699.92</v>
      </c>
      <c r="I1323" s="37">
        <v>12983</v>
      </c>
      <c r="J1323" s="38">
        <v>22070067.600000001</v>
      </c>
      <c r="K1323" s="39">
        <f>IF(ISERROR((Table212[[#This Row],[Close Price]]-G1322)/G1322),0,(Table212[[#This Row],[Close Price]]-G1322)/G1322)</f>
        <v>-1.0039335407737868E-2</v>
      </c>
      <c r="L1323" s="39">
        <f>IF(OR(Table212[[#This Row],[Raw Return]]&lt;-20,Table212[[#This Row],[Raw Return]]&gt;20),"Outlier",Table212[[#This Row],[Raw Return]])</f>
        <v>-1.0039335407737868E-2</v>
      </c>
      <c r="M1323" s="40">
        <f>(Table212[[#This Row],[Return]]-$Q$3)^2</f>
        <v>1.2830635421345079E-4</v>
      </c>
      <c r="N1323" s="40">
        <f>(Table212[[#This Row],[Return]]-$Q$3)^3</f>
        <v>-1.4533568008465575E-6</v>
      </c>
    </row>
    <row r="1324" spans="1:14" x14ac:dyDescent="0.3">
      <c r="A1324" s="31">
        <v>42207</v>
      </c>
      <c r="B1324" s="32">
        <v>1686.2</v>
      </c>
      <c r="C1324" s="32">
        <v>1691</v>
      </c>
      <c r="D1324" s="32">
        <v>1724</v>
      </c>
      <c r="E1324" s="32">
        <v>1665.25</v>
      </c>
      <c r="F1324" s="32">
        <v>1675</v>
      </c>
      <c r="G1324" s="32">
        <v>1677</v>
      </c>
      <c r="H1324" s="32">
        <v>1696.02</v>
      </c>
      <c r="I1324" s="32">
        <v>39046</v>
      </c>
      <c r="J1324" s="33">
        <v>66222855.600000001</v>
      </c>
      <c r="K1324" s="39">
        <f>IF(ISERROR((Table212[[#This Row],[Close Price]]-G1323)/G1323),0,(Table212[[#This Row],[Close Price]]-G1323)/G1323)</f>
        <v>-5.4560550349899446E-3</v>
      </c>
      <c r="L1324" s="39">
        <f>IF(OR(Table212[[#This Row],[Raw Return]]&lt;-20,Table212[[#This Row],[Raw Return]]&gt;20),"Outlier",Table212[[#This Row],[Raw Return]])</f>
        <v>-5.4560550349899446E-3</v>
      </c>
      <c r="M1324" s="40">
        <f>(Table212[[#This Row],[Return]]-$Q$3)^2</f>
        <v>4.5480984426106453E-5</v>
      </c>
      <c r="N1324" s="40">
        <f>(Table212[[#This Row],[Return]]-$Q$3)^3</f>
        <v>-3.0672189907940986E-7</v>
      </c>
    </row>
    <row r="1325" spans="1:14" x14ac:dyDescent="0.3">
      <c r="A1325" s="36">
        <v>42208</v>
      </c>
      <c r="B1325" s="37">
        <v>1677</v>
      </c>
      <c r="C1325" s="37">
        <v>1730</v>
      </c>
      <c r="D1325" s="37">
        <v>1760</v>
      </c>
      <c r="E1325" s="37">
        <v>1715</v>
      </c>
      <c r="F1325" s="37">
        <v>1726.35</v>
      </c>
      <c r="G1325" s="37">
        <v>1729.6</v>
      </c>
      <c r="H1325" s="37">
        <v>1736.63</v>
      </c>
      <c r="I1325" s="37">
        <v>178823</v>
      </c>
      <c r="J1325" s="38">
        <v>310550211.44999999</v>
      </c>
      <c r="K1325" s="39">
        <f>IF(ISERROR((Table212[[#This Row],[Close Price]]-G1324)/G1324),0,(Table212[[#This Row],[Close Price]]-G1324)/G1324)</f>
        <v>3.1365533691115034E-2</v>
      </c>
      <c r="L1325" s="39">
        <f>IF(OR(Table212[[#This Row],[Raw Return]]&lt;-20,Table212[[#This Row],[Raw Return]]&gt;20),"Outlier",Table212[[#This Row],[Raw Return]])</f>
        <v>3.1365533691115034E-2</v>
      </c>
      <c r="M1325" s="40">
        <f>(Table212[[#This Row],[Return]]-$Q$3)^2</f>
        <v>9.0466380355214713E-4</v>
      </c>
      <c r="N1325" s="40">
        <f>(Table212[[#This Row],[Return]]-$Q$3)^3</f>
        <v>2.7210142813775385E-5</v>
      </c>
    </row>
    <row r="1326" spans="1:14" x14ac:dyDescent="0.3">
      <c r="A1326" s="31">
        <v>42209</v>
      </c>
      <c r="B1326" s="32">
        <v>1729.6</v>
      </c>
      <c r="C1326" s="32">
        <v>1745</v>
      </c>
      <c r="D1326" s="32">
        <v>1790</v>
      </c>
      <c r="E1326" s="32">
        <v>1719</v>
      </c>
      <c r="F1326" s="32">
        <v>1722</v>
      </c>
      <c r="G1326" s="32">
        <v>1726.9</v>
      </c>
      <c r="H1326" s="32">
        <v>1756.66</v>
      </c>
      <c r="I1326" s="32">
        <v>77428</v>
      </c>
      <c r="J1326" s="33">
        <v>136014291.75</v>
      </c>
      <c r="K1326" s="39">
        <f>IF(ISERROR((Table212[[#This Row],[Close Price]]-G1325)/G1325),0,(Table212[[#This Row],[Close Price]]-G1325)/G1325)</f>
        <v>-1.561054579093327E-3</v>
      </c>
      <c r="L1326" s="39">
        <f>IF(OR(Table212[[#This Row],[Raw Return]]&lt;-20,Table212[[#This Row],[Raw Return]]&gt;20),"Outlier",Table212[[#This Row],[Raw Return]])</f>
        <v>-1.561054579093327E-3</v>
      </c>
      <c r="M1326" s="40">
        <f>(Table212[[#This Row],[Return]]-$Q$3)^2</f>
        <v>8.1165653911420854E-6</v>
      </c>
      <c r="N1326" s="40">
        <f>(Table212[[#This Row],[Return]]-$Q$3)^3</f>
        <v>-2.312375918185245E-8</v>
      </c>
    </row>
    <row r="1327" spans="1:14" x14ac:dyDescent="0.3">
      <c r="A1327" s="36">
        <v>42212</v>
      </c>
      <c r="B1327" s="37">
        <v>1726.9</v>
      </c>
      <c r="C1327" s="37">
        <v>1720</v>
      </c>
      <c r="D1327" s="37">
        <v>1739</v>
      </c>
      <c r="E1327" s="37">
        <v>1705.85</v>
      </c>
      <c r="F1327" s="37">
        <v>1717</v>
      </c>
      <c r="G1327" s="37">
        <v>1716.55</v>
      </c>
      <c r="H1327" s="37">
        <v>1720.56</v>
      </c>
      <c r="I1327" s="37">
        <v>31180</v>
      </c>
      <c r="J1327" s="38">
        <v>53646941.200000003</v>
      </c>
      <c r="K1327" s="39">
        <f>IF(ISERROR((Table212[[#This Row],[Close Price]]-G1326)/G1326),0,(Table212[[#This Row],[Close Price]]-G1326)/G1326)</f>
        <v>-5.9933985754821563E-3</v>
      </c>
      <c r="L1327" s="39">
        <f>IF(OR(Table212[[#This Row],[Raw Return]]&lt;-20,Table212[[#This Row],[Raw Return]]&gt;20),"Outlier",Table212[[#This Row],[Raw Return]])</f>
        <v>-5.9933985754821563E-3</v>
      </c>
      <c r="M1327" s="40">
        <f>(Table212[[#This Row],[Return]]-$Q$3)^2</f>
        <v>5.3017368232736252E-5</v>
      </c>
      <c r="N1327" s="40">
        <f>(Table212[[#This Row],[Return]]-$Q$3)^3</f>
        <v>-3.8603550363371175E-7</v>
      </c>
    </row>
    <row r="1328" spans="1:14" x14ac:dyDescent="0.3">
      <c r="A1328" s="31">
        <v>42213</v>
      </c>
      <c r="B1328" s="32">
        <v>1716.55</v>
      </c>
      <c r="C1328" s="32">
        <v>1720.15</v>
      </c>
      <c r="D1328" s="32">
        <v>1744</v>
      </c>
      <c r="E1328" s="32">
        <v>1716</v>
      </c>
      <c r="F1328" s="32">
        <v>1722.05</v>
      </c>
      <c r="G1328" s="32">
        <v>1730.25</v>
      </c>
      <c r="H1328" s="32">
        <v>1734.72</v>
      </c>
      <c r="I1328" s="32">
        <v>44953</v>
      </c>
      <c r="J1328" s="33">
        <v>77981009.099999994</v>
      </c>
      <c r="K1328" s="39">
        <f>IF(ISERROR((Table212[[#This Row],[Close Price]]-G1327)/G1327),0,(Table212[[#This Row],[Close Price]]-G1327)/G1327)</f>
        <v>7.9811249308205674E-3</v>
      </c>
      <c r="L1328" s="39">
        <f>IF(OR(Table212[[#This Row],[Raw Return]]&lt;-20,Table212[[#This Row],[Raw Return]]&gt;20),"Outlier",Table212[[#This Row],[Raw Return]])</f>
        <v>7.9811249308205674E-3</v>
      </c>
      <c r="M1328" s="40">
        <f>(Table212[[#This Row],[Return]]-$Q$3)^2</f>
        <v>4.4799205475516792E-5</v>
      </c>
      <c r="N1328" s="40">
        <f>(Table212[[#This Row],[Return]]-$Q$3)^3</f>
        <v>2.9985097658267806E-7</v>
      </c>
    </row>
    <row r="1329" spans="1:14" x14ac:dyDescent="0.3">
      <c r="A1329" s="36">
        <v>42214</v>
      </c>
      <c r="B1329" s="37">
        <v>1730.25</v>
      </c>
      <c r="C1329" s="37">
        <v>1730.4</v>
      </c>
      <c r="D1329" s="37">
        <v>1835</v>
      </c>
      <c r="E1329" s="37">
        <v>1730.4</v>
      </c>
      <c r="F1329" s="37">
        <v>1810.95</v>
      </c>
      <c r="G1329" s="37">
        <v>1813.65</v>
      </c>
      <c r="H1329" s="37">
        <v>1797.84</v>
      </c>
      <c r="I1329" s="37">
        <v>167630</v>
      </c>
      <c r="J1329" s="38">
        <v>301372710.60000002</v>
      </c>
      <c r="K1329" s="39">
        <f>IF(ISERROR((Table212[[#This Row],[Close Price]]-G1328)/G1328),0,(Table212[[#This Row],[Close Price]]-G1328)/G1328)</f>
        <v>4.8201127004768148E-2</v>
      </c>
      <c r="L1329" s="39">
        <f>IF(OR(Table212[[#This Row],[Raw Return]]&lt;-20,Table212[[#This Row],[Raw Return]]&gt;20),"Outlier",Table212[[#This Row],[Raw Return]])</f>
        <v>4.8201127004768148E-2</v>
      </c>
      <c r="M1329" s="40">
        <f>(Table212[[#This Row],[Return]]-$Q$3)^2</f>
        <v>2.2008504860136615E-3</v>
      </c>
      <c r="N1329" s="40">
        <f>(Table212[[#This Row],[Return]]-$Q$3)^3</f>
        <v>1.0324898949378718E-4</v>
      </c>
    </row>
    <row r="1330" spans="1:14" x14ac:dyDescent="0.3">
      <c r="A1330" s="31">
        <v>42215</v>
      </c>
      <c r="B1330" s="32">
        <v>1813.65</v>
      </c>
      <c r="C1330" s="32">
        <v>1829.85</v>
      </c>
      <c r="D1330" s="32">
        <v>1857.7</v>
      </c>
      <c r="E1330" s="32">
        <v>1815</v>
      </c>
      <c r="F1330" s="32">
        <v>1831</v>
      </c>
      <c r="G1330" s="32">
        <v>1833.15</v>
      </c>
      <c r="H1330" s="32">
        <v>1844.14</v>
      </c>
      <c r="I1330" s="32">
        <v>91745</v>
      </c>
      <c r="J1330" s="33">
        <v>169190720.05000001</v>
      </c>
      <c r="K1330" s="39">
        <f>IF(ISERROR((Table212[[#This Row],[Close Price]]-G1329)/G1329),0,(Table212[[#This Row],[Close Price]]-G1329)/G1329)</f>
        <v>1.0751798858655197E-2</v>
      </c>
      <c r="L1330" s="39">
        <f>IF(OR(Table212[[#This Row],[Raw Return]]&lt;-20,Table212[[#This Row],[Raw Return]]&gt;20),"Outlier",Table212[[#This Row],[Raw Return]])</f>
        <v>1.0751798858655197E-2</v>
      </c>
      <c r="M1330" s="40">
        <f>(Table212[[#This Row],[Return]]-$Q$3)^2</f>
        <v>8.9565304547819323E-5</v>
      </c>
      <c r="N1330" s="40">
        <f>(Table212[[#This Row],[Return]]-$Q$3)^3</f>
        <v>8.4763661884598718E-7</v>
      </c>
    </row>
    <row r="1331" spans="1:14" x14ac:dyDescent="0.3">
      <c r="A1331" s="36">
        <v>42216</v>
      </c>
      <c r="B1331" s="37">
        <v>1833.15</v>
      </c>
      <c r="C1331" s="37">
        <v>1845</v>
      </c>
      <c r="D1331" s="37">
        <v>1870</v>
      </c>
      <c r="E1331" s="37">
        <v>1833</v>
      </c>
      <c r="F1331" s="37">
        <v>1846</v>
      </c>
      <c r="G1331" s="37">
        <v>1845.7</v>
      </c>
      <c r="H1331" s="37">
        <v>1856.39</v>
      </c>
      <c r="I1331" s="37">
        <v>79009</v>
      </c>
      <c r="J1331" s="38">
        <v>146671692.5</v>
      </c>
      <c r="K1331" s="39">
        <f>IF(ISERROR((Table212[[#This Row],[Close Price]]-G1330)/G1330),0,(Table212[[#This Row],[Close Price]]-G1330)/G1330)</f>
        <v>6.8461391593704572E-3</v>
      </c>
      <c r="L1331" s="39">
        <f>IF(OR(Table212[[#This Row],[Raw Return]]&lt;-20,Table212[[#This Row],[Raw Return]]&gt;20),"Outlier",Table212[[#This Row],[Raw Return]])</f>
        <v>6.8461391593704572E-3</v>
      </c>
      <c r="M1331" s="40">
        <f>(Table212[[#This Row],[Return]]-$Q$3)^2</f>
        <v>3.089397729525042E-5</v>
      </c>
      <c r="N1331" s="40">
        <f>(Table212[[#This Row],[Return]]-$Q$3)^3</f>
        <v>1.7171598861527206E-7</v>
      </c>
    </row>
    <row r="1332" spans="1:14" x14ac:dyDescent="0.3">
      <c r="A1332" s="31">
        <v>42219</v>
      </c>
      <c r="B1332" s="32">
        <v>1845.7</v>
      </c>
      <c r="C1332" s="32">
        <v>1859</v>
      </c>
      <c r="D1332" s="32">
        <v>1922.7</v>
      </c>
      <c r="E1332" s="32">
        <v>1846.05</v>
      </c>
      <c r="F1332" s="32">
        <v>1893.55</v>
      </c>
      <c r="G1332" s="32">
        <v>1905.05</v>
      </c>
      <c r="H1332" s="32">
        <v>1893.49</v>
      </c>
      <c r="I1332" s="32">
        <v>94503</v>
      </c>
      <c r="J1332" s="33">
        <v>178940869.30000001</v>
      </c>
      <c r="K1332" s="39">
        <f>IF(ISERROR((Table212[[#This Row],[Close Price]]-G1331)/G1331),0,(Table212[[#This Row],[Close Price]]-G1331)/G1331)</f>
        <v>3.2155821639486326E-2</v>
      </c>
      <c r="L1332" s="39">
        <f>IF(OR(Table212[[#This Row],[Raw Return]]&lt;-20,Table212[[#This Row],[Raw Return]]&gt;20),"Outlier",Table212[[#This Row],[Raw Return]])</f>
        <v>3.2155821639486326E-2</v>
      </c>
      <c r="M1332" s="40">
        <f>(Table212[[#This Row],[Return]]-$Q$3)^2</f>
        <v>9.5282833500185966E-4</v>
      </c>
      <c r="N1332" s="40">
        <f>(Table212[[#This Row],[Return]]-$Q$3)^3</f>
        <v>2.9411826501554727E-5</v>
      </c>
    </row>
    <row r="1333" spans="1:14" x14ac:dyDescent="0.3">
      <c r="A1333" s="36">
        <v>42220</v>
      </c>
      <c r="B1333" s="37">
        <v>1905.05</v>
      </c>
      <c r="C1333" s="37">
        <v>1922</v>
      </c>
      <c r="D1333" s="37">
        <v>2160</v>
      </c>
      <c r="E1333" s="37">
        <v>1909</v>
      </c>
      <c r="F1333" s="37">
        <v>2018</v>
      </c>
      <c r="G1333" s="37">
        <v>2026.65</v>
      </c>
      <c r="H1333" s="37">
        <v>2035.87</v>
      </c>
      <c r="I1333" s="37">
        <v>256964</v>
      </c>
      <c r="J1333" s="38">
        <v>523145227.10000002</v>
      </c>
      <c r="K1333" s="39">
        <f>IF(ISERROR((Table212[[#This Row],[Close Price]]-G1332)/G1332),0,(Table212[[#This Row],[Close Price]]-G1332)/G1332)</f>
        <v>6.383034566021896E-2</v>
      </c>
      <c r="L1333" s="39">
        <f>IF(OR(Table212[[#This Row],[Raw Return]]&lt;-20,Table212[[#This Row],[Raw Return]]&gt;20),"Outlier",Table212[[#This Row],[Raw Return]])</f>
        <v>6.383034566021896E-2</v>
      </c>
      <c r="M1333" s="40">
        <f>(Table212[[#This Row],[Return]]-$Q$3)^2</f>
        <v>3.9115569999145106E-3</v>
      </c>
      <c r="N1333" s="40">
        <f>(Table212[[#This Row],[Return]]-$Q$3)^3</f>
        <v>2.446383251892297E-4</v>
      </c>
    </row>
    <row r="1334" spans="1:14" x14ac:dyDescent="0.3">
      <c r="A1334" s="31">
        <v>42221</v>
      </c>
      <c r="B1334" s="32">
        <v>2026.65</v>
      </c>
      <c r="C1334" s="32">
        <v>2047</v>
      </c>
      <c r="D1334" s="32">
        <v>2050</v>
      </c>
      <c r="E1334" s="32">
        <v>1969.9</v>
      </c>
      <c r="F1334" s="32">
        <v>1987.15</v>
      </c>
      <c r="G1334" s="32">
        <v>1991.05</v>
      </c>
      <c r="H1334" s="32">
        <v>2021.77</v>
      </c>
      <c r="I1334" s="32">
        <v>82037</v>
      </c>
      <c r="J1334" s="33">
        <v>165860237.84999999</v>
      </c>
      <c r="K1334" s="39">
        <f>IF(ISERROR((Table212[[#This Row],[Close Price]]-G1333)/G1333),0,(Table212[[#This Row],[Close Price]]-G1333)/G1333)</f>
        <v>-1.7565933930377784E-2</v>
      </c>
      <c r="L1334" s="39">
        <f>IF(OR(Table212[[#This Row],[Raw Return]]&lt;-20,Table212[[#This Row],[Raw Return]]&gt;20),"Outlier",Table212[[#This Row],[Raw Return]])</f>
        <v>-1.7565933930377784E-2</v>
      </c>
      <c r="M1334" s="40">
        <f>(Table212[[#This Row],[Return]]-$Q$3)^2</f>
        <v>3.5546720739014167E-4</v>
      </c>
      <c r="N1334" s="40">
        <f>(Table212[[#This Row],[Return]]-$Q$3)^3</f>
        <v>-6.7019211430107839E-6</v>
      </c>
    </row>
    <row r="1335" spans="1:14" x14ac:dyDescent="0.3">
      <c r="A1335" s="36">
        <v>42222</v>
      </c>
      <c r="B1335" s="37">
        <v>1991.05</v>
      </c>
      <c r="C1335" s="37">
        <v>1992.1</v>
      </c>
      <c r="D1335" s="37">
        <v>2007.95</v>
      </c>
      <c r="E1335" s="37">
        <v>1905.5</v>
      </c>
      <c r="F1335" s="37">
        <v>1927.9</v>
      </c>
      <c r="G1335" s="37">
        <v>1925.9</v>
      </c>
      <c r="H1335" s="37">
        <v>1950.94</v>
      </c>
      <c r="I1335" s="37">
        <v>65897</v>
      </c>
      <c r="J1335" s="38">
        <v>128561323.3</v>
      </c>
      <c r="K1335" s="39">
        <f>IF(ISERROR((Table212[[#This Row],[Close Price]]-G1334)/G1334),0,(Table212[[#This Row],[Close Price]]-G1334)/G1334)</f>
        <v>-3.2721428392054379E-2</v>
      </c>
      <c r="L1335" s="39">
        <f>IF(OR(Table212[[#This Row],[Raw Return]]&lt;-20,Table212[[#This Row],[Raw Return]]&gt;20),"Outlier",Table212[[#This Row],[Raw Return]])</f>
        <v>-3.2721428392054379E-2</v>
      </c>
      <c r="M1335" s="40">
        <f>(Table212[[#This Row],[Return]]-$Q$3)^2</f>
        <v>1.1566346945968953E-3</v>
      </c>
      <c r="N1335" s="40">
        <f>(Table212[[#This Row],[Return]]-$Q$3)^3</f>
        <v>-3.9336373867092867E-5</v>
      </c>
    </row>
    <row r="1336" spans="1:14" x14ac:dyDescent="0.3">
      <c r="A1336" s="31">
        <v>42223</v>
      </c>
      <c r="B1336" s="32">
        <v>1925.9</v>
      </c>
      <c r="C1336" s="32">
        <v>1944.9</v>
      </c>
      <c r="D1336" s="32">
        <v>2036</v>
      </c>
      <c r="E1336" s="32">
        <v>1940</v>
      </c>
      <c r="F1336" s="32">
        <v>2014</v>
      </c>
      <c r="G1336" s="32">
        <v>2010.05</v>
      </c>
      <c r="H1336" s="32">
        <v>2012.05</v>
      </c>
      <c r="I1336" s="32">
        <v>144193</v>
      </c>
      <c r="J1336" s="33">
        <v>290124176.64999998</v>
      </c>
      <c r="K1336" s="39">
        <f>IF(ISERROR((Table212[[#This Row],[Close Price]]-G1335)/G1335),0,(Table212[[#This Row],[Close Price]]-G1335)/G1335)</f>
        <v>4.3693857417311313E-2</v>
      </c>
      <c r="L1336" s="39">
        <f>IF(OR(Table212[[#This Row],[Raw Return]]&lt;-20,Table212[[#This Row],[Raw Return]]&gt;20),"Outlier",Table212[[#This Row],[Raw Return]])</f>
        <v>4.3693857417311313E-2</v>
      </c>
      <c r="M1336" s="40">
        <f>(Table212[[#This Row],[Return]]-$Q$3)^2</f>
        <v>1.7982648791916628E-3</v>
      </c>
      <c r="N1336" s="40">
        <f>(Table212[[#This Row],[Return]]-$Q$3)^3</f>
        <v>7.6257136570932919E-5</v>
      </c>
    </row>
    <row r="1337" spans="1:14" x14ac:dyDescent="0.3">
      <c r="A1337" s="36">
        <v>42226</v>
      </c>
      <c r="B1337" s="37">
        <v>2010.05</v>
      </c>
      <c r="C1337" s="37">
        <v>2011</v>
      </c>
      <c r="D1337" s="37">
        <v>2025.05</v>
      </c>
      <c r="E1337" s="37">
        <v>1992.25</v>
      </c>
      <c r="F1337" s="37">
        <v>2005</v>
      </c>
      <c r="G1337" s="37">
        <v>2003.35</v>
      </c>
      <c r="H1337" s="37">
        <v>2011.04</v>
      </c>
      <c r="I1337" s="37">
        <v>49589</v>
      </c>
      <c r="J1337" s="38">
        <v>99725642.349999994</v>
      </c>
      <c r="K1337" s="39">
        <f>IF(ISERROR((Table212[[#This Row],[Close Price]]-G1336)/G1336),0,(Table212[[#This Row],[Close Price]]-G1336)/G1336)</f>
        <v>-3.3332504166563247E-3</v>
      </c>
      <c r="L1337" s="39">
        <f>IF(OR(Table212[[#This Row],[Raw Return]]&lt;-20,Table212[[#This Row],[Raw Return]]&gt;20),"Outlier",Table212[[#This Row],[Raw Return]])</f>
        <v>-3.3332504166563247E-3</v>
      </c>
      <c r="M1337" s="40">
        <f>(Table212[[#This Row],[Return]]-$Q$3)^2</f>
        <v>2.1355068800733453E-5</v>
      </c>
      <c r="N1337" s="40">
        <f>(Table212[[#This Row],[Return]]-$Q$3)^3</f>
        <v>-9.8685072027218262E-8</v>
      </c>
    </row>
    <row r="1338" spans="1:14" x14ac:dyDescent="0.3">
      <c r="A1338" s="31">
        <v>42227</v>
      </c>
      <c r="B1338" s="32">
        <v>2003.35</v>
      </c>
      <c r="C1338" s="32">
        <v>2003</v>
      </c>
      <c r="D1338" s="32">
        <v>2039</v>
      </c>
      <c r="E1338" s="32">
        <v>1968.9</v>
      </c>
      <c r="F1338" s="32">
        <v>2012</v>
      </c>
      <c r="G1338" s="32">
        <v>2005.85</v>
      </c>
      <c r="H1338" s="32">
        <v>1996.97</v>
      </c>
      <c r="I1338" s="32">
        <v>46782</v>
      </c>
      <c r="J1338" s="33">
        <v>93422222.200000003</v>
      </c>
      <c r="K1338" s="39">
        <f>IF(ISERROR((Table212[[#This Row],[Close Price]]-G1337)/G1337),0,(Table212[[#This Row],[Close Price]]-G1337)/G1337)</f>
        <v>1.2479097511667956E-3</v>
      </c>
      <c r="L1338" s="39">
        <f>IF(OR(Table212[[#This Row],[Raw Return]]&lt;-20,Table212[[#This Row],[Raw Return]]&gt;20),"Outlier",Table212[[#This Row],[Raw Return]])</f>
        <v>1.2479097511667956E-3</v>
      </c>
      <c r="M1338" s="40">
        <f>(Table212[[#This Row],[Return]]-$Q$3)^2</f>
        <v>1.5995456357734528E-9</v>
      </c>
      <c r="N1338" s="40">
        <f>(Table212[[#This Row],[Return]]-$Q$3)^3</f>
        <v>-6.3972740081938001E-14</v>
      </c>
    </row>
    <row r="1339" spans="1:14" x14ac:dyDescent="0.3">
      <c r="A1339" s="36">
        <v>42228</v>
      </c>
      <c r="B1339" s="37">
        <v>2005.85</v>
      </c>
      <c r="C1339" s="37">
        <v>2005</v>
      </c>
      <c r="D1339" s="37">
        <v>2014</v>
      </c>
      <c r="E1339" s="37">
        <v>1963.6</v>
      </c>
      <c r="F1339" s="37">
        <v>1964</v>
      </c>
      <c r="G1339" s="37">
        <v>1986.85</v>
      </c>
      <c r="H1339" s="37">
        <v>1991.14</v>
      </c>
      <c r="I1339" s="37">
        <v>61326</v>
      </c>
      <c r="J1339" s="38">
        <v>122108784.75</v>
      </c>
      <c r="K1339" s="39">
        <f>IF(ISERROR((Table212[[#This Row],[Close Price]]-G1338)/G1338),0,(Table212[[#This Row],[Close Price]]-G1338)/G1338)</f>
        <v>-9.4722935413914296E-3</v>
      </c>
      <c r="L1339" s="39">
        <f>IF(OR(Table212[[#This Row],[Raw Return]]&lt;-20,Table212[[#This Row],[Raw Return]]&gt;20),"Outlier",Table212[[#This Row],[Raw Return]])</f>
        <v>-9.4722935413914296E-3</v>
      </c>
      <c r="M1339" s="40">
        <f>(Table212[[#This Row],[Return]]-$Q$3)^2</f>
        <v>1.1578185266224835E-4</v>
      </c>
      <c r="N1339" s="40">
        <f>(Table212[[#This Row],[Return]]-$Q$3)^3</f>
        <v>-1.2458356145989751E-6</v>
      </c>
    </row>
    <row r="1340" spans="1:14" x14ac:dyDescent="0.3">
      <c r="A1340" s="31">
        <v>42229</v>
      </c>
      <c r="B1340" s="32">
        <v>1986.85</v>
      </c>
      <c r="C1340" s="32">
        <v>1986</v>
      </c>
      <c r="D1340" s="32">
        <v>2052.85</v>
      </c>
      <c r="E1340" s="32">
        <v>1920</v>
      </c>
      <c r="F1340" s="32">
        <v>1935</v>
      </c>
      <c r="G1340" s="32">
        <v>1935.35</v>
      </c>
      <c r="H1340" s="32">
        <v>1970.53</v>
      </c>
      <c r="I1340" s="32">
        <v>191726</v>
      </c>
      <c r="J1340" s="33">
        <v>377801812.85000002</v>
      </c>
      <c r="K1340" s="39">
        <f>IF(ISERROR((Table212[[#This Row],[Close Price]]-G1339)/G1339),0,(Table212[[#This Row],[Close Price]]-G1339)/G1339)</f>
        <v>-2.59204268062511E-2</v>
      </c>
      <c r="L1340" s="39">
        <f>IF(OR(Table212[[#This Row],[Raw Return]]&lt;-20,Table212[[#This Row],[Raw Return]]&gt;20),"Outlier",Table212[[#This Row],[Raw Return]])</f>
        <v>-2.59204268062511E-2</v>
      </c>
      <c r="M1340" s="40">
        <f>(Table212[[#This Row],[Return]]-$Q$3)^2</f>
        <v>7.4029326913744068E-4</v>
      </c>
      <c r="N1340" s="40">
        <f>(Table212[[#This Row],[Return]]-$Q$3)^3</f>
        <v>-2.0142144213049357E-5</v>
      </c>
    </row>
    <row r="1341" spans="1:14" x14ac:dyDescent="0.3">
      <c r="A1341" s="36">
        <v>42230</v>
      </c>
      <c r="B1341" s="37">
        <v>1935.35</v>
      </c>
      <c r="C1341" s="37">
        <v>1969.95</v>
      </c>
      <c r="D1341" s="37">
        <v>1990</v>
      </c>
      <c r="E1341" s="37">
        <v>1938</v>
      </c>
      <c r="F1341" s="37">
        <v>1971.95</v>
      </c>
      <c r="G1341" s="37">
        <v>1972.35</v>
      </c>
      <c r="H1341" s="37">
        <v>1965.67</v>
      </c>
      <c r="I1341" s="37">
        <v>25047</v>
      </c>
      <c r="J1341" s="38">
        <v>49234166.950000003</v>
      </c>
      <c r="K1341" s="39">
        <f>IF(ISERROR((Table212[[#This Row],[Close Price]]-G1340)/G1340),0,(Table212[[#This Row],[Close Price]]-G1340)/G1340)</f>
        <v>1.911798899423877E-2</v>
      </c>
      <c r="L1341" s="39">
        <f>IF(OR(Table212[[#This Row],[Raw Return]]&lt;-20,Table212[[#This Row],[Raw Return]]&gt;20),"Outlier",Table212[[#This Row],[Raw Return]])</f>
        <v>1.911798899423877E-2</v>
      </c>
      <c r="M1341" s="40">
        <f>(Table212[[#This Row],[Return]]-$Q$3)^2</f>
        <v>3.1791192836239329E-4</v>
      </c>
      <c r="N1341" s="40">
        <f>(Table212[[#This Row],[Return]]-$Q$3)^3</f>
        <v>5.6683966807450922E-6</v>
      </c>
    </row>
    <row r="1342" spans="1:14" x14ac:dyDescent="0.3">
      <c r="A1342" s="31">
        <v>42233</v>
      </c>
      <c r="B1342" s="32">
        <v>1972.35</v>
      </c>
      <c r="C1342" s="32">
        <v>1956.85</v>
      </c>
      <c r="D1342" s="32">
        <v>1990</v>
      </c>
      <c r="E1342" s="32">
        <v>1930</v>
      </c>
      <c r="F1342" s="32">
        <v>1935</v>
      </c>
      <c r="G1342" s="32">
        <v>1942.8</v>
      </c>
      <c r="H1342" s="32">
        <v>1956.08</v>
      </c>
      <c r="I1342" s="32">
        <v>31682</v>
      </c>
      <c r="J1342" s="33">
        <v>61972628.700000003</v>
      </c>
      <c r="K1342" s="39">
        <f>IF(ISERROR((Table212[[#This Row],[Close Price]]-G1341)/G1341),0,(Table212[[#This Row],[Close Price]]-G1341)/G1341)</f>
        <v>-1.4982127918472865E-2</v>
      </c>
      <c r="L1342" s="39">
        <f>IF(OR(Table212[[#This Row],[Raw Return]]&lt;-20,Table212[[#This Row],[Raw Return]]&gt;20),"Outlier",Table212[[#This Row],[Raw Return]])</f>
        <v>-1.4982127918472865E-2</v>
      </c>
      <c r="M1342" s="40">
        <f>(Table212[[#This Row],[Return]]-$Q$3)^2</f>
        <v>2.6471394094532618E-4</v>
      </c>
      <c r="N1342" s="40">
        <f>(Table212[[#This Row],[Return]]-$Q$3)^3</f>
        <v>-4.3069042872956604E-6</v>
      </c>
    </row>
    <row r="1343" spans="1:14" x14ac:dyDescent="0.3">
      <c r="A1343" s="36">
        <v>42234</v>
      </c>
      <c r="B1343" s="37">
        <v>1942.8</v>
      </c>
      <c r="C1343" s="37">
        <v>1949.8</v>
      </c>
      <c r="D1343" s="37">
        <v>1951</v>
      </c>
      <c r="E1343" s="37">
        <v>1915</v>
      </c>
      <c r="F1343" s="37">
        <v>1918.8</v>
      </c>
      <c r="G1343" s="37">
        <v>1920.6</v>
      </c>
      <c r="H1343" s="37">
        <v>1932.46</v>
      </c>
      <c r="I1343" s="37">
        <v>19794</v>
      </c>
      <c r="J1343" s="38">
        <v>38251156.350000001</v>
      </c>
      <c r="K1343" s="39">
        <f>IF(ISERROR((Table212[[#This Row],[Close Price]]-G1342)/G1342),0,(Table212[[#This Row],[Close Price]]-G1342)/G1342)</f>
        <v>-1.1426806670784459E-2</v>
      </c>
      <c r="L1343" s="39">
        <f>IF(OR(Table212[[#This Row],[Raw Return]]&lt;-20,Table212[[#This Row],[Raw Return]]&gt;20),"Outlier",Table212[[#This Row],[Raw Return]])</f>
        <v>-1.1426806670784459E-2</v>
      </c>
      <c r="M1343" s="40">
        <f>(Table212[[#This Row],[Return]]-$Q$3)^2</f>
        <v>1.6166386925260681E-4</v>
      </c>
      <c r="N1343" s="40">
        <f>(Table212[[#This Row],[Return]]-$Q$3)^3</f>
        <v>-2.0555093349786189E-6</v>
      </c>
    </row>
    <row r="1344" spans="1:14" x14ac:dyDescent="0.3">
      <c r="A1344" s="31">
        <v>42235</v>
      </c>
      <c r="B1344" s="32">
        <v>1920.6</v>
      </c>
      <c r="C1344" s="32">
        <v>1924</v>
      </c>
      <c r="D1344" s="32">
        <v>1933</v>
      </c>
      <c r="E1344" s="32">
        <v>1875</v>
      </c>
      <c r="F1344" s="32">
        <v>1890</v>
      </c>
      <c r="G1344" s="32">
        <v>1883.95</v>
      </c>
      <c r="H1344" s="32">
        <v>1893.52</v>
      </c>
      <c r="I1344" s="32">
        <v>30928</v>
      </c>
      <c r="J1344" s="33">
        <v>58562744.5</v>
      </c>
      <c r="K1344" s="39">
        <f>IF(ISERROR((Table212[[#This Row],[Close Price]]-G1343)/G1343),0,(Table212[[#This Row],[Close Price]]-G1343)/G1343)</f>
        <v>-1.9082578360928807E-2</v>
      </c>
      <c r="L1344" s="39">
        <f>IF(OR(Table212[[#This Row],[Raw Return]]&lt;-20,Table212[[#This Row],[Raw Return]]&gt;20),"Outlier",Table212[[#This Row],[Raw Return]])</f>
        <v>-1.9082578360928807E-2</v>
      </c>
      <c r="M1344" s="40">
        <f>(Table212[[#This Row],[Return]]-$Q$3)^2</f>
        <v>4.1495655451810387E-4</v>
      </c>
      <c r="N1344" s="40">
        <f>(Table212[[#This Row],[Return]]-$Q$3)^3</f>
        <v>-8.4528652039121699E-6</v>
      </c>
    </row>
    <row r="1345" spans="1:14" x14ac:dyDescent="0.3">
      <c r="A1345" s="36">
        <v>42236</v>
      </c>
      <c r="B1345" s="37">
        <v>1883.95</v>
      </c>
      <c r="C1345" s="37">
        <v>1880.05</v>
      </c>
      <c r="D1345" s="37">
        <v>1927</v>
      </c>
      <c r="E1345" s="37">
        <v>1861</v>
      </c>
      <c r="F1345" s="37">
        <v>1865</v>
      </c>
      <c r="G1345" s="37">
        <v>1879.35</v>
      </c>
      <c r="H1345" s="37">
        <v>1900.02</v>
      </c>
      <c r="I1345" s="37">
        <v>231540</v>
      </c>
      <c r="J1345" s="38">
        <v>439930455</v>
      </c>
      <c r="K1345" s="39">
        <f>IF(ISERROR((Table212[[#This Row],[Close Price]]-G1344)/G1344),0,(Table212[[#This Row],[Close Price]]-G1344)/G1344)</f>
        <v>-2.441678388492336E-3</v>
      </c>
      <c r="L1345" s="39">
        <f>IF(OR(Table212[[#This Row],[Raw Return]]&lt;-20,Table212[[#This Row],[Raw Return]]&gt;20),"Outlier",Table212[[#This Row],[Raw Return]])</f>
        <v>-2.441678388492336E-3</v>
      </c>
      <c r="M1345" s="40">
        <f>(Table212[[#This Row],[Return]]-$Q$3)^2</f>
        <v>1.3909785323724474E-5</v>
      </c>
      <c r="N1345" s="40">
        <f>(Table212[[#This Row],[Return]]-$Q$3)^3</f>
        <v>-5.1877691361597373E-8</v>
      </c>
    </row>
    <row r="1346" spans="1:14" x14ac:dyDescent="0.3">
      <c r="A1346" s="31">
        <v>42237</v>
      </c>
      <c r="B1346" s="32">
        <v>1879.35</v>
      </c>
      <c r="C1346" s="32">
        <v>1861.9</v>
      </c>
      <c r="D1346" s="32">
        <v>1895</v>
      </c>
      <c r="E1346" s="32">
        <v>1825</v>
      </c>
      <c r="F1346" s="32">
        <v>1872</v>
      </c>
      <c r="G1346" s="32">
        <v>1878</v>
      </c>
      <c r="H1346" s="32">
        <v>1872.29</v>
      </c>
      <c r="I1346" s="32">
        <v>34214</v>
      </c>
      <c r="J1346" s="33">
        <v>64058580.399999999</v>
      </c>
      <c r="K1346" s="39">
        <f>IF(ISERROR((Table212[[#This Row],[Close Price]]-G1345)/G1345),0,(Table212[[#This Row],[Close Price]]-G1345)/G1345)</f>
        <v>-7.1833346635800097E-4</v>
      </c>
      <c r="L1346" s="39">
        <f>IF(OR(Table212[[#This Row],[Raw Return]]&lt;-20,Table212[[#This Row],[Raw Return]]&gt;20),"Outlier",Table212[[#This Row],[Raw Return]])</f>
        <v>-7.1833346635800097E-4</v>
      </c>
      <c r="M1346" s="40">
        <f>(Table212[[#This Row],[Return]]-$Q$3)^2</f>
        <v>4.0249890571496851E-6</v>
      </c>
      <c r="N1346" s="40">
        <f>(Table212[[#This Row],[Return]]-$Q$3)^3</f>
        <v>-8.0750841347569116E-9</v>
      </c>
    </row>
    <row r="1347" spans="1:14" x14ac:dyDescent="0.3">
      <c r="A1347" s="36">
        <v>42240</v>
      </c>
      <c r="B1347" s="37">
        <v>1878</v>
      </c>
      <c r="C1347" s="37">
        <v>1849.95</v>
      </c>
      <c r="D1347" s="37">
        <v>1849.95</v>
      </c>
      <c r="E1347" s="37">
        <v>1680.65</v>
      </c>
      <c r="F1347" s="37">
        <v>1744.8</v>
      </c>
      <c r="G1347" s="37">
        <v>1714.7</v>
      </c>
      <c r="H1347" s="37">
        <v>1768.54</v>
      </c>
      <c r="I1347" s="37">
        <v>103171</v>
      </c>
      <c r="J1347" s="38">
        <v>182461972.40000001</v>
      </c>
      <c r="K1347" s="39">
        <f>IF(ISERROR((Table212[[#This Row],[Close Price]]-G1346)/G1346),0,(Table212[[#This Row],[Close Price]]-G1346)/G1346)</f>
        <v>-8.6954206602768883E-2</v>
      </c>
      <c r="L1347" s="39">
        <f>IF(OR(Table212[[#This Row],[Raw Return]]&lt;-20,Table212[[#This Row],[Raw Return]]&gt;20),"Outlier",Table212[[#This Row],[Raw Return]])</f>
        <v>-8.6954206602768883E-2</v>
      </c>
      <c r="M1347" s="40">
        <f>(Table212[[#This Row],[Return]]-$Q$3)^2</f>
        <v>7.7866700961988604E-3</v>
      </c>
      <c r="N1347" s="40">
        <f>(Table212[[#This Row],[Return]]-$Q$3)^3</f>
        <v>-6.8711220441054701E-4</v>
      </c>
    </row>
    <row r="1348" spans="1:14" x14ac:dyDescent="0.3">
      <c r="A1348" s="31">
        <v>42241</v>
      </c>
      <c r="B1348" s="32">
        <v>1714.7</v>
      </c>
      <c r="C1348" s="32">
        <v>1718</v>
      </c>
      <c r="D1348" s="32">
        <v>1749.85</v>
      </c>
      <c r="E1348" s="32">
        <v>1662</v>
      </c>
      <c r="F1348" s="32">
        <v>1724.9</v>
      </c>
      <c r="G1348" s="32">
        <v>1708.25</v>
      </c>
      <c r="H1348" s="32">
        <v>1696.08</v>
      </c>
      <c r="I1348" s="32">
        <v>84903</v>
      </c>
      <c r="J1348" s="33">
        <v>144002447.25</v>
      </c>
      <c r="K1348" s="39">
        <f>IF(ISERROR((Table212[[#This Row],[Close Price]]-G1347)/G1347),0,(Table212[[#This Row],[Close Price]]-G1347)/G1347)</f>
        <v>-3.7615909488540535E-3</v>
      </c>
      <c r="L1348" s="39">
        <f>IF(OR(Table212[[#This Row],[Raw Return]]&lt;-20,Table212[[#This Row],[Raw Return]]&gt;20),"Outlier",Table212[[#This Row],[Raw Return]])</f>
        <v>-3.7615909488540535E-3</v>
      </c>
      <c r="M1348" s="40">
        <f>(Table212[[#This Row],[Return]]-$Q$3)^2</f>
        <v>2.5497399957658643E-5</v>
      </c>
      <c r="N1348" s="40">
        <f>(Table212[[#This Row],[Return]]-$Q$3)^3</f>
        <v>-1.2874899411079632E-7</v>
      </c>
    </row>
    <row r="1349" spans="1:14" x14ac:dyDescent="0.3">
      <c r="A1349" s="36">
        <v>42242</v>
      </c>
      <c r="B1349" s="37">
        <v>1708.25</v>
      </c>
      <c r="C1349" s="37">
        <v>1702</v>
      </c>
      <c r="D1349" s="37">
        <v>1784</v>
      </c>
      <c r="E1349" s="37">
        <v>1702</v>
      </c>
      <c r="F1349" s="37">
        <v>1707.9</v>
      </c>
      <c r="G1349" s="37">
        <v>1714</v>
      </c>
      <c r="H1349" s="37">
        <v>1742.05</v>
      </c>
      <c r="I1349" s="37">
        <v>38691</v>
      </c>
      <c r="J1349" s="38">
        <v>67401502.349999994</v>
      </c>
      <c r="K1349" s="39">
        <f>IF(ISERROR((Table212[[#This Row],[Close Price]]-G1348)/G1348),0,(Table212[[#This Row],[Close Price]]-G1348)/G1348)</f>
        <v>3.3660178545294891E-3</v>
      </c>
      <c r="L1349" s="39">
        <f>IF(OR(Table212[[#This Row],[Raw Return]]&lt;-20,Table212[[#This Row],[Raw Return]]&gt;20),"Outlier",Table212[[#This Row],[Raw Return]])</f>
        <v>3.3660178545294891E-3</v>
      </c>
      <c r="M1349" s="40">
        <f>(Table212[[#This Row],[Return]]-$Q$3)^2</f>
        <v>4.3185568964195726E-6</v>
      </c>
      <c r="N1349" s="40">
        <f>(Table212[[#This Row],[Return]]-$Q$3)^3</f>
        <v>8.9744526104959692E-9</v>
      </c>
    </row>
    <row r="1350" spans="1:14" x14ac:dyDescent="0.3">
      <c r="A1350" s="31">
        <v>42243</v>
      </c>
      <c r="B1350" s="32">
        <v>1714</v>
      </c>
      <c r="C1350" s="32">
        <v>1725.1</v>
      </c>
      <c r="D1350" s="32">
        <v>1795</v>
      </c>
      <c r="E1350" s="32">
        <v>1724.95</v>
      </c>
      <c r="F1350" s="32">
        <v>1736</v>
      </c>
      <c r="G1350" s="32">
        <v>1744.65</v>
      </c>
      <c r="H1350" s="32">
        <v>1753.76</v>
      </c>
      <c r="I1350" s="32">
        <v>33103</v>
      </c>
      <c r="J1350" s="33">
        <v>58054877.25</v>
      </c>
      <c r="K1350" s="39">
        <f>IF(ISERROR((Table212[[#This Row],[Close Price]]-G1349)/G1349),0,(Table212[[#This Row],[Close Price]]-G1349)/G1349)</f>
        <v>1.7882147024504136E-2</v>
      </c>
      <c r="L1350" s="39">
        <f>IF(OR(Table212[[#This Row],[Raw Return]]&lt;-20,Table212[[#This Row],[Raw Return]]&gt;20),"Outlier",Table212[[#This Row],[Raw Return]])</f>
        <v>1.7882147024504136E-2</v>
      </c>
      <c r="M1350" s="40">
        <f>(Table212[[#This Row],[Return]]-$Q$3)^2</f>
        <v>2.7536889919292922E-4</v>
      </c>
      <c r="N1350" s="40">
        <f>(Table212[[#This Row],[Return]]-$Q$3)^3</f>
        <v>4.569538414988439E-6</v>
      </c>
    </row>
    <row r="1351" spans="1:14" x14ac:dyDescent="0.3">
      <c r="A1351" s="36">
        <v>42244</v>
      </c>
      <c r="B1351" s="37">
        <v>1744.65</v>
      </c>
      <c r="C1351" s="37">
        <v>1755</v>
      </c>
      <c r="D1351" s="37">
        <v>1846.95</v>
      </c>
      <c r="E1351" s="37">
        <v>1755</v>
      </c>
      <c r="F1351" s="37">
        <v>1832</v>
      </c>
      <c r="G1351" s="37">
        <v>1815.05</v>
      </c>
      <c r="H1351" s="37">
        <v>1783.68</v>
      </c>
      <c r="I1351" s="37">
        <v>99814</v>
      </c>
      <c r="J1351" s="38">
        <v>178036174.44999999</v>
      </c>
      <c r="K1351" s="39">
        <f>IF(ISERROR((Table212[[#This Row],[Close Price]]-G1350)/G1350),0,(Table212[[#This Row],[Close Price]]-G1350)/G1350)</f>
        <v>4.0351933052474628E-2</v>
      </c>
      <c r="L1351" s="39">
        <f>IF(OR(Table212[[#This Row],[Raw Return]]&lt;-20,Table212[[#This Row],[Raw Return]]&gt;20),"Outlier",Table212[[#This Row],[Raw Return]])</f>
        <v>4.0351933052474628E-2</v>
      </c>
      <c r="M1351" s="40">
        <f>(Table212[[#This Row],[Return]]-$Q$3)^2</f>
        <v>1.5259983602490289E-3</v>
      </c>
      <c r="N1351" s="40">
        <f>(Table212[[#This Row],[Return]]-$Q$3)^3</f>
        <v>5.9611644170129316E-5</v>
      </c>
    </row>
    <row r="1352" spans="1:14" x14ac:dyDescent="0.3">
      <c r="A1352" s="31">
        <v>42247</v>
      </c>
      <c r="B1352" s="32">
        <v>1815.05</v>
      </c>
      <c r="C1352" s="32">
        <v>1805</v>
      </c>
      <c r="D1352" s="32">
        <v>1878</v>
      </c>
      <c r="E1352" s="32">
        <v>1770</v>
      </c>
      <c r="F1352" s="32">
        <v>1802.7</v>
      </c>
      <c r="G1352" s="32">
        <v>1809.8</v>
      </c>
      <c r="H1352" s="32">
        <v>1833.5</v>
      </c>
      <c r="I1352" s="32">
        <v>29319</v>
      </c>
      <c r="J1352" s="33">
        <v>53756299.25</v>
      </c>
      <c r="K1352" s="39">
        <f>IF(ISERROR((Table212[[#This Row],[Close Price]]-G1351)/G1351),0,(Table212[[#This Row],[Close Price]]-G1351)/G1351)</f>
        <v>-2.8924823007630647E-3</v>
      </c>
      <c r="L1352" s="39">
        <f>IF(OR(Table212[[#This Row],[Raw Return]]&lt;-20,Table212[[#This Row],[Raw Return]]&gt;20),"Outlier",Table212[[#This Row],[Raw Return]])</f>
        <v>-2.8924823007630647E-3</v>
      </c>
      <c r="M1352" s="40">
        <f>(Table212[[#This Row],[Return]]-$Q$3)^2</f>
        <v>1.7475630218983893E-5</v>
      </c>
      <c r="N1352" s="40">
        <f>(Table212[[#This Row],[Return]]-$Q$3)^3</f>
        <v>-7.3054886409092996E-8</v>
      </c>
    </row>
    <row r="1353" spans="1:14" x14ac:dyDescent="0.3">
      <c r="A1353" s="36">
        <v>42248</v>
      </c>
      <c r="B1353" s="37">
        <v>1809.8</v>
      </c>
      <c r="C1353" s="37">
        <v>1800</v>
      </c>
      <c r="D1353" s="37">
        <v>1846</v>
      </c>
      <c r="E1353" s="37">
        <v>1764.05</v>
      </c>
      <c r="F1353" s="37">
        <v>1771.15</v>
      </c>
      <c r="G1353" s="37">
        <v>1772.6</v>
      </c>
      <c r="H1353" s="37">
        <v>1805.16</v>
      </c>
      <c r="I1353" s="37">
        <v>52979</v>
      </c>
      <c r="J1353" s="38">
        <v>95635380.799999997</v>
      </c>
      <c r="K1353" s="39">
        <f>IF(ISERROR((Table212[[#This Row],[Close Price]]-G1352)/G1352),0,(Table212[[#This Row],[Close Price]]-G1352)/G1352)</f>
        <v>-2.055475743176044E-2</v>
      </c>
      <c r="L1353" s="39">
        <f>IF(OR(Table212[[#This Row],[Raw Return]]&lt;-20,Table212[[#This Row],[Raw Return]]&gt;20),"Outlier",Table212[[#This Row],[Raw Return]])</f>
        <v>-2.055475743176044E-2</v>
      </c>
      <c r="M1353" s="40">
        <f>(Table212[[#This Row],[Return]]-$Q$3)^2</f>
        <v>4.7710186153337699E-4</v>
      </c>
      <c r="N1353" s="40">
        <f>(Table212[[#This Row],[Return]]-$Q$3)^3</f>
        <v>-1.0421174463910956E-5</v>
      </c>
    </row>
    <row r="1354" spans="1:14" x14ac:dyDescent="0.3">
      <c r="A1354" s="31">
        <v>42249</v>
      </c>
      <c r="B1354" s="32">
        <v>1772.6</v>
      </c>
      <c r="C1354" s="32">
        <v>1783</v>
      </c>
      <c r="D1354" s="32">
        <v>1819.8</v>
      </c>
      <c r="E1354" s="32">
        <v>1762.05</v>
      </c>
      <c r="F1354" s="32">
        <v>1795</v>
      </c>
      <c r="G1354" s="32">
        <v>1785.25</v>
      </c>
      <c r="H1354" s="32">
        <v>1776.62</v>
      </c>
      <c r="I1354" s="32">
        <v>62082</v>
      </c>
      <c r="J1354" s="33">
        <v>110295928.95</v>
      </c>
      <c r="K1354" s="39">
        <f>IF(ISERROR((Table212[[#This Row],[Close Price]]-G1353)/G1353),0,(Table212[[#This Row],[Close Price]]-G1353)/G1353)</f>
        <v>7.1364097935236893E-3</v>
      </c>
      <c r="L1354" s="39">
        <f>IF(OR(Table212[[#This Row],[Raw Return]]&lt;-20,Table212[[#This Row],[Raw Return]]&gt;20),"Outlier",Table212[[#This Row],[Raw Return]])</f>
        <v>7.1364097935236893E-3</v>
      </c>
      <c r="M1354" s="40">
        <f>(Table212[[#This Row],[Return]]-$Q$3)^2</f>
        <v>3.4205019183927899E-5</v>
      </c>
      <c r="N1354" s="40">
        <f>(Table212[[#This Row],[Return]]-$Q$3)^3</f>
        <v>2.0004825042902825E-7</v>
      </c>
    </row>
    <row r="1355" spans="1:14" x14ac:dyDescent="0.3">
      <c r="A1355" s="36">
        <v>42250</v>
      </c>
      <c r="B1355" s="37">
        <v>1785.25</v>
      </c>
      <c r="C1355" s="37">
        <v>1795.2</v>
      </c>
      <c r="D1355" s="37">
        <v>1871</v>
      </c>
      <c r="E1355" s="37">
        <v>1789.95</v>
      </c>
      <c r="F1355" s="37">
        <v>1842</v>
      </c>
      <c r="G1355" s="37">
        <v>1850.2</v>
      </c>
      <c r="H1355" s="37">
        <v>1837.68</v>
      </c>
      <c r="I1355" s="37">
        <v>43243</v>
      </c>
      <c r="J1355" s="38">
        <v>79466702.099999994</v>
      </c>
      <c r="K1355" s="39">
        <f>IF(ISERROR((Table212[[#This Row],[Close Price]]-G1354)/G1354),0,(Table212[[#This Row],[Close Price]]-G1354)/G1354)</f>
        <v>3.6381459179386663E-2</v>
      </c>
      <c r="L1355" s="39">
        <f>IF(OR(Table212[[#This Row],[Raw Return]]&lt;-20,Table212[[#This Row],[Raw Return]]&gt;20),"Outlier",Table212[[#This Row],[Raw Return]])</f>
        <v>3.6381459179386663E-2</v>
      </c>
      <c r="M1355" s="40">
        <f>(Table212[[#This Row],[Return]]-$Q$3)^2</f>
        <v>1.231557610130584E-3</v>
      </c>
      <c r="N1355" s="40">
        <f>(Table212[[#This Row],[Return]]-$Q$3)^3</f>
        <v>4.3219734860011147E-5</v>
      </c>
    </row>
    <row r="1356" spans="1:14" x14ac:dyDescent="0.3">
      <c r="A1356" s="31">
        <v>42251</v>
      </c>
      <c r="B1356" s="32">
        <v>1850.2</v>
      </c>
      <c r="C1356" s="32">
        <v>1855.75</v>
      </c>
      <c r="D1356" s="32">
        <v>1910</v>
      </c>
      <c r="E1356" s="32">
        <v>1821.15</v>
      </c>
      <c r="F1356" s="32">
        <v>1831.1</v>
      </c>
      <c r="G1356" s="32">
        <v>1828.75</v>
      </c>
      <c r="H1356" s="32">
        <v>1843.1</v>
      </c>
      <c r="I1356" s="32">
        <v>51729</v>
      </c>
      <c r="J1356" s="33">
        <v>95341825.150000006</v>
      </c>
      <c r="K1356" s="39">
        <f>IF(ISERROR((Table212[[#This Row],[Close Price]]-G1355)/G1355),0,(Table212[[#This Row],[Close Price]]-G1355)/G1355)</f>
        <v>-1.1593341260404304E-2</v>
      </c>
      <c r="L1356" s="39">
        <f>IF(OR(Table212[[#This Row],[Raw Return]]&lt;-20,Table212[[#This Row],[Raw Return]]&gt;20),"Outlier",Table212[[#This Row],[Raw Return]])</f>
        <v>-1.1593341260404304E-2</v>
      </c>
      <c r="M1356" s="40">
        <f>(Table212[[#This Row],[Return]]-$Q$3)^2</f>
        <v>1.6592648129325308E-4</v>
      </c>
      <c r="N1356" s="40">
        <f>(Table212[[#This Row],[Return]]-$Q$3)^3</f>
        <v>-2.1373397125500186E-6</v>
      </c>
    </row>
    <row r="1357" spans="1:14" x14ac:dyDescent="0.3">
      <c r="A1357" s="36">
        <v>42254</v>
      </c>
      <c r="B1357" s="37">
        <v>1828.75</v>
      </c>
      <c r="C1357" s="37">
        <v>1830</v>
      </c>
      <c r="D1357" s="37">
        <v>1844.8</v>
      </c>
      <c r="E1357" s="37">
        <v>1733</v>
      </c>
      <c r="F1357" s="37">
        <v>1750</v>
      </c>
      <c r="G1357" s="37">
        <v>1750.5</v>
      </c>
      <c r="H1357" s="37">
        <v>1773.32</v>
      </c>
      <c r="I1357" s="37">
        <v>66150</v>
      </c>
      <c r="J1357" s="38">
        <v>117305393.75</v>
      </c>
      <c r="K1357" s="39">
        <f>IF(ISERROR((Table212[[#This Row],[Close Price]]-G1356)/G1356),0,(Table212[[#This Row],[Close Price]]-G1356)/G1356)</f>
        <v>-4.2788790157211209E-2</v>
      </c>
      <c r="L1357" s="39">
        <f>IF(OR(Table212[[#This Row],[Raw Return]]&lt;-20,Table212[[#This Row],[Raw Return]]&gt;20),"Outlier",Table212[[#This Row],[Raw Return]])</f>
        <v>-4.2788790157211209E-2</v>
      </c>
      <c r="M1357" s="40">
        <f>(Table212[[#This Row],[Return]]-$Q$3)^2</f>
        <v>1.9427549741058002E-3</v>
      </c>
      <c r="N1357" s="40">
        <f>(Table212[[#This Row],[Return]]-$Q$3)^3</f>
        <v>-8.5630216954407068E-5</v>
      </c>
    </row>
    <row r="1358" spans="1:14" x14ac:dyDescent="0.3">
      <c r="A1358" s="31">
        <v>42255</v>
      </c>
      <c r="B1358" s="32">
        <v>1750.5</v>
      </c>
      <c r="C1358" s="32">
        <v>1754.6</v>
      </c>
      <c r="D1358" s="32">
        <v>1764.95</v>
      </c>
      <c r="E1358" s="32">
        <v>1677.05</v>
      </c>
      <c r="F1358" s="32">
        <v>1748</v>
      </c>
      <c r="G1358" s="32">
        <v>1750</v>
      </c>
      <c r="H1358" s="32">
        <v>1733.36</v>
      </c>
      <c r="I1358" s="32">
        <v>91688</v>
      </c>
      <c r="J1358" s="33">
        <v>158928101.84999999</v>
      </c>
      <c r="K1358" s="39">
        <f>IF(ISERROR((Table212[[#This Row],[Close Price]]-G1357)/G1357),0,(Table212[[#This Row],[Close Price]]-G1357)/G1357)</f>
        <v>-2.8563267637817766E-4</v>
      </c>
      <c r="L1358" s="39">
        <f>IF(OR(Table212[[#This Row],[Raw Return]]&lt;-20,Table212[[#This Row],[Raw Return]]&gt;20),"Outlier",Table212[[#This Row],[Raw Return]])</f>
        <v>-2.8563267637817766E-4</v>
      </c>
      <c r="M1358" s="40">
        <f>(Table212[[#This Row],[Return]]-$Q$3)^2</f>
        <v>2.476017896012552E-6</v>
      </c>
      <c r="N1358" s="40">
        <f>(Table212[[#This Row],[Return]]-$Q$3)^3</f>
        <v>-3.8961051470634222E-9</v>
      </c>
    </row>
    <row r="1359" spans="1:14" x14ac:dyDescent="0.3">
      <c r="A1359" s="36">
        <v>42256</v>
      </c>
      <c r="B1359" s="37">
        <v>1750</v>
      </c>
      <c r="C1359" s="37">
        <v>1780</v>
      </c>
      <c r="D1359" s="37">
        <v>1839.9</v>
      </c>
      <c r="E1359" s="37">
        <v>1780</v>
      </c>
      <c r="F1359" s="37">
        <v>1805.5</v>
      </c>
      <c r="G1359" s="37">
        <v>1811.15</v>
      </c>
      <c r="H1359" s="37">
        <v>1807.88</v>
      </c>
      <c r="I1359" s="37">
        <v>28598</v>
      </c>
      <c r="J1359" s="38">
        <v>51701818.799999997</v>
      </c>
      <c r="K1359" s="39">
        <f>IF(ISERROR((Table212[[#This Row],[Close Price]]-G1358)/G1358),0,(Table212[[#This Row],[Close Price]]-G1358)/G1358)</f>
        <v>3.4942857142857192E-2</v>
      </c>
      <c r="L1359" s="39">
        <f>IF(OR(Table212[[#This Row],[Raw Return]]&lt;-20,Table212[[#This Row],[Raw Return]]&gt;20),"Outlier",Table212[[#This Row],[Raw Return]])</f>
        <v>3.4942857142857192E-2</v>
      </c>
      <c r="M1359" s="40">
        <f>(Table212[[#This Row],[Return]]-$Q$3)^2</f>
        <v>1.1326558662547283E-3</v>
      </c>
      <c r="N1359" s="40">
        <f>(Table212[[#This Row],[Return]]-$Q$3)^3</f>
        <v>3.8119480025127997E-5</v>
      </c>
    </row>
    <row r="1360" spans="1:14" x14ac:dyDescent="0.3">
      <c r="A1360" s="31">
        <v>42257</v>
      </c>
      <c r="B1360" s="32">
        <v>1811.15</v>
      </c>
      <c r="C1360" s="32">
        <v>1755.05</v>
      </c>
      <c r="D1360" s="32">
        <v>1815</v>
      </c>
      <c r="E1360" s="32">
        <v>1724</v>
      </c>
      <c r="F1360" s="32">
        <v>1803.05</v>
      </c>
      <c r="G1360" s="32">
        <v>1805.25</v>
      </c>
      <c r="H1360" s="32">
        <v>1759.2</v>
      </c>
      <c r="I1360" s="32">
        <v>55623</v>
      </c>
      <c r="J1360" s="33">
        <v>97851721.400000006</v>
      </c>
      <c r="K1360" s="39">
        <f>IF(ISERROR((Table212[[#This Row],[Close Price]]-G1359)/G1359),0,(Table212[[#This Row],[Close Price]]-G1359)/G1359)</f>
        <v>-3.257598763216791E-3</v>
      </c>
      <c r="L1360" s="39">
        <f>IF(OR(Table212[[#This Row],[Raw Return]]&lt;-20,Table212[[#This Row],[Raw Return]]&gt;20),"Outlier",Table212[[#This Row],[Raw Return]])</f>
        <v>-3.257598763216791E-3</v>
      </c>
      <c r="M1360" s="40">
        <f>(Table212[[#This Row],[Return]]-$Q$3)^2</f>
        <v>2.0661596017788262E-5</v>
      </c>
      <c r="N1360" s="40">
        <f>(Table212[[#This Row],[Return]]-$Q$3)^3</f>
        <v>-9.3917343262652099E-8</v>
      </c>
    </row>
    <row r="1361" spans="1:14" x14ac:dyDescent="0.3">
      <c r="A1361" s="36">
        <v>42258</v>
      </c>
      <c r="B1361" s="37">
        <v>1805.25</v>
      </c>
      <c r="C1361" s="37">
        <v>1813.1</v>
      </c>
      <c r="D1361" s="37">
        <v>1834.15</v>
      </c>
      <c r="E1361" s="37">
        <v>1783</v>
      </c>
      <c r="F1361" s="37">
        <v>1810</v>
      </c>
      <c r="G1361" s="37">
        <v>1790.25</v>
      </c>
      <c r="H1361" s="37">
        <v>1807.52</v>
      </c>
      <c r="I1361" s="37">
        <v>14574</v>
      </c>
      <c r="J1361" s="38">
        <v>26342792.949999999</v>
      </c>
      <c r="K1361" s="39">
        <f>IF(ISERROR((Table212[[#This Row],[Close Price]]-G1360)/G1360),0,(Table212[[#This Row],[Close Price]]-G1360)/G1360)</f>
        <v>-8.309098462816784E-3</v>
      </c>
      <c r="L1361" s="39">
        <f>IF(OR(Table212[[#This Row],[Raw Return]]&lt;-20,Table212[[#This Row],[Raw Return]]&gt;20),"Outlier",Table212[[#This Row],[Raw Return]])</f>
        <v>-8.309098462816784E-3</v>
      </c>
      <c r="M1361" s="40">
        <f>(Table212[[#This Row],[Return]]-$Q$3)^2</f>
        <v>9.210245763812975E-5</v>
      </c>
      <c r="N1361" s="40">
        <f>(Table212[[#This Row],[Return]]-$Q$3)^3</f>
        <v>-8.839075193432893E-7</v>
      </c>
    </row>
    <row r="1362" spans="1:14" x14ac:dyDescent="0.3">
      <c r="A1362" s="31">
        <v>42261</v>
      </c>
      <c r="B1362" s="32">
        <v>1790.25</v>
      </c>
      <c r="C1362" s="32">
        <v>1795</v>
      </c>
      <c r="D1362" s="32">
        <v>1893</v>
      </c>
      <c r="E1362" s="32">
        <v>1795</v>
      </c>
      <c r="F1362" s="32">
        <v>1868</v>
      </c>
      <c r="G1362" s="32">
        <v>1881.55</v>
      </c>
      <c r="H1362" s="32">
        <v>1863.78</v>
      </c>
      <c r="I1362" s="32">
        <v>76721</v>
      </c>
      <c r="J1362" s="33">
        <v>142990947.15000001</v>
      </c>
      <c r="K1362" s="39">
        <f>IF(ISERROR((Table212[[#This Row],[Close Price]]-G1361)/G1361),0,(Table212[[#This Row],[Close Price]]-G1361)/G1361)</f>
        <v>5.0998463901689682E-2</v>
      </c>
      <c r="L1362" s="39">
        <f>IF(OR(Table212[[#This Row],[Raw Return]]&lt;-20,Table212[[#This Row],[Raw Return]]&gt;20),"Outlier",Table212[[#This Row],[Raw Return]])</f>
        <v>5.0998463901689682E-2</v>
      </c>
      <c r="M1362" s="40">
        <f>(Table212[[#This Row],[Return]]-$Q$3)^2</f>
        <v>2.4711397586596314E-3</v>
      </c>
      <c r="N1362" s="40">
        <f>(Table212[[#This Row],[Return]]-$Q$3)^3</f>
        <v>1.2284174082232503E-4</v>
      </c>
    </row>
    <row r="1363" spans="1:14" x14ac:dyDescent="0.3">
      <c r="A1363" s="36">
        <v>42262</v>
      </c>
      <c r="B1363" s="37">
        <v>1881.55</v>
      </c>
      <c r="C1363" s="37">
        <v>1898.45</v>
      </c>
      <c r="D1363" s="37">
        <v>1898.45</v>
      </c>
      <c r="E1363" s="37">
        <v>1860</v>
      </c>
      <c r="F1363" s="37">
        <v>1862.3</v>
      </c>
      <c r="G1363" s="37">
        <v>1874.35</v>
      </c>
      <c r="H1363" s="37">
        <v>1879.38</v>
      </c>
      <c r="I1363" s="37">
        <v>30597</v>
      </c>
      <c r="J1363" s="38">
        <v>57503344.600000001</v>
      </c>
      <c r="K1363" s="39">
        <f>IF(ISERROR((Table212[[#This Row],[Close Price]]-G1362)/G1362),0,(Table212[[#This Row],[Close Price]]-G1362)/G1362)</f>
        <v>-3.8266322978395715E-3</v>
      </c>
      <c r="L1363" s="39">
        <f>IF(OR(Table212[[#This Row],[Raw Return]]&lt;-20,Table212[[#This Row],[Raw Return]]&gt;20),"Outlier",Table212[[#This Row],[Raw Return]])</f>
        <v>-3.8266322978395715E-3</v>
      </c>
      <c r="M1363" s="40">
        <f>(Table212[[#This Row],[Return]]-$Q$3)^2</f>
        <v>2.6158482270337837E-5</v>
      </c>
      <c r="N1363" s="40">
        <f>(Table212[[#This Row],[Return]]-$Q$3)^3</f>
        <v>-1.3378850893079934E-7</v>
      </c>
    </row>
    <row r="1364" spans="1:14" x14ac:dyDescent="0.3">
      <c r="A1364" s="31">
        <v>42263</v>
      </c>
      <c r="B1364" s="32">
        <v>1874.35</v>
      </c>
      <c r="C1364" s="32">
        <v>1899.95</v>
      </c>
      <c r="D1364" s="32">
        <v>1915.1</v>
      </c>
      <c r="E1364" s="32">
        <v>1831</v>
      </c>
      <c r="F1364" s="32">
        <v>1845</v>
      </c>
      <c r="G1364" s="32">
        <v>1842.45</v>
      </c>
      <c r="H1364" s="32">
        <v>1876.91</v>
      </c>
      <c r="I1364" s="32">
        <v>27918</v>
      </c>
      <c r="J1364" s="33">
        <v>52399461.700000003</v>
      </c>
      <c r="K1364" s="39">
        <f>IF(ISERROR((Table212[[#This Row],[Close Price]]-G1363)/G1363),0,(Table212[[#This Row],[Close Price]]-G1363)/G1363)</f>
        <v>-1.7019233334222457E-2</v>
      </c>
      <c r="L1364" s="39">
        <f>IF(OR(Table212[[#This Row],[Raw Return]]&lt;-20,Table212[[#This Row],[Raw Return]]&gt;20),"Outlier",Table212[[#This Row],[Raw Return]])</f>
        <v>-1.7019233334222457E-2</v>
      </c>
      <c r="M1364" s="40">
        <f>(Table212[[#This Row],[Return]]-$Q$3)^2</f>
        <v>3.3515127998140948E-4</v>
      </c>
      <c r="N1364" s="40">
        <f>(Table212[[#This Row],[Return]]-$Q$3)^3</f>
        <v>-6.1356605342264591E-6</v>
      </c>
    </row>
    <row r="1365" spans="1:14" x14ac:dyDescent="0.3">
      <c r="A1365" s="36">
        <v>42265</v>
      </c>
      <c r="B1365" s="37">
        <v>1842.45</v>
      </c>
      <c r="C1365" s="37">
        <v>1874.95</v>
      </c>
      <c r="D1365" s="37">
        <v>1881</v>
      </c>
      <c r="E1365" s="37">
        <v>1786</v>
      </c>
      <c r="F1365" s="37">
        <v>1859</v>
      </c>
      <c r="G1365" s="37">
        <v>1834.5</v>
      </c>
      <c r="H1365" s="37">
        <v>1845.25</v>
      </c>
      <c r="I1365" s="37">
        <v>184944</v>
      </c>
      <c r="J1365" s="38">
        <v>341268731.80000001</v>
      </c>
      <c r="K1365" s="39">
        <f>IF(ISERROR((Table212[[#This Row],[Close Price]]-G1364)/G1364),0,(Table212[[#This Row],[Close Price]]-G1364)/G1364)</f>
        <v>-4.3149067817308722E-3</v>
      </c>
      <c r="L1365" s="39">
        <f>IF(OR(Table212[[#This Row],[Raw Return]]&lt;-20,Table212[[#This Row],[Raw Return]]&gt;20),"Outlier",Table212[[#This Row],[Raw Return]])</f>
        <v>-4.3149067817308722E-3</v>
      </c>
      <c r="M1365" s="40">
        <f>(Table212[[#This Row],[Return]]-$Q$3)^2</f>
        <v>3.1391489453839761E-5</v>
      </c>
      <c r="N1365" s="40">
        <f>(Table212[[#This Row],[Return]]-$Q$3)^3</f>
        <v>-1.7588057780197401E-7</v>
      </c>
    </row>
    <row r="1366" spans="1:14" x14ac:dyDescent="0.3">
      <c r="A1366" s="31">
        <v>42268</v>
      </c>
      <c r="B1366" s="32">
        <v>1834.5</v>
      </c>
      <c r="C1366" s="32">
        <v>1850</v>
      </c>
      <c r="D1366" s="32">
        <v>1854.5</v>
      </c>
      <c r="E1366" s="32">
        <v>1758.9</v>
      </c>
      <c r="F1366" s="32">
        <v>1795</v>
      </c>
      <c r="G1366" s="32">
        <v>1785.95</v>
      </c>
      <c r="H1366" s="32">
        <v>1809.72</v>
      </c>
      <c r="I1366" s="32">
        <v>103215</v>
      </c>
      <c r="J1366" s="33">
        <v>186789900.40000001</v>
      </c>
      <c r="K1366" s="39">
        <f>IF(ISERROR((Table212[[#This Row],[Close Price]]-G1365)/G1365),0,(Table212[[#This Row],[Close Price]]-G1365)/G1365)</f>
        <v>-2.6464976832924477E-2</v>
      </c>
      <c r="L1366" s="39">
        <f>IF(OR(Table212[[#This Row],[Raw Return]]&lt;-20,Table212[[#This Row],[Raw Return]]&gt;20),"Outlier",Table212[[#This Row],[Raw Return]])</f>
        <v>-2.6464976832924477E-2</v>
      </c>
      <c r="M1366" s="40">
        <f>(Table212[[#This Row],[Return]]-$Q$3)^2</f>
        <v>7.7022239847911037E-4</v>
      </c>
      <c r="N1366" s="40">
        <f>(Table212[[#This Row],[Return]]-$Q$3)^3</f>
        <v>-2.1375890494688091E-5</v>
      </c>
    </row>
    <row r="1367" spans="1:14" x14ac:dyDescent="0.3">
      <c r="A1367" s="36">
        <v>42269</v>
      </c>
      <c r="B1367" s="37">
        <v>1785.95</v>
      </c>
      <c r="C1367" s="37">
        <v>1799.95</v>
      </c>
      <c r="D1367" s="37">
        <v>1830</v>
      </c>
      <c r="E1367" s="37">
        <v>1775.3</v>
      </c>
      <c r="F1367" s="37">
        <v>1793.6</v>
      </c>
      <c r="G1367" s="37">
        <v>1784.75</v>
      </c>
      <c r="H1367" s="37">
        <v>1809.66</v>
      </c>
      <c r="I1367" s="37">
        <v>55333</v>
      </c>
      <c r="J1367" s="38">
        <v>100134077.55</v>
      </c>
      <c r="K1367" s="39">
        <f>IF(ISERROR((Table212[[#This Row],[Close Price]]-G1366)/G1366),0,(Table212[[#This Row],[Close Price]]-G1366)/G1366)</f>
        <v>-6.7191130770740803E-4</v>
      </c>
      <c r="L1367" s="39">
        <f>IF(OR(Table212[[#This Row],[Raw Return]]&lt;-20,Table212[[#This Row],[Raw Return]]&gt;20),"Outlier",Table212[[#This Row],[Raw Return]])</f>
        <v>-6.7191130770740803E-4</v>
      </c>
      <c r="M1367" s="40">
        <f>(Table212[[#This Row],[Return]]-$Q$3)^2</f>
        <v>3.8408763194438877E-6</v>
      </c>
      <c r="N1367" s="40">
        <f>(Table212[[#This Row],[Return]]-$Q$3)^3</f>
        <v>-7.5274084793684724E-9</v>
      </c>
    </row>
    <row r="1368" spans="1:14" x14ac:dyDescent="0.3">
      <c r="A1368" s="31">
        <v>42270</v>
      </c>
      <c r="B1368" s="32">
        <v>1784.75</v>
      </c>
      <c r="C1368" s="32">
        <v>1766.05</v>
      </c>
      <c r="D1368" s="32">
        <v>1795.8</v>
      </c>
      <c r="E1368" s="32">
        <v>1744.05</v>
      </c>
      <c r="F1368" s="32">
        <v>1765</v>
      </c>
      <c r="G1368" s="32">
        <v>1763.65</v>
      </c>
      <c r="H1368" s="32">
        <v>1767.4</v>
      </c>
      <c r="I1368" s="32">
        <v>33116</v>
      </c>
      <c r="J1368" s="33">
        <v>58529302.549999997</v>
      </c>
      <c r="K1368" s="39">
        <f>IF(ISERROR((Table212[[#This Row],[Close Price]]-G1367)/G1367),0,(Table212[[#This Row],[Close Price]]-G1367)/G1367)</f>
        <v>-1.1822384087407149E-2</v>
      </c>
      <c r="L1368" s="39">
        <f>IF(OR(Table212[[#This Row],[Raw Return]]&lt;-20,Table212[[#This Row],[Raw Return]]&gt;20),"Outlier",Table212[[#This Row],[Raw Return]])</f>
        <v>-1.1822384087407149E-2</v>
      </c>
      <c r="M1368" s="40">
        <f>(Table212[[#This Row],[Return]]-$Q$3)^2</f>
        <v>1.7187965560199514E-4</v>
      </c>
      <c r="N1368" s="40">
        <f>(Table212[[#This Row],[Return]]-$Q$3)^3</f>
        <v>-2.2533918135461492E-6</v>
      </c>
    </row>
    <row r="1369" spans="1:14" x14ac:dyDescent="0.3">
      <c r="A1369" s="36">
        <v>42271</v>
      </c>
      <c r="B1369" s="37">
        <v>1763.65</v>
      </c>
      <c r="C1369" s="37">
        <v>1761</v>
      </c>
      <c r="D1369" s="37">
        <v>1788</v>
      </c>
      <c r="E1369" s="37">
        <v>1740</v>
      </c>
      <c r="F1369" s="37">
        <v>1751</v>
      </c>
      <c r="G1369" s="37">
        <v>1744.9</v>
      </c>
      <c r="H1369" s="37">
        <v>1757.49</v>
      </c>
      <c r="I1369" s="37">
        <v>31610</v>
      </c>
      <c r="J1369" s="38">
        <v>55554103.350000001</v>
      </c>
      <c r="K1369" s="39">
        <f>IF(ISERROR((Table212[[#This Row],[Close Price]]-G1368)/G1368),0,(Table212[[#This Row],[Close Price]]-G1368)/G1368)</f>
        <v>-1.0631361097723471E-2</v>
      </c>
      <c r="L1369" s="39">
        <f>IF(OR(Table212[[#This Row],[Raw Return]]&lt;-20,Table212[[#This Row],[Raw Return]]&gt;20),"Outlier",Table212[[#This Row],[Raw Return]])</f>
        <v>-1.0631361097723471E-2</v>
      </c>
      <c r="M1369" s="40">
        <f>(Table212[[#This Row],[Return]]-$Q$3)^2</f>
        <v>1.4206888216736706E-4</v>
      </c>
      <c r="N1369" s="40">
        <f>(Table212[[#This Row],[Return]]-$Q$3)^3</f>
        <v>-1.6933566788069098E-6</v>
      </c>
    </row>
    <row r="1370" spans="1:14" x14ac:dyDescent="0.3">
      <c r="A1370" s="31">
        <v>42275</v>
      </c>
      <c r="B1370" s="32">
        <v>1744.9</v>
      </c>
      <c r="C1370" s="32">
        <v>1750</v>
      </c>
      <c r="D1370" s="32">
        <v>1760</v>
      </c>
      <c r="E1370" s="32">
        <v>1727</v>
      </c>
      <c r="F1370" s="32">
        <v>1730</v>
      </c>
      <c r="G1370" s="32">
        <v>1730.8</v>
      </c>
      <c r="H1370" s="32">
        <v>1738.09</v>
      </c>
      <c r="I1370" s="32">
        <v>24964</v>
      </c>
      <c r="J1370" s="33">
        <v>43389572.649999999</v>
      </c>
      <c r="K1370" s="39">
        <f>IF(ISERROR((Table212[[#This Row],[Close Price]]-G1369)/G1369),0,(Table212[[#This Row],[Close Price]]-G1369)/G1369)</f>
        <v>-8.0806923032839331E-3</v>
      </c>
      <c r="L1370" s="39">
        <f>IF(OR(Table212[[#This Row],[Raw Return]]&lt;-20,Table212[[#This Row],[Raw Return]]&gt;20),"Outlier",Table212[[#This Row],[Raw Return]])</f>
        <v>-8.0806923032839331E-3</v>
      </c>
      <c r="M1370" s="40">
        <f>(Table212[[#This Row],[Return]]-$Q$3)^2</f>
        <v>8.7770598028193787E-5</v>
      </c>
      <c r="N1370" s="40">
        <f>(Table212[[#This Row],[Return]]-$Q$3)^3</f>
        <v>-8.2228730647416116E-7</v>
      </c>
    </row>
    <row r="1371" spans="1:14" x14ac:dyDescent="0.3">
      <c r="A1371" s="36">
        <v>42276</v>
      </c>
      <c r="B1371" s="37">
        <v>1730.8</v>
      </c>
      <c r="C1371" s="37">
        <v>1721.9</v>
      </c>
      <c r="D1371" s="37">
        <v>1755</v>
      </c>
      <c r="E1371" s="37">
        <v>1693.75</v>
      </c>
      <c r="F1371" s="37">
        <v>1725</v>
      </c>
      <c r="G1371" s="37">
        <v>1723.95</v>
      </c>
      <c r="H1371" s="37">
        <v>1716.66</v>
      </c>
      <c r="I1371" s="37">
        <v>97837</v>
      </c>
      <c r="J1371" s="38">
        <v>167952632.90000001</v>
      </c>
      <c r="K1371" s="39">
        <f>IF(ISERROR((Table212[[#This Row],[Close Price]]-G1370)/G1370),0,(Table212[[#This Row],[Close Price]]-G1370)/G1370)</f>
        <v>-3.957707418534729E-3</v>
      </c>
      <c r="L1371" s="39">
        <f>IF(OR(Table212[[#This Row],[Raw Return]]&lt;-20,Table212[[#This Row],[Raw Return]]&gt;20),"Outlier",Table212[[#This Row],[Raw Return]])</f>
        <v>-3.957707418534729E-3</v>
      </c>
      <c r="M1371" s="40">
        <f>(Table212[[#This Row],[Return]]-$Q$3)^2</f>
        <v>2.7516439901349148E-5</v>
      </c>
      <c r="N1371" s="40">
        <f>(Table212[[#This Row],[Return]]-$Q$3)^3</f>
        <v>-1.4434055330340638E-7</v>
      </c>
    </row>
    <row r="1372" spans="1:14" x14ac:dyDescent="0.3">
      <c r="A1372" s="31">
        <v>42277</v>
      </c>
      <c r="B1372" s="32">
        <v>1723.95</v>
      </c>
      <c r="C1372" s="32">
        <v>1736</v>
      </c>
      <c r="D1372" s="32">
        <v>1758</v>
      </c>
      <c r="E1372" s="32">
        <v>1725</v>
      </c>
      <c r="F1372" s="32">
        <v>1728</v>
      </c>
      <c r="G1372" s="32">
        <v>1729.5</v>
      </c>
      <c r="H1372" s="32">
        <v>1729.93</v>
      </c>
      <c r="I1372" s="32">
        <v>538395</v>
      </c>
      <c r="J1372" s="33">
        <v>931384520.25</v>
      </c>
      <c r="K1372" s="39">
        <f>IF(ISERROR((Table212[[#This Row],[Close Price]]-G1371)/G1371),0,(Table212[[#This Row],[Close Price]]-G1371)/G1371)</f>
        <v>3.2193509092490816E-3</v>
      </c>
      <c r="L1372" s="39">
        <f>IF(OR(Table212[[#This Row],[Raw Return]]&lt;-20,Table212[[#This Row],[Raw Return]]&gt;20),"Outlier",Table212[[#This Row],[Raw Return]])</f>
        <v>3.2193509092490816E-3</v>
      </c>
      <c r="M1372" s="40">
        <f>(Table212[[#This Row],[Return]]-$Q$3)^2</f>
        <v>3.7304868881685007E-6</v>
      </c>
      <c r="N1372" s="40">
        <f>(Table212[[#This Row],[Return]]-$Q$3)^3</f>
        <v>7.2052371044967293E-9</v>
      </c>
    </row>
    <row r="1373" spans="1:14" x14ac:dyDescent="0.3">
      <c r="A1373" s="36">
        <v>42278</v>
      </c>
      <c r="B1373" s="37">
        <v>1729.5</v>
      </c>
      <c r="C1373" s="37">
        <v>1748.95</v>
      </c>
      <c r="D1373" s="37">
        <v>1797</v>
      </c>
      <c r="E1373" s="37">
        <v>1743.55</v>
      </c>
      <c r="F1373" s="37">
        <v>1762</v>
      </c>
      <c r="G1373" s="37">
        <v>1762.6</v>
      </c>
      <c r="H1373" s="37">
        <v>1772.06</v>
      </c>
      <c r="I1373" s="37">
        <v>61089</v>
      </c>
      <c r="J1373" s="38">
        <v>108253564.15000001</v>
      </c>
      <c r="K1373" s="39">
        <f>IF(ISERROR((Table212[[#This Row],[Close Price]]-G1372)/G1372),0,(Table212[[#This Row],[Close Price]]-G1372)/G1372)</f>
        <v>1.9138479329285869E-2</v>
      </c>
      <c r="L1373" s="39">
        <f>IF(OR(Table212[[#This Row],[Raw Return]]&lt;-20,Table212[[#This Row],[Raw Return]]&gt;20),"Outlier",Table212[[#This Row],[Raw Return]])</f>
        <v>1.9138479329285869E-2</v>
      </c>
      <c r="M1373" s="40">
        <f>(Table212[[#This Row],[Return]]-$Q$3)^2</f>
        <v>3.1864303704420577E-4</v>
      </c>
      <c r="N1373" s="40">
        <f>(Table212[[#This Row],[Return]]-$Q$3)^3</f>
        <v>5.6879615132192325E-6</v>
      </c>
    </row>
    <row r="1374" spans="1:14" x14ac:dyDescent="0.3">
      <c r="A1374" s="31">
        <v>42282</v>
      </c>
      <c r="B1374" s="32">
        <v>1762.6</v>
      </c>
      <c r="C1374" s="32">
        <v>1786</v>
      </c>
      <c r="D1374" s="32">
        <v>1816.9</v>
      </c>
      <c r="E1374" s="32">
        <v>1766.05</v>
      </c>
      <c r="F1374" s="32">
        <v>1795.6</v>
      </c>
      <c r="G1374" s="32">
        <v>1799.4</v>
      </c>
      <c r="H1374" s="32">
        <v>1800.77</v>
      </c>
      <c r="I1374" s="32">
        <v>67208</v>
      </c>
      <c r="J1374" s="33">
        <v>121026028.09999999</v>
      </c>
      <c r="K1374" s="39">
        <f>IF(ISERROR((Table212[[#This Row],[Close Price]]-G1373)/G1373),0,(Table212[[#This Row],[Close Price]]-G1373)/G1373)</f>
        <v>2.087824804266435E-2</v>
      </c>
      <c r="L1374" s="39">
        <f>IF(OR(Table212[[#This Row],[Raw Return]]&lt;-20,Table212[[#This Row],[Raw Return]]&gt;20),"Outlier",Table212[[#This Row],[Raw Return]])</f>
        <v>2.087824804266435E-2</v>
      </c>
      <c r="M1374" s="40">
        <f>(Table212[[#This Row],[Return]]-$Q$3)^2</f>
        <v>3.8378157691987079E-4</v>
      </c>
      <c r="N1374" s="40">
        <f>(Table212[[#This Row],[Return]]-$Q$3)^3</f>
        <v>7.5184131017671703E-6</v>
      </c>
    </row>
    <row r="1375" spans="1:14" x14ac:dyDescent="0.3">
      <c r="A1375" s="36">
        <v>42283</v>
      </c>
      <c r="B1375" s="37">
        <v>1799.4</v>
      </c>
      <c r="C1375" s="37">
        <v>1816</v>
      </c>
      <c r="D1375" s="37">
        <v>1817.8</v>
      </c>
      <c r="E1375" s="37">
        <v>1749</v>
      </c>
      <c r="F1375" s="37">
        <v>1783</v>
      </c>
      <c r="G1375" s="37">
        <v>1781.95</v>
      </c>
      <c r="H1375" s="37">
        <v>1780.87</v>
      </c>
      <c r="I1375" s="37">
        <v>80207</v>
      </c>
      <c r="J1375" s="38">
        <v>142837962.55000001</v>
      </c>
      <c r="K1375" s="39">
        <f>IF(ISERROR((Table212[[#This Row],[Close Price]]-G1374)/G1374),0,(Table212[[#This Row],[Close Price]]-G1374)/G1374)</f>
        <v>-9.6976770034456171E-3</v>
      </c>
      <c r="L1375" s="39">
        <f>IF(OR(Table212[[#This Row],[Raw Return]]&lt;-20,Table212[[#This Row],[Raw Return]]&gt;20),"Outlier",Table212[[#This Row],[Raw Return]])</f>
        <v>-9.6976770034456171E-3</v>
      </c>
      <c r="M1375" s="40">
        <f>(Table212[[#This Row],[Return]]-$Q$3)^2</f>
        <v>1.2068299154784681E-4</v>
      </c>
      <c r="N1375" s="40">
        <f>(Table212[[#This Row],[Return]]-$Q$3)^3</f>
        <v>-1.3257727879809329E-6</v>
      </c>
    </row>
    <row r="1376" spans="1:14" x14ac:dyDescent="0.3">
      <c r="A1376" s="31">
        <v>42284</v>
      </c>
      <c r="B1376" s="32">
        <v>1781.95</v>
      </c>
      <c r="C1376" s="32">
        <v>1792.1</v>
      </c>
      <c r="D1376" s="32">
        <v>1805</v>
      </c>
      <c r="E1376" s="32">
        <v>1767</v>
      </c>
      <c r="F1376" s="32">
        <v>1773</v>
      </c>
      <c r="G1376" s="32">
        <v>1773.25</v>
      </c>
      <c r="H1376" s="32">
        <v>1780.74</v>
      </c>
      <c r="I1376" s="32">
        <v>40564</v>
      </c>
      <c r="J1376" s="33">
        <v>72233943.650000006</v>
      </c>
      <c r="K1376" s="39">
        <f>IF(ISERROR((Table212[[#This Row],[Close Price]]-G1375)/G1375),0,(Table212[[#This Row],[Close Price]]-G1375)/G1375)</f>
        <v>-4.8822918712646511E-3</v>
      </c>
      <c r="L1376" s="39">
        <f>IF(OR(Table212[[#This Row],[Raw Return]]&lt;-20,Table212[[#This Row],[Raw Return]]&gt;20),"Outlier",Table212[[#This Row],[Raw Return]])</f>
        <v>-4.8822918712646511E-3</v>
      </c>
      <c r="M1376" s="40">
        <f>(Table212[[#This Row],[Return]]-$Q$3)^2</f>
        <v>3.8071317968539155E-5</v>
      </c>
      <c r="N1376" s="40">
        <f>(Table212[[#This Row],[Return]]-$Q$3)^3</f>
        <v>-2.3490749165416882E-7</v>
      </c>
    </row>
    <row r="1377" spans="1:14" x14ac:dyDescent="0.3">
      <c r="A1377" s="36">
        <v>42285</v>
      </c>
      <c r="B1377" s="37">
        <v>1773.25</v>
      </c>
      <c r="C1377" s="37">
        <v>1770</v>
      </c>
      <c r="D1377" s="37">
        <v>1794.95</v>
      </c>
      <c r="E1377" s="37">
        <v>1760.25</v>
      </c>
      <c r="F1377" s="37">
        <v>1773</v>
      </c>
      <c r="G1377" s="37">
        <v>1770.6</v>
      </c>
      <c r="H1377" s="37">
        <v>1772.13</v>
      </c>
      <c r="I1377" s="37">
        <v>22651</v>
      </c>
      <c r="J1377" s="38">
        <v>40140469.149999999</v>
      </c>
      <c r="K1377" s="39">
        <f>IF(ISERROR((Table212[[#This Row],[Close Price]]-G1376)/G1376),0,(Table212[[#This Row],[Close Price]]-G1376)/G1376)</f>
        <v>-1.4944311292824424E-3</v>
      </c>
      <c r="L1377" s="39">
        <f>IF(OR(Table212[[#This Row],[Raw Return]]&lt;-20,Table212[[#This Row],[Raw Return]]&gt;20),"Outlier",Table212[[#This Row],[Raw Return]])</f>
        <v>-1.4944311292824424E-3</v>
      </c>
      <c r="M1377" s="40">
        <f>(Table212[[#This Row],[Return]]-$Q$3)^2</f>
        <v>7.7413891679031602E-6</v>
      </c>
      <c r="N1377" s="40">
        <f>(Table212[[#This Row],[Return]]-$Q$3)^3</f>
        <v>-2.1539139582573204E-8</v>
      </c>
    </row>
    <row r="1378" spans="1:14" x14ac:dyDescent="0.3">
      <c r="A1378" s="31">
        <v>42286</v>
      </c>
      <c r="B1378" s="32">
        <v>1770.6</v>
      </c>
      <c r="C1378" s="32">
        <v>1775.05</v>
      </c>
      <c r="D1378" s="32">
        <v>1800</v>
      </c>
      <c r="E1378" s="32">
        <v>1770</v>
      </c>
      <c r="F1378" s="32">
        <v>1790</v>
      </c>
      <c r="G1378" s="32">
        <v>1794.45</v>
      </c>
      <c r="H1378" s="32">
        <v>1793.96</v>
      </c>
      <c r="I1378" s="32">
        <v>71838</v>
      </c>
      <c r="J1378" s="33">
        <v>128874804.40000001</v>
      </c>
      <c r="K1378" s="39">
        <f>IF(ISERROR((Table212[[#This Row],[Close Price]]-G1377)/G1377),0,(Table212[[#This Row],[Close Price]]-G1377)/G1377)</f>
        <v>1.3470010166045486E-2</v>
      </c>
      <c r="L1378" s="39">
        <f>IF(OR(Table212[[#This Row],[Raw Return]]&lt;-20,Table212[[#This Row],[Raw Return]]&gt;20),"Outlier",Table212[[#This Row],[Raw Return]])</f>
        <v>1.3470010166045486E-2</v>
      </c>
      <c r="M1378" s="40">
        <f>(Table212[[#This Row],[Return]]-$Q$3)^2</f>
        <v>1.4840370890581108E-4</v>
      </c>
      <c r="N1378" s="40">
        <f>(Table212[[#This Row],[Return]]-$Q$3)^3</f>
        <v>1.8078697267575701E-6</v>
      </c>
    </row>
    <row r="1379" spans="1:14" x14ac:dyDescent="0.3">
      <c r="A1379" s="36">
        <v>42289</v>
      </c>
      <c r="B1379" s="37">
        <v>1794.45</v>
      </c>
      <c r="C1379" s="37">
        <v>1810</v>
      </c>
      <c r="D1379" s="37">
        <v>1815</v>
      </c>
      <c r="E1379" s="37">
        <v>1787</v>
      </c>
      <c r="F1379" s="37">
        <v>1787</v>
      </c>
      <c r="G1379" s="37">
        <v>1791.45</v>
      </c>
      <c r="H1379" s="37">
        <v>1795.26</v>
      </c>
      <c r="I1379" s="37">
        <v>47872</v>
      </c>
      <c r="J1379" s="38">
        <v>85942909.849999994</v>
      </c>
      <c r="K1379" s="39">
        <f>IF(ISERROR((Table212[[#This Row],[Close Price]]-G1378)/G1378),0,(Table212[[#This Row],[Close Price]]-G1378)/G1378)</f>
        <v>-1.6718214494691967E-3</v>
      </c>
      <c r="L1379" s="39">
        <f>IF(OR(Table212[[#This Row],[Raw Return]]&lt;-20,Table212[[#This Row],[Raw Return]]&gt;20),"Outlier",Table212[[#This Row],[Raw Return]])</f>
        <v>-1.6718214494691967E-3</v>
      </c>
      <c r="M1379" s="40">
        <f>(Table212[[#This Row],[Return]]-$Q$3)^2</f>
        <v>8.7599751577638259E-6</v>
      </c>
      <c r="N1379" s="40">
        <f>(Table212[[#This Row],[Return]]-$Q$3)^3</f>
        <v>-2.5927122034955412E-8</v>
      </c>
    </row>
    <row r="1380" spans="1:14" x14ac:dyDescent="0.3">
      <c r="A1380" s="31">
        <v>42290</v>
      </c>
      <c r="B1380" s="32">
        <v>1791.45</v>
      </c>
      <c r="C1380" s="32">
        <v>1790</v>
      </c>
      <c r="D1380" s="32">
        <v>1798.85</v>
      </c>
      <c r="E1380" s="32">
        <v>1748</v>
      </c>
      <c r="F1380" s="32">
        <v>1750</v>
      </c>
      <c r="G1380" s="32">
        <v>1758.2</v>
      </c>
      <c r="H1380" s="32">
        <v>1769.89</v>
      </c>
      <c r="I1380" s="32">
        <v>23249</v>
      </c>
      <c r="J1380" s="33">
        <v>41148104.549999997</v>
      </c>
      <c r="K1380" s="39">
        <f>IF(ISERROR((Table212[[#This Row],[Close Price]]-G1379)/G1379),0,(Table212[[#This Row],[Close Price]]-G1379)/G1379)</f>
        <v>-1.8560384046442824E-2</v>
      </c>
      <c r="L1380" s="39">
        <f>IF(OR(Table212[[#This Row],[Raw Return]]&lt;-20,Table212[[#This Row],[Raw Return]]&gt;20),"Outlier",Table212[[#This Row],[Raw Return]])</f>
        <v>-1.8560384046442824E-2</v>
      </c>
      <c r="M1380" s="40">
        <f>(Table212[[#This Row],[Return]]-$Q$3)^2</f>
        <v>3.939545412013857E-4</v>
      </c>
      <c r="N1380" s="40">
        <f>(Table212[[#This Row],[Return]]-$Q$3)^3</f>
        <v>-7.8193232390231053E-6</v>
      </c>
    </row>
    <row r="1381" spans="1:14" x14ac:dyDescent="0.3">
      <c r="A1381" s="36">
        <v>42291</v>
      </c>
      <c r="B1381" s="37">
        <v>1758.2</v>
      </c>
      <c r="C1381" s="37">
        <v>1759.95</v>
      </c>
      <c r="D1381" s="37">
        <v>1777</v>
      </c>
      <c r="E1381" s="37">
        <v>1750</v>
      </c>
      <c r="F1381" s="37">
        <v>1757.05</v>
      </c>
      <c r="G1381" s="37">
        <v>1756.05</v>
      </c>
      <c r="H1381" s="37">
        <v>1760.87</v>
      </c>
      <c r="I1381" s="37">
        <v>13441</v>
      </c>
      <c r="J1381" s="38">
        <v>23667795.300000001</v>
      </c>
      <c r="K1381" s="39">
        <f>IF(ISERROR((Table212[[#This Row],[Close Price]]-G1380)/G1380),0,(Table212[[#This Row],[Close Price]]-G1380)/G1380)</f>
        <v>-1.2228415424866857E-3</v>
      </c>
      <c r="L1381" s="39">
        <f>IF(OR(Table212[[#This Row],[Raw Return]]&lt;-20,Table212[[#This Row],[Raw Return]]&gt;20),"Outlier",Table212[[#This Row],[Raw Return]])</f>
        <v>-1.2228415424866857E-3</v>
      </c>
      <c r="M1381" s="40">
        <f>(Table212[[#This Row],[Return]]-$Q$3)^2</f>
        <v>6.3038435367006124E-6</v>
      </c>
      <c r="N1381" s="40">
        <f>(Table212[[#This Row],[Return]]-$Q$3)^3</f>
        <v>-1.5827347509205617E-8</v>
      </c>
    </row>
    <row r="1382" spans="1:14" x14ac:dyDescent="0.3">
      <c r="A1382" s="31">
        <v>42292</v>
      </c>
      <c r="B1382" s="32">
        <v>1756.05</v>
      </c>
      <c r="C1382" s="32">
        <v>1771.95</v>
      </c>
      <c r="D1382" s="32">
        <v>1772</v>
      </c>
      <c r="E1382" s="32">
        <v>1716.2</v>
      </c>
      <c r="F1382" s="32">
        <v>1744</v>
      </c>
      <c r="G1382" s="32">
        <v>1746.7</v>
      </c>
      <c r="H1382" s="32">
        <v>1759.23</v>
      </c>
      <c r="I1382" s="32">
        <v>17937</v>
      </c>
      <c r="J1382" s="33">
        <v>31555235.050000001</v>
      </c>
      <c r="K1382" s="39">
        <f>IF(ISERROR((Table212[[#This Row],[Close Price]]-G1381)/G1381),0,(Table212[[#This Row],[Close Price]]-G1381)/G1381)</f>
        <v>-5.3244497594031543E-3</v>
      </c>
      <c r="L1382" s="39">
        <f>IF(OR(Table212[[#This Row],[Raw Return]]&lt;-20,Table212[[#This Row],[Raw Return]]&gt;20),"Outlier",Table212[[#This Row],[Raw Return]])</f>
        <v>-5.3244497594031543E-3</v>
      </c>
      <c r="M1382" s="40">
        <f>(Table212[[#This Row],[Return]]-$Q$3)^2</f>
        <v>4.3723223181233586E-5</v>
      </c>
      <c r="N1382" s="40">
        <f>(Table212[[#This Row],[Return]]-$Q$3)^3</f>
        <v>-2.8911342228921395E-7</v>
      </c>
    </row>
    <row r="1383" spans="1:14" x14ac:dyDescent="0.3">
      <c r="A1383" s="36">
        <v>42293</v>
      </c>
      <c r="B1383" s="37">
        <v>1746.7</v>
      </c>
      <c r="C1383" s="37">
        <v>1751</v>
      </c>
      <c r="D1383" s="37">
        <v>1779.5</v>
      </c>
      <c r="E1383" s="37">
        <v>1751</v>
      </c>
      <c r="F1383" s="37">
        <v>1770.3</v>
      </c>
      <c r="G1383" s="37">
        <v>1770</v>
      </c>
      <c r="H1383" s="37">
        <v>1762.48</v>
      </c>
      <c r="I1383" s="37">
        <v>151353</v>
      </c>
      <c r="J1383" s="38">
        <v>266756861.69999999</v>
      </c>
      <c r="K1383" s="39">
        <f>IF(ISERROR((Table212[[#This Row],[Close Price]]-G1382)/G1382),0,(Table212[[#This Row],[Close Price]]-G1382)/G1382)</f>
        <v>1.3339440087021214E-2</v>
      </c>
      <c r="L1383" s="39">
        <f>IF(OR(Table212[[#This Row],[Raw Return]]&lt;-20,Table212[[#This Row],[Raw Return]]&gt;20),"Outlier",Table212[[#This Row],[Raw Return]])</f>
        <v>1.3339440087021214E-2</v>
      </c>
      <c r="M1383" s="40">
        <f>(Table212[[#This Row],[Return]]-$Q$3)^2</f>
        <v>1.452395203403782E-4</v>
      </c>
      <c r="N1383" s="40">
        <f>(Table212[[#This Row],[Return]]-$Q$3)^3</f>
        <v>1.7503593103011132E-6</v>
      </c>
    </row>
    <row r="1384" spans="1:14" x14ac:dyDescent="0.3">
      <c r="A1384" s="31">
        <v>42296</v>
      </c>
      <c r="B1384" s="32">
        <v>1770</v>
      </c>
      <c r="C1384" s="32">
        <v>1788</v>
      </c>
      <c r="D1384" s="32">
        <v>1798</v>
      </c>
      <c r="E1384" s="32">
        <v>1775</v>
      </c>
      <c r="F1384" s="32">
        <v>1787</v>
      </c>
      <c r="G1384" s="32">
        <v>1788.5</v>
      </c>
      <c r="H1384" s="32">
        <v>1788.89</v>
      </c>
      <c r="I1384" s="32">
        <v>52242</v>
      </c>
      <c r="J1384" s="33">
        <v>93455084.849999994</v>
      </c>
      <c r="K1384" s="39">
        <f>IF(ISERROR((Table212[[#This Row],[Close Price]]-G1383)/G1383),0,(Table212[[#This Row],[Close Price]]-G1383)/G1383)</f>
        <v>1.0451977401129943E-2</v>
      </c>
      <c r="L1384" s="39">
        <f>IF(OR(Table212[[#This Row],[Raw Return]]&lt;-20,Table212[[#This Row],[Raw Return]]&gt;20),"Outlier",Table212[[#This Row],[Raw Return]])</f>
        <v>1.0451977401129943E-2</v>
      </c>
      <c r="M1384" s="40">
        <f>(Table212[[#This Row],[Return]]-$Q$3)^2</f>
        <v>8.3980239996137349E-5</v>
      </c>
      <c r="N1384" s="40">
        <f>(Table212[[#This Row],[Return]]-$Q$3)^3</f>
        <v>7.6960107758882046E-7</v>
      </c>
    </row>
    <row r="1385" spans="1:14" x14ac:dyDescent="0.3">
      <c r="A1385" s="36">
        <v>42297</v>
      </c>
      <c r="B1385" s="37">
        <v>1788.5</v>
      </c>
      <c r="C1385" s="37">
        <v>1790</v>
      </c>
      <c r="D1385" s="37">
        <v>1863</v>
      </c>
      <c r="E1385" s="37">
        <v>1790</v>
      </c>
      <c r="F1385" s="37">
        <v>1819</v>
      </c>
      <c r="G1385" s="37">
        <v>1824.15</v>
      </c>
      <c r="H1385" s="37">
        <v>1836.08</v>
      </c>
      <c r="I1385" s="37">
        <v>103155</v>
      </c>
      <c r="J1385" s="38">
        <v>189400897.65000001</v>
      </c>
      <c r="K1385" s="39">
        <f>IF(ISERROR((Table212[[#This Row],[Close Price]]-G1384)/G1384),0,(Table212[[#This Row],[Close Price]]-G1384)/G1384)</f>
        <v>1.9932904668716854E-2</v>
      </c>
      <c r="L1385" s="39">
        <f>IF(OR(Table212[[#This Row],[Raw Return]]&lt;-20,Table212[[#This Row],[Raw Return]]&gt;20),"Outlier",Table212[[#This Row],[Raw Return]])</f>
        <v>1.9932904668716854E-2</v>
      </c>
      <c r="M1385" s="40">
        <f>(Table212[[#This Row],[Return]]-$Q$3)^2</f>
        <v>3.4763604728100525E-4</v>
      </c>
      <c r="N1385" s="40">
        <f>(Table212[[#This Row],[Return]]-$Q$3)^3</f>
        <v>6.4816743092690244E-6</v>
      </c>
    </row>
    <row r="1386" spans="1:14" x14ac:dyDescent="0.3">
      <c r="A1386" s="31">
        <v>42298</v>
      </c>
      <c r="B1386" s="32">
        <v>1824.15</v>
      </c>
      <c r="C1386" s="32">
        <v>1849</v>
      </c>
      <c r="D1386" s="32">
        <v>1890</v>
      </c>
      <c r="E1386" s="32">
        <v>1841</v>
      </c>
      <c r="F1386" s="32">
        <v>1848.5</v>
      </c>
      <c r="G1386" s="32">
        <v>1849.3</v>
      </c>
      <c r="H1386" s="32">
        <v>1861.97</v>
      </c>
      <c r="I1386" s="32">
        <v>106967</v>
      </c>
      <c r="J1386" s="33">
        <v>199168975.80000001</v>
      </c>
      <c r="K1386" s="39">
        <f>IF(ISERROR((Table212[[#This Row],[Close Price]]-G1385)/G1385),0,(Table212[[#This Row],[Close Price]]-G1385)/G1385)</f>
        <v>1.3787243373625998E-2</v>
      </c>
      <c r="L1386" s="39">
        <f>IF(OR(Table212[[#This Row],[Raw Return]]&lt;-20,Table212[[#This Row],[Raw Return]]&gt;20),"Outlier",Table212[[#This Row],[Raw Return]])</f>
        <v>1.3787243373625998E-2</v>
      </c>
      <c r="M1386" s="40">
        <f>(Table212[[#This Row],[Return]]-$Q$3)^2</f>
        <v>1.5623348299690401E-4</v>
      </c>
      <c r="N1386" s="40">
        <f>(Table212[[#This Row],[Return]]-$Q$3)^3</f>
        <v>1.9528153143764359E-6</v>
      </c>
    </row>
    <row r="1387" spans="1:14" x14ac:dyDescent="0.3">
      <c r="A1387" s="36">
        <v>42300</v>
      </c>
      <c r="B1387" s="37">
        <v>1849.3</v>
      </c>
      <c r="C1387" s="37">
        <v>1860.25</v>
      </c>
      <c r="D1387" s="37">
        <v>1879</v>
      </c>
      <c r="E1387" s="37">
        <v>1819.95</v>
      </c>
      <c r="F1387" s="37">
        <v>1836</v>
      </c>
      <c r="G1387" s="37">
        <v>1829.35</v>
      </c>
      <c r="H1387" s="37">
        <v>1856.22</v>
      </c>
      <c r="I1387" s="37">
        <v>30599</v>
      </c>
      <c r="J1387" s="38">
        <v>56798403.200000003</v>
      </c>
      <c r="K1387" s="39">
        <f>IF(ISERROR((Table212[[#This Row],[Close Price]]-G1386)/G1386),0,(Table212[[#This Row],[Close Price]]-G1386)/G1386)</f>
        <v>-1.0787865678905557E-2</v>
      </c>
      <c r="L1387" s="39">
        <f>IF(OR(Table212[[#This Row],[Raw Return]]&lt;-20,Table212[[#This Row],[Raw Return]]&gt;20),"Outlier",Table212[[#This Row],[Raw Return]])</f>
        <v>-1.0787865678905557E-2</v>
      </c>
      <c r="M1387" s="40">
        <f>(Table212[[#This Row],[Return]]-$Q$3)^2</f>
        <v>1.4582421505782262E-4</v>
      </c>
      <c r="N1387" s="40">
        <f>(Table212[[#This Row],[Return]]-$Q$3)^3</f>
        <v>-1.7609396450297004E-6</v>
      </c>
    </row>
    <row r="1388" spans="1:14" x14ac:dyDescent="0.3">
      <c r="A1388" s="31">
        <v>42303</v>
      </c>
      <c r="B1388" s="32">
        <v>1829.35</v>
      </c>
      <c r="C1388" s="32">
        <v>1848</v>
      </c>
      <c r="D1388" s="32">
        <v>1918.9</v>
      </c>
      <c r="E1388" s="32">
        <v>1831.6</v>
      </c>
      <c r="F1388" s="32">
        <v>1910.6</v>
      </c>
      <c r="G1388" s="32">
        <v>1905.55</v>
      </c>
      <c r="H1388" s="32">
        <v>1885.8</v>
      </c>
      <c r="I1388" s="32">
        <v>92407</v>
      </c>
      <c r="J1388" s="33">
        <v>174260835.25</v>
      </c>
      <c r="K1388" s="39">
        <f>IF(ISERROR((Table212[[#This Row],[Close Price]]-G1387)/G1387),0,(Table212[[#This Row],[Close Price]]-G1387)/G1387)</f>
        <v>4.1654139448437995E-2</v>
      </c>
      <c r="L1388" s="39">
        <f>IF(OR(Table212[[#This Row],[Raw Return]]&lt;-20,Table212[[#This Row],[Raw Return]]&gt;20),"Outlier",Table212[[#This Row],[Raw Return]])</f>
        <v>4.1654139448437995E-2</v>
      </c>
      <c r="M1388" s="40">
        <f>(Table212[[#This Row],[Return]]-$Q$3)^2</f>
        <v>1.6294329585297173E-3</v>
      </c>
      <c r="N1388" s="40">
        <f>(Table212[[#This Row],[Return]]-$Q$3)^3</f>
        <v>6.5774074335422431E-5</v>
      </c>
    </row>
    <row r="1389" spans="1:14" x14ac:dyDescent="0.3">
      <c r="A1389" s="36">
        <v>42304</v>
      </c>
      <c r="B1389" s="37">
        <v>1905.55</v>
      </c>
      <c r="C1389" s="37">
        <v>1910</v>
      </c>
      <c r="D1389" s="37">
        <v>1995</v>
      </c>
      <c r="E1389" s="37">
        <v>1910</v>
      </c>
      <c r="F1389" s="37">
        <v>1978</v>
      </c>
      <c r="G1389" s="37">
        <v>1984.85</v>
      </c>
      <c r="H1389" s="37">
        <v>1974.66</v>
      </c>
      <c r="I1389" s="37">
        <v>256950</v>
      </c>
      <c r="J1389" s="38">
        <v>507388654.14999998</v>
      </c>
      <c r="K1389" s="39">
        <f>IF(ISERROR((Table212[[#This Row],[Close Price]]-G1388)/G1388),0,(Table212[[#This Row],[Close Price]]-G1388)/G1388)</f>
        <v>4.1615281677206031E-2</v>
      </c>
      <c r="L1389" s="39">
        <f>IF(OR(Table212[[#This Row],[Raw Return]]&lt;-20,Table212[[#This Row],[Raw Return]]&gt;20),"Outlier",Table212[[#This Row],[Raw Return]])</f>
        <v>4.1615281677206031E-2</v>
      </c>
      <c r="M1389" s="40">
        <f>(Table212[[#This Row],[Return]]-$Q$3)^2</f>
        <v>1.6262973845765345E-3</v>
      </c>
      <c r="N1389" s="40">
        <f>(Table212[[#This Row],[Return]]-$Q$3)^3</f>
        <v>6.5584308727460535E-5</v>
      </c>
    </row>
    <row r="1390" spans="1:14" x14ac:dyDescent="0.3">
      <c r="A1390" s="31">
        <v>42305</v>
      </c>
      <c r="B1390" s="32">
        <v>1984.85</v>
      </c>
      <c r="C1390" s="32">
        <v>1978</v>
      </c>
      <c r="D1390" s="32">
        <v>2008.9</v>
      </c>
      <c r="E1390" s="32">
        <v>1962.05</v>
      </c>
      <c r="F1390" s="32">
        <v>1975</v>
      </c>
      <c r="G1390" s="32">
        <v>1978.85</v>
      </c>
      <c r="H1390" s="32">
        <v>1981.26</v>
      </c>
      <c r="I1390" s="32">
        <v>141670</v>
      </c>
      <c r="J1390" s="33">
        <v>280684973.55000001</v>
      </c>
      <c r="K1390" s="39">
        <f>IF(ISERROR((Table212[[#This Row],[Close Price]]-G1389)/G1389),0,(Table212[[#This Row],[Close Price]]-G1389)/G1389)</f>
        <v>-3.0228984558027055E-3</v>
      </c>
      <c r="L1390" s="39">
        <f>IF(OR(Table212[[#This Row],[Raw Return]]&lt;-20,Table212[[#This Row],[Raw Return]]&gt;20),"Outlier",Table212[[#This Row],[Raw Return]])</f>
        <v>-3.0228984558027055E-3</v>
      </c>
      <c r="M1390" s="40">
        <f>(Table212[[#This Row],[Return]]-$Q$3)^2</f>
        <v>1.8583018426905077E-5</v>
      </c>
      <c r="N1390" s="40">
        <f>(Table212[[#This Row],[Return]]-$Q$3)^3</f>
        <v>-8.0107722794238895E-8</v>
      </c>
    </row>
    <row r="1391" spans="1:14" x14ac:dyDescent="0.3">
      <c r="A1391" s="36">
        <v>42306</v>
      </c>
      <c r="B1391" s="37">
        <v>1978.85</v>
      </c>
      <c r="C1391" s="37">
        <v>1988</v>
      </c>
      <c r="D1391" s="37">
        <v>1998.65</v>
      </c>
      <c r="E1391" s="37">
        <v>1934.5</v>
      </c>
      <c r="F1391" s="37">
        <v>1965.1</v>
      </c>
      <c r="G1391" s="37">
        <v>1964.1</v>
      </c>
      <c r="H1391" s="37">
        <v>1961.72</v>
      </c>
      <c r="I1391" s="37">
        <v>88641</v>
      </c>
      <c r="J1391" s="38">
        <v>173888456.94999999</v>
      </c>
      <c r="K1391" s="39">
        <f>IF(ISERROR((Table212[[#This Row],[Close Price]]-G1390)/G1390),0,(Table212[[#This Row],[Close Price]]-G1390)/G1390)</f>
        <v>-7.4538241908178992E-3</v>
      </c>
      <c r="L1391" s="39">
        <f>IF(OR(Table212[[#This Row],[Raw Return]]&lt;-20,Table212[[#This Row],[Raw Return]]&gt;20),"Outlier",Table212[[#This Row],[Raw Return]])</f>
        <v>-7.4538241908178992E-3</v>
      </c>
      <c r="M1391" s="40">
        <f>(Table212[[#This Row],[Return]]-$Q$3)^2</f>
        <v>7.6417813007149366E-5</v>
      </c>
      <c r="N1391" s="40">
        <f>(Table212[[#This Row],[Return]]-$Q$3)^3</f>
        <v>-6.6802375568701348E-7</v>
      </c>
    </row>
    <row r="1392" spans="1:14" x14ac:dyDescent="0.3">
      <c r="A1392" s="31">
        <v>42307</v>
      </c>
      <c r="B1392" s="32">
        <v>1964.1</v>
      </c>
      <c r="C1392" s="32">
        <v>1950</v>
      </c>
      <c r="D1392" s="32">
        <v>1974.9</v>
      </c>
      <c r="E1392" s="32">
        <v>1942.1</v>
      </c>
      <c r="F1392" s="32">
        <v>1955</v>
      </c>
      <c r="G1392" s="32">
        <v>1968</v>
      </c>
      <c r="H1392" s="32">
        <v>1966.69</v>
      </c>
      <c r="I1392" s="32">
        <v>90236</v>
      </c>
      <c r="J1392" s="33">
        <v>177466536.34999999</v>
      </c>
      <c r="K1392" s="39">
        <f>IF(ISERROR((Table212[[#This Row],[Close Price]]-G1391)/G1391),0,(Table212[[#This Row],[Close Price]]-G1391)/G1391)</f>
        <v>1.9856422789064159E-3</v>
      </c>
      <c r="L1392" s="39">
        <f>IF(OR(Table212[[#This Row],[Raw Return]]&lt;-20,Table212[[#This Row],[Raw Return]]&gt;20),"Outlier",Table212[[#This Row],[Raw Return]])</f>
        <v>1.9856422789064159E-3</v>
      </c>
      <c r="M1392" s="40">
        <f>(Table212[[#This Row],[Return]]-$Q$3)^2</f>
        <v>4.8683860647844392E-7</v>
      </c>
      <c r="N1392" s="40">
        <f>(Table212[[#This Row],[Return]]-$Q$3)^3</f>
        <v>3.3968589672135428E-10</v>
      </c>
    </row>
    <row r="1393" spans="1:14" x14ac:dyDescent="0.3">
      <c r="A1393" s="36">
        <v>42310</v>
      </c>
      <c r="B1393" s="37">
        <v>1968</v>
      </c>
      <c r="C1393" s="37">
        <v>1970</v>
      </c>
      <c r="D1393" s="37">
        <v>1990.2</v>
      </c>
      <c r="E1393" s="37">
        <v>1933.55</v>
      </c>
      <c r="F1393" s="37">
        <v>1970.05</v>
      </c>
      <c r="G1393" s="37">
        <v>1975.4</v>
      </c>
      <c r="H1393" s="37">
        <v>1958.19</v>
      </c>
      <c r="I1393" s="37">
        <v>35865</v>
      </c>
      <c r="J1393" s="38">
        <v>70230448.349999994</v>
      </c>
      <c r="K1393" s="39">
        <f>IF(ISERROR((Table212[[#This Row],[Close Price]]-G1392)/G1392),0,(Table212[[#This Row],[Close Price]]-G1392)/G1392)</f>
        <v>3.7601626016260624E-3</v>
      </c>
      <c r="L1393" s="39">
        <f>IF(OR(Table212[[#This Row],[Raw Return]]&lt;-20,Table212[[#This Row],[Raw Return]]&gt;20),"Outlier",Table212[[#This Row],[Raw Return]])</f>
        <v>3.7601626016260624E-3</v>
      </c>
      <c r="M1393" s="40">
        <f>(Table212[[#This Row],[Return]]-$Q$3)^2</f>
        <v>6.112062241211577E-6</v>
      </c>
      <c r="N1393" s="40">
        <f>(Table212[[#This Row],[Return]]-$Q$3)^3</f>
        <v>1.5110598014265021E-8</v>
      </c>
    </row>
    <row r="1394" spans="1:14" x14ac:dyDescent="0.3">
      <c r="A1394" s="31">
        <v>42311</v>
      </c>
      <c r="B1394" s="32">
        <v>1975.4</v>
      </c>
      <c r="C1394" s="32">
        <v>1975</v>
      </c>
      <c r="D1394" s="32">
        <v>1991.15</v>
      </c>
      <c r="E1394" s="32">
        <v>1955.2</v>
      </c>
      <c r="F1394" s="32">
        <v>1970</v>
      </c>
      <c r="G1394" s="32">
        <v>1979.4</v>
      </c>
      <c r="H1394" s="32">
        <v>1982.39</v>
      </c>
      <c r="I1394" s="32">
        <v>70275</v>
      </c>
      <c r="J1394" s="33">
        <v>139312217.75</v>
      </c>
      <c r="K1394" s="39">
        <f>IF(ISERROR((Table212[[#This Row],[Close Price]]-G1393)/G1393),0,(Table212[[#This Row],[Close Price]]-G1393)/G1393)</f>
        <v>2.0249063480814013E-3</v>
      </c>
      <c r="L1394" s="39">
        <f>IF(OR(Table212[[#This Row],[Raw Return]]&lt;-20,Table212[[#This Row],[Raw Return]]&gt;20),"Outlier",Table212[[#This Row],[Raw Return]])</f>
        <v>2.0249063480814013E-3</v>
      </c>
      <c r="M1394" s="40">
        <f>(Table212[[#This Row],[Return]]-$Q$3)^2</f>
        <v>5.4317235611261264E-7</v>
      </c>
      <c r="N1394" s="40">
        <f>(Table212[[#This Row],[Return]]-$Q$3)^3</f>
        <v>4.0031926318822434E-10</v>
      </c>
    </row>
    <row r="1395" spans="1:14" x14ac:dyDescent="0.3">
      <c r="A1395" s="36">
        <v>42312</v>
      </c>
      <c r="B1395" s="37">
        <v>1979.4</v>
      </c>
      <c r="C1395" s="37">
        <v>1980</v>
      </c>
      <c r="D1395" s="37">
        <v>1988.95</v>
      </c>
      <c r="E1395" s="37">
        <v>1942.25</v>
      </c>
      <c r="F1395" s="37">
        <v>1942.25</v>
      </c>
      <c r="G1395" s="37">
        <v>1954.25</v>
      </c>
      <c r="H1395" s="37">
        <v>1976.05</v>
      </c>
      <c r="I1395" s="37">
        <v>58029</v>
      </c>
      <c r="J1395" s="38">
        <v>114668472.7</v>
      </c>
      <c r="K1395" s="39">
        <f>IF(ISERROR((Table212[[#This Row],[Close Price]]-G1394)/G1394),0,(Table212[[#This Row],[Close Price]]-G1394)/G1394)</f>
        <v>-1.2705870465797763E-2</v>
      </c>
      <c r="L1395" s="39">
        <f>IF(OR(Table212[[#This Row],[Raw Return]]&lt;-20,Table212[[#This Row],[Raw Return]]&gt;20),"Outlier",Table212[[#This Row],[Raw Return]])</f>
        <v>-1.2705870465797763E-2</v>
      </c>
      <c r="M1395" s="40">
        <f>(Table212[[#This Row],[Return]]-$Q$3)^2</f>
        <v>1.9582572579262612E-4</v>
      </c>
      <c r="N1395" s="40">
        <f>(Table212[[#This Row],[Return]]-$Q$3)^3</f>
        <v>-2.7403410552880507E-6</v>
      </c>
    </row>
    <row r="1396" spans="1:14" x14ac:dyDescent="0.3">
      <c r="A1396" s="31">
        <v>42313</v>
      </c>
      <c r="B1396" s="32">
        <v>1954.25</v>
      </c>
      <c r="C1396" s="32">
        <v>1950</v>
      </c>
      <c r="D1396" s="32">
        <v>1995</v>
      </c>
      <c r="E1396" s="32">
        <v>1905</v>
      </c>
      <c r="F1396" s="32">
        <v>1966.95</v>
      </c>
      <c r="G1396" s="32">
        <v>1958.95</v>
      </c>
      <c r="H1396" s="32">
        <v>1970.76</v>
      </c>
      <c r="I1396" s="32">
        <v>93272</v>
      </c>
      <c r="J1396" s="33">
        <v>183817016.15000001</v>
      </c>
      <c r="K1396" s="39">
        <f>IF(ISERROR((Table212[[#This Row],[Close Price]]-G1395)/G1395),0,(Table212[[#This Row],[Close Price]]-G1395)/G1395)</f>
        <v>2.4050147115261843E-3</v>
      </c>
      <c r="L1396" s="39">
        <f>IF(OR(Table212[[#This Row],[Raw Return]]&lt;-20,Table212[[#This Row],[Raw Return]]&gt;20),"Outlier",Table212[[#This Row],[Raw Return]])</f>
        <v>2.4050147115261843E-3</v>
      </c>
      <c r="M1396" s="40">
        <f>(Table212[[#This Row],[Return]]-$Q$3)^2</f>
        <v>1.2479361827060938E-6</v>
      </c>
      <c r="N1396" s="40">
        <f>(Table212[[#This Row],[Return]]-$Q$3)^3</f>
        <v>1.3940827881356782E-9</v>
      </c>
    </row>
    <row r="1397" spans="1:14" x14ac:dyDescent="0.3">
      <c r="A1397" s="36">
        <v>42314</v>
      </c>
      <c r="B1397" s="37">
        <v>1958.95</v>
      </c>
      <c r="C1397" s="37">
        <v>1958</v>
      </c>
      <c r="D1397" s="37">
        <v>1983.95</v>
      </c>
      <c r="E1397" s="37">
        <v>1941.25</v>
      </c>
      <c r="F1397" s="37">
        <v>1970.35</v>
      </c>
      <c r="G1397" s="37">
        <v>1978.05</v>
      </c>
      <c r="H1397" s="37">
        <v>1973.8</v>
      </c>
      <c r="I1397" s="37">
        <v>73831</v>
      </c>
      <c r="J1397" s="38">
        <v>145727288.5</v>
      </c>
      <c r="K1397" s="39">
        <f>IF(ISERROR((Table212[[#This Row],[Close Price]]-G1396)/G1396),0,(Table212[[#This Row],[Close Price]]-G1396)/G1396)</f>
        <v>9.7501212384184938E-3</v>
      </c>
      <c r="L1397" s="39">
        <f>IF(OR(Table212[[#This Row],[Raw Return]]&lt;-20,Table212[[#This Row],[Raw Return]]&gt;20),"Outlier",Table212[[#This Row],[Raw Return]])</f>
        <v>9.7501212384184938E-3</v>
      </c>
      <c r="M1397" s="40">
        <f>(Table212[[#This Row],[Return]]-$Q$3)^2</f>
        <v>7.1609119384986473E-5</v>
      </c>
      <c r="N1397" s="40">
        <f>(Table212[[#This Row],[Return]]-$Q$3)^3</f>
        <v>6.0597191938826571E-7</v>
      </c>
    </row>
    <row r="1398" spans="1:14" x14ac:dyDescent="0.3">
      <c r="A1398" s="31">
        <v>42317</v>
      </c>
      <c r="B1398" s="32">
        <v>1978.05</v>
      </c>
      <c r="C1398" s="32">
        <v>1950</v>
      </c>
      <c r="D1398" s="32">
        <v>1978</v>
      </c>
      <c r="E1398" s="32">
        <v>1933.05</v>
      </c>
      <c r="F1398" s="32">
        <v>1957.1</v>
      </c>
      <c r="G1398" s="32">
        <v>1961.1</v>
      </c>
      <c r="H1398" s="32">
        <v>1961.88</v>
      </c>
      <c r="I1398" s="32">
        <v>33117</v>
      </c>
      <c r="J1398" s="33">
        <v>64971529.200000003</v>
      </c>
      <c r="K1398" s="39">
        <f>IF(ISERROR((Table212[[#This Row],[Close Price]]-G1397)/G1397),0,(Table212[[#This Row],[Close Price]]-G1397)/G1397)</f>
        <v>-8.5690452718586718E-3</v>
      </c>
      <c r="L1398" s="39">
        <f>IF(OR(Table212[[#This Row],[Raw Return]]&lt;-20,Table212[[#This Row],[Raw Return]]&gt;20),"Outlier",Table212[[#This Row],[Raw Return]])</f>
        <v>-8.5690452718586718E-3</v>
      </c>
      <c r="M1398" s="40">
        <f>(Table212[[#This Row],[Return]]-$Q$3)^2</f>
        <v>9.7159450351835518E-5</v>
      </c>
      <c r="N1398" s="40">
        <f>(Table212[[#This Row],[Return]]-$Q$3)^3</f>
        <v>-9.5769578031850524E-7</v>
      </c>
    </row>
    <row r="1399" spans="1:14" x14ac:dyDescent="0.3">
      <c r="A1399" s="36">
        <v>42318</v>
      </c>
      <c r="B1399" s="37">
        <v>1961.1</v>
      </c>
      <c r="C1399" s="37">
        <v>1954.9</v>
      </c>
      <c r="D1399" s="37">
        <v>1970</v>
      </c>
      <c r="E1399" s="37">
        <v>1884.6</v>
      </c>
      <c r="F1399" s="37">
        <v>1898</v>
      </c>
      <c r="G1399" s="37">
        <v>1911.45</v>
      </c>
      <c r="H1399" s="37">
        <v>1932.54</v>
      </c>
      <c r="I1399" s="37">
        <v>33618</v>
      </c>
      <c r="J1399" s="38">
        <v>64968127.100000001</v>
      </c>
      <c r="K1399" s="39">
        <f>IF(ISERROR((Table212[[#This Row],[Close Price]]-G1398)/G1398),0,(Table212[[#This Row],[Close Price]]-G1398)/G1398)</f>
        <v>-2.5317423894752878E-2</v>
      </c>
      <c r="L1399" s="39">
        <f>IF(OR(Table212[[#This Row],[Raw Return]]&lt;-20,Table212[[#This Row],[Raw Return]]&gt;20),"Outlier",Table212[[#This Row],[Raw Return]])</f>
        <v>-2.5317423894752878E-2</v>
      </c>
      <c r="M1399" s="40">
        <f>(Table212[[#This Row],[Return]]-$Q$3)^2</f>
        <v>7.0784347617648311E-4</v>
      </c>
      <c r="N1399" s="40">
        <f>(Table212[[#This Row],[Return]]-$Q$3)^3</f>
        <v>-1.8832407832243053E-5</v>
      </c>
    </row>
    <row r="1400" spans="1:14" x14ac:dyDescent="0.3">
      <c r="A1400" s="31">
        <v>42319</v>
      </c>
      <c r="B1400" s="32">
        <v>1911.45</v>
      </c>
      <c r="C1400" s="32">
        <v>1925.95</v>
      </c>
      <c r="D1400" s="32">
        <v>1952.65</v>
      </c>
      <c r="E1400" s="32">
        <v>1911.45</v>
      </c>
      <c r="F1400" s="32">
        <v>1948.95</v>
      </c>
      <c r="G1400" s="32">
        <v>1948.8</v>
      </c>
      <c r="H1400" s="32">
        <v>1942.34</v>
      </c>
      <c r="I1400" s="32">
        <v>8004</v>
      </c>
      <c r="J1400" s="33">
        <v>15546507.949999999</v>
      </c>
      <c r="K1400" s="39">
        <f>IF(ISERROR((Table212[[#This Row],[Close Price]]-G1399)/G1399),0,(Table212[[#This Row],[Close Price]]-G1399)/G1399)</f>
        <v>1.9540139684532637E-2</v>
      </c>
      <c r="L1400" s="39">
        <f>IF(OR(Table212[[#This Row],[Raw Return]]&lt;-20,Table212[[#This Row],[Raw Return]]&gt;20),"Outlier",Table212[[#This Row],[Raw Return]])</f>
        <v>1.9540139684532637E-2</v>
      </c>
      <c r="M1400" s="40">
        <f>(Table212[[#This Row],[Return]]-$Q$3)^2</f>
        <v>3.3314410488421802E-4</v>
      </c>
      <c r="N1400" s="40">
        <f>(Table212[[#This Row],[Return]]-$Q$3)^3</f>
        <v>6.0806246955359865E-6</v>
      </c>
    </row>
    <row r="1401" spans="1:14" x14ac:dyDescent="0.3">
      <c r="A1401" s="36">
        <v>42321</v>
      </c>
      <c r="B1401" s="37">
        <v>1948.8</v>
      </c>
      <c r="C1401" s="37">
        <v>1930</v>
      </c>
      <c r="D1401" s="37">
        <v>1939</v>
      </c>
      <c r="E1401" s="37">
        <v>1892.25</v>
      </c>
      <c r="F1401" s="37">
        <v>1913.4</v>
      </c>
      <c r="G1401" s="37">
        <v>1927.35</v>
      </c>
      <c r="H1401" s="37">
        <v>1920.63</v>
      </c>
      <c r="I1401" s="37">
        <v>57415</v>
      </c>
      <c r="J1401" s="38">
        <v>110273036.75</v>
      </c>
      <c r="K1401" s="39">
        <f>IF(ISERROR((Table212[[#This Row],[Close Price]]-G1400)/G1400),0,(Table212[[#This Row],[Close Price]]-G1400)/G1400)</f>
        <v>-1.1006773399014801E-2</v>
      </c>
      <c r="L1401" s="39">
        <f>IF(OR(Table212[[#This Row],[Raw Return]]&lt;-20,Table212[[#This Row],[Raw Return]]&gt;20),"Outlier",Table212[[#This Row],[Raw Return]])</f>
        <v>-1.1006773399014801E-2</v>
      </c>
      <c r="M1401" s="40">
        <f>(Table212[[#This Row],[Return]]-$Q$3)^2</f>
        <v>1.5115909409687026E-4</v>
      </c>
      <c r="N1401" s="40">
        <f>(Table212[[#This Row],[Return]]-$Q$3)^3</f>
        <v>-1.8584523086124858E-6</v>
      </c>
    </row>
    <row r="1402" spans="1:14" x14ac:dyDescent="0.3">
      <c r="A1402" s="31">
        <v>42324</v>
      </c>
      <c r="B1402" s="32">
        <v>1927.35</v>
      </c>
      <c r="C1402" s="32">
        <v>1923</v>
      </c>
      <c r="D1402" s="32">
        <v>1940</v>
      </c>
      <c r="E1402" s="32">
        <v>1889</v>
      </c>
      <c r="F1402" s="32">
        <v>1917</v>
      </c>
      <c r="G1402" s="32">
        <v>1913.1</v>
      </c>
      <c r="H1402" s="32">
        <v>1917.14</v>
      </c>
      <c r="I1402" s="32">
        <v>39601</v>
      </c>
      <c r="J1402" s="33">
        <v>75920675.099999994</v>
      </c>
      <c r="K1402" s="39">
        <f>IF(ISERROR((Table212[[#This Row],[Close Price]]-G1401)/G1401),0,(Table212[[#This Row],[Close Price]]-G1401)/G1401)</f>
        <v>-7.3935714841621919E-3</v>
      </c>
      <c r="L1402" s="39">
        <f>IF(OR(Table212[[#This Row],[Raw Return]]&lt;-20,Table212[[#This Row],[Raw Return]]&gt;20),"Outlier",Table212[[#This Row],[Raw Return]])</f>
        <v>-7.3935714841621919E-3</v>
      </c>
      <c r="M1402" s="40">
        <f>(Table212[[#This Row],[Return]]-$Q$3)^2</f>
        <v>7.5368017818536903E-5</v>
      </c>
      <c r="N1402" s="40">
        <f>(Table212[[#This Row],[Return]]-$Q$3)^3</f>
        <v>-6.5430560434853598E-7</v>
      </c>
    </row>
    <row r="1403" spans="1:14" x14ac:dyDescent="0.3">
      <c r="A1403" s="36">
        <v>42325</v>
      </c>
      <c r="B1403" s="37">
        <v>1913.1</v>
      </c>
      <c r="C1403" s="37">
        <v>1913</v>
      </c>
      <c r="D1403" s="37">
        <v>1949</v>
      </c>
      <c r="E1403" s="37">
        <v>1912</v>
      </c>
      <c r="F1403" s="37">
        <v>1917.05</v>
      </c>
      <c r="G1403" s="37">
        <v>1922.7</v>
      </c>
      <c r="H1403" s="37">
        <v>1925.94</v>
      </c>
      <c r="I1403" s="37">
        <v>17506</v>
      </c>
      <c r="J1403" s="38">
        <v>33715503.899999999</v>
      </c>
      <c r="K1403" s="39">
        <f>IF(ISERROR((Table212[[#This Row],[Close Price]]-G1402)/G1402),0,(Table212[[#This Row],[Close Price]]-G1402)/G1402)</f>
        <v>5.018033558099491E-3</v>
      </c>
      <c r="L1403" s="39">
        <f>IF(OR(Table212[[#This Row],[Raw Return]]&lt;-20,Table212[[#This Row],[Raw Return]]&gt;20),"Outlier",Table212[[#This Row],[Raw Return]])</f>
        <v>5.018033558099491E-3</v>
      </c>
      <c r="M1403" s="40">
        <f>(Table212[[#This Row],[Return]]-$Q$3)^2</f>
        <v>1.391386598895731E-5</v>
      </c>
      <c r="N1403" s="40">
        <f>(Table212[[#This Row],[Return]]-$Q$3)^3</f>
        <v>5.1900521802028875E-8</v>
      </c>
    </row>
    <row r="1404" spans="1:14" x14ac:dyDescent="0.3">
      <c r="A1404" s="31">
        <v>42326</v>
      </c>
      <c r="B1404" s="32">
        <v>1922.7</v>
      </c>
      <c r="C1404" s="32">
        <v>1935</v>
      </c>
      <c r="D1404" s="32">
        <v>1946.45</v>
      </c>
      <c r="E1404" s="32">
        <v>1906.5</v>
      </c>
      <c r="F1404" s="32">
        <v>1920.25</v>
      </c>
      <c r="G1404" s="32">
        <v>1931.25</v>
      </c>
      <c r="H1404" s="32">
        <v>1936.33</v>
      </c>
      <c r="I1404" s="32">
        <v>19569</v>
      </c>
      <c r="J1404" s="33">
        <v>37891964.200000003</v>
      </c>
      <c r="K1404" s="39">
        <f>IF(ISERROR((Table212[[#This Row],[Close Price]]-G1403)/G1403),0,(Table212[[#This Row],[Close Price]]-G1403)/G1403)</f>
        <v>4.4468715868309951E-3</v>
      </c>
      <c r="L1404" s="39">
        <f>IF(OR(Table212[[#This Row],[Raw Return]]&lt;-20,Table212[[#This Row],[Raw Return]]&gt;20),"Outlier",Table212[[#This Row],[Raw Return]])</f>
        <v>4.4468715868309951E-3</v>
      </c>
      <c r="M1404" s="40">
        <f>(Table212[[#This Row],[Return]]-$Q$3)^2</f>
        <v>9.9790757647443222E-6</v>
      </c>
      <c r="N1404" s="40">
        <f>(Table212[[#This Row],[Return]]-$Q$3)^3</f>
        <v>3.1523576176741169E-8</v>
      </c>
    </row>
    <row r="1405" spans="1:14" x14ac:dyDescent="0.3">
      <c r="A1405" s="36">
        <v>42327</v>
      </c>
      <c r="B1405" s="37">
        <v>1931.25</v>
      </c>
      <c r="C1405" s="37">
        <v>1949.7</v>
      </c>
      <c r="D1405" s="37">
        <v>1949.7</v>
      </c>
      <c r="E1405" s="37">
        <v>1916</v>
      </c>
      <c r="F1405" s="37">
        <v>1926.05</v>
      </c>
      <c r="G1405" s="37">
        <v>1932.4</v>
      </c>
      <c r="H1405" s="37">
        <v>1937.78</v>
      </c>
      <c r="I1405" s="37">
        <v>12207</v>
      </c>
      <c r="J1405" s="38">
        <v>23654448.75</v>
      </c>
      <c r="K1405" s="39">
        <f>IF(ISERROR((Table212[[#This Row],[Close Price]]-G1404)/G1404),0,(Table212[[#This Row],[Close Price]]-G1404)/G1404)</f>
        <v>5.9546925566347753E-4</v>
      </c>
      <c r="L1405" s="39">
        <f>IF(OR(Table212[[#This Row],[Raw Return]]&lt;-20,Table212[[#This Row],[Raw Return]]&gt;20),"Outlier",Table212[[#This Row],[Raw Return]])</f>
        <v>5.9546925566347753E-4</v>
      </c>
      <c r="M1405" s="40">
        <f>(Table212[[#This Row],[Return]]-$Q$3)^2</f>
        <v>4.794659737819022E-7</v>
      </c>
      <c r="N1405" s="40">
        <f>(Table212[[#This Row],[Return]]-$Q$3)^3</f>
        <v>-3.3199893311683607E-10</v>
      </c>
    </row>
    <row r="1406" spans="1:14" x14ac:dyDescent="0.3">
      <c r="A1406" s="31">
        <v>42328</v>
      </c>
      <c r="B1406" s="32">
        <v>1932.4</v>
      </c>
      <c r="C1406" s="32">
        <v>1942</v>
      </c>
      <c r="D1406" s="32">
        <v>1946</v>
      </c>
      <c r="E1406" s="32">
        <v>1923</v>
      </c>
      <c r="F1406" s="32">
        <v>1935</v>
      </c>
      <c r="G1406" s="32">
        <v>1934.7</v>
      </c>
      <c r="H1406" s="32">
        <v>1934.89</v>
      </c>
      <c r="I1406" s="32">
        <v>17671</v>
      </c>
      <c r="J1406" s="33">
        <v>34191421.5</v>
      </c>
      <c r="K1406" s="39">
        <f>IF(ISERROR((Table212[[#This Row],[Close Price]]-G1405)/G1405),0,(Table212[[#This Row],[Close Price]]-G1405)/G1405)</f>
        <v>1.1902297660939527E-3</v>
      </c>
      <c r="L1406" s="39">
        <f>IF(OR(Table212[[#This Row],[Raw Return]]&lt;-20,Table212[[#This Row],[Raw Return]]&gt;20),"Outlier",Table212[[#This Row],[Raw Return]])</f>
        <v>1.1902297660939527E-3</v>
      </c>
      <c r="M1406" s="40">
        <f>(Table212[[#This Row],[Return]]-$Q$3)^2</f>
        <v>9.5402698800374912E-9</v>
      </c>
      <c r="N1406" s="40">
        <f>(Table212[[#This Row],[Return]]-$Q$3)^3</f>
        <v>-9.3183923115880047E-13</v>
      </c>
    </row>
    <row r="1407" spans="1:14" x14ac:dyDescent="0.3">
      <c r="A1407" s="36">
        <v>42331</v>
      </c>
      <c r="B1407" s="37">
        <v>1934.7</v>
      </c>
      <c r="C1407" s="37">
        <v>1942</v>
      </c>
      <c r="D1407" s="37">
        <v>1978</v>
      </c>
      <c r="E1407" s="37">
        <v>1935</v>
      </c>
      <c r="F1407" s="37">
        <v>1952.05</v>
      </c>
      <c r="G1407" s="37">
        <v>1959.8</v>
      </c>
      <c r="H1407" s="37">
        <v>1960.12</v>
      </c>
      <c r="I1407" s="37">
        <v>48853</v>
      </c>
      <c r="J1407" s="38">
        <v>95757865.25</v>
      </c>
      <c r="K1407" s="39">
        <f>IF(ISERROR((Table212[[#This Row],[Close Price]]-G1406)/G1406),0,(Table212[[#This Row],[Close Price]]-G1406)/G1406)</f>
        <v>1.2973587636325999E-2</v>
      </c>
      <c r="L1407" s="39">
        <f>IF(OR(Table212[[#This Row],[Raw Return]]&lt;-20,Table212[[#This Row],[Raw Return]]&gt;20),"Outlier",Table212[[#This Row],[Raw Return]])</f>
        <v>1.2973587636325999E-2</v>
      </c>
      <c r="M1407" s="40">
        <f>(Table212[[#This Row],[Return]]-$Q$3)^2</f>
        <v>1.3655520038400606E-4</v>
      </c>
      <c r="N1407" s="40">
        <f>(Table212[[#This Row],[Return]]-$Q$3)^3</f>
        <v>1.5957408608584073E-6</v>
      </c>
    </row>
    <row r="1408" spans="1:14" x14ac:dyDescent="0.3">
      <c r="A1408" s="31">
        <v>42332</v>
      </c>
      <c r="B1408" s="32">
        <v>1959.8</v>
      </c>
      <c r="C1408" s="32">
        <v>1971</v>
      </c>
      <c r="D1408" s="32">
        <v>1995.25</v>
      </c>
      <c r="E1408" s="32">
        <v>1960.1</v>
      </c>
      <c r="F1408" s="32">
        <v>1963.5</v>
      </c>
      <c r="G1408" s="32">
        <v>1972.8</v>
      </c>
      <c r="H1408" s="32">
        <v>1981.61</v>
      </c>
      <c r="I1408" s="32">
        <v>42661</v>
      </c>
      <c r="J1408" s="33">
        <v>84537438.75</v>
      </c>
      <c r="K1408" s="39">
        <f>IF(ISERROR((Table212[[#This Row],[Close Price]]-G1407)/G1407),0,(Table212[[#This Row],[Close Price]]-G1407)/G1407)</f>
        <v>6.6333299316256762E-3</v>
      </c>
      <c r="L1408" s="39">
        <f>IF(OR(Table212[[#This Row],[Raw Return]]&lt;-20,Table212[[#This Row],[Raw Return]]&gt;20),"Outlier",Table212[[#This Row],[Raw Return]])</f>
        <v>6.6333299316256762E-3</v>
      </c>
      <c r="M1408" s="40">
        <f>(Table212[[#This Row],[Return]]-$Q$3)^2</f>
        <v>2.8573577629193299E-5</v>
      </c>
      <c r="N1408" s="40">
        <f>(Table212[[#This Row],[Return]]-$Q$3)^3</f>
        <v>1.52737940783665E-7</v>
      </c>
    </row>
    <row r="1409" spans="1:14" x14ac:dyDescent="0.3">
      <c r="A1409" s="36">
        <v>42334</v>
      </c>
      <c r="B1409" s="37">
        <v>1972.8</v>
      </c>
      <c r="C1409" s="37">
        <v>1988</v>
      </c>
      <c r="D1409" s="37">
        <v>1988</v>
      </c>
      <c r="E1409" s="37">
        <v>1963.7</v>
      </c>
      <c r="F1409" s="37">
        <v>1972.1</v>
      </c>
      <c r="G1409" s="37">
        <v>1975.2</v>
      </c>
      <c r="H1409" s="37">
        <v>1973.03</v>
      </c>
      <c r="I1409" s="37">
        <v>52920</v>
      </c>
      <c r="J1409" s="38">
        <v>104412545.45</v>
      </c>
      <c r="K1409" s="39">
        <f>IF(ISERROR((Table212[[#This Row],[Close Price]]-G1408)/G1408),0,(Table212[[#This Row],[Close Price]]-G1408)/G1408)</f>
        <v>1.2165450121654963E-3</v>
      </c>
      <c r="L1409" s="39">
        <f>IF(OR(Table212[[#This Row],[Raw Return]]&lt;-20,Table212[[#This Row],[Raw Return]]&gt;20),"Outlier",Table212[[#This Row],[Raw Return]])</f>
        <v>1.2165450121654963E-3</v>
      </c>
      <c r="M1409" s="40">
        <f>(Table212[[#This Row],[Return]]-$Q$3)^2</f>
        <v>5.0921153078154338E-9</v>
      </c>
      <c r="N1409" s="40">
        <f>(Table212[[#This Row],[Return]]-$Q$3)^3</f>
        <v>-3.6336855691533601E-13</v>
      </c>
    </row>
    <row r="1410" spans="1:14" x14ac:dyDescent="0.3">
      <c r="A1410" s="31">
        <v>42335</v>
      </c>
      <c r="B1410" s="32">
        <v>1975.2</v>
      </c>
      <c r="C1410" s="32">
        <v>1975</v>
      </c>
      <c r="D1410" s="32">
        <v>1985.6</v>
      </c>
      <c r="E1410" s="32">
        <v>1965</v>
      </c>
      <c r="F1410" s="32">
        <v>1969</v>
      </c>
      <c r="G1410" s="32">
        <v>1968.5</v>
      </c>
      <c r="H1410" s="32">
        <v>1972.64</v>
      </c>
      <c r="I1410" s="32">
        <v>18492</v>
      </c>
      <c r="J1410" s="33">
        <v>36477979.149999999</v>
      </c>
      <c r="K1410" s="39">
        <f>IF(ISERROR((Table212[[#This Row],[Close Price]]-G1409)/G1409),0,(Table212[[#This Row],[Close Price]]-G1409)/G1409)</f>
        <v>-3.3920615633860093E-3</v>
      </c>
      <c r="L1410" s="39">
        <f>IF(OR(Table212[[#This Row],[Raw Return]]&lt;-20,Table212[[#This Row],[Raw Return]]&gt;20),"Outlier",Table212[[#This Row],[Raw Return]])</f>
        <v>-3.3920615633860093E-3</v>
      </c>
      <c r="M1410" s="40">
        <f>(Table212[[#This Row],[Return]]-$Q$3)^2</f>
        <v>2.1902078341006088E-5</v>
      </c>
      <c r="N1410" s="40">
        <f>(Table212[[#This Row],[Return]]-$Q$3)^3</f>
        <v>-1.0250097396215318E-7</v>
      </c>
    </row>
    <row r="1411" spans="1:14" x14ac:dyDescent="0.3">
      <c r="A1411" s="36">
        <v>42338</v>
      </c>
      <c r="B1411" s="37">
        <v>1968.5</v>
      </c>
      <c r="C1411" s="37">
        <v>1968.5</v>
      </c>
      <c r="D1411" s="37">
        <v>1979</v>
      </c>
      <c r="E1411" s="37">
        <v>1914</v>
      </c>
      <c r="F1411" s="37">
        <v>1922.15</v>
      </c>
      <c r="G1411" s="37">
        <v>1928.7</v>
      </c>
      <c r="H1411" s="37">
        <v>1930.12</v>
      </c>
      <c r="I1411" s="37">
        <v>37619</v>
      </c>
      <c r="J1411" s="38">
        <v>72609294.25</v>
      </c>
      <c r="K1411" s="39">
        <f>IF(ISERROR((Table212[[#This Row],[Close Price]]-G1410)/G1410),0,(Table212[[#This Row],[Close Price]]-G1410)/G1410)</f>
        <v>-2.0218440436880852E-2</v>
      </c>
      <c r="L1411" s="39">
        <f>IF(OR(Table212[[#This Row],[Raw Return]]&lt;-20,Table212[[#This Row],[Raw Return]]&gt;20),"Outlier",Table212[[#This Row],[Raw Return]])</f>
        <v>-2.0218440436880852E-2</v>
      </c>
      <c r="M1411" s="40">
        <f>(Table212[[#This Row],[Return]]-$Q$3)^2</f>
        <v>4.6252285410071917E-4</v>
      </c>
      <c r="N1411" s="40">
        <f>(Table212[[#This Row],[Return]]-$Q$3)^3</f>
        <v>-9.9471758431558269E-6</v>
      </c>
    </row>
    <row r="1412" spans="1:14" x14ac:dyDescent="0.3">
      <c r="A1412" s="31">
        <v>42339</v>
      </c>
      <c r="B1412" s="32">
        <v>1928.7</v>
      </c>
      <c r="C1412" s="32">
        <v>1935.95</v>
      </c>
      <c r="D1412" s="32">
        <v>2024</v>
      </c>
      <c r="E1412" s="32">
        <v>1931</v>
      </c>
      <c r="F1412" s="32">
        <v>1992</v>
      </c>
      <c r="G1412" s="32">
        <v>1991.15</v>
      </c>
      <c r="H1412" s="32">
        <v>1982.64</v>
      </c>
      <c r="I1412" s="32">
        <v>59984</v>
      </c>
      <c r="J1412" s="33">
        <v>118926461.25</v>
      </c>
      <c r="K1412" s="39">
        <f>IF(ISERROR((Table212[[#This Row],[Close Price]]-G1411)/G1411),0,(Table212[[#This Row],[Close Price]]-G1411)/G1411)</f>
        <v>3.237932285995751E-2</v>
      </c>
      <c r="L1412" s="39">
        <f>IF(OR(Table212[[#This Row],[Raw Return]]&lt;-20,Table212[[#This Row],[Raw Return]]&gt;20),"Outlier",Table212[[#This Row],[Raw Return]])</f>
        <v>3.237932285995751E-2</v>
      </c>
      <c r="M1412" s="40">
        <f>(Table212[[#This Row],[Return]]-$Q$3)^2</f>
        <v>9.6667632229723878E-4</v>
      </c>
      <c r="N1412" s="40">
        <f>(Table212[[#This Row],[Return]]-$Q$3)^3</f>
        <v>3.0055338369709049E-5</v>
      </c>
    </row>
    <row r="1413" spans="1:14" x14ac:dyDescent="0.3">
      <c r="A1413" s="36">
        <v>42340</v>
      </c>
      <c r="B1413" s="37">
        <v>1991.15</v>
      </c>
      <c r="C1413" s="37">
        <v>1995</v>
      </c>
      <c r="D1413" s="37">
        <v>2066.0500000000002</v>
      </c>
      <c r="E1413" s="37">
        <v>1976.3</v>
      </c>
      <c r="F1413" s="37">
        <v>2046</v>
      </c>
      <c r="G1413" s="37">
        <v>2039.85</v>
      </c>
      <c r="H1413" s="37">
        <v>2023.45</v>
      </c>
      <c r="I1413" s="37">
        <v>44363</v>
      </c>
      <c r="J1413" s="38">
        <v>89766267.299999997</v>
      </c>
      <c r="K1413" s="39">
        <f>IF(ISERROR((Table212[[#This Row],[Close Price]]-G1412)/G1412),0,(Table212[[#This Row],[Close Price]]-G1412)/G1412)</f>
        <v>2.445822765738383E-2</v>
      </c>
      <c r="L1413" s="39">
        <f>IF(OR(Table212[[#This Row],[Raw Return]]&lt;-20,Table212[[#This Row],[Raw Return]]&gt;20),"Outlier",Table212[[#This Row],[Raw Return]])</f>
        <v>2.445822765738383E-2</v>
      </c>
      <c r="M1413" s="40">
        <f>(Table212[[#This Row],[Return]]-$Q$3)^2</f>
        <v>5.3686389508797135E-4</v>
      </c>
      <c r="N1413" s="40">
        <f>(Table212[[#This Row],[Return]]-$Q$3)^3</f>
        <v>1.2439310170921605E-5</v>
      </c>
    </row>
    <row r="1414" spans="1:14" x14ac:dyDescent="0.3">
      <c r="A1414" s="31">
        <v>42341</v>
      </c>
      <c r="B1414" s="32">
        <v>2039.85</v>
      </c>
      <c r="C1414" s="32">
        <v>2040</v>
      </c>
      <c r="D1414" s="32">
        <v>2058</v>
      </c>
      <c r="E1414" s="32">
        <v>2015.9</v>
      </c>
      <c r="F1414" s="32">
        <v>2020</v>
      </c>
      <c r="G1414" s="32">
        <v>2026.55</v>
      </c>
      <c r="H1414" s="32">
        <v>2041.77</v>
      </c>
      <c r="I1414" s="32">
        <v>36980</v>
      </c>
      <c r="J1414" s="33">
        <v>75504552.650000006</v>
      </c>
      <c r="K1414" s="39">
        <f>IF(ISERROR((Table212[[#This Row],[Close Price]]-G1413)/G1413),0,(Table212[[#This Row],[Close Price]]-G1413)/G1413)</f>
        <v>-6.5200872613182118E-3</v>
      </c>
      <c r="L1414" s="39">
        <f>IF(OR(Table212[[#This Row],[Raw Return]]&lt;-20,Table212[[#This Row],[Raw Return]]&gt;20),"Outlier",Table212[[#This Row],[Raw Return]])</f>
        <v>-6.5200872613182118E-3</v>
      </c>
      <c r="M1414" s="40">
        <f>(Table212[[#This Row],[Return]]-$Q$3)^2</f>
        <v>6.0964728648846461E-5</v>
      </c>
      <c r="N1414" s="40">
        <f>(Table212[[#This Row],[Return]]-$Q$3)^3</f>
        <v>-4.760120728801696E-7</v>
      </c>
    </row>
    <row r="1415" spans="1:14" x14ac:dyDescent="0.3">
      <c r="A1415" s="36">
        <v>42342</v>
      </c>
      <c r="B1415" s="37">
        <v>2026.55</v>
      </c>
      <c r="C1415" s="37">
        <v>2016</v>
      </c>
      <c r="D1415" s="37">
        <v>2028</v>
      </c>
      <c r="E1415" s="37">
        <v>1995.05</v>
      </c>
      <c r="F1415" s="37">
        <v>2014.2</v>
      </c>
      <c r="G1415" s="37">
        <v>2009.65</v>
      </c>
      <c r="H1415" s="37">
        <v>2013.63</v>
      </c>
      <c r="I1415" s="37">
        <v>13821</v>
      </c>
      <c r="J1415" s="38">
        <v>27830345.149999999</v>
      </c>
      <c r="K1415" s="39">
        <f>IF(ISERROR((Table212[[#This Row],[Close Price]]-G1414)/G1414),0,(Table212[[#This Row],[Close Price]]-G1414)/G1414)</f>
        <v>-8.3392958476227394E-3</v>
      </c>
      <c r="L1415" s="39">
        <f>IF(OR(Table212[[#This Row],[Raw Return]]&lt;-20,Table212[[#This Row],[Raw Return]]&gt;20),"Outlier",Table212[[#This Row],[Raw Return]])</f>
        <v>-8.3392958476227394E-3</v>
      </c>
      <c r="M1415" s="40">
        <f>(Table212[[#This Row],[Return]]-$Q$3)^2</f>
        <v>9.2682978277186382E-5</v>
      </c>
      <c r="N1415" s="40">
        <f>(Table212[[#This Row],[Return]]-$Q$3)^3</f>
        <v>-8.9227756094736922E-7</v>
      </c>
    </row>
    <row r="1416" spans="1:14" x14ac:dyDescent="0.3">
      <c r="A1416" s="31">
        <v>42345</v>
      </c>
      <c r="B1416" s="32">
        <v>2009.65</v>
      </c>
      <c r="C1416" s="32">
        <v>2001</v>
      </c>
      <c r="D1416" s="32">
        <v>2018.95</v>
      </c>
      <c r="E1416" s="32">
        <v>1920</v>
      </c>
      <c r="F1416" s="32">
        <v>1925</v>
      </c>
      <c r="G1416" s="32">
        <v>1932.1</v>
      </c>
      <c r="H1416" s="32">
        <v>1955.78</v>
      </c>
      <c r="I1416" s="32">
        <v>41733</v>
      </c>
      <c r="J1416" s="33">
        <v>81620554.150000006</v>
      </c>
      <c r="K1416" s="39">
        <f>IF(ISERROR((Table212[[#This Row],[Close Price]]-G1415)/G1415),0,(Table212[[#This Row],[Close Price]]-G1415)/G1415)</f>
        <v>-3.8588808996591534E-2</v>
      </c>
      <c r="L1416" s="39">
        <f>IF(OR(Table212[[#This Row],[Raw Return]]&lt;-20,Table212[[#This Row],[Raw Return]]&gt;20),"Outlier",Table212[[#This Row],[Raw Return]])</f>
        <v>-3.8588808996591534E-2</v>
      </c>
      <c r="M1416" s="40">
        <f>(Table212[[#This Row],[Return]]-$Q$3)^2</f>
        <v>1.5901522450918286E-3</v>
      </c>
      <c r="N1416" s="40">
        <f>(Table212[[#This Row],[Return]]-$Q$3)^3</f>
        <v>-6.3410044811648361E-5</v>
      </c>
    </row>
    <row r="1417" spans="1:14" x14ac:dyDescent="0.3">
      <c r="A1417" s="36">
        <v>42346</v>
      </c>
      <c r="B1417" s="37">
        <v>1932.1</v>
      </c>
      <c r="C1417" s="37">
        <v>1922.2</v>
      </c>
      <c r="D1417" s="37">
        <v>1945.45</v>
      </c>
      <c r="E1417" s="37">
        <v>1901.15</v>
      </c>
      <c r="F1417" s="37">
        <v>1910</v>
      </c>
      <c r="G1417" s="37">
        <v>1910.2</v>
      </c>
      <c r="H1417" s="37">
        <v>1924.19</v>
      </c>
      <c r="I1417" s="37">
        <v>25157</v>
      </c>
      <c r="J1417" s="38">
        <v>48406761.25</v>
      </c>
      <c r="K1417" s="39">
        <f>IF(ISERROR((Table212[[#This Row],[Close Price]]-G1416)/G1416),0,(Table212[[#This Row],[Close Price]]-G1416)/G1416)</f>
        <v>-1.1334817038455496E-2</v>
      </c>
      <c r="L1417" s="39">
        <f>IF(OR(Table212[[#This Row],[Raw Return]]&lt;-20,Table212[[#This Row],[Raw Return]]&gt;20),"Outlier",Table212[[#This Row],[Raw Return]])</f>
        <v>-1.1334817038455496E-2</v>
      </c>
      <c r="M1417" s="40">
        <f>(Table212[[#This Row],[Return]]-$Q$3)^2</f>
        <v>1.5933308821241234E-4</v>
      </c>
      <c r="N1417" s="40">
        <f>(Table212[[#This Row],[Return]]-$Q$3)^3</f>
        <v>-2.0112171360471215E-6</v>
      </c>
    </row>
    <row r="1418" spans="1:14" x14ac:dyDescent="0.3">
      <c r="A1418" s="31">
        <v>42347</v>
      </c>
      <c r="B1418" s="32">
        <v>1910.2</v>
      </c>
      <c r="C1418" s="32">
        <v>1912</v>
      </c>
      <c r="D1418" s="32">
        <v>1950</v>
      </c>
      <c r="E1418" s="32">
        <v>1855</v>
      </c>
      <c r="F1418" s="32">
        <v>1879.15</v>
      </c>
      <c r="G1418" s="32">
        <v>1874.05</v>
      </c>
      <c r="H1418" s="32">
        <v>1883.95</v>
      </c>
      <c r="I1418" s="32">
        <v>28036</v>
      </c>
      <c r="J1418" s="33">
        <v>52818378.950000003</v>
      </c>
      <c r="K1418" s="39">
        <f>IF(ISERROR((Table212[[#This Row],[Close Price]]-G1417)/G1417),0,(Table212[[#This Row],[Close Price]]-G1417)/G1417)</f>
        <v>-1.8924719924615269E-2</v>
      </c>
      <c r="L1418" s="39">
        <f>IF(OR(Table212[[#This Row],[Raw Return]]&lt;-20,Table212[[#This Row],[Raw Return]]&gt;20),"Outlier",Table212[[#This Row],[Raw Return]])</f>
        <v>-1.8924719924615269E-2</v>
      </c>
      <c r="M1418" s="40">
        <f>(Table212[[#This Row],[Return]]-$Q$3)^2</f>
        <v>4.0855016879663936E-4</v>
      </c>
      <c r="N1418" s="40">
        <f>(Table212[[#This Row],[Return]]-$Q$3)^3</f>
        <v>-8.2578709453176993E-6</v>
      </c>
    </row>
    <row r="1419" spans="1:14" x14ac:dyDescent="0.3">
      <c r="A1419" s="36">
        <v>42348</v>
      </c>
      <c r="B1419" s="37">
        <v>1874.05</v>
      </c>
      <c r="C1419" s="37">
        <v>1895</v>
      </c>
      <c r="D1419" s="37">
        <v>1940.5</v>
      </c>
      <c r="E1419" s="37">
        <v>1876.3</v>
      </c>
      <c r="F1419" s="37">
        <v>1928.1</v>
      </c>
      <c r="G1419" s="37">
        <v>1922.7</v>
      </c>
      <c r="H1419" s="37">
        <v>1919.46</v>
      </c>
      <c r="I1419" s="37">
        <v>68501</v>
      </c>
      <c r="J1419" s="38">
        <v>131484676.55</v>
      </c>
      <c r="K1419" s="39">
        <f>IF(ISERROR((Table212[[#This Row],[Close Price]]-G1418)/G1418),0,(Table212[[#This Row],[Close Price]]-G1418)/G1418)</f>
        <v>2.5959819641951973E-2</v>
      </c>
      <c r="L1419" s="39">
        <f>IF(OR(Table212[[#This Row],[Raw Return]]&lt;-20,Table212[[#This Row],[Raw Return]]&gt;20),"Outlier",Table212[[#This Row],[Raw Return]])</f>
        <v>2.5959819641951973E-2</v>
      </c>
      <c r="M1419" s="40">
        <f>(Table212[[#This Row],[Return]]-$Q$3)^2</f>
        <v>6.087034179297862E-4</v>
      </c>
      <c r="N1419" s="40">
        <f>(Table212[[#This Row],[Return]]-$Q$3)^3</f>
        <v>1.501787933478533E-5</v>
      </c>
    </row>
    <row r="1420" spans="1:14" x14ac:dyDescent="0.3">
      <c r="A1420" s="31">
        <v>42349</v>
      </c>
      <c r="B1420" s="32">
        <v>1922.7</v>
      </c>
      <c r="C1420" s="32">
        <v>1906.3</v>
      </c>
      <c r="D1420" s="32">
        <v>1925</v>
      </c>
      <c r="E1420" s="32">
        <v>1890</v>
      </c>
      <c r="F1420" s="32">
        <v>1895</v>
      </c>
      <c r="G1420" s="32">
        <v>1900.65</v>
      </c>
      <c r="H1420" s="32">
        <v>1910.71</v>
      </c>
      <c r="I1420" s="32">
        <v>16291</v>
      </c>
      <c r="J1420" s="33">
        <v>31127424.800000001</v>
      </c>
      <c r="K1420" s="39">
        <f>IF(ISERROR((Table212[[#This Row],[Close Price]]-G1419)/G1419),0,(Table212[[#This Row],[Close Price]]-G1419)/G1419)</f>
        <v>-1.1468247776564182E-2</v>
      </c>
      <c r="L1420" s="39">
        <f>IF(OR(Table212[[#This Row],[Raw Return]]&lt;-20,Table212[[#This Row],[Raw Return]]&gt;20),"Outlier",Table212[[#This Row],[Raw Return]])</f>
        <v>-1.1468247776564182E-2</v>
      </c>
      <c r="M1420" s="40">
        <f>(Table212[[#This Row],[Return]]-$Q$3)^2</f>
        <v>1.6271940996349026E-4</v>
      </c>
      <c r="N1420" s="40">
        <f>(Table212[[#This Row],[Return]]-$Q$3)^3</f>
        <v>-2.0756735020746131E-6</v>
      </c>
    </row>
    <row r="1421" spans="1:14" x14ac:dyDescent="0.3">
      <c r="A1421" s="36">
        <v>42352</v>
      </c>
      <c r="B1421" s="37">
        <v>1900.65</v>
      </c>
      <c r="C1421" s="37">
        <v>1899</v>
      </c>
      <c r="D1421" s="37">
        <v>1927.9</v>
      </c>
      <c r="E1421" s="37">
        <v>1856</v>
      </c>
      <c r="F1421" s="37">
        <v>1903.55</v>
      </c>
      <c r="G1421" s="37">
        <v>1905.5</v>
      </c>
      <c r="H1421" s="37">
        <v>1901.22</v>
      </c>
      <c r="I1421" s="37">
        <v>18266</v>
      </c>
      <c r="J1421" s="38">
        <v>34727762.049999997</v>
      </c>
      <c r="K1421" s="39">
        <f>IF(ISERROR((Table212[[#This Row],[Close Price]]-G1420)/G1420),0,(Table212[[#This Row],[Close Price]]-G1420)/G1420)</f>
        <v>2.5517586088969085E-3</v>
      </c>
      <c r="L1421" s="39">
        <f>IF(OR(Table212[[#This Row],[Raw Return]]&lt;-20,Table212[[#This Row],[Raw Return]]&gt;20),"Outlier",Table212[[#This Row],[Raw Return]])</f>
        <v>2.5517586088969085E-3</v>
      </c>
      <c r="M1421" s="40">
        <f>(Table212[[#This Row],[Return]]-$Q$3)^2</f>
        <v>1.5973282924300451E-6</v>
      </c>
      <c r="N1421" s="40">
        <f>(Table212[[#This Row],[Return]]-$Q$3)^3</f>
        <v>2.0187906105622916E-9</v>
      </c>
    </row>
    <row r="1422" spans="1:14" x14ac:dyDescent="0.3">
      <c r="A1422" s="31">
        <v>42353</v>
      </c>
      <c r="B1422" s="32">
        <v>1905.5</v>
      </c>
      <c r="C1422" s="32">
        <v>1902.95</v>
      </c>
      <c r="D1422" s="32">
        <v>1913</v>
      </c>
      <c r="E1422" s="32">
        <v>1884</v>
      </c>
      <c r="F1422" s="32">
        <v>1889.2</v>
      </c>
      <c r="G1422" s="32">
        <v>1891.55</v>
      </c>
      <c r="H1422" s="32">
        <v>1896.31</v>
      </c>
      <c r="I1422" s="32">
        <v>11909</v>
      </c>
      <c r="J1422" s="33">
        <v>22583194.25</v>
      </c>
      <c r="K1422" s="39">
        <f>IF(ISERROR((Table212[[#This Row],[Close Price]]-G1421)/G1421),0,(Table212[[#This Row],[Close Price]]-G1421)/G1421)</f>
        <v>-7.3209131461558887E-3</v>
      </c>
      <c r="L1422" s="39">
        <f>IF(OR(Table212[[#This Row],[Raw Return]]&lt;-20,Table212[[#This Row],[Raw Return]]&gt;20),"Outlier",Table212[[#This Row],[Raw Return]])</f>
        <v>-7.3209131461558887E-3</v>
      </c>
      <c r="M1422" s="40">
        <f>(Table212[[#This Row],[Return]]-$Q$3)^2</f>
        <v>7.4111733882027247E-5</v>
      </c>
      <c r="N1422" s="40">
        <f>(Table212[[#This Row],[Return]]-$Q$3)^3</f>
        <v>-6.3801437065248621E-7</v>
      </c>
    </row>
    <row r="1423" spans="1:14" x14ac:dyDescent="0.3">
      <c r="A1423" s="36">
        <v>42354</v>
      </c>
      <c r="B1423" s="37">
        <v>1891.55</v>
      </c>
      <c r="C1423" s="37">
        <v>1900.05</v>
      </c>
      <c r="D1423" s="37">
        <v>1948</v>
      </c>
      <c r="E1423" s="37">
        <v>1900.05</v>
      </c>
      <c r="F1423" s="37">
        <v>1921</v>
      </c>
      <c r="G1423" s="37">
        <v>1926.55</v>
      </c>
      <c r="H1423" s="37">
        <v>1928.38</v>
      </c>
      <c r="I1423" s="37">
        <v>33791</v>
      </c>
      <c r="J1423" s="38">
        <v>65162003.649999999</v>
      </c>
      <c r="K1423" s="39">
        <f>IF(ISERROR((Table212[[#This Row],[Close Price]]-G1422)/G1422),0,(Table212[[#This Row],[Close Price]]-G1422)/G1422)</f>
        <v>1.8503343818561498E-2</v>
      </c>
      <c r="L1423" s="39">
        <f>IF(OR(Table212[[#This Row],[Raw Return]]&lt;-20,Table212[[#This Row],[Raw Return]]&gt;20),"Outlier",Table212[[#This Row],[Raw Return]])</f>
        <v>1.8503343818561498E-2</v>
      </c>
      <c r="M1423" s="40">
        <f>(Table212[[#This Row],[Return]]-$Q$3)^2</f>
        <v>2.9637136569466609E-4</v>
      </c>
      <c r="N1423" s="40">
        <f>(Table212[[#This Row],[Return]]-$Q$3)^3</f>
        <v>5.1021633889565965E-6</v>
      </c>
    </row>
    <row r="1424" spans="1:14" x14ac:dyDescent="0.3">
      <c r="A1424" s="31">
        <v>42355</v>
      </c>
      <c r="B1424" s="32">
        <v>1926.55</v>
      </c>
      <c r="C1424" s="32">
        <v>1924.9</v>
      </c>
      <c r="D1424" s="32">
        <v>1968.95</v>
      </c>
      <c r="E1424" s="32">
        <v>1924.9</v>
      </c>
      <c r="F1424" s="32">
        <v>1951.7</v>
      </c>
      <c r="G1424" s="32">
        <v>1956.1</v>
      </c>
      <c r="H1424" s="32">
        <v>1951.19</v>
      </c>
      <c r="I1424" s="32">
        <v>28223</v>
      </c>
      <c r="J1424" s="33">
        <v>55068480.049999997</v>
      </c>
      <c r="K1424" s="39">
        <f>IF(ISERROR((Table212[[#This Row],[Close Price]]-G1423)/G1423),0,(Table212[[#This Row],[Close Price]]-G1423)/G1423)</f>
        <v>1.5338299031948279E-2</v>
      </c>
      <c r="L1424" s="39">
        <f>IF(OR(Table212[[#This Row],[Raw Return]]&lt;-20,Table212[[#This Row],[Raw Return]]&gt;20),"Outlier",Table212[[#This Row],[Raw Return]])</f>
        <v>1.5338299031948279E-2</v>
      </c>
      <c r="M1424" s="40">
        <f>(Table212[[#This Row],[Return]]-$Q$3)^2</f>
        <v>1.9741359855272023E-4</v>
      </c>
      <c r="N1424" s="40">
        <f>(Table212[[#This Row],[Return]]-$Q$3)^3</f>
        <v>2.7737390302862138E-6</v>
      </c>
    </row>
    <row r="1425" spans="1:14" x14ac:dyDescent="0.3">
      <c r="A1425" s="36">
        <v>42356</v>
      </c>
      <c r="B1425" s="37">
        <v>1956.1</v>
      </c>
      <c r="C1425" s="37">
        <v>1955.35</v>
      </c>
      <c r="D1425" s="37">
        <v>1970</v>
      </c>
      <c r="E1425" s="37">
        <v>1890.1</v>
      </c>
      <c r="F1425" s="37">
        <v>1915</v>
      </c>
      <c r="G1425" s="37">
        <v>1921.05</v>
      </c>
      <c r="H1425" s="37">
        <v>1940.86</v>
      </c>
      <c r="I1425" s="37">
        <v>19678</v>
      </c>
      <c r="J1425" s="38">
        <v>38192228.299999997</v>
      </c>
      <c r="K1425" s="39">
        <f>IF(ISERROR((Table212[[#This Row],[Close Price]]-G1424)/G1424),0,(Table212[[#This Row],[Close Price]]-G1424)/G1424)</f>
        <v>-1.791830683502886E-2</v>
      </c>
      <c r="L1425" s="39">
        <f>IF(OR(Table212[[#This Row],[Raw Return]]&lt;-20,Table212[[#This Row],[Raw Return]]&gt;20),"Outlier",Table212[[#This Row],[Raw Return]])</f>
        <v>-1.791830683502886E-2</v>
      </c>
      <c r="M1425" s="40">
        <f>(Table212[[#This Row],[Return]]-$Q$3)^2</f>
        <v>3.6887853737495503E-4</v>
      </c>
      <c r="N1425" s="40">
        <f>(Table212[[#This Row],[Return]]-$Q$3)^3</f>
        <v>-7.084758987608555E-6</v>
      </c>
    </row>
    <row r="1426" spans="1:14" x14ac:dyDescent="0.3">
      <c r="A1426" s="31">
        <v>42359</v>
      </c>
      <c r="B1426" s="32">
        <v>1921.05</v>
      </c>
      <c r="C1426" s="32">
        <v>1921.85</v>
      </c>
      <c r="D1426" s="32">
        <v>1979.9</v>
      </c>
      <c r="E1426" s="32">
        <v>1920</v>
      </c>
      <c r="F1426" s="32">
        <v>1936.5</v>
      </c>
      <c r="G1426" s="32">
        <v>1939.45</v>
      </c>
      <c r="H1426" s="32">
        <v>1954.08</v>
      </c>
      <c r="I1426" s="32">
        <v>30676</v>
      </c>
      <c r="J1426" s="33">
        <v>59943401.5</v>
      </c>
      <c r="K1426" s="39">
        <f>IF(ISERROR((Table212[[#This Row],[Close Price]]-G1425)/G1425),0,(Table212[[#This Row],[Close Price]]-G1425)/G1425)</f>
        <v>9.5780953124593796E-3</v>
      </c>
      <c r="L1426" s="39">
        <f>IF(OR(Table212[[#This Row],[Raw Return]]&lt;-20,Table212[[#This Row],[Raw Return]]&gt;20),"Outlier",Table212[[#This Row],[Raw Return]])</f>
        <v>9.5780953124593796E-3</v>
      </c>
      <c r="M1426" s="40">
        <f>(Table212[[#This Row],[Return]]-$Q$3)^2</f>
        <v>6.8727270816476498E-5</v>
      </c>
      <c r="N1426" s="40">
        <f>(Table212[[#This Row],[Return]]-$Q$3)^3</f>
        <v>5.6976221855768013E-7</v>
      </c>
    </row>
    <row r="1427" spans="1:14" x14ac:dyDescent="0.3">
      <c r="A1427" s="36">
        <v>42360</v>
      </c>
      <c r="B1427" s="37">
        <v>1939.45</v>
      </c>
      <c r="C1427" s="37">
        <v>1945</v>
      </c>
      <c r="D1427" s="37">
        <v>1980.05</v>
      </c>
      <c r="E1427" s="37">
        <v>1916</v>
      </c>
      <c r="F1427" s="37">
        <v>1923.2</v>
      </c>
      <c r="G1427" s="37">
        <v>1931.05</v>
      </c>
      <c r="H1427" s="37">
        <v>1954.93</v>
      </c>
      <c r="I1427" s="37">
        <v>40924</v>
      </c>
      <c r="J1427" s="38">
        <v>80003490.900000006</v>
      </c>
      <c r="K1427" s="39">
        <f>IF(ISERROR((Table212[[#This Row],[Close Price]]-G1426)/G1426),0,(Table212[[#This Row],[Close Price]]-G1426)/G1426)</f>
        <v>-4.3311248034236978E-3</v>
      </c>
      <c r="L1427" s="39">
        <f>IF(OR(Table212[[#This Row],[Raw Return]]&lt;-20,Table212[[#This Row],[Raw Return]]&gt;20),"Outlier",Table212[[#This Row],[Raw Return]])</f>
        <v>-4.3311248034236978E-3</v>
      </c>
      <c r="M1427" s="40">
        <f>(Table212[[#This Row],[Return]]-$Q$3)^2</f>
        <v>3.1573485493974989E-5</v>
      </c>
      <c r="N1427" s="40">
        <f>(Table212[[#This Row],[Return]]-$Q$3)^3</f>
        <v>-1.7741232666349543E-7</v>
      </c>
    </row>
    <row r="1428" spans="1:14" x14ac:dyDescent="0.3">
      <c r="A1428" s="31">
        <v>42361</v>
      </c>
      <c r="B1428" s="32">
        <v>1931.05</v>
      </c>
      <c r="C1428" s="32">
        <v>1944.6</v>
      </c>
      <c r="D1428" s="32">
        <v>1960</v>
      </c>
      <c r="E1428" s="32">
        <v>1923.3</v>
      </c>
      <c r="F1428" s="32">
        <v>1937.1</v>
      </c>
      <c r="G1428" s="32">
        <v>1936</v>
      </c>
      <c r="H1428" s="32">
        <v>1940.95</v>
      </c>
      <c r="I1428" s="32">
        <v>73912</v>
      </c>
      <c r="J1428" s="33">
        <v>143459716.94999999</v>
      </c>
      <c r="K1428" s="39">
        <f>IF(ISERROR((Table212[[#This Row],[Close Price]]-G1427)/G1427),0,(Table212[[#This Row],[Close Price]]-G1427)/G1427)</f>
        <v>2.5633722586158028E-3</v>
      </c>
      <c r="L1428" s="39">
        <f>IF(OR(Table212[[#This Row],[Raw Return]]&lt;-20,Table212[[#This Row],[Raw Return]]&gt;20),"Outlier",Table212[[#This Row],[Raw Return]])</f>
        <v>2.5633722586158028E-3</v>
      </c>
      <c r="M1428" s="40">
        <f>(Table212[[#This Row],[Return]]-$Q$3)^2</f>
        <v>1.6268190970824838E-6</v>
      </c>
      <c r="N1428" s="40">
        <f>(Table212[[#This Row],[Return]]-$Q$3)^3</f>
        <v>2.0749560049918179E-9</v>
      </c>
    </row>
    <row r="1429" spans="1:14" x14ac:dyDescent="0.3">
      <c r="A1429" s="36">
        <v>42362</v>
      </c>
      <c r="B1429" s="37">
        <v>1936</v>
      </c>
      <c r="C1429" s="37">
        <v>1942</v>
      </c>
      <c r="D1429" s="37">
        <v>1951</v>
      </c>
      <c r="E1429" s="37">
        <v>1915</v>
      </c>
      <c r="F1429" s="37">
        <v>1932</v>
      </c>
      <c r="G1429" s="37">
        <v>1926.8</v>
      </c>
      <c r="H1429" s="37">
        <v>1929.12</v>
      </c>
      <c r="I1429" s="37">
        <v>17695</v>
      </c>
      <c r="J1429" s="38">
        <v>34135764.25</v>
      </c>
      <c r="K1429" s="39">
        <f>IF(ISERROR((Table212[[#This Row],[Close Price]]-G1428)/G1428),0,(Table212[[#This Row],[Close Price]]-G1428)/G1428)</f>
        <v>-4.7520661157025032E-3</v>
      </c>
      <c r="L1429" s="39">
        <f>IF(OR(Table212[[#This Row],[Raw Return]]&lt;-20,Table212[[#This Row],[Raw Return]]&gt;20),"Outlier",Table212[[#This Row],[Raw Return]])</f>
        <v>-4.7520661157025032E-3</v>
      </c>
      <c r="M1429" s="40">
        <f>(Table212[[#This Row],[Return]]-$Q$3)^2</f>
        <v>3.6481239858800199E-5</v>
      </c>
      <c r="N1429" s="40">
        <f>(Table212[[#This Row],[Return]]-$Q$3)^3</f>
        <v>-2.2034560112878248E-7</v>
      </c>
    </row>
    <row r="1430" spans="1:14" x14ac:dyDescent="0.3">
      <c r="A1430" s="31">
        <v>42366</v>
      </c>
      <c r="B1430" s="32">
        <v>1926.8</v>
      </c>
      <c r="C1430" s="32">
        <v>1928.85</v>
      </c>
      <c r="D1430" s="32">
        <v>1940</v>
      </c>
      <c r="E1430" s="32">
        <v>1917</v>
      </c>
      <c r="F1430" s="32">
        <v>1925</v>
      </c>
      <c r="G1430" s="32">
        <v>1922</v>
      </c>
      <c r="H1430" s="32">
        <v>1929.57</v>
      </c>
      <c r="I1430" s="32">
        <v>12207</v>
      </c>
      <c r="J1430" s="33">
        <v>23554294.050000001</v>
      </c>
      <c r="K1430" s="39">
        <f>IF(ISERROR((Table212[[#This Row],[Close Price]]-G1429)/G1429),0,(Table212[[#This Row],[Close Price]]-G1429)/G1429)</f>
        <v>-2.4911770811708298E-3</v>
      </c>
      <c r="L1430" s="39">
        <f>IF(OR(Table212[[#This Row],[Raw Return]]&lt;-20,Table212[[#This Row],[Raw Return]]&gt;20),"Outlier",Table212[[#This Row],[Raw Return]])</f>
        <v>-2.4911770811708298E-3</v>
      </c>
      <c r="M1430" s="40">
        <f>(Table212[[#This Row],[Return]]-$Q$3)^2</f>
        <v>1.4281454356285235E-5</v>
      </c>
      <c r="N1430" s="40">
        <f>(Table212[[#This Row],[Return]]-$Q$3)^3</f>
        <v>-5.3970774986434481E-8</v>
      </c>
    </row>
    <row r="1431" spans="1:14" x14ac:dyDescent="0.3">
      <c r="A1431" s="36">
        <v>42367</v>
      </c>
      <c r="B1431" s="37">
        <v>1922</v>
      </c>
      <c r="C1431" s="37">
        <v>1939</v>
      </c>
      <c r="D1431" s="37">
        <v>1939</v>
      </c>
      <c r="E1431" s="37">
        <v>1920</v>
      </c>
      <c r="F1431" s="37">
        <v>1921.3</v>
      </c>
      <c r="G1431" s="37">
        <v>1925.05</v>
      </c>
      <c r="H1431" s="37">
        <v>1928.14</v>
      </c>
      <c r="I1431" s="37">
        <v>26393</v>
      </c>
      <c r="J1431" s="38">
        <v>50889344.25</v>
      </c>
      <c r="K1431" s="39">
        <f>IF(ISERROR((Table212[[#This Row],[Close Price]]-G1430)/G1430),0,(Table212[[#This Row],[Close Price]]-G1430)/G1430)</f>
        <v>1.5868886576482595E-3</v>
      </c>
      <c r="L1431" s="39">
        <f>IF(OR(Table212[[#This Row],[Raw Return]]&lt;-20,Table212[[#This Row],[Raw Return]]&gt;20),"Outlier",Table212[[#This Row],[Raw Return]])</f>
        <v>1.5868886576482595E-3</v>
      </c>
      <c r="M1431" s="40">
        <f>(Table212[[#This Row],[Return]]-$Q$3)^2</f>
        <v>8.9391782927244453E-8</v>
      </c>
      <c r="N1431" s="40">
        <f>(Table212[[#This Row],[Return]]-$Q$3)^3</f>
        <v>2.6726765249419167E-11</v>
      </c>
    </row>
    <row r="1432" spans="1:14" x14ac:dyDescent="0.3">
      <c r="A1432" s="31">
        <v>42368</v>
      </c>
      <c r="B1432" s="32">
        <v>1925.05</v>
      </c>
      <c r="C1432" s="32">
        <v>1927.5</v>
      </c>
      <c r="D1432" s="32">
        <v>1950</v>
      </c>
      <c r="E1432" s="32">
        <v>1919</v>
      </c>
      <c r="F1432" s="32">
        <v>1949</v>
      </c>
      <c r="G1432" s="32">
        <v>1946.3</v>
      </c>
      <c r="H1432" s="32">
        <v>1942.06</v>
      </c>
      <c r="I1432" s="32">
        <v>83203</v>
      </c>
      <c r="J1432" s="33">
        <v>161585473.59999999</v>
      </c>
      <c r="K1432" s="39">
        <f>IF(ISERROR((Table212[[#This Row],[Close Price]]-G1431)/G1431),0,(Table212[[#This Row],[Close Price]]-G1431)/G1431)</f>
        <v>1.1038674320147528E-2</v>
      </c>
      <c r="L1432" s="39">
        <f>IF(OR(Table212[[#This Row],[Raw Return]]&lt;-20,Table212[[#This Row],[Raw Return]]&gt;20),"Outlier",Table212[[#This Row],[Raw Return]])</f>
        <v>1.1038674320147528E-2</v>
      </c>
      <c r="M1432" s="40">
        <f>(Table212[[#This Row],[Return]]-$Q$3)^2</f>
        <v>9.5077520447551779E-5</v>
      </c>
      <c r="N1432" s="40">
        <f>(Table212[[#This Row],[Return]]-$Q$3)^3</f>
        <v>9.2707905772267182E-7</v>
      </c>
    </row>
    <row r="1433" spans="1:14" x14ac:dyDescent="0.3">
      <c r="A1433" s="36">
        <v>42369</v>
      </c>
      <c r="B1433" s="37">
        <v>1946.3</v>
      </c>
      <c r="C1433" s="37">
        <v>1954.7</v>
      </c>
      <c r="D1433" s="37">
        <v>2002</v>
      </c>
      <c r="E1433" s="37">
        <v>1952</v>
      </c>
      <c r="F1433" s="37">
        <v>2000</v>
      </c>
      <c r="G1433" s="37">
        <v>1987.9</v>
      </c>
      <c r="H1433" s="37">
        <v>1977.61</v>
      </c>
      <c r="I1433" s="37">
        <v>47833</v>
      </c>
      <c r="J1433" s="38">
        <v>94594994.150000006</v>
      </c>
      <c r="K1433" s="39">
        <f>IF(ISERROR((Table212[[#This Row],[Close Price]]-G1432)/G1432),0,(Table212[[#This Row],[Close Price]]-G1432)/G1432)</f>
        <v>2.1373888917433147E-2</v>
      </c>
      <c r="L1433" s="39">
        <f>IF(OR(Table212[[#This Row],[Raw Return]]&lt;-20,Table212[[#This Row],[Raw Return]]&gt;20),"Outlier",Table212[[#This Row],[Raw Return]])</f>
        <v>2.1373888917433147E-2</v>
      </c>
      <c r="M1433" s="40">
        <f>(Table212[[#This Row],[Return]]-$Q$3)^2</f>
        <v>4.0344678724267823E-4</v>
      </c>
      <c r="N1433" s="40">
        <f>(Table212[[#This Row],[Return]]-$Q$3)^3</f>
        <v>8.1036260548135714E-6</v>
      </c>
    </row>
    <row r="1434" spans="1:14" x14ac:dyDescent="0.3">
      <c r="A1434" s="31">
        <v>42370</v>
      </c>
      <c r="B1434" s="32">
        <v>1987.9</v>
      </c>
      <c r="C1434" s="32">
        <v>1990</v>
      </c>
      <c r="D1434" s="32">
        <v>2012</v>
      </c>
      <c r="E1434" s="32">
        <v>1964.95</v>
      </c>
      <c r="F1434" s="32">
        <v>1980</v>
      </c>
      <c r="G1434" s="32">
        <v>1983.8</v>
      </c>
      <c r="H1434" s="32">
        <v>1989.78</v>
      </c>
      <c r="I1434" s="32">
        <v>44488</v>
      </c>
      <c r="J1434" s="33">
        <v>88521288.049999997</v>
      </c>
      <c r="K1434" s="39">
        <f>IF(ISERROR((Table212[[#This Row],[Close Price]]-G1433)/G1433),0,(Table212[[#This Row],[Close Price]]-G1433)/G1433)</f>
        <v>-2.0624779918507652E-3</v>
      </c>
      <c r="L1434" s="39">
        <f>IF(OR(Table212[[#This Row],[Raw Return]]&lt;-20,Table212[[#This Row],[Raw Return]]&gt;20),"Outlier",Table212[[#This Row],[Raw Return]])</f>
        <v>-2.0624779918507652E-3</v>
      </c>
      <c r="M1434" s="40">
        <f>(Table212[[#This Row],[Return]]-$Q$3)^2</f>
        <v>1.1225059968483933E-5</v>
      </c>
      <c r="N1434" s="40">
        <f>(Table212[[#This Row],[Return]]-$Q$3)^3</f>
        <v>-3.7608239575197749E-8</v>
      </c>
    </row>
    <row r="1435" spans="1:14" x14ac:dyDescent="0.3">
      <c r="A1435" s="36">
        <v>42373</v>
      </c>
      <c r="B1435" s="37">
        <v>1983.8</v>
      </c>
      <c r="C1435" s="37">
        <v>1984</v>
      </c>
      <c r="D1435" s="37">
        <v>1989.95</v>
      </c>
      <c r="E1435" s="37">
        <v>1953</v>
      </c>
      <c r="F1435" s="37">
        <v>1964</v>
      </c>
      <c r="G1435" s="37">
        <v>1959.5</v>
      </c>
      <c r="H1435" s="37">
        <v>1966.19</v>
      </c>
      <c r="I1435" s="37">
        <v>16633</v>
      </c>
      <c r="J1435" s="38">
        <v>32703702.25</v>
      </c>
      <c r="K1435" s="39">
        <f>IF(ISERROR((Table212[[#This Row],[Close Price]]-G1434)/G1434),0,(Table212[[#This Row],[Close Price]]-G1434)/G1434)</f>
        <v>-1.2249218671236997E-2</v>
      </c>
      <c r="L1435" s="39">
        <f>IF(OR(Table212[[#This Row],[Raw Return]]&lt;-20,Table212[[#This Row],[Raw Return]]&gt;20),"Outlier",Table212[[#This Row],[Raw Return]])</f>
        <v>-1.2249218671236997E-2</v>
      </c>
      <c r="M1435" s="40">
        <f>(Table212[[#This Row],[Return]]-$Q$3)^2</f>
        <v>1.832536921440944E-4</v>
      </c>
      <c r="N1435" s="40">
        <f>(Table212[[#This Row],[Return]]-$Q$3)^3</f>
        <v>-2.4807277235613272E-6</v>
      </c>
    </row>
    <row r="1436" spans="1:14" x14ac:dyDescent="0.3">
      <c r="A1436" s="31">
        <v>42374</v>
      </c>
      <c r="B1436" s="32">
        <v>1959.5</v>
      </c>
      <c r="C1436" s="32">
        <v>1965.85</v>
      </c>
      <c r="D1436" s="32">
        <v>1979.95</v>
      </c>
      <c r="E1436" s="32">
        <v>1935.1</v>
      </c>
      <c r="F1436" s="32">
        <v>1938</v>
      </c>
      <c r="G1436" s="32">
        <v>1946</v>
      </c>
      <c r="H1436" s="32">
        <v>1950.89</v>
      </c>
      <c r="I1436" s="32">
        <v>28971</v>
      </c>
      <c r="J1436" s="33">
        <v>56519266.350000001</v>
      </c>
      <c r="K1436" s="39">
        <f>IF(ISERROR((Table212[[#This Row],[Close Price]]-G1435)/G1435),0,(Table212[[#This Row],[Close Price]]-G1435)/G1435)</f>
        <v>-6.8895126307731563E-3</v>
      </c>
      <c r="L1436" s="39">
        <f>IF(OR(Table212[[#This Row],[Raw Return]]&lt;-20,Table212[[#This Row],[Raw Return]]&gt;20),"Outlier",Table212[[#This Row],[Raw Return]])</f>
        <v>-6.8895126307731563E-3</v>
      </c>
      <c r="M1436" s="40">
        <f>(Table212[[#This Row],[Return]]-$Q$3)^2</f>
        <v>6.6870143917884353E-5</v>
      </c>
      <c r="N1436" s="40">
        <f>(Table212[[#This Row],[Return]]-$Q$3)^3</f>
        <v>-5.4682503173817096E-7</v>
      </c>
    </row>
    <row r="1437" spans="1:14" x14ac:dyDescent="0.3">
      <c r="A1437" s="36">
        <v>42375</v>
      </c>
      <c r="B1437" s="37">
        <v>1946</v>
      </c>
      <c r="C1437" s="37">
        <v>1947.95</v>
      </c>
      <c r="D1437" s="37">
        <v>1955</v>
      </c>
      <c r="E1437" s="37">
        <v>1931</v>
      </c>
      <c r="F1437" s="37">
        <v>1943</v>
      </c>
      <c r="G1437" s="37">
        <v>1938.55</v>
      </c>
      <c r="H1437" s="37">
        <v>1943.11</v>
      </c>
      <c r="I1437" s="37">
        <v>18352</v>
      </c>
      <c r="J1437" s="38">
        <v>35659988.149999999</v>
      </c>
      <c r="K1437" s="39">
        <f>IF(ISERROR((Table212[[#This Row],[Close Price]]-G1436)/G1436),0,(Table212[[#This Row],[Close Price]]-G1436)/G1436)</f>
        <v>-3.8283658787256142E-3</v>
      </c>
      <c r="L1437" s="39">
        <f>IF(OR(Table212[[#This Row],[Raw Return]]&lt;-20,Table212[[#This Row],[Raw Return]]&gt;20),"Outlier",Table212[[#This Row],[Raw Return]])</f>
        <v>-3.8283658787256142E-3</v>
      </c>
      <c r="M1437" s="40">
        <f>(Table212[[#This Row],[Return]]-$Q$3)^2</f>
        <v>2.6176218200621239E-5</v>
      </c>
      <c r="N1437" s="40">
        <f>(Table212[[#This Row],[Return]]-$Q$3)^3</f>
        <v>-1.339245985828142E-7</v>
      </c>
    </row>
    <row r="1438" spans="1:14" x14ac:dyDescent="0.3">
      <c r="A1438" s="31">
        <v>42376</v>
      </c>
      <c r="B1438" s="32">
        <v>1938.55</v>
      </c>
      <c r="C1438" s="32">
        <v>1946</v>
      </c>
      <c r="D1438" s="32">
        <v>1946</v>
      </c>
      <c r="E1438" s="32">
        <v>1905</v>
      </c>
      <c r="F1438" s="32">
        <v>1930</v>
      </c>
      <c r="G1438" s="32">
        <v>1927.05</v>
      </c>
      <c r="H1438" s="32">
        <v>1924.29</v>
      </c>
      <c r="I1438" s="32">
        <v>31399</v>
      </c>
      <c r="J1438" s="33">
        <v>60420731.5</v>
      </c>
      <c r="K1438" s="39">
        <f>IF(ISERROR((Table212[[#This Row],[Close Price]]-G1437)/G1437),0,(Table212[[#This Row],[Close Price]]-G1437)/G1437)</f>
        <v>-5.9322689639163297E-3</v>
      </c>
      <c r="L1438" s="39">
        <f>IF(OR(Table212[[#This Row],[Raw Return]]&lt;-20,Table212[[#This Row],[Raw Return]]&gt;20),"Outlier",Table212[[#This Row],[Raw Return]])</f>
        <v>-5.9322689639163297E-3</v>
      </c>
      <c r="M1438" s="40">
        <f>(Table212[[#This Row],[Return]]-$Q$3)^2</f>
        <v>5.213089865717531E-5</v>
      </c>
      <c r="N1438" s="40">
        <f>(Table212[[#This Row],[Return]]-$Q$3)^3</f>
        <v>-3.7639410878147648E-7</v>
      </c>
    </row>
    <row r="1439" spans="1:14" x14ac:dyDescent="0.3">
      <c r="A1439" s="36">
        <v>42377</v>
      </c>
      <c r="B1439" s="37">
        <v>1927.05</v>
      </c>
      <c r="C1439" s="37">
        <v>1947.95</v>
      </c>
      <c r="D1439" s="37">
        <v>2045</v>
      </c>
      <c r="E1439" s="37">
        <v>1926.5</v>
      </c>
      <c r="F1439" s="37">
        <v>1998</v>
      </c>
      <c r="G1439" s="37">
        <v>2000.4</v>
      </c>
      <c r="H1439" s="37">
        <v>2000.02</v>
      </c>
      <c r="I1439" s="37">
        <v>77557</v>
      </c>
      <c r="J1439" s="38">
        <v>155115732.44999999</v>
      </c>
      <c r="K1439" s="39">
        <f>IF(ISERROR((Table212[[#This Row],[Close Price]]-G1438)/G1438),0,(Table212[[#This Row],[Close Price]]-G1438)/G1438)</f>
        <v>3.8063361095975787E-2</v>
      </c>
      <c r="L1439" s="39">
        <f>IF(OR(Table212[[#This Row],[Raw Return]]&lt;-20,Table212[[#This Row],[Raw Return]]&gt;20),"Outlier",Table212[[#This Row],[Raw Return]])</f>
        <v>3.8063361095975787E-2</v>
      </c>
      <c r="M1439" s="40">
        <f>(Table212[[#This Row],[Return]]-$Q$3)^2</f>
        <v>1.3524342393803446E-3</v>
      </c>
      <c r="N1439" s="40">
        <f>(Table212[[#This Row],[Return]]-$Q$3)^3</f>
        <v>4.9736387249152734E-5</v>
      </c>
    </row>
    <row r="1440" spans="1:14" x14ac:dyDescent="0.3">
      <c r="A1440" s="31">
        <v>42380</v>
      </c>
      <c r="B1440" s="32">
        <v>2000.4</v>
      </c>
      <c r="C1440" s="32">
        <v>1979.35</v>
      </c>
      <c r="D1440" s="32">
        <v>1998</v>
      </c>
      <c r="E1440" s="32">
        <v>1930.1</v>
      </c>
      <c r="F1440" s="32">
        <v>1937</v>
      </c>
      <c r="G1440" s="32">
        <v>1943.4</v>
      </c>
      <c r="H1440" s="32">
        <v>1961.23</v>
      </c>
      <c r="I1440" s="32">
        <v>68441</v>
      </c>
      <c r="J1440" s="33">
        <v>134228833.05000001</v>
      </c>
      <c r="K1440" s="39">
        <f>IF(ISERROR((Table212[[#This Row],[Close Price]]-G1439)/G1439),0,(Table212[[#This Row],[Close Price]]-G1439)/G1439)</f>
        <v>-2.8494301139772044E-2</v>
      </c>
      <c r="L1440" s="39">
        <f>IF(OR(Table212[[#This Row],[Raw Return]]&lt;-20,Table212[[#This Row],[Raw Return]]&gt;20),"Outlier",Table212[[#This Row],[Raw Return]])</f>
        <v>-2.8494301139772044E-2</v>
      </c>
      <c r="M1440" s="40">
        <f>(Table212[[#This Row],[Return]]-$Q$3)^2</f>
        <v>8.8697974722908707E-4</v>
      </c>
      <c r="N1440" s="40">
        <f>(Table212[[#This Row],[Return]]-$Q$3)^3</f>
        <v>-2.6416212849962264E-5</v>
      </c>
    </row>
    <row r="1441" spans="1:14" x14ac:dyDescent="0.3">
      <c r="A1441" s="36">
        <v>42381</v>
      </c>
      <c r="B1441" s="37">
        <v>1943.4</v>
      </c>
      <c r="C1441" s="37">
        <v>1958.95</v>
      </c>
      <c r="D1441" s="37">
        <v>1975.05</v>
      </c>
      <c r="E1441" s="37">
        <v>1940</v>
      </c>
      <c r="F1441" s="37">
        <v>1959.5</v>
      </c>
      <c r="G1441" s="37">
        <v>1957.5</v>
      </c>
      <c r="H1441" s="37">
        <v>1957.62</v>
      </c>
      <c r="I1441" s="37">
        <v>22626</v>
      </c>
      <c r="J1441" s="38">
        <v>44293098.350000001</v>
      </c>
      <c r="K1441" s="39">
        <f>IF(ISERROR((Table212[[#This Row],[Close Price]]-G1440)/G1440),0,(Table212[[#This Row],[Close Price]]-G1440)/G1440)</f>
        <v>7.2553257178140929E-3</v>
      </c>
      <c r="L1441" s="39">
        <f>IF(OR(Table212[[#This Row],[Raw Return]]&lt;-20,Table212[[#This Row],[Raw Return]]&gt;20),"Outlier",Table212[[#This Row],[Raw Return]])</f>
        <v>7.2553257178140929E-3</v>
      </c>
      <c r="M1441" s="40">
        <f>(Table212[[#This Row],[Return]]-$Q$3)^2</f>
        <v>3.5610121108350873E-5</v>
      </c>
      <c r="N1441" s="40">
        <f>(Table212[[#This Row],[Return]]-$Q$3)^3</f>
        <v>2.1250060754014178E-7</v>
      </c>
    </row>
    <row r="1442" spans="1:14" x14ac:dyDescent="0.3">
      <c r="A1442" s="31">
        <v>42382</v>
      </c>
      <c r="B1442" s="32">
        <v>1957.5</v>
      </c>
      <c r="C1442" s="32">
        <v>1960</v>
      </c>
      <c r="D1442" s="32">
        <v>1996</v>
      </c>
      <c r="E1442" s="32">
        <v>1929.95</v>
      </c>
      <c r="F1442" s="32">
        <v>1990</v>
      </c>
      <c r="G1442" s="32">
        <v>1987.45</v>
      </c>
      <c r="H1442" s="32">
        <v>1968.06</v>
      </c>
      <c r="I1442" s="32">
        <v>52449</v>
      </c>
      <c r="J1442" s="33">
        <v>103222680.40000001</v>
      </c>
      <c r="K1442" s="39">
        <f>IF(ISERROR((Table212[[#This Row],[Close Price]]-G1441)/G1441),0,(Table212[[#This Row],[Close Price]]-G1441)/G1441)</f>
        <v>1.5300127713920841E-2</v>
      </c>
      <c r="L1442" s="39">
        <f>IF(OR(Table212[[#This Row],[Raw Return]]&lt;-20,Table212[[#This Row],[Raw Return]]&gt;20),"Outlier",Table212[[#This Row],[Raw Return]])</f>
        <v>1.5300127713920841E-2</v>
      </c>
      <c r="M1442" s="40">
        <f>(Table212[[#This Row],[Return]]-$Q$3)^2</f>
        <v>1.9634241141332535E-4</v>
      </c>
      <c r="N1442" s="40">
        <f>(Table212[[#This Row],[Return]]-$Q$3)^3</f>
        <v>2.751193779272521E-6</v>
      </c>
    </row>
    <row r="1443" spans="1:14" x14ac:dyDescent="0.3">
      <c r="A1443" s="36">
        <v>42383</v>
      </c>
      <c r="B1443" s="37">
        <v>1987.45</v>
      </c>
      <c r="C1443" s="37">
        <v>1978</v>
      </c>
      <c r="D1443" s="37">
        <v>1978.05</v>
      </c>
      <c r="E1443" s="37">
        <v>1945</v>
      </c>
      <c r="F1443" s="37">
        <v>1950</v>
      </c>
      <c r="G1443" s="37">
        <v>1948.9</v>
      </c>
      <c r="H1443" s="37">
        <v>1956.28</v>
      </c>
      <c r="I1443" s="37">
        <v>25844</v>
      </c>
      <c r="J1443" s="38">
        <v>50558099.100000001</v>
      </c>
      <c r="K1443" s="39">
        <f>IF(ISERROR((Table212[[#This Row],[Close Price]]-G1442)/G1442),0,(Table212[[#This Row],[Close Price]]-G1442)/G1442)</f>
        <v>-1.9396714382751742E-2</v>
      </c>
      <c r="L1443" s="39">
        <f>IF(OR(Table212[[#This Row],[Raw Return]]&lt;-20,Table212[[#This Row],[Raw Return]]&gt;20),"Outlier",Table212[[#This Row],[Raw Return]])</f>
        <v>-1.9396714382751742E-2</v>
      </c>
      <c r="M1443" s="40">
        <f>(Table212[[#This Row],[Return]]-$Q$3)^2</f>
        <v>4.2785344058600319E-4</v>
      </c>
      <c r="N1443" s="40">
        <f>(Table212[[#This Row],[Return]]-$Q$3)^3</f>
        <v>-8.8499851727365612E-6</v>
      </c>
    </row>
    <row r="1444" spans="1:14" x14ac:dyDescent="0.3">
      <c r="A1444" s="31">
        <v>42384</v>
      </c>
      <c r="B1444" s="32">
        <v>1948.9</v>
      </c>
      <c r="C1444" s="32">
        <v>1950.05</v>
      </c>
      <c r="D1444" s="32">
        <v>1964.95</v>
      </c>
      <c r="E1444" s="32">
        <v>1900</v>
      </c>
      <c r="F1444" s="32">
        <v>1905</v>
      </c>
      <c r="G1444" s="32">
        <v>1905.5</v>
      </c>
      <c r="H1444" s="32">
        <v>1932.54</v>
      </c>
      <c r="I1444" s="32">
        <v>31407</v>
      </c>
      <c r="J1444" s="33">
        <v>60695409.350000001</v>
      </c>
      <c r="K1444" s="39">
        <f>IF(ISERROR((Table212[[#This Row],[Close Price]]-G1443)/G1443),0,(Table212[[#This Row],[Close Price]]-G1443)/G1443)</f>
        <v>-2.226897224075124E-2</v>
      </c>
      <c r="L1444" s="39">
        <f>IF(OR(Table212[[#This Row],[Raw Return]]&lt;-20,Table212[[#This Row],[Raw Return]]&gt;20),"Outlier",Table212[[#This Row],[Raw Return]])</f>
        <v>-2.226897224075124E-2</v>
      </c>
      <c r="M1444" s="40">
        <f>(Table212[[#This Row],[Return]]-$Q$3)^2</f>
        <v>5.5492642157707302E-4</v>
      </c>
      <c r="N1444" s="40">
        <f>(Table212[[#This Row],[Return]]-$Q$3)^3</f>
        <v>-1.307233307533075E-5</v>
      </c>
    </row>
    <row r="1445" spans="1:14" x14ac:dyDescent="0.3">
      <c r="A1445" s="36">
        <v>42387</v>
      </c>
      <c r="B1445" s="37">
        <v>1905.5</v>
      </c>
      <c r="C1445" s="37">
        <v>1947.95</v>
      </c>
      <c r="D1445" s="37">
        <v>1947.95</v>
      </c>
      <c r="E1445" s="37">
        <v>1804</v>
      </c>
      <c r="F1445" s="37">
        <v>1834.15</v>
      </c>
      <c r="G1445" s="37">
        <v>1831.9</v>
      </c>
      <c r="H1445" s="37">
        <v>1834.48</v>
      </c>
      <c r="I1445" s="37">
        <v>52245</v>
      </c>
      <c r="J1445" s="38">
        <v>95842667.25</v>
      </c>
      <c r="K1445" s="39">
        <f>IF(ISERROR((Table212[[#This Row],[Close Price]]-G1444)/G1444),0,(Table212[[#This Row],[Close Price]]-G1444)/G1444)</f>
        <v>-3.8625032799790036E-2</v>
      </c>
      <c r="L1445" s="39">
        <f>IF(OR(Table212[[#This Row],[Raw Return]]&lt;-20,Table212[[#This Row],[Raw Return]]&gt;20),"Outlier",Table212[[#This Row],[Raw Return]])</f>
        <v>-3.8625032799790036E-2</v>
      </c>
      <c r="M1445" s="40">
        <f>(Table212[[#This Row],[Return]]-$Q$3)^2</f>
        <v>1.5930425296684892E-3</v>
      </c>
      <c r="N1445" s="40">
        <f>(Table212[[#This Row],[Return]]-$Q$3)^3</f>
        <v>-6.3583005919477708E-5</v>
      </c>
    </row>
    <row r="1446" spans="1:14" x14ac:dyDescent="0.3">
      <c r="A1446" s="31">
        <v>42388</v>
      </c>
      <c r="B1446" s="32">
        <v>1831.9</v>
      </c>
      <c r="C1446" s="32">
        <v>1850</v>
      </c>
      <c r="D1446" s="32">
        <v>1858</v>
      </c>
      <c r="E1446" s="32">
        <v>1825</v>
      </c>
      <c r="F1446" s="32">
        <v>1858</v>
      </c>
      <c r="G1446" s="32">
        <v>1848.8</v>
      </c>
      <c r="H1446" s="32">
        <v>1839.16</v>
      </c>
      <c r="I1446" s="32">
        <v>46750</v>
      </c>
      <c r="J1446" s="33">
        <v>85980879.650000006</v>
      </c>
      <c r="K1446" s="39">
        <f>IF(ISERROR((Table212[[#This Row],[Close Price]]-G1445)/G1445),0,(Table212[[#This Row],[Close Price]]-G1445)/G1445)</f>
        <v>9.225394399257526E-3</v>
      </c>
      <c r="L1446" s="39">
        <f>IF(OR(Table212[[#This Row],[Raw Return]]&lt;-20,Table212[[#This Row],[Raw Return]]&gt;20),"Outlier",Table212[[#This Row],[Raw Return]])</f>
        <v>9.225394399257526E-3</v>
      </c>
      <c r="M1446" s="40">
        <f>(Table212[[#This Row],[Return]]-$Q$3)^2</f>
        <v>6.3003752707837079E-5</v>
      </c>
      <c r="N1446" s="40">
        <f>(Table212[[#This Row],[Return]]-$Q$3)^3</f>
        <v>5.0009167774911146E-7</v>
      </c>
    </row>
    <row r="1447" spans="1:14" x14ac:dyDescent="0.3">
      <c r="A1447" s="36">
        <v>42389</v>
      </c>
      <c r="B1447" s="37">
        <v>1848.8</v>
      </c>
      <c r="C1447" s="37">
        <v>1824</v>
      </c>
      <c r="D1447" s="37">
        <v>1868</v>
      </c>
      <c r="E1447" s="37">
        <v>1824</v>
      </c>
      <c r="F1447" s="37">
        <v>1850</v>
      </c>
      <c r="G1447" s="37">
        <v>1852.25</v>
      </c>
      <c r="H1447" s="37">
        <v>1846.39</v>
      </c>
      <c r="I1447" s="37">
        <v>23726</v>
      </c>
      <c r="J1447" s="38">
        <v>43807452</v>
      </c>
      <c r="K1447" s="39">
        <f>IF(ISERROR((Table212[[#This Row],[Close Price]]-G1446)/G1446),0,(Table212[[#This Row],[Close Price]]-G1446)/G1446)</f>
        <v>1.8660752920813747E-3</v>
      </c>
      <c r="L1447" s="39">
        <f>IF(OR(Table212[[#This Row],[Raw Return]]&lt;-20,Table212[[#This Row],[Raw Return]]&gt;20),"Outlier",Table212[[#This Row],[Raw Return]])</f>
        <v>1.8660752920813747E-3</v>
      </c>
      <c r="M1447" s="40">
        <f>(Table212[[#This Row],[Return]]-$Q$3)^2</f>
        <v>3.3428196064309813E-7</v>
      </c>
      <c r="N1447" s="40">
        <f>(Table212[[#This Row],[Return]]-$Q$3)^3</f>
        <v>1.9327220930006623E-10</v>
      </c>
    </row>
    <row r="1448" spans="1:14" x14ac:dyDescent="0.3">
      <c r="A1448" s="31">
        <v>42390</v>
      </c>
      <c r="B1448" s="32">
        <v>1852.25</v>
      </c>
      <c r="C1448" s="32">
        <v>1855.1</v>
      </c>
      <c r="D1448" s="32">
        <v>1890.05</v>
      </c>
      <c r="E1448" s="32">
        <v>1837</v>
      </c>
      <c r="F1448" s="32">
        <v>1850</v>
      </c>
      <c r="G1448" s="32">
        <v>1846.75</v>
      </c>
      <c r="H1448" s="32">
        <v>1850.22</v>
      </c>
      <c r="I1448" s="32">
        <v>61047</v>
      </c>
      <c r="J1448" s="33">
        <v>112950470.8</v>
      </c>
      <c r="K1448" s="39">
        <f>IF(ISERROR((Table212[[#This Row],[Close Price]]-G1447)/G1447),0,(Table212[[#This Row],[Close Price]]-G1447)/G1447)</f>
        <v>-2.9693615872587393E-3</v>
      </c>
      <c r="L1448" s="39">
        <f>IF(OR(Table212[[#This Row],[Raw Return]]&lt;-20,Table212[[#This Row],[Raw Return]]&gt;20),"Outlier",Table212[[#This Row],[Raw Return]])</f>
        <v>-2.9693615872587393E-3</v>
      </c>
      <c r="M1448" s="40">
        <f>(Table212[[#This Row],[Return]]-$Q$3)^2</f>
        <v>1.8124310886783146E-5</v>
      </c>
      <c r="N1448" s="40">
        <f>(Table212[[#This Row],[Return]]-$Q$3)^3</f>
        <v>-7.71600063217255E-8</v>
      </c>
    </row>
    <row r="1449" spans="1:14" x14ac:dyDescent="0.3">
      <c r="A1449" s="36">
        <v>42391</v>
      </c>
      <c r="B1449" s="37">
        <v>1846.75</v>
      </c>
      <c r="C1449" s="37">
        <v>1875</v>
      </c>
      <c r="D1449" s="37">
        <v>1911.05</v>
      </c>
      <c r="E1449" s="37">
        <v>1852.5</v>
      </c>
      <c r="F1449" s="37">
        <v>1885</v>
      </c>
      <c r="G1449" s="37">
        <v>1891.8</v>
      </c>
      <c r="H1449" s="37">
        <v>1891.35</v>
      </c>
      <c r="I1449" s="37">
        <v>26759</v>
      </c>
      <c r="J1449" s="38">
        <v>50610739.25</v>
      </c>
      <c r="K1449" s="39">
        <f>IF(ISERROR((Table212[[#This Row],[Close Price]]-G1448)/G1448),0,(Table212[[#This Row],[Close Price]]-G1448)/G1448)</f>
        <v>2.4394206037633655E-2</v>
      </c>
      <c r="L1449" s="39">
        <f>IF(OR(Table212[[#This Row],[Raw Return]]&lt;-20,Table212[[#This Row],[Raw Return]]&gt;20),"Outlier",Table212[[#This Row],[Raw Return]])</f>
        <v>2.4394206037633655E-2</v>
      </c>
      <c r="M1449" s="40">
        <f>(Table212[[#This Row],[Return]]-$Q$3)^2</f>
        <v>5.3390119056352181E-4</v>
      </c>
      <c r="N1449" s="40">
        <f>(Table212[[#This Row],[Return]]-$Q$3)^3</f>
        <v>1.2336482129393467E-5</v>
      </c>
    </row>
    <row r="1450" spans="1:14" x14ac:dyDescent="0.3">
      <c r="A1450" s="31">
        <v>42394</v>
      </c>
      <c r="B1450" s="32">
        <v>1891.8</v>
      </c>
      <c r="C1450" s="32">
        <v>1902</v>
      </c>
      <c r="D1450" s="32">
        <v>1949</v>
      </c>
      <c r="E1450" s="32">
        <v>1896.2</v>
      </c>
      <c r="F1450" s="32">
        <v>1919.5</v>
      </c>
      <c r="G1450" s="32">
        <v>1924.45</v>
      </c>
      <c r="H1450" s="32">
        <v>1933.08</v>
      </c>
      <c r="I1450" s="32">
        <v>21208</v>
      </c>
      <c r="J1450" s="33">
        <v>40996742.850000001</v>
      </c>
      <c r="K1450" s="39">
        <f>IF(ISERROR((Table212[[#This Row],[Close Price]]-G1449)/G1449),0,(Table212[[#This Row],[Close Price]]-G1449)/G1449)</f>
        <v>1.7258695422349132E-2</v>
      </c>
      <c r="L1450" s="39">
        <f>IF(OR(Table212[[#This Row],[Raw Return]]&lt;-20,Table212[[#This Row],[Raw Return]]&gt;20),"Outlier",Table212[[#This Row],[Raw Return]])</f>
        <v>1.7258695422349132E-2</v>
      </c>
      <c r="M1450" s="40">
        <f>(Table212[[#This Row],[Return]]-$Q$3)^2</f>
        <v>2.5506617638159848E-4</v>
      </c>
      <c r="N1450" s="40">
        <f>(Table212[[#This Row],[Return]]-$Q$3)^3</f>
        <v>4.0736086837231854E-6</v>
      </c>
    </row>
    <row r="1451" spans="1:14" x14ac:dyDescent="0.3">
      <c r="A1451" s="36">
        <v>42396</v>
      </c>
      <c r="B1451" s="37">
        <v>1924.45</v>
      </c>
      <c r="C1451" s="37">
        <v>1940</v>
      </c>
      <c r="D1451" s="37">
        <v>1940</v>
      </c>
      <c r="E1451" s="37">
        <v>1875.1</v>
      </c>
      <c r="F1451" s="37">
        <v>1898</v>
      </c>
      <c r="G1451" s="37">
        <v>1892.55</v>
      </c>
      <c r="H1451" s="37">
        <v>1905.13</v>
      </c>
      <c r="I1451" s="37">
        <v>28805</v>
      </c>
      <c r="J1451" s="38">
        <v>54877244.600000001</v>
      </c>
      <c r="K1451" s="39">
        <f>IF(ISERROR((Table212[[#This Row],[Close Price]]-G1450)/G1450),0,(Table212[[#This Row],[Close Price]]-G1450)/G1450)</f>
        <v>-1.6576164618462466E-2</v>
      </c>
      <c r="L1451" s="39">
        <f>IF(OR(Table212[[#This Row],[Raw Return]]&lt;-20,Table212[[#This Row],[Raw Return]]&gt;20),"Outlier",Table212[[#This Row],[Raw Return]])</f>
        <v>-1.6576164618462466E-2</v>
      </c>
      <c r="M1451" s="40">
        <f>(Table212[[#This Row],[Return]]-$Q$3)^2</f>
        <v>3.1912495014936078E-4</v>
      </c>
      <c r="N1451" s="40">
        <f>(Table212[[#This Row],[Return]]-$Q$3)^3</f>
        <v>-5.7008700300567028E-6</v>
      </c>
    </row>
    <row r="1452" spans="1:14" x14ac:dyDescent="0.3">
      <c r="A1452" s="31">
        <v>42397</v>
      </c>
      <c r="B1452" s="32">
        <v>1892.55</v>
      </c>
      <c r="C1452" s="32">
        <v>1880</v>
      </c>
      <c r="D1452" s="32">
        <v>1927</v>
      </c>
      <c r="E1452" s="32">
        <v>1862</v>
      </c>
      <c r="F1452" s="32">
        <v>1880.05</v>
      </c>
      <c r="G1452" s="32">
        <v>1874.15</v>
      </c>
      <c r="H1452" s="32">
        <v>1878.58</v>
      </c>
      <c r="I1452" s="32">
        <v>34487</v>
      </c>
      <c r="J1452" s="33">
        <v>64786607.299999997</v>
      </c>
      <c r="K1452" s="39">
        <f>IF(ISERROR((Table212[[#This Row],[Close Price]]-G1451)/G1451),0,(Table212[[#This Row],[Close Price]]-G1451)/G1451)</f>
        <v>-9.7223323029773916E-3</v>
      </c>
      <c r="L1452" s="39">
        <f>IF(OR(Table212[[#This Row],[Raw Return]]&lt;-20,Table212[[#This Row],[Raw Return]]&gt;20),"Outlier",Table212[[#This Row],[Raw Return]])</f>
        <v>-9.7223323029773916E-3</v>
      </c>
      <c r="M1452" s="40">
        <f>(Table212[[#This Row],[Return]]-$Q$3)^2</f>
        <v>1.212253050154943E-4</v>
      </c>
      <c r="N1452" s="40">
        <f>(Table212[[#This Row],[Return]]-$Q$3)^3</f>
        <v>-1.3347192627536403E-6</v>
      </c>
    </row>
    <row r="1453" spans="1:14" x14ac:dyDescent="0.3">
      <c r="A1453" s="36">
        <v>42398</v>
      </c>
      <c r="B1453" s="37">
        <v>1874.15</v>
      </c>
      <c r="C1453" s="37">
        <v>1889.4</v>
      </c>
      <c r="D1453" s="37">
        <v>1898.3</v>
      </c>
      <c r="E1453" s="37">
        <v>1850.1</v>
      </c>
      <c r="F1453" s="37">
        <v>1864.25</v>
      </c>
      <c r="G1453" s="37">
        <v>1861.65</v>
      </c>
      <c r="H1453" s="37">
        <v>1859.07</v>
      </c>
      <c r="I1453" s="37">
        <v>64444</v>
      </c>
      <c r="J1453" s="38">
        <v>119806108.45</v>
      </c>
      <c r="K1453" s="39">
        <f>IF(ISERROR((Table212[[#This Row],[Close Price]]-G1452)/G1452),0,(Table212[[#This Row],[Close Price]]-G1452)/G1452)</f>
        <v>-6.6696902595843443E-3</v>
      </c>
      <c r="L1453" s="39">
        <f>IF(OR(Table212[[#This Row],[Raw Return]]&lt;-20,Table212[[#This Row],[Raw Return]]&gt;20),"Outlier",Table212[[#This Row],[Raw Return]])</f>
        <v>-6.6696902595843443E-3</v>
      </c>
      <c r="M1453" s="40">
        <f>(Table212[[#This Row],[Return]]-$Q$3)^2</f>
        <v>6.3323307533501259E-5</v>
      </c>
      <c r="N1453" s="40">
        <f>(Table212[[#This Row],[Return]]-$Q$3)^3</f>
        <v>-5.0390119303578009E-7</v>
      </c>
    </row>
    <row r="1454" spans="1:14" x14ac:dyDescent="0.3">
      <c r="A1454" s="31">
        <v>42401</v>
      </c>
      <c r="B1454" s="32">
        <v>1861.65</v>
      </c>
      <c r="C1454" s="32">
        <v>1894</v>
      </c>
      <c r="D1454" s="32">
        <v>1894</v>
      </c>
      <c r="E1454" s="32">
        <v>1851</v>
      </c>
      <c r="F1454" s="32">
        <v>1861.15</v>
      </c>
      <c r="G1454" s="32">
        <v>1863.55</v>
      </c>
      <c r="H1454" s="32">
        <v>1871.99</v>
      </c>
      <c r="I1454" s="32">
        <v>43093</v>
      </c>
      <c r="J1454" s="33">
        <v>80669530.200000003</v>
      </c>
      <c r="K1454" s="39">
        <f>IF(ISERROR((Table212[[#This Row],[Close Price]]-G1453)/G1453),0,(Table212[[#This Row],[Close Price]]-G1453)/G1453)</f>
        <v>1.0206000053715057E-3</v>
      </c>
      <c r="L1454" s="39">
        <f>IF(OR(Table212[[#This Row],[Raw Return]]&lt;-20,Table212[[#This Row],[Raw Return]]&gt;20),"Outlier",Table212[[#This Row],[Raw Return]])</f>
        <v>1.0206000053715057E-3</v>
      </c>
      <c r="M1454" s="40">
        <f>(Table212[[#This Row],[Return]]-$Q$3)^2</f>
        <v>7.1451463614158954E-8</v>
      </c>
      <c r="N1454" s="40">
        <f>(Table212[[#This Row],[Return]]-$Q$3)^3</f>
        <v>-1.9099266734225222E-11</v>
      </c>
    </row>
    <row r="1455" spans="1:14" x14ac:dyDescent="0.3">
      <c r="A1455" s="36">
        <v>42402</v>
      </c>
      <c r="B1455" s="37">
        <v>1863.55</v>
      </c>
      <c r="C1455" s="37">
        <v>1886</v>
      </c>
      <c r="D1455" s="37">
        <v>1886</v>
      </c>
      <c r="E1455" s="37">
        <v>1801</v>
      </c>
      <c r="F1455" s="37">
        <v>1807.05</v>
      </c>
      <c r="G1455" s="37">
        <v>1818.1</v>
      </c>
      <c r="H1455" s="37">
        <v>1836.04</v>
      </c>
      <c r="I1455" s="37">
        <v>46350</v>
      </c>
      <c r="J1455" s="38">
        <v>85100673.450000003</v>
      </c>
      <c r="K1455" s="39">
        <f>IF(ISERROR((Table212[[#This Row],[Close Price]]-G1454)/G1454),0,(Table212[[#This Row],[Close Price]]-G1454)/G1454)</f>
        <v>-2.4388935096992324E-2</v>
      </c>
      <c r="L1455" s="39">
        <f>IF(OR(Table212[[#This Row],[Raw Return]]&lt;-20,Table212[[#This Row],[Raw Return]]&gt;20),"Outlier",Table212[[#This Row],[Raw Return]])</f>
        <v>-2.4388935096992324E-2</v>
      </c>
      <c r="M1455" s="40">
        <f>(Table212[[#This Row],[Return]]-$Q$3)^2</f>
        <v>6.5930006966976446E-4</v>
      </c>
      <c r="N1455" s="40">
        <f>(Table212[[#This Row],[Return]]-$Q$3)^3</f>
        <v>-1.6928741852495583E-5</v>
      </c>
    </row>
    <row r="1456" spans="1:14" x14ac:dyDescent="0.3">
      <c r="A1456" s="31">
        <v>42403</v>
      </c>
      <c r="B1456" s="32">
        <v>1818.1</v>
      </c>
      <c r="C1456" s="32">
        <v>1818</v>
      </c>
      <c r="D1456" s="32">
        <v>1939</v>
      </c>
      <c r="E1456" s="32">
        <v>1735.05</v>
      </c>
      <c r="F1456" s="32">
        <v>1868</v>
      </c>
      <c r="G1456" s="32">
        <v>1878.55</v>
      </c>
      <c r="H1456" s="32">
        <v>1855.4</v>
      </c>
      <c r="I1456" s="32">
        <v>251352</v>
      </c>
      <c r="J1456" s="33">
        <v>466358561.14999998</v>
      </c>
      <c r="K1456" s="39">
        <f>IF(ISERROR((Table212[[#This Row],[Close Price]]-G1455)/G1455),0,(Table212[[#This Row],[Close Price]]-G1455)/G1455)</f>
        <v>3.3248996204829247E-2</v>
      </c>
      <c r="L1456" s="39">
        <f>IF(OR(Table212[[#This Row],[Raw Return]]&lt;-20,Table212[[#This Row],[Raw Return]]&gt;20),"Outlier",Table212[[#This Row],[Raw Return]])</f>
        <v>3.3248996204829247E-2</v>
      </c>
      <c r="M1456" s="40">
        <f>(Table212[[#This Row],[Return]]-$Q$3)^2</f>
        <v>1.021511410373654E-3</v>
      </c>
      <c r="N1456" s="40">
        <f>(Table212[[#This Row],[Return]]-$Q$3)^3</f>
        <v>3.2648620302494994E-5</v>
      </c>
    </row>
    <row r="1457" spans="1:14" x14ac:dyDescent="0.3">
      <c r="A1457" s="36">
        <v>42404</v>
      </c>
      <c r="B1457" s="37">
        <v>1878.55</v>
      </c>
      <c r="C1457" s="37">
        <v>1882</v>
      </c>
      <c r="D1457" s="37">
        <v>1915.7</v>
      </c>
      <c r="E1457" s="37">
        <v>1850</v>
      </c>
      <c r="F1457" s="37">
        <v>1885</v>
      </c>
      <c r="G1457" s="37">
        <v>1880.8</v>
      </c>
      <c r="H1457" s="37">
        <v>1875.8</v>
      </c>
      <c r="I1457" s="37">
        <v>93061</v>
      </c>
      <c r="J1457" s="38">
        <v>174563806.65000001</v>
      </c>
      <c r="K1457" s="39">
        <f>IF(ISERROR((Table212[[#This Row],[Close Price]]-G1456)/G1456),0,(Table212[[#This Row],[Close Price]]-G1456)/G1456)</f>
        <v>1.1977322935242608E-3</v>
      </c>
      <c r="L1457" s="39">
        <f>IF(OR(Table212[[#This Row],[Raw Return]]&lt;-20,Table212[[#This Row],[Raw Return]]&gt;20),"Outlier",Table212[[#This Row],[Raw Return]])</f>
        <v>1.1977322935242608E-3</v>
      </c>
      <c r="M1457" s="40">
        <f>(Table212[[#This Row],[Return]]-$Q$3)^2</f>
        <v>8.1309494911308013E-9</v>
      </c>
      <c r="N1457" s="40">
        <f>(Table212[[#This Row],[Return]]-$Q$3)^3</f>
        <v>-7.331821698938308E-13</v>
      </c>
    </row>
    <row r="1458" spans="1:14" x14ac:dyDescent="0.3">
      <c r="A1458" s="31">
        <v>42405</v>
      </c>
      <c r="B1458" s="32">
        <v>1880.8</v>
      </c>
      <c r="C1458" s="32">
        <v>1894.95</v>
      </c>
      <c r="D1458" s="32">
        <v>1919.25</v>
      </c>
      <c r="E1458" s="32">
        <v>1880</v>
      </c>
      <c r="F1458" s="32">
        <v>1908</v>
      </c>
      <c r="G1458" s="32">
        <v>1908.6</v>
      </c>
      <c r="H1458" s="32">
        <v>1903.14</v>
      </c>
      <c r="I1458" s="32">
        <v>73964</v>
      </c>
      <c r="J1458" s="33">
        <v>140763670.90000001</v>
      </c>
      <c r="K1458" s="39">
        <f>IF(ISERROR((Table212[[#This Row],[Close Price]]-G1457)/G1457),0,(Table212[[#This Row],[Close Price]]-G1457)/G1457)</f>
        <v>1.4780944279030176E-2</v>
      </c>
      <c r="L1458" s="39">
        <f>IF(OR(Table212[[#This Row],[Raw Return]]&lt;-20,Table212[[#This Row],[Raw Return]]&gt;20),"Outlier",Table212[[#This Row],[Raw Return]])</f>
        <v>1.4780944279030176E-2</v>
      </c>
      <c r="M1458" s="40">
        <f>(Table212[[#This Row],[Return]]-$Q$3)^2</f>
        <v>1.8206213404983333E-4</v>
      </c>
      <c r="N1458" s="40">
        <f>(Table212[[#This Row],[Return]]-$Q$3)^3</f>
        <v>2.4565716950558223E-6</v>
      </c>
    </row>
    <row r="1459" spans="1:14" x14ac:dyDescent="0.3">
      <c r="A1459" s="36">
        <v>42408</v>
      </c>
      <c r="B1459" s="37">
        <v>1908.6</v>
      </c>
      <c r="C1459" s="37">
        <v>1890.05</v>
      </c>
      <c r="D1459" s="37">
        <v>1902.1</v>
      </c>
      <c r="E1459" s="37">
        <v>1829.05</v>
      </c>
      <c r="F1459" s="37">
        <v>1833</v>
      </c>
      <c r="G1459" s="37">
        <v>1835.6</v>
      </c>
      <c r="H1459" s="37">
        <v>1850.89</v>
      </c>
      <c r="I1459" s="37">
        <v>67272</v>
      </c>
      <c r="J1459" s="38">
        <v>124513203.45</v>
      </c>
      <c r="K1459" s="39">
        <f>IF(ISERROR((Table212[[#This Row],[Close Price]]-G1458)/G1458),0,(Table212[[#This Row],[Close Price]]-G1458)/G1458)</f>
        <v>-3.8247930420203295E-2</v>
      </c>
      <c r="L1459" s="39">
        <f>IF(OR(Table212[[#This Row],[Raw Return]]&lt;-20,Table212[[#This Row],[Raw Return]]&gt;20),"Outlier",Table212[[#This Row],[Raw Return]])</f>
        <v>-3.8247930420203295E-2</v>
      </c>
      <c r="M1459" s="40">
        <f>(Table212[[#This Row],[Return]]-$Q$3)^2</f>
        <v>1.5630822089324798E-3</v>
      </c>
      <c r="N1459" s="40">
        <f>(Table212[[#This Row],[Return]]-$Q$3)^3</f>
        <v>-6.1797759508828298E-5</v>
      </c>
    </row>
    <row r="1460" spans="1:14" x14ac:dyDescent="0.3">
      <c r="A1460" s="31">
        <v>42409</v>
      </c>
      <c r="B1460" s="32">
        <v>1835.6</v>
      </c>
      <c r="C1460" s="32">
        <v>1820</v>
      </c>
      <c r="D1460" s="32">
        <v>1820</v>
      </c>
      <c r="E1460" s="32">
        <v>1770.4</v>
      </c>
      <c r="F1460" s="32">
        <v>1796.5</v>
      </c>
      <c r="G1460" s="32">
        <v>1784.2</v>
      </c>
      <c r="H1460" s="32">
        <v>1785.55</v>
      </c>
      <c r="I1460" s="32">
        <v>30720</v>
      </c>
      <c r="J1460" s="33">
        <v>54852007.399999999</v>
      </c>
      <c r="K1460" s="39">
        <f>IF(ISERROR((Table212[[#This Row],[Close Price]]-G1459)/G1459),0,(Table212[[#This Row],[Close Price]]-G1459)/G1459)</f>
        <v>-2.8001743299193652E-2</v>
      </c>
      <c r="L1460" s="39">
        <f>IF(OR(Table212[[#This Row],[Raw Return]]&lt;-20,Table212[[#This Row],[Raw Return]]&gt;20),"Outlier",Table212[[#This Row],[Raw Return]])</f>
        <v>-2.8001743299193652E-2</v>
      </c>
      <c r="M1460" s="40">
        <f>(Table212[[#This Row],[Return]]-$Q$3)^2</f>
        <v>8.5788344308263388E-4</v>
      </c>
      <c r="N1460" s="40">
        <f>(Table212[[#This Row],[Return]]-$Q$3)^3</f>
        <v>-2.5127103532798689E-5</v>
      </c>
    </row>
    <row r="1461" spans="1:14" x14ac:dyDescent="0.3">
      <c r="A1461" s="36">
        <v>42410</v>
      </c>
      <c r="B1461" s="37">
        <v>1784.2</v>
      </c>
      <c r="C1461" s="37">
        <v>1781.2</v>
      </c>
      <c r="D1461" s="37">
        <v>1818</v>
      </c>
      <c r="E1461" s="37">
        <v>1752.2</v>
      </c>
      <c r="F1461" s="37">
        <v>1817.95</v>
      </c>
      <c r="G1461" s="37">
        <v>1789.6</v>
      </c>
      <c r="H1461" s="37">
        <v>1774.84</v>
      </c>
      <c r="I1461" s="37">
        <v>27976</v>
      </c>
      <c r="J1461" s="38">
        <v>49653036.649999999</v>
      </c>
      <c r="K1461" s="39">
        <f>IF(ISERROR((Table212[[#This Row],[Close Price]]-G1460)/G1460),0,(Table212[[#This Row],[Close Price]]-G1460)/G1460)</f>
        <v>3.0265665284160202E-3</v>
      </c>
      <c r="L1461" s="39">
        <f>IF(OR(Table212[[#This Row],[Raw Return]]&lt;-20,Table212[[#This Row],[Raw Return]]&gt;20),"Outlier",Table212[[#This Row],[Raw Return]])</f>
        <v>3.0265665284160202E-3</v>
      </c>
      <c r="M1461" s="40">
        <f>(Table212[[#This Row],[Return]]-$Q$3)^2</f>
        <v>3.0229471400952766E-6</v>
      </c>
      <c r="N1461" s="40">
        <f>(Table212[[#This Row],[Return]]-$Q$3)^3</f>
        <v>5.2558847025998788E-9</v>
      </c>
    </row>
    <row r="1462" spans="1:14" x14ac:dyDescent="0.3">
      <c r="A1462" s="31">
        <v>42411</v>
      </c>
      <c r="B1462" s="32">
        <v>1789.6</v>
      </c>
      <c r="C1462" s="32">
        <v>1790</v>
      </c>
      <c r="D1462" s="32">
        <v>1808.7</v>
      </c>
      <c r="E1462" s="32">
        <v>1685.65</v>
      </c>
      <c r="F1462" s="32">
        <v>1687.1</v>
      </c>
      <c r="G1462" s="32">
        <v>1696.55</v>
      </c>
      <c r="H1462" s="32">
        <v>1750.33</v>
      </c>
      <c r="I1462" s="32">
        <v>184118</v>
      </c>
      <c r="J1462" s="33">
        <v>322267495.44999999</v>
      </c>
      <c r="K1462" s="39">
        <f>IF(ISERROR((Table212[[#This Row],[Close Price]]-G1461)/G1461),0,(Table212[[#This Row],[Close Price]]-G1461)/G1461)</f>
        <v>-5.199485918641035E-2</v>
      </c>
      <c r="L1462" s="39">
        <f>IF(OR(Table212[[#This Row],[Raw Return]]&lt;-20,Table212[[#This Row],[Raw Return]]&gt;20),"Outlier",Table212[[#This Row],[Raw Return]])</f>
        <v>-5.199485918641035E-2</v>
      </c>
      <c r="M1462" s="40">
        <f>(Table212[[#This Row],[Return]]-$Q$3)^2</f>
        <v>2.8390528603676906E-3</v>
      </c>
      <c r="N1462" s="40">
        <f>(Table212[[#This Row],[Return]]-$Q$3)^3</f>
        <v>-1.5127258143484351E-4</v>
      </c>
    </row>
    <row r="1463" spans="1:14" x14ac:dyDescent="0.3">
      <c r="A1463" s="36">
        <v>42412</v>
      </c>
      <c r="B1463" s="37">
        <v>1696.55</v>
      </c>
      <c r="C1463" s="37">
        <v>1728.9</v>
      </c>
      <c r="D1463" s="37">
        <v>1728.9</v>
      </c>
      <c r="E1463" s="37">
        <v>1608.7</v>
      </c>
      <c r="F1463" s="37">
        <v>1700</v>
      </c>
      <c r="G1463" s="37">
        <v>1701.05</v>
      </c>
      <c r="H1463" s="37">
        <v>1657.42</v>
      </c>
      <c r="I1463" s="37">
        <v>34045</v>
      </c>
      <c r="J1463" s="38">
        <v>56426855.700000003</v>
      </c>
      <c r="K1463" s="39">
        <f>IF(ISERROR((Table212[[#This Row],[Close Price]]-G1462)/G1462),0,(Table212[[#This Row],[Close Price]]-G1462)/G1462)</f>
        <v>2.6524417199610974E-3</v>
      </c>
      <c r="L1463" s="39">
        <f>IF(OR(Table212[[#This Row],[Raw Return]]&lt;-20,Table212[[#This Row],[Raw Return]]&gt;20),"Outlier",Table212[[#This Row],[Raw Return]])</f>
        <v>2.6524417199610974E-3</v>
      </c>
      <c r="M1463" s="40">
        <f>(Table212[[#This Row],[Return]]-$Q$3)^2</f>
        <v>1.8619629948572902E-6</v>
      </c>
      <c r="N1463" s="40">
        <f>(Table212[[#This Row],[Return]]-$Q$3)^3</f>
        <v>2.540718607062834E-9</v>
      </c>
    </row>
    <row r="1464" spans="1:14" x14ac:dyDescent="0.3">
      <c r="A1464" s="31">
        <v>42415</v>
      </c>
      <c r="B1464" s="32">
        <v>1701.05</v>
      </c>
      <c r="C1464" s="32">
        <v>1707</v>
      </c>
      <c r="D1464" s="32">
        <v>1760</v>
      </c>
      <c r="E1464" s="32">
        <v>1707</v>
      </c>
      <c r="F1464" s="32">
        <v>1721.3</v>
      </c>
      <c r="G1464" s="32">
        <v>1723.45</v>
      </c>
      <c r="H1464" s="32">
        <v>1735.49</v>
      </c>
      <c r="I1464" s="32">
        <v>22164</v>
      </c>
      <c r="J1464" s="33">
        <v>38465424.799999997</v>
      </c>
      <c r="K1464" s="39">
        <f>IF(ISERROR((Table212[[#This Row],[Close Price]]-G1463)/G1463),0,(Table212[[#This Row],[Close Price]]-G1463)/G1463)</f>
        <v>1.3168337203492015E-2</v>
      </c>
      <c r="L1464" s="39">
        <f>IF(OR(Table212[[#This Row],[Raw Return]]&lt;-20,Table212[[#This Row],[Raw Return]]&gt;20),"Outlier",Table212[[#This Row],[Raw Return]])</f>
        <v>1.3168337203492015E-2</v>
      </c>
      <c r="M1464" s="40">
        <f>(Table212[[#This Row],[Return]]-$Q$3)^2</f>
        <v>1.4114469141060789E-4</v>
      </c>
      <c r="N1464" s="40">
        <f>(Table212[[#This Row],[Return]]-$Q$3)^3</f>
        <v>1.6768600682802095E-6</v>
      </c>
    </row>
    <row r="1465" spans="1:14" x14ac:dyDescent="0.3">
      <c r="A1465" s="36">
        <v>42416</v>
      </c>
      <c r="B1465" s="37">
        <v>1723.45</v>
      </c>
      <c r="C1465" s="37">
        <v>1716.1</v>
      </c>
      <c r="D1465" s="37">
        <v>1734.75</v>
      </c>
      <c r="E1465" s="37">
        <v>1693</v>
      </c>
      <c r="F1465" s="37">
        <v>1704.55</v>
      </c>
      <c r="G1465" s="37">
        <v>1703.8</v>
      </c>
      <c r="H1465" s="37">
        <v>1705.3</v>
      </c>
      <c r="I1465" s="37">
        <v>23470</v>
      </c>
      <c r="J1465" s="38">
        <v>40023420.399999999</v>
      </c>
      <c r="K1465" s="39">
        <f>IF(ISERROR((Table212[[#This Row],[Close Price]]-G1464)/G1464),0,(Table212[[#This Row],[Close Price]]-G1464)/G1464)</f>
        <v>-1.140154921813809E-2</v>
      </c>
      <c r="L1465" s="39">
        <f>IF(OR(Table212[[#This Row],[Raw Return]]&lt;-20,Table212[[#This Row],[Raw Return]]&gt;20),"Outlier",Table212[[#This Row],[Raw Return]])</f>
        <v>-1.140154921813809E-2</v>
      </c>
      <c r="M1465" s="40">
        <f>(Table212[[#This Row],[Return]]-$Q$3)^2</f>
        <v>1.6102222478256456E-4</v>
      </c>
      <c r="N1465" s="40">
        <f>(Table212[[#This Row],[Return]]-$Q$3)^3</f>
        <v>-2.0432839999253721E-6</v>
      </c>
    </row>
    <row r="1466" spans="1:14" x14ac:dyDescent="0.3">
      <c r="A1466" s="31">
        <v>42417</v>
      </c>
      <c r="B1466" s="32">
        <v>1703.8</v>
      </c>
      <c r="C1466" s="32">
        <v>1703</v>
      </c>
      <c r="D1466" s="32">
        <v>1709.85</v>
      </c>
      <c r="E1466" s="32">
        <v>1652.1</v>
      </c>
      <c r="F1466" s="32">
        <v>1690</v>
      </c>
      <c r="G1466" s="32">
        <v>1701.15</v>
      </c>
      <c r="H1466" s="32">
        <v>1678.56</v>
      </c>
      <c r="I1466" s="32">
        <v>15842</v>
      </c>
      <c r="J1466" s="33">
        <v>26591805</v>
      </c>
      <c r="K1466" s="39">
        <f>IF(ISERROR((Table212[[#This Row],[Close Price]]-G1465)/G1465),0,(Table212[[#This Row],[Close Price]]-G1465)/G1465)</f>
        <v>-1.5553468716984762E-3</v>
      </c>
      <c r="L1466" s="39">
        <f>IF(OR(Table212[[#This Row],[Raw Return]]&lt;-20,Table212[[#This Row],[Raw Return]]&gt;20),"Outlier",Table212[[#This Row],[Raw Return]])</f>
        <v>-1.5553468716984762E-3</v>
      </c>
      <c r="M1466" s="40">
        <f>(Table212[[#This Row],[Return]]-$Q$3)^2</f>
        <v>8.0840759243538613E-6</v>
      </c>
      <c r="N1466" s="40">
        <f>(Table212[[#This Row],[Return]]-$Q$3)^3</f>
        <v>-2.2985056494468405E-8</v>
      </c>
    </row>
    <row r="1467" spans="1:14" x14ac:dyDescent="0.3">
      <c r="A1467" s="36">
        <v>42418</v>
      </c>
      <c r="B1467" s="37">
        <v>1701.15</v>
      </c>
      <c r="C1467" s="37">
        <v>1706</v>
      </c>
      <c r="D1467" s="37">
        <v>1737.8</v>
      </c>
      <c r="E1467" s="37">
        <v>1701</v>
      </c>
      <c r="F1467" s="37">
        <v>1707</v>
      </c>
      <c r="G1467" s="37">
        <v>1720.95</v>
      </c>
      <c r="H1467" s="37">
        <v>1715.94</v>
      </c>
      <c r="I1467" s="37">
        <v>21683</v>
      </c>
      <c r="J1467" s="38">
        <v>37206823.600000001</v>
      </c>
      <c r="K1467" s="39">
        <f>IF(ISERROR((Table212[[#This Row],[Close Price]]-G1466)/G1466),0,(Table212[[#This Row],[Close Price]]-G1466)/G1466)</f>
        <v>1.1639185257031981E-2</v>
      </c>
      <c r="L1467" s="39">
        <f>IF(OR(Table212[[#This Row],[Raw Return]]&lt;-20,Table212[[#This Row],[Raw Return]]&gt;20),"Outlier",Table212[[#This Row],[Raw Return]])</f>
        <v>1.1639185257031981E-2</v>
      </c>
      <c r="M1467" s="40">
        <f>(Table212[[#This Row],[Return]]-$Q$3)^2</f>
        <v>1.0714902218793783E-4</v>
      </c>
      <c r="N1467" s="40">
        <f>(Table212[[#This Row],[Return]]-$Q$3)^3</f>
        <v>1.1091296574531489E-6</v>
      </c>
    </row>
    <row r="1468" spans="1:14" x14ac:dyDescent="0.3">
      <c r="A1468" s="31">
        <v>42419</v>
      </c>
      <c r="B1468" s="32">
        <v>1720.95</v>
      </c>
      <c r="C1468" s="32">
        <v>1710.05</v>
      </c>
      <c r="D1468" s="32">
        <v>1723.5</v>
      </c>
      <c r="E1468" s="32">
        <v>1661</v>
      </c>
      <c r="F1468" s="32">
        <v>1672.35</v>
      </c>
      <c r="G1468" s="32">
        <v>1673.1</v>
      </c>
      <c r="H1468" s="32">
        <v>1685.9</v>
      </c>
      <c r="I1468" s="32">
        <v>26328</v>
      </c>
      <c r="J1468" s="33">
        <v>44386360</v>
      </c>
      <c r="K1468" s="39">
        <f>IF(ISERROR((Table212[[#This Row],[Close Price]]-G1467)/G1467),0,(Table212[[#This Row],[Close Price]]-G1467)/G1467)</f>
        <v>-2.7804410354746005E-2</v>
      </c>
      <c r="L1468" s="39">
        <f>IF(OR(Table212[[#This Row],[Raw Return]]&lt;-20,Table212[[#This Row],[Raw Return]]&gt;20),"Outlier",Table212[[#This Row],[Raw Return]])</f>
        <v>-2.7804410354746005E-2</v>
      </c>
      <c r="M1468" s="40">
        <f>(Table212[[#This Row],[Return]]-$Q$3)^2</f>
        <v>8.4636275865872799E-4</v>
      </c>
      <c r="N1468" s="40">
        <f>(Table212[[#This Row],[Return]]-$Q$3)^3</f>
        <v>-2.4622651493319815E-5</v>
      </c>
    </row>
    <row r="1469" spans="1:14" x14ac:dyDescent="0.3">
      <c r="A1469" s="36">
        <v>42422</v>
      </c>
      <c r="B1469" s="37">
        <v>1673.1</v>
      </c>
      <c r="C1469" s="37">
        <v>1694</v>
      </c>
      <c r="D1469" s="37">
        <v>1705</v>
      </c>
      <c r="E1469" s="37">
        <v>1622.85</v>
      </c>
      <c r="F1469" s="37">
        <v>1630</v>
      </c>
      <c r="G1469" s="37">
        <v>1630.3</v>
      </c>
      <c r="H1469" s="37">
        <v>1643.69</v>
      </c>
      <c r="I1469" s="37">
        <v>52233</v>
      </c>
      <c r="J1469" s="38">
        <v>85854932.450000003</v>
      </c>
      <c r="K1469" s="39">
        <f>IF(ISERROR((Table212[[#This Row],[Close Price]]-G1468)/G1468),0,(Table212[[#This Row],[Close Price]]-G1468)/G1468)</f>
        <v>-2.5581256350487094E-2</v>
      </c>
      <c r="L1469" s="39">
        <f>IF(OR(Table212[[#This Row],[Raw Return]]&lt;-20,Table212[[#This Row],[Raw Return]]&gt;20),"Outlier",Table212[[#This Row],[Raw Return]])</f>
        <v>-2.5581256350487094E-2</v>
      </c>
      <c r="M1469" s="40">
        <f>(Table212[[#This Row],[Return]]-$Q$3)^2</f>
        <v>7.2195178176693068E-4</v>
      </c>
      <c r="N1469" s="40">
        <f>(Table212[[#This Row],[Return]]-$Q$3)^3</f>
        <v>-1.9398238241026211E-5</v>
      </c>
    </row>
    <row r="1470" spans="1:14" x14ac:dyDescent="0.3">
      <c r="A1470" s="31">
        <v>42423</v>
      </c>
      <c r="B1470" s="32">
        <v>1630.3</v>
      </c>
      <c r="C1470" s="32">
        <v>1624.7</v>
      </c>
      <c r="D1470" s="32">
        <v>1650</v>
      </c>
      <c r="E1470" s="32">
        <v>1551.25</v>
      </c>
      <c r="F1470" s="32">
        <v>1650</v>
      </c>
      <c r="G1470" s="32">
        <v>1615.85</v>
      </c>
      <c r="H1470" s="32">
        <v>1610.26</v>
      </c>
      <c r="I1470" s="32">
        <v>33747</v>
      </c>
      <c r="J1470" s="33">
        <v>54341468.049999997</v>
      </c>
      <c r="K1470" s="39">
        <f>IF(ISERROR((Table212[[#This Row],[Close Price]]-G1469)/G1469),0,(Table212[[#This Row],[Close Price]]-G1469)/G1469)</f>
        <v>-8.8633993743483068E-3</v>
      </c>
      <c r="L1470" s="39">
        <f>IF(OR(Table212[[#This Row],[Raw Return]]&lt;-20,Table212[[#This Row],[Raw Return]]&gt;20),"Outlier",Table212[[#This Row],[Raw Return]])</f>
        <v>-8.8633993743483068E-3</v>
      </c>
      <c r="M1470" s="40">
        <f>(Table212[[#This Row],[Return]]-$Q$3)^2</f>
        <v>1.0304896164381795E-4</v>
      </c>
      <c r="N1470" s="40">
        <f>(Table212[[#This Row],[Return]]-$Q$3)^3</f>
        <v>-1.046081279396166E-6</v>
      </c>
    </row>
    <row r="1471" spans="1:14" x14ac:dyDescent="0.3">
      <c r="A1471" s="36">
        <v>42424</v>
      </c>
      <c r="B1471" s="37">
        <v>1615.85</v>
      </c>
      <c r="C1471" s="37">
        <v>1614</v>
      </c>
      <c r="D1471" s="37">
        <v>1638</v>
      </c>
      <c r="E1471" s="37">
        <v>1586.1</v>
      </c>
      <c r="F1471" s="37">
        <v>1612</v>
      </c>
      <c r="G1471" s="37">
        <v>1615.95</v>
      </c>
      <c r="H1471" s="37">
        <v>1613.31</v>
      </c>
      <c r="I1471" s="37">
        <v>23388</v>
      </c>
      <c r="J1471" s="38">
        <v>37731997</v>
      </c>
      <c r="K1471" s="39">
        <f>IF(ISERROR((Table212[[#This Row],[Close Price]]-G1470)/G1470),0,(Table212[[#This Row],[Close Price]]-G1470)/G1470)</f>
        <v>6.1886932574271397E-5</v>
      </c>
      <c r="L1471" s="39">
        <f>IF(OR(Table212[[#This Row],[Raw Return]]&lt;-20,Table212[[#This Row],[Raw Return]]&gt;20),"Outlier",Table212[[#This Row],[Raw Return]])</f>
        <v>6.1886932574271397E-5</v>
      </c>
      <c r="M1471" s="40">
        <f>(Table212[[#This Row],[Return]]-$Q$3)^2</f>
        <v>1.5031180242302312E-6</v>
      </c>
      <c r="N1471" s="40">
        <f>(Table212[[#This Row],[Return]]-$Q$3)^3</f>
        <v>-1.8428484590995749E-9</v>
      </c>
    </row>
    <row r="1472" spans="1:14" x14ac:dyDescent="0.3">
      <c r="A1472" s="31">
        <v>42425</v>
      </c>
      <c r="B1472" s="32">
        <v>1615.95</v>
      </c>
      <c r="C1472" s="32">
        <v>1614</v>
      </c>
      <c r="D1472" s="32">
        <v>1614</v>
      </c>
      <c r="E1472" s="32">
        <v>1595</v>
      </c>
      <c r="F1472" s="32">
        <v>1600.1</v>
      </c>
      <c r="G1472" s="32">
        <v>1600.35</v>
      </c>
      <c r="H1472" s="32">
        <v>1600.44</v>
      </c>
      <c r="I1472" s="32">
        <v>45835</v>
      </c>
      <c r="J1472" s="33">
        <v>73356370.450000003</v>
      </c>
      <c r="K1472" s="39">
        <f>IF(ISERROR((Table212[[#This Row],[Close Price]]-G1471)/G1471),0,(Table212[[#This Row],[Close Price]]-G1471)/G1471)</f>
        <v>-9.6537640397290365E-3</v>
      </c>
      <c r="L1472" s="39">
        <f>IF(OR(Table212[[#This Row],[Raw Return]]&lt;-20,Table212[[#This Row],[Raw Return]]&gt;20),"Outlier",Table212[[#This Row],[Raw Return]])</f>
        <v>-9.6537640397290365E-3</v>
      </c>
      <c r="M1472" s="40">
        <f>(Table212[[#This Row],[Return]]-$Q$3)^2</f>
        <v>1.1972010104995531E-4</v>
      </c>
      <c r="N1472" s="40">
        <f>(Table212[[#This Row],[Return]]-$Q$3)^3</f>
        <v>-1.3099376118967776E-6</v>
      </c>
    </row>
    <row r="1473" spans="1:14" x14ac:dyDescent="0.3">
      <c r="A1473" s="36">
        <v>42426</v>
      </c>
      <c r="B1473" s="37">
        <v>1600.35</v>
      </c>
      <c r="C1473" s="37">
        <v>1602</v>
      </c>
      <c r="D1473" s="37">
        <v>1617</v>
      </c>
      <c r="E1473" s="37">
        <v>1589</v>
      </c>
      <c r="F1473" s="37">
        <v>1600</v>
      </c>
      <c r="G1473" s="37">
        <v>1601.65</v>
      </c>
      <c r="H1473" s="37">
        <v>1599.83</v>
      </c>
      <c r="I1473" s="37">
        <v>47288</v>
      </c>
      <c r="J1473" s="38">
        <v>75652813.75</v>
      </c>
      <c r="K1473" s="39">
        <f>IF(ISERROR((Table212[[#This Row],[Close Price]]-G1472)/G1472),0,(Table212[[#This Row],[Close Price]]-G1472)/G1472)</f>
        <v>8.1232230449600521E-4</v>
      </c>
      <c r="L1473" s="39">
        <f>IF(OR(Table212[[#This Row],[Raw Return]]&lt;-20,Table212[[#This Row],[Raw Return]]&gt;20),"Outlier",Table212[[#This Row],[Raw Return]])</f>
        <v>8.1232230449600521E-4</v>
      </c>
      <c r="M1473" s="40">
        <f>(Table212[[#This Row],[Return]]-$Q$3)^2</f>
        <v>2.2617801683146086E-7</v>
      </c>
      <c r="N1473" s="40">
        <f>(Table212[[#This Row],[Return]]-$Q$3)^3</f>
        <v>-1.0756614083672987E-10</v>
      </c>
    </row>
    <row r="1474" spans="1:14" x14ac:dyDescent="0.3">
      <c r="A1474" s="31">
        <v>42429</v>
      </c>
      <c r="B1474" s="32">
        <v>1601.65</v>
      </c>
      <c r="C1474" s="32">
        <v>1601</v>
      </c>
      <c r="D1474" s="32">
        <v>1632.8</v>
      </c>
      <c r="E1474" s="32">
        <v>1586.85</v>
      </c>
      <c r="F1474" s="32">
        <v>1622</v>
      </c>
      <c r="G1474" s="32">
        <v>1611.9</v>
      </c>
      <c r="H1474" s="32">
        <v>1605.5</v>
      </c>
      <c r="I1474" s="32">
        <v>32484</v>
      </c>
      <c r="J1474" s="33">
        <v>52153191.450000003</v>
      </c>
      <c r="K1474" s="39">
        <f>IF(ISERROR((Table212[[#This Row],[Close Price]]-G1473)/G1473),0,(Table212[[#This Row],[Close Price]]-G1473)/G1473)</f>
        <v>6.3996503605656665E-3</v>
      </c>
      <c r="L1474" s="39">
        <f>IF(OR(Table212[[#This Row],[Raw Return]]&lt;-20,Table212[[#This Row],[Raw Return]]&gt;20),"Outlier",Table212[[#This Row],[Raw Return]])</f>
        <v>6.3996503605656665E-3</v>
      </c>
      <c r="M1474" s="40">
        <f>(Table212[[#This Row],[Return]]-$Q$3)^2</f>
        <v>2.6129950126734366E-5</v>
      </c>
      <c r="N1474" s="40">
        <f>(Table212[[#This Row],[Return]]-$Q$3)^3</f>
        <v>1.3356967560136497E-7</v>
      </c>
    </row>
    <row r="1475" spans="1:14" x14ac:dyDescent="0.3">
      <c r="A1475" s="36">
        <v>42430</v>
      </c>
      <c r="B1475" s="37">
        <v>1611.9</v>
      </c>
      <c r="C1475" s="37">
        <v>1618</v>
      </c>
      <c r="D1475" s="37">
        <v>1698.8</v>
      </c>
      <c r="E1475" s="37">
        <v>1613</v>
      </c>
      <c r="F1475" s="37">
        <v>1685.35</v>
      </c>
      <c r="G1475" s="37">
        <v>1690.3</v>
      </c>
      <c r="H1475" s="37">
        <v>1664.16</v>
      </c>
      <c r="I1475" s="37">
        <v>38031</v>
      </c>
      <c r="J1475" s="38">
        <v>63289716.600000001</v>
      </c>
      <c r="K1475" s="39">
        <f>IF(ISERROR((Table212[[#This Row],[Close Price]]-G1474)/G1474),0,(Table212[[#This Row],[Close Price]]-G1474)/G1474)</f>
        <v>4.8638252993361782E-2</v>
      </c>
      <c r="L1475" s="39">
        <f>IF(OR(Table212[[#This Row],[Raw Return]]&lt;-20,Table212[[#This Row],[Raw Return]]&gt;20),"Outlier",Table212[[#This Row],[Raw Return]])</f>
        <v>4.8638252993361782E-2</v>
      </c>
      <c r="M1475" s="40">
        <f>(Table212[[#This Row],[Return]]-$Q$3)^2</f>
        <v>2.242055543049455E-3</v>
      </c>
      <c r="N1475" s="40">
        <f>(Table212[[#This Row],[Return]]-$Q$3)^3</f>
        <v>1.0616211226623464E-4</v>
      </c>
    </row>
    <row r="1476" spans="1:14" x14ac:dyDescent="0.3">
      <c r="A1476" s="31">
        <v>42431</v>
      </c>
      <c r="B1476" s="32">
        <v>1690.3</v>
      </c>
      <c r="C1476" s="32">
        <v>1699.05</v>
      </c>
      <c r="D1476" s="32">
        <v>1735</v>
      </c>
      <c r="E1476" s="32">
        <v>1691</v>
      </c>
      <c r="F1476" s="32">
        <v>1710</v>
      </c>
      <c r="G1476" s="32">
        <v>1718</v>
      </c>
      <c r="H1476" s="32">
        <v>1709.44</v>
      </c>
      <c r="I1476" s="32">
        <v>55144</v>
      </c>
      <c r="J1476" s="33">
        <v>94265335.25</v>
      </c>
      <c r="K1476" s="39">
        <f>IF(ISERROR((Table212[[#This Row],[Close Price]]-G1475)/G1475),0,(Table212[[#This Row],[Close Price]]-G1475)/G1475)</f>
        <v>1.6387623498787224E-2</v>
      </c>
      <c r="L1476" s="39">
        <f>IF(OR(Table212[[#This Row],[Raw Return]]&lt;-20,Table212[[#This Row],[Raw Return]]&gt;20),"Outlier",Table212[[#This Row],[Raw Return]])</f>
        <v>1.6387623498787224E-2</v>
      </c>
      <c r="M1476" s="40">
        <f>(Table212[[#This Row],[Return]]-$Q$3)^2</f>
        <v>2.2800152679153222E-4</v>
      </c>
      <c r="N1476" s="40">
        <f>(Table212[[#This Row],[Return]]-$Q$3)^3</f>
        <v>3.4427590836112107E-6</v>
      </c>
    </row>
    <row r="1477" spans="1:14" x14ac:dyDescent="0.3">
      <c r="A1477" s="36">
        <v>42432</v>
      </c>
      <c r="B1477" s="37">
        <v>1718</v>
      </c>
      <c r="C1477" s="37">
        <v>1723.4</v>
      </c>
      <c r="D1477" s="37">
        <v>1735.9</v>
      </c>
      <c r="E1477" s="37">
        <v>1655.65</v>
      </c>
      <c r="F1477" s="37">
        <v>1685</v>
      </c>
      <c r="G1477" s="37">
        <v>1675.2</v>
      </c>
      <c r="H1477" s="37">
        <v>1687.7</v>
      </c>
      <c r="I1477" s="37">
        <v>47590</v>
      </c>
      <c r="J1477" s="38">
        <v>80317514.549999997</v>
      </c>
      <c r="K1477" s="39">
        <f>IF(ISERROR((Table212[[#This Row],[Close Price]]-G1476)/G1476),0,(Table212[[#This Row],[Close Price]]-G1476)/G1476)</f>
        <v>-2.4912689173457483E-2</v>
      </c>
      <c r="L1477" s="39">
        <f>IF(OR(Table212[[#This Row],[Raw Return]]&lt;-20,Table212[[#This Row],[Raw Return]]&gt;20),"Outlier",Table212[[#This Row],[Raw Return]])</f>
        <v>-2.4912689173457483E-2</v>
      </c>
      <c r="M1477" s="40">
        <f>(Table212[[#This Row],[Return]]-$Q$3)^2</f>
        <v>6.8647108637255149E-4</v>
      </c>
      <c r="N1477" s="40">
        <f>(Table212[[#This Row],[Return]]-$Q$3)^3</f>
        <v>-1.7985949708272695E-5</v>
      </c>
    </row>
    <row r="1478" spans="1:14" x14ac:dyDescent="0.3">
      <c r="A1478" s="31">
        <v>42433</v>
      </c>
      <c r="B1478" s="32">
        <v>1675.2</v>
      </c>
      <c r="C1478" s="32">
        <v>1698.65</v>
      </c>
      <c r="D1478" s="32">
        <v>1705</v>
      </c>
      <c r="E1478" s="32">
        <v>1662.25</v>
      </c>
      <c r="F1478" s="32">
        <v>1669.5</v>
      </c>
      <c r="G1478" s="32">
        <v>1670.5</v>
      </c>
      <c r="H1478" s="32">
        <v>1684.35</v>
      </c>
      <c r="I1478" s="32">
        <v>25570</v>
      </c>
      <c r="J1478" s="33">
        <v>43068913.549999997</v>
      </c>
      <c r="K1478" s="39">
        <f>IF(ISERROR((Table212[[#This Row],[Close Price]]-G1477)/G1477),0,(Table212[[#This Row],[Close Price]]-G1477)/G1477)</f>
        <v>-2.805635148042052E-3</v>
      </c>
      <c r="L1478" s="39">
        <f>IF(OR(Table212[[#This Row],[Raw Return]]&lt;-20,Table212[[#This Row],[Raw Return]]&gt;20),"Outlier",Table212[[#This Row],[Raw Return]])</f>
        <v>-2.805635148042052E-3</v>
      </c>
      <c r="M1478" s="40">
        <f>(Table212[[#This Row],[Return]]-$Q$3)^2</f>
        <v>1.6757063339560348E-5</v>
      </c>
      <c r="N1478" s="40">
        <f>(Table212[[#This Row],[Return]]-$Q$3)^3</f>
        <v>-6.8595695979992615E-8</v>
      </c>
    </row>
    <row r="1479" spans="1:14" x14ac:dyDescent="0.3">
      <c r="A1479" s="36">
        <v>42437</v>
      </c>
      <c r="B1479" s="37">
        <v>1670.5</v>
      </c>
      <c r="C1479" s="37">
        <v>1688</v>
      </c>
      <c r="D1479" s="37">
        <v>1688</v>
      </c>
      <c r="E1479" s="37">
        <v>1661</v>
      </c>
      <c r="F1479" s="37">
        <v>1669.7</v>
      </c>
      <c r="G1479" s="37">
        <v>1669.75</v>
      </c>
      <c r="H1479" s="37">
        <v>1678.4</v>
      </c>
      <c r="I1479" s="37">
        <v>171635</v>
      </c>
      <c r="J1479" s="38">
        <v>288072832.19999999</v>
      </c>
      <c r="K1479" s="39">
        <f>IF(ISERROR((Table212[[#This Row],[Close Price]]-G1478)/G1478),0,(Table212[[#This Row],[Close Price]]-G1478)/G1478)</f>
        <v>-4.4896737503741392E-4</v>
      </c>
      <c r="L1479" s="39">
        <f>IF(OR(Table212[[#This Row],[Raw Return]]&lt;-20,Table212[[#This Row],[Raw Return]]&gt;20),"Outlier",Table212[[#This Row],[Raw Return]])</f>
        <v>-4.4896737503741392E-4</v>
      </c>
      <c r="M1479" s="40">
        <f>(Table212[[#This Row],[Return]]-$Q$3)^2</f>
        <v>3.0167224207919799E-6</v>
      </c>
      <c r="N1479" s="40">
        <f>(Table212[[#This Row],[Return]]-$Q$3)^3</f>
        <v>-5.2396590339300469E-9</v>
      </c>
    </row>
    <row r="1480" spans="1:14" x14ac:dyDescent="0.3">
      <c r="A1480" s="31">
        <v>42438</v>
      </c>
      <c r="B1480" s="32">
        <v>1669.75</v>
      </c>
      <c r="C1480" s="32">
        <v>1679</v>
      </c>
      <c r="D1480" s="32">
        <v>1687</v>
      </c>
      <c r="E1480" s="32">
        <v>1669.95</v>
      </c>
      <c r="F1480" s="32">
        <v>1679.4</v>
      </c>
      <c r="G1480" s="32">
        <v>1678.2</v>
      </c>
      <c r="H1480" s="32">
        <v>1678.35</v>
      </c>
      <c r="I1480" s="32">
        <v>16876</v>
      </c>
      <c r="J1480" s="33">
        <v>28323839.050000001</v>
      </c>
      <c r="K1480" s="39">
        <f>IF(ISERROR((Table212[[#This Row],[Close Price]]-G1479)/G1479),0,(Table212[[#This Row],[Close Price]]-G1479)/G1479)</f>
        <v>5.0606378200329667E-3</v>
      </c>
      <c r="L1480" s="39">
        <f>IF(OR(Table212[[#This Row],[Raw Return]]&lt;-20,Table212[[#This Row],[Raw Return]]&gt;20),"Outlier",Table212[[#This Row],[Raw Return]])</f>
        <v>5.0606378200329667E-3</v>
      </c>
      <c r="M1480" s="40">
        <f>(Table212[[#This Row],[Return]]-$Q$3)^2</f>
        <v>1.4233519939502589E-5</v>
      </c>
      <c r="N1480" s="40">
        <f>(Table212[[#This Row],[Return]]-$Q$3)^3</f>
        <v>5.3699281040296226E-8</v>
      </c>
    </row>
    <row r="1481" spans="1:14" x14ac:dyDescent="0.3">
      <c r="A1481" s="36">
        <v>42439</v>
      </c>
      <c r="B1481" s="37">
        <v>1678.2</v>
      </c>
      <c r="C1481" s="37">
        <v>1681.6</v>
      </c>
      <c r="D1481" s="37">
        <v>1750</v>
      </c>
      <c r="E1481" s="37">
        <v>1675</v>
      </c>
      <c r="F1481" s="37">
        <v>1682.15</v>
      </c>
      <c r="G1481" s="37">
        <v>1687.85</v>
      </c>
      <c r="H1481" s="37">
        <v>1691.34</v>
      </c>
      <c r="I1481" s="37">
        <v>25795</v>
      </c>
      <c r="J1481" s="38">
        <v>43628114.549999997</v>
      </c>
      <c r="K1481" s="39">
        <f>IF(ISERROR((Table212[[#This Row],[Close Price]]-G1480)/G1480),0,(Table212[[#This Row],[Close Price]]-G1480)/G1480)</f>
        <v>5.7502085567869522E-3</v>
      </c>
      <c r="L1481" s="39">
        <f>IF(OR(Table212[[#This Row],[Raw Return]]&lt;-20,Table212[[#This Row],[Raw Return]]&gt;20),"Outlier",Table212[[#This Row],[Raw Return]])</f>
        <v>5.7502085567869522E-3</v>
      </c>
      <c r="M1481" s="40">
        <f>(Table212[[#This Row],[Return]]-$Q$3)^2</f>
        <v>1.9912161321994027E-5</v>
      </c>
      <c r="N1481" s="40">
        <f>(Table212[[#This Row],[Return]]-$Q$3)^3</f>
        <v>8.8854126784652097E-8</v>
      </c>
    </row>
    <row r="1482" spans="1:14" x14ac:dyDescent="0.3">
      <c r="A1482" s="31">
        <v>42440</v>
      </c>
      <c r="B1482" s="32">
        <v>1687.85</v>
      </c>
      <c r="C1482" s="32">
        <v>1685</v>
      </c>
      <c r="D1482" s="32">
        <v>1686.9</v>
      </c>
      <c r="E1482" s="32">
        <v>1631</v>
      </c>
      <c r="F1482" s="32">
        <v>1645</v>
      </c>
      <c r="G1482" s="32">
        <v>1646</v>
      </c>
      <c r="H1482" s="32">
        <v>1647.87</v>
      </c>
      <c r="I1482" s="32">
        <v>48843</v>
      </c>
      <c r="J1482" s="33">
        <v>80486817.799999997</v>
      </c>
      <c r="K1482" s="39">
        <f>IF(ISERROR((Table212[[#This Row],[Close Price]]-G1481)/G1481),0,(Table212[[#This Row],[Close Price]]-G1481)/G1481)</f>
        <v>-2.4794857362917269E-2</v>
      </c>
      <c r="L1482" s="39">
        <f>IF(OR(Table212[[#This Row],[Raw Return]]&lt;-20,Table212[[#This Row],[Raw Return]]&gt;20),"Outlier",Table212[[#This Row],[Raw Return]])</f>
        <v>-2.4794857362917269E-2</v>
      </c>
      <c r="M1482" s="40">
        <f>(Table212[[#This Row],[Return]]-$Q$3)^2</f>
        <v>6.8031044402963277E-4</v>
      </c>
      <c r="N1482" s="40">
        <f>(Table212[[#This Row],[Return]]-$Q$3)^3</f>
        <v>-1.7744375012770574E-5</v>
      </c>
    </row>
    <row r="1483" spans="1:14" x14ac:dyDescent="0.3">
      <c r="A1483" s="36">
        <v>42443</v>
      </c>
      <c r="B1483" s="37">
        <v>1646</v>
      </c>
      <c r="C1483" s="37">
        <v>1655</v>
      </c>
      <c r="D1483" s="37">
        <v>1660.1</v>
      </c>
      <c r="E1483" s="37">
        <v>1630.6</v>
      </c>
      <c r="F1483" s="37">
        <v>1639</v>
      </c>
      <c r="G1483" s="37">
        <v>1644.95</v>
      </c>
      <c r="H1483" s="37">
        <v>1646.15</v>
      </c>
      <c r="I1483" s="37">
        <v>25651</v>
      </c>
      <c r="J1483" s="38">
        <v>42225459</v>
      </c>
      <c r="K1483" s="39">
        <f>IF(ISERROR((Table212[[#This Row],[Close Price]]-G1482)/G1482),0,(Table212[[#This Row],[Close Price]]-G1482)/G1482)</f>
        <v>-6.3791008505465038E-4</v>
      </c>
      <c r="L1483" s="39">
        <f>IF(OR(Table212[[#This Row],[Raw Return]]&lt;-20,Table212[[#This Row],[Raw Return]]&gt;20),"Outlier",Table212[[#This Row],[Raw Return]])</f>
        <v>-6.3791008505465038E-4</v>
      </c>
      <c r="M1483" s="40">
        <f>(Table212[[#This Row],[Return]]-$Q$3)^2</f>
        <v>3.7087601644719848E-6</v>
      </c>
      <c r="N1483" s="40">
        <f>(Table212[[#This Row],[Return]]-$Q$3)^3</f>
        <v>-7.1423828269331206E-9</v>
      </c>
    </row>
    <row r="1484" spans="1:14" x14ac:dyDescent="0.3">
      <c r="A1484" s="31">
        <v>42444</v>
      </c>
      <c r="B1484" s="32">
        <v>1644.95</v>
      </c>
      <c r="C1484" s="32">
        <v>1655</v>
      </c>
      <c r="D1484" s="32">
        <v>1675</v>
      </c>
      <c r="E1484" s="32">
        <v>1637.1</v>
      </c>
      <c r="F1484" s="32">
        <v>1660</v>
      </c>
      <c r="G1484" s="32">
        <v>1661.55</v>
      </c>
      <c r="H1484" s="32">
        <v>1663.8</v>
      </c>
      <c r="I1484" s="32">
        <v>85072</v>
      </c>
      <c r="J1484" s="33">
        <v>141542714.59999999</v>
      </c>
      <c r="K1484" s="39">
        <f>IF(ISERROR((Table212[[#This Row],[Close Price]]-G1483)/G1483),0,(Table212[[#This Row],[Close Price]]-G1483)/G1483)</f>
        <v>1.0091492142618261E-2</v>
      </c>
      <c r="L1484" s="39">
        <f>IF(OR(Table212[[#This Row],[Raw Return]]&lt;-20,Table212[[#This Row],[Raw Return]]&gt;20),"Outlier",Table212[[#This Row],[Raw Return]])</f>
        <v>1.0091492142618261E-2</v>
      </c>
      <c r="M1484" s="40">
        <f>(Table212[[#This Row],[Return]]-$Q$3)^2</f>
        <v>7.7503162931029691E-5</v>
      </c>
      <c r="N1484" s="40">
        <f>(Table212[[#This Row],[Return]]-$Q$3)^3</f>
        <v>6.8230592067597051E-7</v>
      </c>
    </row>
    <row r="1485" spans="1:14" x14ac:dyDescent="0.3">
      <c r="A1485" s="36">
        <v>42445</v>
      </c>
      <c r="B1485" s="37">
        <v>1661.55</v>
      </c>
      <c r="C1485" s="37">
        <v>1660</v>
      </c>
      <c r="D1485" s="37">
        <v>1660</v>
      </c>
      <c r="E1485" s="37">
        <v>1616.55</v>
      </c>
      <c r="F1485" s="37">
        <v>1644.65</v>
      </c>
      <c r="G1485" s="37">
        <v>1644.95</v>
      </c>
      <c r="H1485" s="37">
        <v>1642.44</v>
      </c>
      <c r="I1485" s="37">
        <v>50145</v>
      </c>
      <c r="J1485" s="38">
        <v>82360359.099999994</v>
      </c>
      <c r="K1485" s="39">
        <f>IF(ISERROR((Table212[[#This Row],[Close Price]]-G1484)/G1484),0,(Table212[[#This Row],[Close Price]]-G1484)/G1484)</f>
        <v>-9.9906713610784566E-3</v>
      </c>
      <c r="L1485" s="39">
        <f>IF(OR(Table212[[#This Row],[Raw Return]]&lt;-20,Table212[[#This Row],[Raw Return]]&gt;20),"Outlier",Table212[[#This Row],[Raw Return]])</f>
        <v>-9.9906713610784566E-3</v>
      </c>
      <c r="M1485" s="40">
        <f>(Table212[[#This Row],[Return]]-$Q$3)^2</f>
        <v>1.2720626378183631E-4</v>
      </c>
      <c r="N1485" s="40">
        <f>(Table212[[#This Row],[Return]]-$Q$3)^3</f>
        <v>-1.4347054415231116E-6</v>
      </c>
    </row>
    <row r="1486" spans="1:14" x14ac:dyDescent="0.3">
      <c r="A1486" s="31">
        <v>42446</v>
      </c>
      <c r="B1486" s="32">
        <v>1644.95</v>
      </c>
      <c r="C1486" s="32">
        <v>1645</v>
      </c>
      <c r="D1486" s="32">
        <v>1672</v>
      </c>
      <c r="E1486" s="32">
        <v>1631.1</v>
      </c>
      <c r="F1486" s="32">
        <v>1643.7</v>
      </c>
      <c r="G1486" s="32">
        <v>1651.75</v>
      </c>
      <c r="H1486" s="32">
        <v>1655.49</v>
      </c>
      <c r="I1486" s="32">
        <v>75753</v>
      </c>
      <c r="J1486" s="33">
        <v>125408528.3</v>
      </c>
      <c r="K1486" s="39">
        <f>IF(ISERROR((Table212[[#This Row],[Close Price]]-G1485)/G1485),0,(Table212[[#This Row],[Close Price]]-G1485)/G1485)</f>
        <v>4.1338642511930179E-3</v>
      </c>
      <c r="L1486" s="39">
        <f>IF(OR(Table212[[#This Row],[Raw Return]]&lt;-20,Table212[[#This Row],[Raw Return]]&gt;20),"Outlier",Table212[[#This Row],[Raw Return]])</f>
        <v>4.1338642511930179E-3</v>
      </c>
      <c r="M1486" s="40">
        <f>(Table212[[#This Row],[Return]]-$Q$3)^2</f>
        <v>8.0994893460450437E-6</v>
      </c>
      <c r="N1486" s="40">
        <f>(Table212[[#This Row],[Return]]-$Q$3)^3</f>
        <v>2.3050824157035299E-8</v>
      </c>
    </row>
    <row r="1487" spans="1:14" x14ac:dyDescent="0.3">
      <c r="A1487" s="36">
        <v>42447</v>
      </c>
      <c r="B1487" s="37">
        <v>1651.75</v>
      </c>
      <c r="C1487" s="37">
        <v>1652.2</v>
      </c>
      <c r="D1487" s="37">
        <v>1668.8</v>
      </c>
      <c r="E1487" s="37">
        <v>1631.1</v>
      </c>
      <c r="F1487" s="37">
        <v>1646</v>
      </c>
      <c r="G1487" s="37">
        <v>1649.4</v>
      </c>
      <c r="H1487" s="37">
        <v>1645.95</v>
      </c>
      <c r="I1487" s="37">
        <v>49831</v>
      </c>
      <c r="J1487" s="38">
        <v>82019547.25</v>
      </c>
      <c r="K1487" s="39">
        <f>IF(ISERROR((Table212[[#This Row],[Close Price]]-G1486)/G1486),0,(Table212[[#This Row],[Close Price]]-G1486)/G1486)</f>
        <v>-1.4227334645072857E-3</v>
      </c>
      <c r="L1487" s="39">
        <f>IF(OR(Table212[[#This Row],[Raw Return]]&lt;-20,Table212[[#This Row],[Raw Return]]&gt;20),"Outlier",Table212[[#This Row],[Raw Return]])</f>
        <v>-1.4227334645072857E-3</v>
      </c>
      <c r="M1487" s="40">
        <f>(Table212[[#This Row],[Return]]-$Q$3)^2</f>
        <v>7.3475558500432202E-6</v>
      </c>
      <c r="N1487" s="40">
        <f>(Table212[[#This Row],[Return]]-$Q$3)^3</f>
        <v>-1.9916560682911351E-8</v>
      </c>
    </row>
    <row r="1488" spans="1:14" x14ac:dyDescent="0.3">
      <c r="A1488" s="31">
        <v>42450</v>
      </c>
      <c r="B1488" s="32">
        <v>1649.4</v>
      </c>
      <c r="C1488" s="32">
        <v>1653.05</v>
      </c>
      <c r="D1488" s="32">
        <v>1662.05</v>
      </c>
      <c r="E1488" s="32">
        <v>1635</v>
      </c>
      <c r="F1488" s="32">
        <v>1645</v>
      </c>
      <c r="G1488" s="32">
        <v>1649.55</v>
      </c>
      <c r="H1488" s="32">
        <v>1646.27</v>
      </c>
      <c r="I1488" s="32">
        <v>229436</v>
      </c>
      <c r="J1488" s="33">
        <v>377712732.10000002</v>
      </c>
      <c r="K1488" s="39">
        <f>IF(ISERROR((Table212[[#This Row],[Close Price]]-G1487)/G1487),0,(Table212[[#This Row],[Close Price]]-G1487)/G1487)</f>
        <v>9.0942160785657559E-5</v>
      </c>
      <c r="L1488" s="39">
        <f>IF(OR(Table212[[#This Row],[Raw Return]]&lt;-20,Table212[[#This Row],[Raw Return]]&gt;20),"Outlier",Table212[[#This Row],[Raw Return]])</f>
        <v>9.0942160785657559E-5</v>
      </c>
      <c r="M1488" s="40">
        <f>(Table212[[#This Row],[Return]]-$Q$3)^2</f>
        <v>1.4327178150083437E-6</v>
      </c>
      <c r="N1488" s="40">
        <f>(Table212[[#This Row],[Return]]-$Q$3)^3</f>
        <v>-1.7149086529523654E-9</v>
      </c>
    </row>
    <row r="1489" spans="1:14" x14ac:dyDescent="0.3">
      <c r="A1489" s="36">
        <v>42451</v>
      </c>
      <c r="B1489" s="37">
        <v>1649.55</v>
      </c>
      <c r="C1489" s="37">
        <v>1659.8</v>
      </c>
      <c r="D1489" s="37">
        <v>1675</v>
      </c>
      <c r="E1489" s="37">
        <v>1646.05</v>
      </c>
      <c r="F1489" s="37">
        <v>1655.35</v>
      </c>
      <c r="G1489" s="37">
        <v>1664.55</v>
      </c>
      <c r="H1489" s="37">
        <v>1661.41</v>
      </c>
      <c r="I1489" s="37">
        <v>192989</v>
      </c>
      <c r="J1489" s="38">
        <v>320633178.10000002</v>
      </c>
      <c r="K1489" s="39">
        <f>IF(ISERROR((Table212[[#This Row],[Close Price]]-G1488)/G1488),0,(Table212[[#This Row],[Close Price]]-G1488)/G1488)</f>
        <v>9.0933891061198511E-3</v>
      </c>
      <c r="L1489" s="39">
        <f>IF(OR(Table212[[#This Row],[Raw Return]]&lt;-20,Table212[[#This Row],[Raw Return]]&gt;20),"Outlier",Table212[[#This Row],[Raw Return]])</f>
        <v>9.0933891061198511E-3</v>
      </c>
      <c r="M1489" s="40">
        <f>(Table212[[#This Row],[Return]]-$Q$3)^2</f>
        <v>6.0925596630190874E-5</v>
      </c>
      <c r="N1489" s="40">
        <f>(Table212[[#This Row],[Return]]-$Q$3)^3</f>
        <v>4.7555383273986689E-7</v>
      </c>
    </row>
    <row r="1490" spans="1:14" x14ac:dyDescent="0.3">
      <c r="A1490" s="31">
        <v>42452</v>
      </c>
      <c r="B1490" s="32">
        <v>1664.55</v>
      </c>
      <c r="C1490" s="32">
        <v>1658.3</v>
      </c>
      <c r="D1490" s="32">
        <v>1738</v>
      </c>
      <c r="E1490" s="32">
        <v>1653</v>
      </c>
      <c r="F1490" s="32">
        <v>1725.9</v>
      </c>
      <c r="G1490" s="32">
        <v>1724.8</v>
      </c>
      <c r="H1490" s="32">
        <v>1697.38</v>
      </c>
      <c r="I1490" s="32">
        <v>94970</v>
      </c>
      <c r="J1490" s="33">
        <v>161199706</v>
      </c>
      <c r="K1490" s="39">
        <f>IF(ISERROR((Table212[[#This Row],[Close Price]]-G1489)/G1489),0,(Table212[[#This Row],[Close Price]]-G1489)/G1489)</f>
        <v>3.6195968880478206E-2</v>
      </c>
      <c r="L1490" s="39">
        <f>IF(OR(Table212[[#This Row],[Raw Return]]&lt;-20,Table212[[#This Row],[Raw Return]]&gt;20),"Outlier",Table212[[#This Row],[Raw Return]])</f>
        <v>3.6195968880478206E-2</v>
      </c>
      <c r="M1490" s="40">
        <f>(Table212[[#This Row],[Return]]-$Q$3)^2</f>
        <v>1.2185729887280211E-3</v>
      </c>
      <c r="N1490" s="40">
        <f>(Table212[[#This Row],[Return]]-$Q$3)^3</f>
        <v>4.2538024865340579E-5</v>
      </c>
    </row>
    <row r="1491" spans="1:14" x14ac:dyDescent="0.3">
      <c r="A1491" s="36">
        <v>42457</v>
      </c>
      <c r="B1491" s="37">
        <v>1724.8</v>
      </c>
      <c r="C1491" s="37">
        <v>1728.5</v>
      </c>
      <c r="D1491" s="37">
        <v>1745</v>
      </c>
      <c r="E1491" s="37">
        <v>1652.85</v>
      </c>
      <c r="F1491" s="37">
        <v>1675</v>
      </c>
      <c r="G1491" s="37">
        <v>1684.85</v>
      </c>
      <c r="H1491" s="37">
        <v>1713.83</v>
      </c>
      <c r="I1491" s="37">
        <v>47776</v>
      </c>
      <c r="J1491" s="38">
        <v>81879834.400000006</v>
      </c>
      <c r="K1491" s="39">
        <f>IF(ISERROR((Table212[[#This Row],[Close Price]]-G1490)/G1490),0,(Table212[[#This Row],[Close Price]]-G1490)/G1490)</f>
        <v>-2.3162105751391493E-2</v>
      </c>
      <c r="L1491" s="39">
        <f>IF(OR(Table212[[#This Row],[Raw Return]]&lt;-20,Table212[[#This Row],[Raw Return]]&gt;20),"Outlier",Table212[[#This Row],[Raw Return]])</f>
        <v>-2.3162105751391493E-2</v>
      </c>
      <c r="M1491" s="40">
        <f>(Table212[[#This Row],[Return]]-$Q$3)^2</f>
        <v>5.9780298032534318E-4</v>
      </c>
      <c r="N1491" s="40">
        <f>(Table212[[#This Row],[Return]]-$Q$3)^3</f>
        <v>-1.4616288740935501E-5</v>
      </c>
    </row>
    <row r="1492" spans="1:14" x14ac:dyDescent="0.3">
      <c r="A1492" s="31">
        <v>42458</v>
      </c>
      <c r="B1492" s="32">
        <v>1684.85</v>
      </c>
      <c r="C1492" s="32">
        <v>1675</v>
      </c>
      <c r="D1492" s="32">
        <v>1697.05</v>
      </c>
      <c r="E1492" s="32">
        <v>1652.5</v>
      </c>
      <c r="F1492" s="32">
        <v>1669</v>
      </c>
      <c r="G1492" s="32">
        <v>1666.9</v>
      </c>
      <c r="H1492" s="32">
        <v>1669.05</v>
      </c>
      <c r="I1492" s="32">
        <v>22912</v>
      </c>
      <c r="J1492" s="33">
        <v>38241372</v>
      </c>
      <c r="K1492" s="39">
        <f>IF(ISERROR((Table212[[#This Row],[Close Price]]-G1491)/G1491),0,(Table212[[#This Row],[Close Price]]-G1491)/G1491)</f>
        <v>-1.0653767397691081E-2</v>
      </c>
      <c r="L1492" s="39">
        <f>IF(OR(Table212[[#This Row],[Raw Return]]&lt;-20,Table212[[#This Row],[Raw Return]]&gt;20),"Outlier",Table212[[#This Row],[Raw Return]])</f>
        <v>-1.0653767397691081E-2</v>
      </c>
      <c r="M1492" s="40">
        <f>(Table212[[#This Row],[Return]]-$Q$3)^2</f>
        <v>1.4260351747118257E-4</v>
      </c>
      <c r="N1492" s="40">
        <f>(Table212[[#This Row],[Return]]-$Q$3)^3</f>
        <v>-1.702924355950656E-6</v>
      </c>
    </row>
    <row r="1493" spans="1:14" x14ac:dyDescent="0.3">
      <c r="A1493" s="36">
        <v>42459</v>
      </c>
      <c r="B1493" s="37">
        <v>1666.9</v>
      </c>
      <c r="C1493" s="37">
        <v>1701</v>
      </c>
      <c r="D1493" s="37">
        <v>1729</v>
      </c>
      <c r="E1493" s="37">
        <v>1672.8</v>
      </c>
      <c r="F1493" s="37">
        <v>1688</v>
      </c>
      <c r="G1493" s="37">
        <v>1696.55</v>
      </c>
      <c r="H1493" s="37">
        <v>1702.29</v>
      </c>
      <c r="I1493" s="37">
        <v>23998</v>
      </c>
      <c r="J1493" s="38">
        <v>40851466.149999999</v>
      </c>
      <c r="K1493" s="39">
        <f>IF(ISERROR((Table212[[#This Row],[Close Price]]-G1492)/G1492),0,(Table212[[#This Row],[Close Price]]-G1492)/G1492)</f>
        <v>1.7787509748635109E-2</v>
      </c>
      <c r="L1493" s="39">
        <f>IF(OR(Table212[[#This Row],[Raw Return]]&lt;-20,Table212[[#This Row],[Raw Return]]&gt;20),"Outlier",Table212[[#This Row],[Raw Return]])</f>
        <v>1.7787509748635109E-2</v>
      </c>
      <c r="M1493" s="40">
        <f>(Table212[[#This Row],[Return]]-$Q$3)^2</f>
        <v>2.7223698751049615E-4</v>
      </c>
      <c r="N1493" s="40">
        <f>(Table212[[#This Row],[Return]]-$Q$3)^3</f>
        <v>4.4918029447331032E-6</v>
      </c>
    </row>
    <row r="1494" spans="1:14" x14ac:dyDescent="0.3">
      <c r="A1494" s="31">
        <v>42460</v>
      </c>
      <c r="B1494" s="32">
        <v>1696.55</v>
      </c>
      <c r="C1494" s="32">
        <v>1710.05</v>
      </c>
      <c r="D1494" s="32">
        <v>1725.2</v>
      </c>
      <c r="E1494" s="32">
        <v>1685.6</v>
      </c>
      <c r="F1494" s="32">
        <v>1715</v>
      </c>
      <c r="G1494" s="32">
        <v>1711.1</v>
      </c>
      <c r="H1494" s="32">
        <v>1708.89</v>
      </c>
      <c r="I1494" s="32">
        <v>97174</v>
      </c>
      <c r="J1494" s="33">
        <v>166059676.55000001</v>
      </c>
      <c r="K1494" s="39">
        <f>IF(ISERROR((Table212[[#This Row],[Close Price]]-G1493)/G1493),0,(Table212[[#This Row],[Close Price]]-G1493)/G1493)</f>
        <v>8.5762282278741882E-3</v>
      </c>
      <c r="L1494" s="39">
        <f>IF(OR(Table212[[#This Row],[Raw Return]]&lt;-20,Table212[[#This Row],[Raw Return]]&gt;20),"Outlier",Table212[[#This Row],[Raw Return]])</f>
        <v>8.5762282278741882E-3</v>
      </c>
      <c r="M1494" s="40">
        <f>(Table212[[#This Row],[Return]]-$Q$3)^2</f>
        <v>5.3119669012604698E-5</v>
      </c>
      <c r="N1494" s="40">
        <f>(Table212[[#This Row],[Return]]-$Q$3)^3</f>
        <v>3.8715336685853635E-7</v>
      </c>
    </row>
    <row r="1495" spans="1:14" x14ac:dyDescent="0.3">
      <c r="A1495" s="31">
        <v>42461</v>
      </c>
      <c r="B1495" s="32">
        <v>1711.1</v>
      </c>
      <c r="C1495" s="32">
        <v>1712</v>
      </c>
      <c r="D1495" s="32">
        <v>1764.95</v>
      </c>
      <c r="E1495" s="32">
        <v>1712</v>
      </c>
      <c r="F1495" s="32">
        <v>1746</v>
      </c>
      <c r="G1495" s="32">
        <v>1746.75</v>
      </c>
      <c r="H1495" s="32">
        <v>1743.58</v>
      </c>
      <c r="I1495" s="32">
        <v>140548</v>
      </c>
      <c r="J1495" s="33">
        <v>245057206.05000001</v>
      </c>
      <c r="K1495" s="39">
        <f>IF(ISERROR((Table212[[#This Row],[Close Price]]-G1494)/G1494),0,(Table212[[#This Row],[Close Price]]-G1494)/G1494)</f>
        <v>2.0834550873707027E-2</v>
      </c>
      <c r="L1495" s="39">
        <f>IF(OR(Table212[[#This Row],[Raw Return]]&lt;-20,Table212[[#This Row],[Raw Return]]&gt;20),"Outlier",Table212[[#This Row],[Raw Return]])</f>
        <v>2.0834550873707027E-2</v>
      </c>
      <c r="M1495" s="40">
        <f>(Table212[[#This Row],[Return]]-$Q$3)^2</f>
        <v>3.8207140122154031E-4</v>
      </c>
      <c r="N1495" s="40">
        <f>(Table212[[#This Row],[Return]]-$Q$3)^3</f>
        <v>7.4682147330123158E-6</v>
      </c>
    </row>
    <row r="1496" spans="1:14" x14ac:dyDescent="0.3">
      <c r="A1496" s="36">
        <v>42464</v>
      </c>
      <c r="B1496" s="37">
        <v>1746.75</v>
      </c>
      <c r="C1496" s="37">
        <v>1762</v>
      </c>
      <c r="D1496" s="37">
        <v>1763.95</v>
      </c>
      <c r="E1496" s="37">
        <v>1747.5</v>
      </c>
      <c r="F1496" s="37">
        <v>1750</v>
      </c>
      <c r="G1496" s="37">
        <v>1751.3</v>
      </c>
      <c r="H1496" s="37">
        <v>1753.6</v>
      </c>
      <c r="I1496" s="37">
        <v>36360</v>
      </c>
      <c r="J1496" s="38">
        <v>63760872.299999997</v>
      </c>
      <c r="K1496" s="39">
        <f>IF(ISERROR((Table212[[#This Row],[Close Price]]-G1495)/G1495),0,(Table212[[#This Row],[Close Price]]-G1495)/G1495)</f>
        <v>2.6048375554601141E-3</v>
      </c>
      <c r="L1496" s="39">
        <f>IF(OR(Table212[[#This Row],[Raw Return]]&lt;-20,Table212[[#This Row],[Raw Return]]&gt;20),"Outlier",Table212[[#This Row],[Raw Return]])</f>
        <v>2.6048375554601141E-3</v>
      </c>
      <c r="M1496" s="40">
        <f>(Table212[[#This Row],[Return]]-$Q$3)^2</f>
        <v>1.7343138019373282E-6</v>
      </c>
      <c r="N1496" s="40">
        <f>(Table212[[#This Row],[Return]]-$Q$3)^3</f>
        <v>2.2839759179671915E-9</v>
      </c>
    </row>
    <row r="1497" spans="1:14" x14ac:dyDescent="0.3">
      <c r="A1497" s="31">
        <v>42465</v>
      </c>
      <c r="B1497" s="32">
        <v>1751.3</v>
      </c>
      <c r="C1497" s="32">
        <v>1751.35</v>
      </c>
      <c r="D1497" s="32">
        <v>1755</v>
      </c>
      <c r="E1497" s="32">
        <v>1737</v>
      </c>
      <c r="F1497" s="32">
        <v>1754</v>
      </c>
      <c r="G1497" s="32">
        <v>1748.8</v>
      </c>
      <c r="H1497" s="32">
        <v>1746.6</v>
      </c>
      <c r="I1497" s="32">
        <v>27371</v>
      </c>
      <c r="J1497" s="33">
        <v>47806284.200000003</v>
      </c>
      <c r="K1497" s="39">
        <f>IF(ISERROR((Table212[[#This Row],[Close Price]]-G1496)/G1496),0,(Table212[[#This Row],[Close Price]]-G1496)/G1496)</f>
        <v>-1.4275109918346371E-3</v>
      </c>
      <c r="L1497" s="39">
        <f>IF(OR(Table212[[#This Row],[Raw Return]]&lt;-20,Table212[[#This Row],[Raw Return]]&gt;20),"Outlier",Table212[[#This Row],[Raw Return]])</f>
        <v>-1.4275109918346371E-3</v>
      </c>
      <c r="M1497" s="40">
        <f>(Table212[[#This Row],[Return]]-$Q$3)^2</f>
        <v>7.3734789646134587E-6</v>
      </c>
      <c r="N1497" s="40">
        <f>(Table212[[#This Row],[Return]]-$Q$3)^3</f>
        <v>-2.0022055847559249E-8</v>
      </c>
    </row>
    <row r="1498" spans="1:14" x14ac:dyDescent="0.3">
      <c r="A1498" s="36">
        <v>42466</v>
      </c>
      <c r="B1498" s="37">
        <v>1748.8</v>
      </c>
      <c r="C1498" s="37">
        <v>1741.2</v>
      </c>
      <c r="D1498" s="37">
        <v>1783</v>
      </c>
      <c r="E1498" s="37">
        <v>1741.2</v>
      </c>
      <c r="F1498" s="37">
        <v>1769</v>
      </c>
      <c r="G1498" s="37">
        <v>1765.45</v>
      </c>
      <c r="H1498" s="37">
        <v>1768.73</v>
      </c>
      <c r="I1498" s="37">
        <v>24566</v>
      </c>
      <c r="J1498" s="38">
        <v>43450679.700000003</v>
      </c>
      <c r="K1498" s="39">
        <f>IF(ISERROR((Table212[[#This Row],[Close Price]]-G1497)/G1497),0,(Table212[[#This Row],[Close Price]]-G1497)/G1497)</f>
        <v>9.520814272644151E-3</v>
      </c>
      <c r="L1498" s="39">
        <f>IF(OR(Table212[[#This Row],[Raw Return]]&lt;-20,Table212[[#This Row],[Raw Return]]&gt;20),"Outlier",Table212[[#This Row],[Raw Return]])</f>
        <v>9.520814272644151E-3</v>
      </c>
      <c r="M1498" s="40">
        <f>(Table212[[#This Row],[Return]]-$Q$3)^2</f>
        <v>6.7780810384867154E-5</v>
      </c>
      <c r="N1498" s="40">
        <f>(Table212[[#This Row],[Return]]-$Q$3)^3</f>
        <v>5.5803332527899991E-7</v>
      </c>
    </row>
    <row r="1499" spans="1:14" x14ac:dyDescent="0.3">
      <c r="A1499" s="31">
        <v>42467</v>
      </c>
      <c r="B1499" s="32">
        <v>1765.45</v>
      </c>
      <c r="C1499" s="32">
        <v>1774.95</v>
      </c>
      <c r="D1499" s="32">
        <v>1776.8</v>
      </c>
      <c r="E1499" s="32">
        <v>1753.2</v>
      </c>
      <c r="F1499" s="32">
        <v>1760.05</v>
      </c>
      <c r="G1499" s="32">
        <v>1763.85</v>
      </c>
      <c r="H1499" s="32">
        <v>1766.86</v>
      </c>
      <c r="I1499" s="32">
        <v>11308</v>
      </c>
      <c r="J1499" s="33">
        <v>19979700.050000001</v>
      </c>
      <c r="K1499" s="39">
        <f>IF(ISERROR((Table212[[#This Row],[Close Price]]-G1498)/G1498),0,(Table212[[#This Row],[Close Price]]-G1498)/G1498)</f>
        <v>-9.0628451669553731E-4</v>
      </c>
      <c r="L1499" s="39">
        <f>IF(OR(Table212[[#This Row],[Raw Return]]&lt;-20,Table212[[#This Row],[Raw Return]]&gt;20),"Outlier",Table212[[#This Row],[Raw Return]])</f>
        <v>-9.0628451669553731E-4</v>
      </c>
      <c r="M1499" s="40">
        <f>(Table212[[#This Row],[Return]]-$Q$3)^2</f>
        <v>4.8144635592979234E-6</v>
      </c>
      <c r="N1499" s="40">
        <f>(Table212[[#This Row],[Return]]-$Q$3)^3</f>
        <v>-1.0563840998701899E-8</v>
      </c>
    </row>
    <row r="1500" spans="1:14" x14ac:dyDescent="0.3">
      <c r="A1500" s="36">
        <v>42468</v>
      </c>
      <c r="B1500" s="37">
        <v>1763.85</v>
      </c>
      <c r="C1500" s="37">
        <v>1763</v>
      </c>
      <c r="D1500" s="37">
        <v>1771</v>
      </c>
      <c r="E1500" s="37">
        <v>1740.05</v>
      </c>
      <c r="F1500" s="37">
        <v>1755</v>
      </c>
      <c r="G1500" s="37">
        <v>1749.9</v>
      </c>
      <c r="H1500" s="37">
        <v>1754.1</v>
      </c>
      <c r="I1500" s="37">
        <v>127143</v>
      </c>
      <c r="J1500" s="38">
        <v>223021588.94999999</v>
      </c>
      <c r="K1500" s="39">
        <f>IF(ISERROR((Table212[[#This Row],[Close Price]]-G1499)/G1499),0,(Table212[[#This Row],[Close Price]]-G1499)/G1499)</f>
        <v>-7.9088357853557955E-3</v>
      </c>
      <c r="L1500" s="39">
        <f>IF(OR(Table212[[#This Row],[Raw Return]]&lt;-20,Table212[[#This Row],[Raw Return]]&gt;20),"Outlier",Table212[[#This Row],[Raw Return]])</f>
        <v>-7.9088357853557955E-3</v>
      </c>
      <c r="M1500" s="40">
        <f>(Table212[[#This Row],[Return]]-$Q$3)^2</f>
        <v>8.4580023989358534E-5</v>
      </c>
      <c r="N1500" s="40">
        <f>(Table212[[#This Row],[Return]]-$Q$3)^3</f>
        <v>-7.7786047769228309E-7</v>
      </c>
    </row>
    <row r="1501" spans="1:14" x14ac:dyDescent="0.3">
      <c r="A1501" s="31">
        <v>42471</v>
      </c>
      <c r="B1501" s="32">
        <v>1749.9</v>
      </c>
      <c r="C1501" s="32">
        <v>1760</v>
      </c>
      <c r="D1501" s="32">
        <v>1806.35</v>
      </c>
      <c r="E1501" s="32">
        <v>1755.4</v>
      </c>
      <c r="F1501" s="32">
        <v>1778.15</v>
      </c>
      <c r="G1501" s="32">
        <v>1778</v>
      </c>
      <c r="H1501" s="32">
        <v>1773.63</v>
      </c>
      <c r="I1501" s="32">
        <v>118708</v>
      </c>
      <c r="J1501" s="33">
        <v>210544125.15000001</v>
      </c>
      <c r="K1501" s="39">
        <f>IF(ISERROR((Table212[[#This Row],[Close Price]]-G1500)/G1500),0,(Table212[[#This Row],[Close Price]]-G1500)/G1500)</f>
        <v>1.6058060460597694E-2</v>
      </c>
      <c r="L1501" s="39">
        <f>IF(OR(Table212[[#This Row],[Raw Return]]&lt;-20,Table212[[#This Row],[Raw Return]]&gt;20),"Outlier",Table212[[#This Row],[Raw Return]])</f>
        <v>1.6058060460597694E-2</v>
      </c>
      <c r="M1501" s="40">
        <f>(Table212[[#This Row],[Return]]-$Q$3)^2</f>
        <v>2.1815751976694977E-4</v>
      </c>
      <c r="N1501" s="40">
        <f>(Table212[[#This Row],[Return]]-$Q$3)^3</f>
        <v>3.2222206844786349E-6</v>
      </c>
    </row>
    <row r="1502" spans="1:14" x14ac:dyDescent="0.3">
      <c r="A1502" s="36">
        <v>42472</v>
      </c>
      <c r="B1502" s="37">
        <v>1778</v>
      </c>
      <c r="C1502" s="37">
        <v>1782</v>
      </c>
      <c r="D1502" s="37">
        <v>1788</v>
      </c>
      <c r="E1502" s="37">
        <v>1765</v>
      </c>
      <c r="F1502" s="37">
        <v>1772.5</v>
      </c>
      <c r="G1502" s="37">
        <v>1778.55</v>
      </c>
      <c r="H1502" s="37">
        <v>1772.28</v>
      </c>
      <c r="I1502" s="37">
        <v>97783</v>
      </c>
      <c r="J1502" s="38">
        <v>173298944.09999999</v>
      </c>
      <c r="K1502" s="39">
        <f>IF(ISERROR((Table212[[#This Row],[Close Price]]-G1501)/G1501),0,(Table212[[#This Row],[Close Price]]-G1501)/G1501)</f>
        <v>3.0933633295835463E-4</v>
      </c>
      <c r="L1502" s="39">
        <f>IF(OR(Table212[[#This Row],[Raw Return]]&lt;-20,Table212[[#This Row],[Raw Return]]&gt;20),"Outlier",Table212[[#This Row],[Raw Return]])</f>
        <v>3.0933633295835463E-4</v>
      </c>
      <c r="M1502" s="40">
        <f>(Table212[[#This Row],[Return]]-$Q$3)^2</f>
        <v>9.5759481834829126E-7</v>
      </c>
      <c r="N1502" s="40">
        <f>(Table212[[#This Row],[Return]]-$Q$3)^3</f>
        <v>-9.3707139555324327E-10</v>
      </c>
    </row>
    <row r="1503" spans="1:14" x14ac:dyDescent="0.3">
      <c r="A1503" s="31">
        <v>42473</v>
      </c>
      <c r="B1503" s="32">
        <v>1778.55</v>
      </c>
      <c r="C1503" s="32">
        <v>1780</v>
      </c>
      <c r="D1503" s="32">
        <v>1846</v>
      </c>
      <c r="E1503" s="32">
        <v>1767</v>
      </c>
      <c r="F1503" s="32">
        <v>1820</v>
      </c>
      <c r="G1503" s="32">
        <v>1821.2</v>
      </c>
      <c r="H1503" s="32">
        <v>1824.91</v>
      </c>
      <c r="I1503" s="32">
        <v>109922</v>
      </c>
      <c r="J1503" s="33">
        <v>200598113.09999999</v>
      </c>
      <c r="K1503" s="39">
        <f>IF(ISERROR((Table212[[#This Row],[Close Price]]-G1502)/G1502),0,(Table212[[#This Row],[Close Price]]-G1502)/G1502)</f>
        <v>2.3980208596890776E-2</v>
      </c>
      <c r="L1503" s="39">
        <f>IF(OR(Table212[[#This Row],[Raw Return]]&lt;-20,Table212[[#This Row],[Raw Return]]&gt;20),"Outlier",Table212[[#This Row],[Raw Return]])</f>
        <v>2.3980208596890776E-2</v>
      </c>
      <c r="M1503" s="40">
        <f>(Table212[[#This Row],[Return]]-$Q$3)^2</f>
        <v>5.1494068468620094E-4</v>
      </c>
      <c r="N1503" s="40">
        <f>(Table212[[#This Row],[Return]]-$Q$3)^3</f>
        <v>1.168519082956148E-5</v>
      </c>
    </row>
    <row r="1504" spans="1:14" x14ac:dyDescent="0.3">
      <c r="A1504" s="36">
        <v>42478</v>
      </c>
      <c r="B1504" s="37">
        <v>1821.2</v>
      </c>
      <c r="C1504" s="37">
        <v>1812</v>
      </c>
      <c r="D1504" s="37">
        <v>1931</v>
      </c>
      <c r="E1504" s="37">
        <v>1812</v>
      </c>
      <c r="F1504" s="37">
        <v>1873</v>
      </c>
      <c r="G1504" s="37">
        <v>1871.6</v>
      </c>
      <c r="H1504" s="37">
        <v>1879.16</v>
      </c>
      <c r="I1504" s="37">
        <v>117537</v>
      </c>
      <c r="J1504" s="38">
        <v>220870675.15000001</v>
      </c>
      <c r="K1504" s="39">
        <f>IF(ISERROR((Table212[[#This Row],[Close Price]]-G1503)/G1503),0,(Table212[[#This Row],[Close Price]]-G1503)/G1503)</f>
        <v>2.7674061058642577E-2</v>
      </c>
      <c r="L1504" s="39">
        <f>IF(OR(Table212[[#This Row],[Raw Return]]&lt;-20,Table212[[#This Row],[Raw Return]]&gt;20),"Outlier",Table212[[#This Row],[Raw Return]])</f>
        <v>2.7674061058642577E-2</v>
      </c>
      <c r="M1504" s="40">
        <f>(Table212[[#This Row],[Return]]-$Q$3)^2</f>
        <v>6.9622928056540059E-4</v>
      </c>
      <c r="N1504" s="40">
        <f>(Table212[[#This Row],[Return]]-$Q$3)^3</f>
        <v>1.8370815096245421E-5</v>
      </c>
    </row>
    <row r="1505" spans="1:14" x14ac:dyDescent="0.3">
      <c r="A1505" s="31">
        <v>42480</v>
      </c>
      <c r="B1505" s="32">
        <v>1871.6</v>
      </c>
      <c r="C1505" s="32">
        <v>1884.95</v>
      </c>
      <c r="D1505" s="32">
        <v>1921</v>
      </c>
      <c r="E1505" s="32">
        <v>1875.1</v>
      </c>
      <c r="F1505" s="32">
        <v>1877</v>
      </c>
      <c r="G1505" s="32">
        <v>1881.75</v>
      </c>
      <c r="H1505" s="32">
        <v>1896.49</v>
      </c>
      <c r="I1505" s="32">
        <v>179419</v>
      </c>
      <c r="J1505" s="33">
        <v>340266826.44999999</v>
      </c>
      <c r="K1505" s="39">
        <f>IF(ISERROR((Table212[[#This Row],[Close Price]]-G1504)/G1504),0,(Table212[[#This Row],[Close Price]]-G1504)/G1504)</f>
        <v>5.4231673434495037E-3</v>
      </c>
      <c r="L1505" s="39">
        <f>IF(OR(Table212[[#This Row],[Raw Return]]&lt;-20,Table212[[#This Row],[Raw Return]]&gt;20),"Outlier",Table212[[#This Row],[Raw Return]])</f>
        <v>5.4231673434495037E-3</v>
      </c>
      <c r="M1505" s="40">
        <f>(Table212[[#This Row],[Return]]-$Q$3)^2</f>
        <v>1.7100402330727259E-5</v>
      </c>
      <c r="N1505" s="40">
        <f>(Table212[[#This Row],[Return]]-$Q$3)^3</f>
        <v>7.0714665698763427E-8</v>
      </c>
    </row>
    <row r="1506" spans="1:14" x14ac:dyDescent="0.3">
      <c r="A1506" s="36">
        <v>42481</v>
      </c>
      <c r="B1506" s="37">
        <v>1881.75</v>
      </c>
      <c r="C1506" s="37">
        <v>1881.75</v>
      </c>
      <c r="D1506" s="37">
        <v>1900</v>
      </c>
      <c r="E1506" s="37">
        <v>1824.95</v>
      </c>
      <c r="F1506" s="37">
        <v>1850</v>
      </c>
      <c r="G1506" s="37">
        <v>1846.4</v>
      </c>
      <c r="H1506" s="37">
        <v>1847.77</v>
      </c>
      <c r="I1506" s="37">
        <v>71743</v>
      </c>
      <c r="J1506" s="38">
        <v>132564864</v>
      </c>
      <c r="K1506" s="39">
        <f>IF(ISERROR((Table212[[#This Row],[Close Price]]-G1505)/G1505),0,(Table212[[#This Row],[Close Price]]-G1505)/G1505)</f>
        <v>-1.8785704796067441E-2</v>
      </c>
      <c r="L1506" s="39">
        <f>IF(OR(Table212[[#This Row],[Raw Return]]&lt;-20,Table212[[#This Row],[Raw Return]]&gt;20),"Outlier",Table212[[#This Row],[Raw Return]])</f>
        <v>-1.8785704796067441E-2</v>
      </c>
      <c r="M1506" s="40">
        <f>(Table212[[#This Row],[Return]]-$Q$3)^2</f>
        <v>4.0294977295646722E-4</v>
      </c>
      <c r="N1506" s="40">
        <f>(Table212[[#This Row],[Return]]-$Q$3)^3</f>
        <v>-8.0886561354866492E-6</v>
      </c>
    </row>
    <row r="1507" spans="1:14" x14ac:dyDescent="0.3">
      <c r="A1507" s="31">
        <v>42482</v>
      </c>
      <c r="B1507" s="32">
        <v>1846.4</v>
      </c>
      <c r="C1507" s="32">
        <v>1850.05</v>
      </c>
      <c r="D1507" s="32">
        <v>1862.85</v>
      </c>
      <c r="E1507" s="32">
        <v>1823</v>
      </c>
      <c r="F1507" s="32">
        <v>1835</v>
      </c>
      <c r="G1507" s="32">
        <v>1847.5</v>
      </c>
      <c r="H1507" s="32">
        <v>1847.56</v>
      </c>
      <c r="I1507" s="32">
        <v>59294</v>
      </c>
      <c r="J1507" s="33">
        <v>109549113.65000001</v>
      </c>
      <c r="K1507" s="39">
        <f>IF(ISERROR((Table212[[#This Row],[Close Price]]-G1506)/G1506),0,(Table212[[#This Row],[Close Price]]-G1506)/G1506)</f>
        <v>5.9575389948002006E-4</v>
      </c>
      <c r="L1507" s="39">
        <f>IF(OR(Table212[[#This Row],[Raw Return]]&lt;-20,Table212[[#This Row],[Raw Return]]&gt;20),"Outlier",Table212[[#This Row],[Raw Return]])</f>
        <v>5.9575389948002006E-4</v>
      </c>
      <c r="M1507" s="40">
        <f>(Table212[[#This Row],[Return]]-$Q$3)^2</f>
        <v>4.7907186022679592E-7</v>
      </c>
      <c r="N1507" s="40">
        <f>(Table212[[#This Row],[Return]]-$Q$3)^3</f>
        <v>-3.315896703273083E-10</v>
      </c>
    </row>
    <row r="1508" spans="1:14" x14ac:dyDescent="0.3">
      <c r="A1508" s="36">
        <v>42485</v>
      </c>
      <c r="B1508" s="37">
        <v>1847.5</v>
      </c>
      <c r="C1508" s="37">
        <v>1859.9</v>
      </c>
      <c r="D1508" s="37">
        <v>1860</v>
      </c>
      <c r="E1508" s="37">
        <v>1834.05</v>
      </c>
      <c r="F1508" s="37">
        <v>1834.05</v>
      </c>
      <c r="G1508" s="37">
        <v>1841.15</v>
      </c>
      <c r="H1508" s="37">
        <v>1843.92</v>
      </c>
      <c r="I1508" s="37">
        <v>33965</v>
      </c>
      <c r="J1508" s="38">
        <v>62628885.850000001</v>
      </c>
      <c r="K1508" s="39">
        <f>IF(ISERROR((Table212[[#This Row],[Close Price]]-G1507)/G1507),0,(Table212[[#This Row],[Close Price]]-G1507)/G1507)</f>
        <v>-3.437077131258408E-3</v>
      </c>
      <c r="L1508" s="39">
        <f>IF(OR(Table212[[#This Row],[Raw Return]]&lt;-20,Table212[[#This Row],[Raw Return]]&gt;20),"Outlier",Table212[[#This Row],[Raw Return]])</f>
        <v>-3.437077131258408E-3</v>
      </c>
      <c r="M1508" s="40">
        <f>(Table212[[#This Row],[Return]]-$Q$3)^2</f>
        <v>2.2325447363686328E-5</v>
      </c>
      <c r="N1508" s="40">
        <f>(Table212[[#This Row],[Return]]-$Q$3)^3</f>
        <v>-1.054873191301312E-7</v>
      </c>
    </row>
    <row r="1509" spans="1:14" x14ac:dyDescent="0.3">
      <c r="A1509" s="31">
        <v>42486</v>
      </c>
      <c r="B1509" s="32">
        <v>1841.15</v>
      </c>
      <c r="C1509" s="32">
        <v>1845</v>
      </c>
      <c r="D1509" s="32">
        <v>1878</v>
      </c>
      <c r="E1509" s="32">
        <v>1841</v>
      </c>
      <c r="F1509" s="32">
        <v>1871</v>
      </c>
      <c r="G1509" s="32">
        <v>1869</v>
      </c>
      <c r="H1509" s="32">
        <v>1859.18</v>
      </c>
      <c r="I1509" s="32">
        <v>67973</v>
      </c>
      <c r="J1509" s="33">
        <v>126373962.90000001</v>
      </c>
      <c r="K1509" s="39">
        <f>IF(ISERROR((Table212[[#This Row],[Close Price]]-G1508)/G1508),0,(Table212[[#This Row],[Close Price]]-G1508)/G1508)</f>
        <v>1.5126415555495158E-2</v>
      </c>
      <c r="L1509" s="39">
        <f>IF(OR(Table212[[#This Row],[Raw Return]]&lt;-20,Table212[[#This Row],[Raw Return]]&gt;20),"Outlier",Table212[[#This Row],[Raw Return]])</f>
        <v>1.5126415555495158E-2</v>
      </c>
      <c r="M1509" s="40">
        <f>(Table212[[#This Row],[Return]]-$Q$3)^2</f>
        <v>1.9150440010067311E-4</v>
      </c>
      <c r="N1509" s="40">
        <f>(Table212[[#This Row],[Return]]-$Q$3)^3</f>
        <v>2.6501358400841725E-6</v>
      </c>
    </row>
    <row r="1510" spans="1:14" x14ac:dyDescent="0.3">
      <c r="A1510" s="36">
        <v>42487</v>
      </c>
      <c r="B1510" s="37">
        <v>1869</v>
      </c>
      <c r="C1510" s="37">
        <v>1869</v>
      </c>
      <c r="D1510" s="37">
        <v>1903.95</v>
      </c>
      <c r="E1510" s="37">
        <v>1849</v>
      </c>
      <c r="F1510" s="37">
        <v>1880</v>
      </c>
      <c r="G1510" s="37">
        <v>1879.6</v>
      </c>
      <c r="H1510" s="37">
        <v>1885.91</v>
      </c>
      <c r="I1510" s="37">
        <v>46503</v>
      </c>
      <c r="J1510" s="38">
        <v>87700267.200000003</v>
      </c>
      <c r="K1510" s="39">
        <f>IF(ISERROR((Table212[[#This Row],[Close Price]]-G1509)/G1509),0,(Table212[[#This Row],[Close Price]]-G1509)/G1509)</f>
        <v>5.6714820759764095E-3</v>
      </c>
      <c r="L1510" s="39">
        <f>IF(OR(Table212[[#This Row],[Raw Return]]&lt;-20,Table212[[#This Row],[Raw Return]]&gt;20),"Outlier",Table212[[#This Row],[Raw Return]])</f>
        <v>5.6714820759764095E-3</v>
      </c>
      <c r="M1510" s="40">
        <f>(Table212[[#This Row],[Return]]-$Q$3)^2</f>
        <v>1.9215756123865808E-5</v>
      </c>
      <c r="N1510" s="40">
        <f>(Table212[[#This Row],[Return]]-$Q$3)^3</f>
        <v>8.4233765889520338E-8</v>
      </c>
    </row>
    <row r="1511" spans="1:14" x14ac:dyDescent="0.3">
      <c r="A1511" s="31">
        <v>42488</v>
      </c>
      <c r="B1511" s="32">
        <v>1879.6</v>
      </c>
      <c r="C1511" s="32">
        <v>1879.4</v>
      </c>
      <c r="D1511" s="32">
        <v>1906</v>
      </c>
      <c r="E1511" s="32">
        <v>1825</v>
      </c>
      <c r="F1511" s="32">
        <v>1864</v>
      </c>
      <c r="G1511" s="32">
        <v>1842.4</v>
      </c>
      <c r="H1511" s="32">
        <v>1886.97</v>
      </c>
      <c r="I1511" s="32">
        <v>123845</v>
      </c>
      <c r="J1511" s="33">
        <v>233691259.44999999</v>
      </c>
      <c r="K1511" s="39">
        <f>IF(ISERROR((Table212[[#This Row],[Close Price]]-G1510)/G1510),0,(Table212[[#This Row],[Close Price]]-G1510)/G1510)</f>
        <v>-1.9791444988295288E-2</v>
      </c>
      <c r="L1511" s="39">
        <f>IF(OR(Table212[[#This Row],[Raw Return]]&lt;-20,Table212[[#This Row],[Raw Return]]&gt;20),"Outlier",Table212[[#This Row],[Raw Return]])</f>
        <v>-1.9791444988295288E-2</v>
      </c>
      <c r="M1511" s="40">
        <f>(Table212[[#This Row],[Return]]-$Q$3)^2</f>
        <v>4.443389567724955E-4</v>
      </c>
      <c r="N1511" s="40">
        <f>(Table212[[#This Row],[Return]]-$Q$3)^3</f>
        <v>-9.3663759705441701E-6</v>
      </c>
    </row>
    <row r="1512" spans="1:14" x14ac:dyDescent="0.3">
      <c r="A1512" s="36">
        <v>42489</v>
      </c>
      <c r="B1512" s="37">
        <v>1842.4</v>
      </c>
      <c r="C1512" s="37">
        <v>1842</v>
      </c>
      <c r="D1512" s="37">
        <v>1883.85</v>
      </c>
      <c r="E1512" s="37">
        <v>1842</v>
      </c>
      <c r="F1512" s="37">
        <v>1856.9</v>
      </c>
      <c r="G1512" s="37">
        <v>1875.35</v>
      </c>
      <c r="H1512" s="37">
        <v>1868.7</v>
      </c>
      <c r="I1512" s="37">
        <v>24965</v>
      </c>
      <c r="J1512" s="38">
        <v>46652114.600000001</v>
      </c>
      <c r="K1512" s="39">
        <f>IF(ISERROR((Table212[[#This Row],[Close Price]]-G1511)/G1511),0,(Table212[[#This Row],[Close Price]]-G1511)/G1511)</f>
        <v>1.788428137212322E-2</v>
      </c>
      <c r="L1512" s="39">
        <f>IF(OR(Table212[[#This Row],[Raw Return]]&lt;-20,Table212[[#This Row],[Raw Return]]&gt;20),"Outlier",Table212[[#This Row],[Raw Return]])</f>
        <v>1.788428137212322E-2</v>
      </c>
      <c r="M1512" s="40">
        <f>(Table212[[#This Row],[Return]]-$Q$3)^2</f>
        <v>2.754397395142447E-4</v>
      </c>
      <c r="N1512" s="40">
        <f>(Table212[[#This Row],[Return]]-$Q$3)^3</f>
        <v>4.5713018406434711E-6</v>
      </c>
    </row>
    <row r="1513" spans="1:14" x14ac:dyDescent="0.3">
      <c r="A1513" s="31">
        <v>42492</v>
      </c>
      <c r="B1513" s="32">
        <v>1875.35</v>
      </c>
      <c r="C1513" s="32">
        <v>1880</v>
      </c>
      <c r="D1513" s="32">
        <v>1955</v>
      </c>
      <c r="E1513" s="32">
        <v>1836.3</v>
      </c>
      <c r="F1513" s="32">
        <v>1942.9</v>
      </c>
      <c r="G1513" s="32">
        <v>1940.9</v>
      </c>
      <c r="H1513" s="32">
        <v>1919.05</v>
      </c>
      <c r="I1513" s="32">
        <v>71807</v>
      </c>
      <c r="J1513" s="33">
        <v>137800986.75</v>
      </c>
      <c r="K1513" s="39">
        <f>IF(ISERROR((Table212[[#This Row],[Close Price]]-G1512)/G1512),0,(Table212[[#This Row],[Close Price]]-G1512)/G1512)</f>
        <v>3.495347535126786E-2</v>
      </c>
      <c r="L1513" s="39">
        <f>IF(OR(Table212[[#This Row],[Raw Return]]&lt;-20,Table212[[#This Row],[Raw Return]]&gt;20),"Outlier",Table212[[#This Row],[Raw Return]])</f>
        <v>3.495347535126786E-2</v>
      </c>
      <c r="M1513" s="40">
        <f>(Table212[[#This Row],[Return]]-$Q$3)^2</f>
        <v>1.1333706896126102E-3</v>
      </c>
      <c r="N1513" s="40">
        <f>(Table212[[#This Row],[Return]]-$Q$3)^3</f>
        <v>3.8155571737880878E-5</v>
      </c>
    </row>
    <row r="1514" spans="1:14" x14ac:dyDescent="0.3">
      <c r="A1514" s="36">
        <v>42493</v>
      </c>
      <c r="B1514" s="37">
        <v>1940.9</v>
      </c>
      <c r="C1514" s="37">
        <v>1955.95</v>
      </c>
      <c r="D1514" s="37">
        <v>1990</v>
      </c>
      <c r="E1514" s="37">
        <v>1931</v>
      </c>
      <c r="F1514" s="37">
        <v>1942</v>
      </c>
      <c r="G1514" s="37">
        <v>1947.8</v>
      </c>
      <c r="H1514" s="37">
        <v>1956.86</v>
      </c>
      <c r="I1514" s="37">
        <v>70815</v>
      </c>
      <c r="J1514" s="38">
        <v>138575207.94999999</v>
      </c>
      <c r="K1514" s="39">
        <f>IF(ISERROR((Table212[[#This Row],[Close Price]]-G1513)/G1513),0,(Table212[[#This Row],[Close Price]]-G1513)/G1513)</f>
        <v>3.555051780101944E-3</v>
      </c>
      <c r="L1514" s="39">
        <f>IF(OR(Table212[[#This Row],[Raw Return]]&lt;-20,Table212[[#This Row],[Raw Return]]&gt;20),"Outlier",Table212[[#This Row],[Raw Return]])</f>
        <v>3.555051780101944E-3</v>
      </c>
      <c r="M1514" s="40">
        <f>(Table212[[#This Row],[Return]]-$Q$3)^2</f>
        <v>5.1399587339308621E-6</v>
      </c>
      <c r="N1514" s="40">
        <f>(Table212[[#This Row],[Return]]-$Q$3)^3</f>
        <v>1.1653045667426944E-8</v>
      </c>
    </row>
    <row r="1515" spans="1:14" x14ac:dyDescent="0.3">
      <c r="A1515" s="31">
        <v>42494</v>
      </c>
      <c r="B1515" s="32">
        <v>1947.8</v>
      </c>
      <c r="C1515" s="32">
        <v>1922.1</v>
      </c>
      <c r="D1515" s="32">
        <v>1944.9</v>
      </c>
      <c r="E1515" s="32">
        <v>1893</v>
      </c>
      <c r="F1515" s="32">
        <v>1893</v>
      </c>
      <c r="G1515" s="32">
        <v>1893.45</v>
      </c>
      <c r="H1515" s="32">
        <v>1908.61</v>
      </c>
      <c r="I1515" s="32">
        <v>45069</v>
      </c>
      <c r="J1515" s="33">
        <v>86019085.25</v>
      </c>
      <c r="K1515" s="39">
        <f>IF(ISERROR((Table212[[#This Row],[Close Price]]-G1514)/G1514),0,(Table212[[#This Row],[Close Price]]-G1514)/G1514)</f>
        <v>-2.7903275490296697E-2</v>
      </c>
      <c r="L1515" s="39">
        <f>IF(OR(Table212[[#This Row],[Raw Return]]&lt;-20,Table212[[#This Row],[Raw Return]]&gt;20),"Outlier",Table212[[#This Row],[Raw Return]])</f>
        <v>-2.7903275490296697E-2</v>
      </c>
      <c r="M1515" s="40">
        <f>(Table212[[#This Row],[Return]]-$Q$3)^2</f>
        <v>8.5212496419216654E-4</v>
      </c>
      <c r="N1515" s="40">
        <f>(Table212[[#This Row],[Return]]-$Q$3)^3</f>
        <v>-2.4874532838576585E-5</v>
      </c>
    </row>
    <row r="1516" spans="1:14" x14ac:dyDescent="0.3">
      <c r="A1516" s="36">
        <v>42495</v>
      </c>
      <c r="B1516" s="37">
        <v>1893.45</v>
      </c>
      <c r="C1516" s="37">
        <v>1895.3</v>
      </c>
      <c r="D1516" s="37">
        <v>1932</v>
      </c>
      <c r="E1516" s="37">
        <v>1879.95</v>
      </c>
      <c r="F1516" s="37">
        <v>1890</v>
      </c>
      <c r="G1516" s="37">
        <v>1888.05</v>
      </c>
      <c r="H1516" s="37">
        <v>1906.6</v>
      </c>
      <c r="I1516" s="37">
        <v>38210</v>
      </c>
      <c r="J1516" s="38">
        <v>72851287.849999994</v>
      </c>
      <c r="K1516" s="39">
        <f>IF(ISERROR((Table212[[#This Row],[Close Price]]-G1515)/G1515),0,(Table212[[#This Row],[Close Price]]-G1515)/G1515)</f>
        <v>-2.8519369405054745E-3</v>
      </c>
      <c r="L1516" s="39">
        <f>IF(OR(Table212[[#This Row],[Raw Return]]&lt;-20,Table212[[#This Row],[Raw Return]]&gt;20),"Outlier",Table212[[#This Row],[Raw Return]])</f>
        <v>-2.8519369405054745E-3</v>
      </c>
      <c r="M1516" s="40">
        <f>(Table212[[#This Row],[Return]]-$Q$3)^2</f>
        <v>1.7138283602287116E-5</v>
      </c>
      <c r="N1516" s="40">
        <f>(Table212[[#This Row],[Return]]-$Q$3)^3</f>
        <v>-7.0949769327170849E-8</v>
      </c>
    </row>
    <row r="1517" spans="1:14" x14ac:dyDescent="0.3">
      <c r="A1517" s="31">
        <v>42496</v>
      </c>
      <c r="B1517" s="32">
        <v>1888.05</v>
      </c>
      <c r="C1517" s="32">
        <v>1899</v>
      </c>
      <c r="D1517" s="32">
        <v>1899</v>
      </c>
      <c r="E1517" s="32">
        <v>1864.8</v>
      </c>
      <c r="F1517" s="32">
        <v>1872</v>
      </c>
      <c r="G1517" s="32">
        <v>1873.15</v>
      </c>
      <c r="H1517" s="32">
        <v>1875.62</v>
      </c>
      <c r="I1517" s="32">
        <v>35510</v>
      </c>
      <c r="J1517" s="33">
        <v>66603365.600000001</v>
      </c>
      <c r="K1517" s="39">
        <f>IF(ISERROR((Table212[[#This Row],[Close Price]]-G1516)/G1516),0,(Table212[[#This Row],[Close Price]]-G1516)/G1516)</f>
        <v>-7.8917401551864969E-3</v>
      </c>
      <c r="L1517" s="39">
        <f>IF(OR(Table212[[#This Row],[Raw Return]]&lt;-20,Table212[[#This Row],[Raw Return]]&gt;20),"Outlier",Table212[[#This Row],[Raw Return]])</f>
        <v>-7.8917401551864969E-3</v>
      </c>
      <c r="M1517" s="40">
        <f>(Table212[[#This Row],[Return]]-$Q$3)^2</f>
        <v>8.4265868123227202E-5</v>
      </c>
      <c r="N1517" s="40">
        <f>(Table212[[#This Row],[Return]]-$Q$3)^3</f>
        <v>-7.7353068979972926E-7</v>
      </c>
    </row>
    <row r="1518" spans="1:14" x14ac:dyDescent="0.3">
      <c r="A1518" s="36">
        <v>42499</v>
      </c>
      <c r="B1518" s="37">
        <v>1873.15</v>
      </c>
      <c r="C1518" s="37">
        <v>1876</v>
      </c>
      <c r="D1518" s="37">
        <v>1910.05</v>
      </c>
      <c r="E1518" s="37">
        <v>1870</v>
      </c>
      <c r="F1518" s="37">
        <v>1875</v>
      </c>
      <c r="G1518" s="37">
        <v>1880.15</v>
      </c>
      <c r="H1518" s="37">
        <v>1885.56</v>
      </c>
      <c r="I1518" s="37">
        <v>49162</v>
      </c>
      <c r="J1518" s="38">
        <v>92697840.099999994</v>
      </c>
      <c r="K1518" s="39">
        <f>IF(ISERROR((Table212[[#This Row],[Close Price]]-G1517)/G1517),0,(Table212[[#This Row],[Close Price]]-G1517)/G1517)</f>
        <v>3.7370205269198942E-3</v>
      </c>
      <c r="L1518" s="39">
        <f>IF(OR(Table212[[#This Row],[Raw Return]]&lt;-20,Table212[[#This Row],[Raw Return]]&gt;20),"Outlier",Table212[[#This Row],[Raw Return]])</f>
        <v>3.7370205269198942E-3</v>
      </c>
      <c r="M1518" s="40">
        <f>(Table212[[#This Row],[Return]]-$Q$3)^2</f>
        <v>5.9981714136256143E-6</v>
      </c>
      <c r="N1518" s="40">
        <f>(Table212[[#This Row],[Return]]-$Q$3)^3</f>
        <v>1.4690220313275031E-8</v>
      </c>
    </row>
    <row r="1519" spans="1:14" x14ac:dyDescent="0.3">
      <c r="A1519" s="31">
        <v>42500</v>
      </c>
      <c r="B1519" s="32">
        <v>1880.15</v>
      </c>
      <c r="C1519" s="32">
        <v>1890</v>
      </c>
      <c r="D1519" s="32">
        <v>1895.9</v>
      </c>
      <c r="E1519" s="32">
        <v>1850</v>
      </c>
      <c r="F1519" s="32">
        <v>1859</v>
      </c>
      <c r="G1519" s="32">
        <v>1858.8</v>
      </c>
      <c r="H1519" s="32">
        <v>1871.06</v>
      </c>
      <c r="I1519" s="32">
        <v>31293</v>
      </c>
      <c r="J1519" s="33">
        <v>58551016.5</v>
      </c>
      <c r="K1519" s="39">
        <f>IF(ISERROR((Table212[[#This Row],[Close Price]]-G1518)/G1518),0,(Table212[[#This Row],[Close Price]]-G1518)/G1518)</f>
        <v>-1.1355476956625874E-2</v>
      </c>
      <c r="L1519" s="39">
        <f>IF(OR(Table212[[#This Row],[Raw Return]]&lt;-20,Table212[[#This Row],[Raw Return]]&gt;20),"Outlier",Table212[[#This Row],[Raw Return]])</f>
        <v>-1.1355476956625874E-2</v>
      </c>
      <c r="M1519" s="40">
        <f>(Table212[[#This Row],[Return]]-$Q$3)^2</f>
        <v>1.5985508381505755E-4</v>
      </c>
      <c r="N1519" s="40">
        <f>(Table212[[#This Row],[Return]]-$Q$3)^3</f>
        <v>-2.0211087339105221E-6</v>
      </c>
    </row>
    <row r="1520" spans="1:14" x14ac:dyDescent="0.3">
      <c r="A1520" s="36">
        <v>42501</v>
      </c>
      <c r="B1520" s="37">
        <v>1858.8</v>
      </c>
      <c r="C1520" s="37">
        <v>1840</v>
      </c>
      <c r="D1520" s="37">
        <v>1879.7</v>
      </c>
      <c r="E1520" s="37">
        <v>1840</v>
      </c>
      <c r="F1520" s="37">
        <v>1874</v>
      </c>
      <c r="G1520" s="37">
        <v>1873.1</v>
      </c>
      <c r="H1520" s="37">
        <v>1865.88</v>
      </c>
      <c r="I1520" s="37">
        <v>32839</v>
      </c>
      <c r="J1520" s="38">
        <v>61273475.700000003</v>
      </c>
      <c r="K1520" s="39">
        <f>IF(ISERROR((Table212[[#This Row],[Close Price]]-G1519)/G1519),0,(Table212[[#This Row],[Close Price]]-G1519)/G1519)</f>
        <v>7.6931353561437241E-3</v>
      </c>
      <c r="L1520" s="39">
        <f>IF(OR(Table212[[#This Row],[Raw Return]]&lt;-20,Table212[[#This Row],[Raw Return]]&gt;20),"Outlier",Table212[[#This Row],[Raw Return]])</f>
        <v>7.6931353561437241E-3</v>
      </c>
      <c r="M1520" s="40">
        <f>(Table212[[#This Row],[Return]]-$Q$3)^2</f>
        <v>4.1026987813484896E-5</v>
      </c>
      <c r="N1520" s="40">
        <f>(Table212[[#This Row],[Return]]-$Q$3)^3</f>
        <v>2.627873458694998E-7</v>
      </c>
    </row>
    <row r="1521" spans="1:14" x14ac:dyDescent="0.3">
      <c r="A1521" s="31">
        <v>42502</v>
      </c>
      <c r="B1521" s="32">
        <v>1873.1</v>
      </c>
      <c r="C1521" s="32">
        <v>1883</v>
      </c>
      <c r="D1521" s="32">
        <v>1937</v>
      </c>
      <c r="E1521" s="32">
        <v>1883</v>
      </c>
      <c r="F1521" s="32">
        <v>1886.1</v>
      </c>
      <c r="G1521" s="32">
        <v>1893.05</v>
      </c>
      <c r="H1521" s="32">
        <v>1911.34</v>
      </c>
      <c r="I1521" s="32">
        <v>103350</v>
      </c>
      <c r="J1521" s="33">
        <v>197536766.59999999</v>
      </c>
      <c r="K1521" s="39">
        <f>IF(ISERROR((Table212[[#This Row],[Close Price]]-G1520)/G1520),0,(Table212[[#This Row],[Close Price]]-G1520)/G1520)</f>
        <v>1.0650792803374111E-2</v>
      </c>
      <c r="L1521" s="39">
        <f>IF(OR(Table212[[#This Row],[Raw Return]]&lt;-20,Table212[[#This Row],[Raw Return]]&gt;20),"Outlier",Table212[[#This Row],[Raw Return]])</f>
        <v>1.0650792803374111E-2</v>
      </c>
      <c r="M1521" s="40">
        <f>(Table212[[#This Row],[Return]]-$Q$3)^2</f>
        <v>8.766368541087277E-5</v>
      </c>
      <c r="N1521" s="40">
        <f>(Table212[[#This Row],[Return]]-$Q$3)^3</f>
        <v>8.2078533235337959E-7</v>
      </c>
    </row>
    <row r="1522" spans="1:14" x14ac:dyDescent="0.3">
      <c r="A1522" s="36">
        <v>42503</v>
      </c>
      <c r="B1522" s="37">
        <v>1893.05</v>
      </c>
      <c r="C1522" s="37">
        <v>1893.05</v>
      </c>
      <c r="D1522" s="37">
        <v>1911.25</v>
      </c>
      <c r="E1522" s="37">
        <v>1862.1</v>
      </c>
      <c r="F1522" s="37">
        <v>1863</v>
      </c>
      <c r="G1522" s="37">
        <v>1867.25</v>
      </c>
      <c r="H1522" s="37">
        <v>1873.54</v>
      </c>
      <c r="I1522" s="37">
        <v>56017</v>
      </c>
      <c r="J1522" s="38">
        <v>104950124</v>
      </c>
      <c r="K1522" s="39">
        <f>IF(ISERROR((Table212[[#This Row],[Close Price]]-G1521)/G1521),0,(Table212[[#This Row],[Close Price]]-G1521)/G1521)</f>
        <v>-1.3628800084519667E-2</v>
      </c>
      <c r="L1522" s="39">
        <f>IF(OR(Table212[[#This Row],[Raw Return]]&lt;-20,Table212[[#This Row],[Raw Return]]&gt;20),"Outlier",Table212[[#This Row],[Raw Return]])</f>
        <v>-1.3628800084519667E-2</v>
      </c>
      <c r="M1522" s="40">
        <f>(Table212[[#This Row],[Return]]-$Q$3)^2</f>
        <v>2.225080628695833E-4</v>
      </c>
      <c r="N1522" s="40">
        <f>(Table212[[#This Row],[Return]]-$Q$3)^3</f>
        <v>-3.3190869460902247E-6</v>
      </c>
    </row>
    <row r="1523" spans="1:14" x14ac:dyDescent="0.3">
      <c r="A1523" s="31">
        <v>42506</v>
      </c>
      <c r="B1523" s="32">
        <v>1867.25</v>
      </c>
      <c r="C1523" s="32">
        <v>1889</v>
      </c>
      <c r="D1523" s="32">
        <v>1889</v>
      </c>
      <c r="E1523" s="32">
        <v>1848.7</v>
      </c>
      <c r="F1523" s="32">
        <v>1849.1</v>
      </c>
      <c r="G1523" s="32">
        <v>1857.9</v>
      </c>
      <c r="H1523" s="32">
        <v>1860.43</v>
      </c>
      <c r="I1523" s="32">
        <v>42782</v>
      </c>
      <c r="J1523" s="33">
        <v>79593022.900000006</v>
      </c>
      <c r="K1523" s="39">
        <f>IF(ISERROR((Table212[[#This Row],[Close Price]]-G1522)/G1522),0,(Table212[[#This Row],[Close Price]]-G1522)/G1522)</f>
        <v>-5.0073637702503192E-3</v>
      </c>
      <c r="L1523" s="39">
        <f>IF(OR(Table212[[#This Row],[Raw Return]]&lt;-20,Table212[[#This Row],[Raw Return]]&gt;20),"Outlier",Table212[[#This Row],[Raw Return]])</f>
        <v>-5.0073637702503192E-3</v>
      </c>
      <c r="M1523" s="40">
        <f>(Table212[[#This Row],[Return]]-$Q$3)^2</f>
        <v>3.963039719573315E-5</v>
      </c>
      <c r="N1523" s="40">
        <f>(Table212[[#This Row],[Return]]-$Q$3)^3</f>
        <v>-2.4948396501062546E-7</v>
      </c>
    </row>
    <row r="1524" spans="1:14" x14ac:dyDescent="0.3">
      <c r="A1524" s="36">
        <v>42507</v>
      </c>
      <c r="B1524" s="37">
        <v>1857.9</v>
      </c>
      <c r="C1524" s="37">
        <v>1858</v>
      </c>
      <c r="D1524" s="37">
        <v>1864</v>
      </c>
      <c r="E1524" s="37">
        <v>1838</v>
      </c>
      <c r="F1524" s="37">
        <v>1857</v>
      </c>
      <c r="G1524" s="37">
        <v>1857.05</v>
      </c>
      <c r="H1524" s="37">
        <v>1854.63</v>
      </c>
      <c r="I1524" s="37">
        <v>53875</v>
      </c>
      <c r="J1524" s="38">
        <v>99918029.400000006</v>
      </c>
      <c r="K1524" s="39">
        <f>IF(ISERROR((Table212[[#This Row],[Close Price]]-G1523)/G1523),0,(Table212[[#This Row],[Close Price]]-G1523)/G1523)</f>
        <v>-4.5750578610266233E-4</v>
      </c>
      <c r="L1524" s="39">
        <f>IF(OR(Table212[[#This Row],[Raw Return]]&lt;-20,Table212[[#This Row],[Raw Return]]&gt;20),"Outlier",Table212[[#This Row],[Raw Return]])</f>
        <v>-4.5750578610266233E-4</v>
      </c>
      <c r="M1524" s="40">
        <f>(Table212[[#This Row],[Return]]-$Q$3)^2</f>
        <v>3.046455570006617E-6</v>
      </c>
      <c r="N1524" s="40">
        <f>(Table212[[#This Row],[Return]]-$Q$3)^3</f>
        <v>-5.3173135817567165E-9</v>
      </c>
    </row>
    <row r="1525" spans="1:14" x14ac:dyDescent="0.3">
      <c r="A1525" s="31">
        <v>42508</v>
      </c>
      <c r="B1525" s="32">
        <v>1857.05</v>
      </c>
      <c r="C1525" s="32">
        <v>1867</v>
      </c>
      <c r="D1525" s="32">
        <v>1873.8</v>
      </c>
      <c r="E1525" s="32">
        <v>1845.05</v>
      </c>
      <c r="F1525" s="32">
        <v>1848.1</v>
      </c>
      <c r="G1525" s="32">
        <v>1859.05</v>
      </c>
      <c r="H1525" s="32">
        <v>1857.65</v>
      </c>
      <c r="I1525" s="32">
        <v>44804</v>
      </c>
      <c r="J1525" s="33">
        <v>83230246</v>
      </c>
      <c r="K1525" s="39">
        <f>IF(ISERROR((Table212[[#This Row],[Close Price]]-G1524)/G1524),0,(Table212[[#This Row],[Close Price]]-G1524)/G1524)</f>
        <v>1.0769769257693654E-3</v>
      </c>
      <c r="L1525" s="39">
        <f>IF(OR(Table212[[#This Row],[Raw Return]]&lt;-20,Table212[[#This Row],[Raw Return]]&gt;20),"Outlier",Table212[[#This Row],[Raw Return]])</f>
        <v>1.0769769257693654E-3</v>
      </c>
      <c r="M1525" s="40">
        <f>(Table212[[#This Row],[Return]]-$Q$3)^2</f>
        <v>4.4490260684025718E-8</v>
      </c>
      <c r="N1525" s="40">
        <f>(Table212[[#This Row],[Return]]-$Q$3)^3</f>
        <v>-9.384203686021941E-12</v>
      </c>
    </row>
    <row r="1526" spans="1:14" x14ac:dyDescent="0.3">
      <c r="A1526" s="36">
        <v>42509</v>
      </c>
      <c r="B1526" s="37">
        <v>1859.05</v>
      </c>
      <c r="C1526" s="37">
        <v>1860</v>
      </c>
      <c r="D1526" s="37">
        <v>1879</v>
      </c>
      <c r="E1526" s="37">
        <v>1842.1</v>
      </c>
      <c r="F1526" s="37">
        <v>1842.25</v>
      </c>
      <c r="G1526" s="37">
        <v>1853.45</v>
      </c>
      <c r="H1526" s="37">
        <v>1863.14</v>
      </c>
      <c r="I1526" s="37">
        <v>32240</v>
      </c>
      <c r="J1526" s="38">
        <v>60067665.75</v>
      </c>
      <c r="K1526" s="39">
        <f>IF(ISERROR((Table212[[#This Row],[Close Price]]-G1525)/G1525),0,(Table212[[#This Row],[Close Price]]-G1525)/G1525)</f>
        <v>-3.0122912240122153E-3</v>
      </c>
      <c r="L1526" s="39">
        <f>IF(OR(Table212[[#This Row],[Raw Return]]&lt;-20,Table212[[#This Row],[Raw Return]]&gt;20),"Outlier",Table212[[#This Row],[Raw Return]])</f>
        <v>-3.0122912240122153E-3</v>
      </c>
      <c r="M1526" s="40">
        <f>(Table212[[#This Row],[Return]]-$Q$3)^2</f>
        <v>1.8491679577057205E-5</v>
      </c>
      <c r="N1526" s="40">
        <f>(Table212[[#This Row],[Return]]-$Q$3)^3</f>
        <v>-7.9517833518030872E-8</v>
      </c>
    </row>
    <row r="1527" spans="1:14" x14ac:dyDescent="0.3">
      <c r="A1527" s="31">
        <v>42510</v>
      </c>
      <c r="B1527" s="32">
        <v>1853.45</v>
      </c>
      <c r="C1527" s="32">
        <v>1854</v>
      </c>
      <c r="D1527" s="32">
        <v>1871</v>
      </c>
      <c r="E1527" s="32">
        <v>1790</v>
      </c>
      <c r="F1527" s="32">
        <v>1805.55</v>
      </c>
      <c r="G1527" s="32">
        <v>1804.8</v>
      </c>
      <c r="H1527" s="32">
        <v>1823.34</v>
      </c>
      <c r="I1527" s="32">
        <v>48472</v>
      </c>
      <c r="J1527" s="33">
        <v>88381022</v>
      </c>
      <c r="K1527" s="39">
        <f>IF(ISERROR((Table212[[#This Row],[Close Price]]-G1526)/G1526),0,(Table212[[#This Row],[Close Price]]-G1526)/G1526)</f>
        <v>-2.6248347675955699E-2</v>
      </c>
      <c r="L1527" s="39">
        <f>IF(OR(Table212[[#This Row],[Raw Return]]&lt;-20,Table212[[#This Row],[Raw Return]]&gt;20),"Outlier",Table212[[#This Row],[Raw Return]])</f>
        <v>-2.6248347675955699E-2</v>
      </c>
      <c r="M1527" s="40">
        <f>(Table212[[#This Row],[Return]]-$Q$3)^2</f>
        <v>7.58245160283324E-4</v>
      </c>
      <c r="N1527" s="40">
        <f>(Table212[[#This Row],[Return]]-$Q$3)^3</f>
        <v>-2.0879229619632141E-5</v>
      </c>
    </row>
    <row r="1528" spans="1:14" x14ac:dyDescent="0.3">
      <c r="A1528" s="36">
        <v>42513</v>
      </c>
      <c r="B1528" s="37">
        <v>1804.8</v>
      </c>
      <c r="C1528" s="37">
        <v>1823</v>
      </c>
      <c r="D1528" s="37">
        <v>1855.95</v>
      </c>
      <c r="E1528" s="37">
        <v>1794</v>
      </c>
      <c r="F1528" s="37">
        <v>1820</v>
      </c>
      <c r="G1528" s="37">
        <v>1806.15</v>
      </c>
      <c r="H1528" s="37">
        <v>1830.26</v>
      </c>
      <c r="I1528" s="37">
        <v>38996</v>
      </c>
      <c r="J1528" s="38">
        <v>71372824.150000006</v>
      </c>
      <c r="K1528" s="39">
        <f>IF(ISERROR((Table212[[#This Row],[Close Price]]-G1527)/G1527),0,(Table212[[#This Row],[Close Price]]-G1527)/G1527)</f>
        <v>7.4800531914901173E-4</v>
      </c>
      <c r="L1528" s="39">
        <f>IF(OR(Table212[[#This Row],[Raw Return]]&lt;-20,Table212[[#This Row],[Raw Return]]&gt;20),"Outlier",Table212[[#This Row],[Raw Return]])</f>
        <v>7.4800531914901173E-4</v>
      </c>
      <c r="M1528" s="40">
        <f>(Table212[[#This Row],[Return]]-$Q$3)^2</f>
        <v>2.9149066247775754E-7</v>
      </c>
      <c r="N1528" s="40">
        <f>(Table212[[#This Row],[Return]]-$Q$3)^3</f>
        <v>-1.5737544490937317E-10</v>
      </c>
    </row>
    <row r="1529" spans="1:14" x14ac:dyDescent="0.3">
      <c r="A1529" s="31">
        <v>42514</v>
      </c>
      <c r="B1529" s="32">
        <v>1806.15</v>
      </c>
      <c r="C1529" s="32">
        <v>1821.65</v>
      </c>
      <c r="D1529" s="32">
        <v>1834</v>
      </c>
      <c r="E1529" s="32">
        <v>1725.55</v>
      </c>
      <c r="F1529" s="32">
        <v>1759.95</v>
      </c>
      <c r="G1529" s="32">
        <v>1762.25</v>
      </c>
      <c r="H1529" s="32">
        <v>1776.48</v>
      </c>
      <c r="I1529" s="32">
        <v>95703</v>
      </c>
      <c r="J1529" s="33">
        <v>170014333.5</v>
      </c>
      <c r="K1529" s="39">
        <f>IF(ISERROR((Table212[[#This Row],[Close Price]]-G1528)/G1528),0,(Table212[[#This Row],[Close Price]]-G1528)/G1528)</f>
        <v>-2.4305843922154909E-2</v>
      </c>
      <c r="L1529" s="39">
        <f>IF(OR(Table212[[#This Row],[Raw Return]]&lt;-20,Table212[[#This Row],[Raw Return]]&gt;20),"Outlier",Table212[[#This Row],[Raw Return]])</f>
        <v>-2.4305843922154909E-2</v>
      </c>
      <c r="M1529" s="40">
        <f>(Table212[[#This Row],[Return]]-$Q$3)^2</f>
        <v>6.5503993634790563E-4</v>
      </c>
      <c r="N1529" s="40">
        <f>(Table212[[#This Row],[Return]]-$Q$3)^3</f>
        <v>-1.6764927056478537E-5</v>
      </c>
    </row>
    <row r="1530" spans="1:14" x14ac:dyDescent="0.3">
      <c r="A1530" s="36">
        <v>42515</v>
      </c>
      <c r="B1530" s="37">
        <v>1762.25</v>
      </c>
      <c r="C1530" s="37">
        <v>1784.95</v>
      </c>
      <c r="D1530" s="37">
        <v>1815</v>
      </c>
      <c r="E1530" s="37">
        <v>1763</v>
      </c>
      <c r="F1530" s="37">
        <v>1785</v>
      </c>
      <c r="G1530" s="37">
        <v>1789.35</v>
      </c>
      <c r="H1530" s="37">
        <v>1793.95</v>
      </c>
      <c r="I1530" s="37">
        <v>102265</v>
      </c>
      <c r="J1530" s="38">
        <v>183458000.55000001</v>
      </c>
      <c r="K1530" s="39">
        <f>IF(ISERROR((Table212[[#This Row],[Close Price]]-G1529)/G1529),0,(Table212[[#This Row],[Close Price]]-G1529)/G1529)</f>
        <v>1.5378067811036974E-2</v>
      </c>
      <c r="L1530" s="39">
        <f>IF(OR(Table212[[#This Row],[Raw Return]]&lt;-20,Table212[[#This Row],[Raw Return]]&gt;20),"Outlier",Table212[[#This Row],[Raw Return]])</f>
        <v>1.5378067811036974E-2</v>
      </c>
      <c r="M1530" s="40">
        <f>(Table212[[#This Row],[Return]]-$Q$3)^2</f>
        <v>1.9853271421511542E-4</v>
      </c>
      <c r="N1530" s="40">
        <f>(Table212[[#This Row],[Return]]-$Q$3)^3</f>
        <v>2.7973584510031135E-6</v>
      </c>
    </row>
    <row r="1531" spans="1:14" x14ac:dyDescent="0.3">
      <c r="A1531" s="31">
        <v>42516</v>
      </c>
      <c r="B1531" s="32">
        <v>1789.35</v>
      </c>
      <c r="C1531" s="32">
        <v>1798</v>
      </c>
      <c r="D1531" s="32">
        <v>1820</v>
      </c>
      <c r="E1531" s="32">
        <v>1785</v>
      </c>
      <c r="F1531" s="32">
        <v>1795</v>
      </c>
      <c r="G1531" s="32">
        <v>1792.15</v>
      </c>
      <c r="H1531" s="32">
        <v>1801.82</v>
      </c>
      <c r="I1531" s="32">
        <v>61945</v>
      </c>
      <c r="J1531" s="33">
        <v>111613761.84999999</v>
      </c>
      <c r="K1531" s="39">
        <f>IF(ISERROR((Table212[[#This Row],[Close Price]]-G1530)/G1530),0,(Table212[[#This Row],[Close Price]]-G1530)/G1530)</f>
        <v>1.5648140386174767E-3</v>
      </c>
      <c r="L1531" s="39">
        <f>IF(OR(Table212[[#This Row],[Raw Return]]&lt;-20,Table212[[#This Row],[Raw Return]]&gt;20),"Outlier",Table212[[#This Row],[Raw Return]])</f>
        <v>1.5648140386174767E-3</v>
      </c>
      <c r="M1531" s="40">
        <f>(Table212[[#This Row],[Return]]-$Q$3)^2</f>
        <v>7.6679130049227679E-8</v>
      </c>
      <c r="N1531" s="40">
        <f>(Table212[[#This Row],[Return]]-$Q$3)^3</f>
        <v>2.1233215402712395E-11</v>
      </c>
    </row>
    <row r="1532" spans="1:14" x14ac:dyDescent="0.3">
      <c r="A1532" s="36">
        <v>42517</v>
      </c>
      <c r="B1532" s="37">
        <v>1792.15</v>
      </c>
      <c r="C1532" s="37">
        <v>1799.9</v>
      </c>
      <c r="D1532" s="37">
        <v>1853.9</v>
      </c>
      <c r="E1532" s="37">
        <v>1790.05</v>
      </c>
      <c r="F1532" s="37">
        <v>1837.1</v>
      </c>
      <c r="G1532" s="37">
        <v>1835.7</v>
      </c>
      <c r="H1532" s="37">
        <v>1810.66</v>
      </c>
      <c r="I1532" s="37">
        <v>206841</v>
      </c>
      <c r="J1532" s="38">
        <v>374518867.25</v>
      </c>
      <c r="K1532" s="39">
        <f>IF(ISERROR((Table212[[#This Row],[Close Price]]-G1531)/G1531),0,(Table212[[#This Row],[Close Price]]-G1531)/G1531)</f>
        <v>2.4300421281700724E-2</v>
      </c>
      <c r="L1532" s="39">
        <f>IF(OR(Table212[[#This Row],[Raw Return]]&lt;-20,Table212[[#This Row],[Raw Return]]&gt;20),"Outlier",Table212[[#This Row],[Raw Return]])</f>
        <v>2.4300421281700724E-2</v>
      </c>
      <c r="M1532" s="40">
        <f>(Table212[[#This Row],[Return]]-$Q$3)^2</f>
        <v>5.2957594836310008E-4</v>
      </c>
      <c r="N1532" s="40">
        <f>(Table212[[#This Row],[Return]]-$Q$3)^3</f>
        <v>1.2186875625967423E-5</v>
      </c>
    </row>
    <row r="1533" spans="1:14" x14ac:dyDescent="0.3">
      <c r="A1533" s="31">
        <v>42520</v>
      </c>
      <c r="B1533" s="32">
        <v>1835.7</v>
      </c>
      <c r="C1533" s="32">
        <v>1838</v>
      </c>
      <c r="D1533" s="32">
        <v>1864.85</v>
      </c>
      <c r="E1533" s="32">
        <v>1828.25</v>
      </c>
      <c r="F1533" s="32">
        <v>1840</v>
      </c>
      <c r="G1533" s="32">
        <v>1839.15</v>
      </c>
      <c r="H1533" s="32">
        <v>1841.34</v>
      </c>
      <c r="I1533" s="32">
        <v>51768</v>
      </c>
      <c r="J1533" s="33">
        <v>95322461.349999994</v>
      </c>
      <c r="K1533" s="39">
        <f>IF(ISERROR((Table212[[#This Row],[Close Price]]-G1532)/G1532),0,(Table212[[#This Row],[Close Price]]-G1532)/G1532)</f>
        <v>1.8793920575257642E-3</v>
      </c>
      <c r="L1533" s="39">
        <f>IF(OR(Table212[[#This Row],[Raw Return]]&lt;-20,Table212[[#This Row],[Raw Return]]&gt;20),"Outlier",Table212[[#This Row],[Raw Return]])</f>
        <v>1.8793920575257642E-3</v>
      </c>
      <c r="M1533" s="40">
        <f>(Table212[[#This Row],[Return]]-$Q$3)^2</f>
        <v>3.4985803795506142E-7</v>
      </c>
      <c r="N1533" s="40">
        <f>(Table212[[#This Row],[Return]]-$Q$3)^3</f>
        <v>2.0693682636618211E-10</v>
      </c>
    </row>
    <row r="1534" spans="1:14" x14ac:dyDescent="0.3">
      <c r="A1534" s="36">
        <v>42521</v>
      </c>
      <c r="B1534" s="37">
        <v>1839.15</v>
      </c>
      <c r="C1534" s="37">
        <v>1855</v>
      </c>
      <c r="D1534" s="37">
        <v>1855</v>
      </c>
      <c r="E1534" s="37">
        <v>1798.7</v>
      </c>
      <c r="F1534" s="37">
        <v>1816.6</v>
      </c>
      <c r="G1534" s="37">
        <v>1820.65</v>
      </c>
      <c r="H1534" s="37">
        <v>1824.06</v>
      </c>
      <c r="I1534" s="37">
        <v>42522</v>
      </c>
      <c r="J1534" s="38">
        <v>77562522.950000003</v>
      </c>
      <c r="K1534" s="39">
        <f>IF(ISERROR((Table212[[#This Row],[Close Price]]-G1533)/G1533),0,(Table212[[#This Row],[Close Price]]-G1533)/G1533)</f>
        <v>-1.0058994644265013E-2</v>
      </c>
      <c r="L1534" s="39">
        <f>IF(OR(Table212[[#This Row],[Raw Return]]&lt;-20,Table212[[#This Row],[Raw Return]]&gt;20),"Outlier",Table212[[#This Row],[Raw Return]])</f>
        <v>-1.0058994644265013E-2</v>
      </c>
      <c r="M1534" s="40">
        <f>(Table212[[#This Row],[Return]]-$Q$3)^2</f>
        <v>1.2875211045926415E-4</v>
      </c>
      <c r="N1534" s="40">
        <f>(Table212[[#This Row],[Return]]-$Q$3)^3</f>
        <v>-1.4609371567850102E-6</v>
      </c>
    </row>
    <row r="1535" spans="1:14" x14ac:dyDescent="0.3">
      <c r="A1535" s="31">
        <v>42522</v>
      </c>
      <c r="B1535" s="32">
        <v>1820.65</v>
      </c>
      <c r="C1535" s="32">
        <v>1835.95</v>
      </c>
      <c r="D1535" s="32">
        <v>1839</v>
      </c>
      <c r="E1535" s="32">
        <v>1774.05</v>
      </c>
      <c r="F1535" s="32">
        <v>1774.05</v>
      </c>
      <c r="G1535" s="32">
        <v>1798.55</v>
      </c>
      <c r="H1535" s="32">
        <v>1806.16</v>
      </c>
      <c r="I1535" s="32">
        <v>171646</v>
      </c>
      <c r="J1535" s="33">
        <v>310020096.75</v>
      </c>
      <c r="K1535" s="39">
        <f>IF(ISERROR((Table212[[#This Row],[Close Price]]-G1534)/G1534),0,(Table212[[#This Row],[Close Price]]-G1534)/G1534)</f>
        <v>-1.2138521956444201E-2</v>
      </c>
      <c r="L1535" s="39">
        <f>IF(OR(Table212[[#This Row],[Raw Return]]&lt;-20,Table212[[#This Row],[Raw Return]]&gt;20),"Outlier",Table212[[#This Row],[Raw Return]])</f>
        <v>-1.2138521956444201E-2</v>
      </c>
      <c r="M1535" s="40">
        <f>(Table212[[#This Row],[Return]]-$Q$3)^2</f>
        <v>1.8026891587608868E-4</v>
      </c>
      <c r="N1535" s="40">
        <f>(Table212[[#This Row],[Return]]-$Q$3)^3</f>
        <v>-2.4203672640958468E-6</v>
      </c>
    </row>
    <row r="1536" spans="1:14" x14ac:dyDescent="0.3">
      <c r="A1536" s="36">
        <v>42523</v>
      </c>
      <c r="B1536" s="37">
        <v>1798.55</v>
      </c>
      <c r="C1536" s="37">
        <v>1804.9</v>
      </c>
      <c r="D1536" s="37">
        <v>1867.9</v>
      </c>
      <c r="E1536" s="37">
        <v>1791.35</v>
      </c>
      <c r="F1536" s="37">
        <v>1859.95</v>
      </c>
      <c r="G1536" s="37">
        <v>1851.4</v>
      </c>
      <c r="H1536" s="37">
        <v>1839.38</v>
      </c>
      <c r="I1536" s="37">
        <v>185707</v>
      </c>
      <c r="J1536" s="38">
        <v>341586636.35000002</v>
      </c>
      <c r="K1536" s="39">
        <f>IF(ISERROR((Table212[[#This Row],[Close Price]]-G1535)/G1535),0,(Table212[[#This Row],[Close Price]]-G1535)/G1535)</f>
        <v>2.9384782185649629E-2</v>
      </c>
      <c r="L1536" s="39">
        <f>IF(OR(Table212[[#This Row],[Raw Return]]&lt;-20,Table212[[#This Row],[Raw Return]]&gt;20),"Outlier",Table212[[#This Row],[Raw Return]])</f>
        <v>2.9384782185649629E-2</v>
      </c>
      <c r="M1536" s="40">
        <f>(Table212[[#This Row],[Return]]-$Q$3)^2</f>
        <v>7.8943455977763786E-4</v>
      </c>
      <c r="N1536" s="40">
        <f>(Table212[[#This Row],[Return]]-$Q$3)^3</f>
        <v>2.2180646605398051E-5</v>
      </c>
    </row>
    <row r="1537" spans="1:14" x14ac:dyDescent="0.3">
      <c r="A1537" s="31">
        <v>42524</v>
      </c>
      <c r="B1537" s="32">
        <v>1851.4</v>
      </c>
      <c r="C1537" s="32">
        <v>1870</v>
      </c>
      <c r="D1537" s="32">
        <v>1920.95</v>
      </c>
      <c r="E1537" s="32">
        <v>1845</v>
      </c>
      <c r="F1537" s="32">
        <v>1860</v>
      </c>
      <c r="G1537" s="32">
        <v>1855.8</v>
      </c>
      <c r="H1537" s="32">
        <v>1892.82</v>
      </c>
      <c r="I1537" s="32">
        <v>169990</v>
      </c>
      <c r="J1537" s="33">
        <v>321759703</v>
      </c>
      <c r="K1537" s="39">
        <f>IF(ISERROR((Table212[[#This Row],[Close Price]]-G1536)/G1536),0,(Table212[[#This Row],[Close Price]]-G1536)/G1536)</f>
        <v>2.3765798854919864E-3</v>
      </c>
      <c r="L1537" s="39">
        <f>IF(OR(Table212[[#This Row],[Raw Return]]&lt;-20,Table212[[#This Row],[Raw Return]]&gt;20),"Outlier",Table212[[#This Row],[Raw Return]])</f>
        <v>2.3765798854919864E-3</v>
      </c>
      <c r="M1537" s="40">
        <f>(Table212[[#This Row],[Return]]-$Q$3)^2</f>
        <v>1.1852150286010438E-6</v>
      </c>
      <c r="N1537" s="40">
        <f>(Table212[[#This Row],[Return]]-$Q$3)^3</f>
        <v>1.2903149363606712E-9</v>
      </c>
    </row>
    <row r="1538" spans="1:14" x14ac:dyDescent="0.3">
      <c r="A1538" s="36">
        <v>42527</v>
      </c>
      <c r="B1538" s="37">
        <v>1855.8</v>
      </c>
      <c r="C1538" s="37">
        <v>1855</v>
      </c>
      <c r="D1538" s="37">
        <v>1892</v>
      </c>
      <c r="E1538" s="37">
        <v>1854.95</v>
      </c>
      <c r="F1538" s="37">
        <v>1865</v>
      </c>
      <c r="G1538" s="37">
        <v>1866</v>
      </c>
      <c r="H1538" s="37">
        <v>1871.12</v>
      </c>
      <c r="I1538" s="37">
        <v>48081</v>
      </c>
      <c r="J1538" s="38">
        <v>89965421.450000003</v>
      </c>
      <c r="K1538" s="39">
        <f>IF(ISERROR((Table212[[#This Row],[Close Price]]-G1537)/G1537),0,(Table212[[#This Row],[Close Price]]-G1537)/G1537)</f>
        <v>5.496281926931806E-3</v>
      </c>
      <c r="L1538" s="39">
        <f>IF(OR(Table212[[#This Row],[Raw Return]]&lt;-20,Table212[[#This Row],[Raw Return]]&gt;20),"Outlier",Table212[[#This Row],[Raw Return]])</f>
        <v>5.496281926931806E-3</v>
      </c>
      <c r="M1538" s="40">
        <f>(Table212[[#This Row],[Return]]-$Q$3)^2</f>
        <v>1.7710444176523861E-5</v>
      </c>
      <c r="N1538" s="40">
        <f>(Table212[[#This Row],[Return]]-$Q$3)^3</f>
        <v>7.453224108746802E-8</v>
      </c>
    </row>
    <row r="1539" spans="1:14" x14ac:dyDescent="0.3">
      <c r="A1539" s="31">
        <v>42528</v>
      </c>
      <c r="B1539" s="32">
        <v>1866</v>
      </c>
      <c r="C1539" s="32">
        <v>1883</v>
      </c>
      <c r="D1539" s="32">
        <v>1884</v>
      </c>
      <c r="E1539" s="32">
        <v>1858</v>
      </c>
      <c r="F1539" s="32">
        <v>1878.7</v>
      </c>
      <c r="G1539" s="32">
        <v>1876.75</v>
      </c>
      <c r="H1539" s="32">
        <v>1872.73</v>
      </c>
      <c r="I1539" s="32">
        <v>62687</v>
      </c>
      <c r="J1539" s="33">
        <v>117395848.84999999</v>
      </c>
      <c r="K1539" s="39">
        <f>IF(ISERROR((Table212[[#This Row],[Close Price]]-G1538)/G1538),0,(Table212[[#This Row],[Close Price]]-G1538)/G1538)</f>
        <v>5.7609860664523047E-3</v>
      </c>
      <c r="L1539" s="39">
        <f>IF(OR(Table212[[#This Row],[Raw Return]]&lt;-20,Table212[[#This Row],[Raw Return]]&gt;20),"Outlier",Table212[[#This Row],[Raw Return]])</f>
        <v>5.7609860664523047E-3</v>
      </c>
      <c r="M1539" s="40">
        <f>(Table212[[#This Row],[Return]]-$Q$3)^2</f>
        <v>2.0008462536154708E-5</v>
      </c>
      <c r="N1539" s="40">
        <f>(Table212[[#This Row],[Return]]-$Q$3)^3</f>
        <v>8.9499493522940011E-8</v>
      </c>
    </row>
    <row r="1540" spans="1:14" x14ac:dyDescent="0.3">
      <c r="A1540" s="36">
        <v>42529</v>
      </c>
      <c r="B1540" s="37">
        <v>1876.75</v>
      </c>
      <c r="C1540" s="37">
        <v>1877</v>
      </c>
      <c r="D1540" s="37">
        <v>1902.9</v>
      </c>
      <c r="E1540" s="37">
        <v>1850.55</v>
      </c>
      <c r="F1540" s="37">
        <v>1859.85</v>
      </c>
      <c r="G1540" s="37">
        <v>1860.2</v>
      </c>
      <c r="H1540" s="37">
        <v>1866.38</v>
      </c>
      <c r="I1540" s="37">
        <v>57478</v>
      </c>
      <c r="J1540" s="38">
        <v>107275955.5</v>
      </c>
      <c r="K1540" s="39">
        <f>IF(ISERROR((Table212[[#This Row],[Close Price]]-G1539)/G1539),0,(Table212[[#This Row],[Close Price]]-G1539)/G1539)</f>
        <v>-8.8184361262821122E-3</v>
      </c>
      <c r="L1540" s="39">
        <f>IF(OR(Table212[[#This Row],[Raw Return]]&lt;-20,Table212[[#This Row],[Raw Return]]&gt;20),"Outlier",Table212[[#This Row],[Raw Return]])</f>
        <v>-8.8184361262821122E-3</v>
      </c>
      <c r="M1540" s="40">
        <f>(Table212[[#This Row],[Return]]-$Q$3)^2</f>
        <v>1.0213811218745884E-4</v>
      </c>
      <c r="N1540" s="40">
        <f>(Table212[[#This Row],[Return]]-$Q$3)^3</f>
        <v>-1.0322425088961448E-6</v>
      </c>
    </row>
    <row r="1541" spans="1:14" x14ac:dyDescent="0.3">
      <c r="A1541" s="31">
        <v>42530</v>
      </c>
      <c r="B1541" s="32">
        <v>1860.2</v>
      </c>
      <c r="C1541" s="32">
        <v>1862.3</v>
      </c>
      <c r="D1541" s="32">
        <v>1877</v>
      </c>
      <c r="E1541" s="32">
        <v>1831.5</v>
      </c>
      <c r="F1541" s="32">
        <v>1838</v>
      </c>
      <c r="G1541" s="32">
        <v>1840.35</v>
      </c>
      <c r="H1541" s="32">
        <v>1849.98</v>
      </c>
      <c r="I1541" s="32">
        <v>50087</v>
      </c>
      <c r="J1541" s="33">
        <v>92660041</v>
      </c>
      <c r="K1541" s="39">
        <f>IF(ISERROR((Table212[[#This Row],[Close Price]]-G1540)/G1540),0,(Table212[[#This Row],[Close Price]]-G1540)/G1540)</f>
        <v>-1.0670895602623447E-2</v>
      </c>
      <c r="L1541" s="39">
        <f>IF(OR(Table212[[#This Row],[Raw Return]]&lt;-20,Table212[[#This Row],[Raw Return]]&gt;20),"Outlier",Table212[[#This Row],[Raw Return]])</f>
        <v>-1.0670895602623447E-2</v>
      </c>
      <c r="M1541" s="40">
        <f>(Table212[[#This Row],[Return]]-$Q$3)^2</f>
        <v>1.4301288963889546E-4</v>
      </c>
      <c r="N1541" s="40">
        <f>(Table212[[#This Row],[Return]]-$Q$3)^3</f>
        <v>-1.7102624979677004E-6</v>
      </c>
    </row>
    <row r="1542" spans="1:14" x14ac:dyDescent="0.3">
      <c r="A1542" s="36">
        <v>42531</v>
      </c>
      <c r="B1542" s="37">
        <v>1840.35</v>
      </c>
      <c r="C1542" s="37">
        <v>1850</v>
      </c>
      <c r="D1542" s="37">
        <v>1850</v>
      </c>
      <c r="E1542" s="37">
        <v>1800.15</v>
      </c>
      <c r="F1542" s="37">
        <v>1809.7</v>
      </c>
      <c r="G1542" s="37">
        <v>1812.15</v>
      </c>
      <c r="H1542" s="37">
        <v>1825.65</v>
      </c>
      <c r="I1542" s="37">
        <v>78984</v>
      </c>
      <c r="J1542" s="38">
        <v>144197029.90000001</v>
      </c>
      <c r="K1542" s="39">
        <f>IF(ISERROR((Table212[[#This Row],[Close Price]]-G1541)/G1541),0,(Table212[[#This Row],[Close Price]]-G1541)/G1541)</f>
        <v>-1.5323172222674937E-2</v>
      </c>
      <c r="L1542" s="39">
        <f>IF(OR(Table212[[#This Row],[Raw Return]]&lt;-20,Table212[[#This Row],[Raw Return]]&gt;20),"Outlier",Table212[[#This Row],[Raw Return]])</f>
        <v>-1.5323172222674937E-2</v>
      </c>
      <c r="M1542" s="40">
        <f>(Table212[[#This Row],[Return]]-$Q$3)^2</f>
        <v>2.7592785564128903E-4</v>
      </c>
      <c r="N1542" s="40">
        <f>(Table212[[#This Row],[Return]]-$Q$3)^3</f>
        <v>-4.5834586616657113E-6</v>
      </c>
    </row>
    <row r="1543" spans="1:14" x14ac:dyDescent="0.3">
      <c r="A1543" s="31">
        <v>42534</v>
      </c>
      <c r="B1543" s="32">
        <v>1812.15</v>
      </c>
      <c r="C1543" s="32">
        <v>1810</v>
      </c>
      <c r="D1543" s="32">
        <v>1810</v>
      </c>
      <c r="E1543" s="32">
        <v>1766</v>
      </c>
      <c r="F1543" s="32">
        <v>1768.15</v>
      </c>
      <c r="G1543" s="32">
        <v>1771.85</v>
      </c>
      <c r="H1543" s="32">
        <v>1776.41</v>
      </c>
      <c r="I1543" s="32">
        <v>79866</v>
      </c>
      <c r="J1543" s="33">
        <v>141875013.59999999</v>
      </c>
      <c r="K1543" s="39">
        <f>IF(ISERROR((Table212[[#This Row],[Close Price]]-G1542)/G1542),0,(Table212[[#This Row],[Close Price]]-G1542)/G1542)</f>
        <v>-2.2238777143172572E-2</v>
      </c>
      <c r="L1543" s="39">
        <f>IF(OR(Table212[[#This Row],[Raw Return]]&lt;-20,Table212[[#This Row],[Raw Return]]&gt;20),"Outlier",Table212[[#This Row],[Raw Return]])</f>
        <v>-2.2238777143172572E-2</v>
      </c>
      <c r="M1543" s="40">
        <f>(Table212[[#This Row],[Return]]-$Q$3)^2</f>
        <v>5.5350472896321425E-4</v>
      </c>
      <c r="N1543" s="40">
        <f>(Table212[[#This Row],[Return]]-$Q$3)^3</f>
        <v>-1.3022129308971152E-5</v>
      </c>
    </row>
    <row r="1544" spans="1:14" x14ac:dyDescent="0.3">
      <c r="A1544" s="36">
        <v>42535</v>
      </c>
      <c r="B1544" s="37">
        <v>1771.85</v>
      </c>
      <c r="C1544" s="37">
        <v>1775</v>
      </c>
      <c r="D1544" s="37">
        <v>1897</v>
      </c>
      <c r="E1544" s="37">
        <v>1762.1</v>
      </c>
      <c r="F1544" s="37">
        <v>1878.45</v>
      </c>
      <c r="G1544" s="37">
        <v>1873.9</v>
      </c>
      <c r="H1544" s="37">
        <v>1838.38</v>
      </c>
      <c r="I1544" s="37">
        <v>250086</v>
      </c>
      <c r="J1544" s="38">
        <v>459753036.25</v>
      </c>
      <c r="K1544" s="39">
        <f>IF(ISERROR((Table212[[#This Row],[Close Price]]-G1543)/G1543),0,(Table212[[#This Row],[Close Price]]-G1543)/G1543)</f>
        <v>5.759516889127194E-2</v>
      </c>
      <c r="L1544" s="39">
        <f>IF(OR(Table212[[#This Row],[Raw Return]]&lt;-20,Table212[[#This Row],[Raw Return]]&gt;20),"Outlier",Table212[[#This Row],[Raw Return]])</f>
        <v>5.759516889127194E-2</v>
      </c>
      <c r="M1544" s="40">
        <f>(Table212[[#This Row],[Return]]-$Q$3)^2</f>
        <v>3.1705080715165074E-3</v>
      </c>
      <c r="N1544" s="40">
        <f>(Table212[[#This Row],[Return]]-$Q$3)^3</f>
        <v>1.7852263759702167E-4</v>
      </c>
    </row>
    <row r="1545" spans="1:14" x14ac:dyDescent="0.3">
      <c r="A1545" s="31">
        <v>42536</v>
      </c>
      <c r="B1545" s="32">
        <v>1873.9</v>
      </c>
      <c r="C1545" s="32">
        <v>1887.95</v>
      </c>
      <c r="D1545" s="32">
        <v>1952</v>
      </c>
      <c r="E1545" s="32">
        <v>1879.95</v>
      </c>
      <c r="F1545" s="32">
        <v>1945.15</v>
      </c>
      <c r="G1545" s="32">
        <v>1946.9</v>
      </c>
      <c r="H1545" s="32">
        <v>1926.8</v>
      </c>
      <c r="I1545" s="32">
        <v>306570</v>
      </c>
      <c r="J1545" s="33">
        <v>590697828.29999995</v>
      </c>
      <c r="K1545" s="39">
        <f>IF(ISERROR((Table212[[#This Row],[Close Price]]-G1544)/G1544),0,(Table212[[#This Row],[Close Price]]-G1544)/G1544)</f>
        <v>3.8956187630076307E-2</v>
      </c>
      <c r="L1545" s="39">
        <f>IF(OR(Table212[[#This Row],[Raw Return]]&lt;-20,Table212[[#This Row],[Raw Return]]&gt;20),"Outlier",Table212[[#This Row],[Raw Return]])</f>
        <v>3.8956187630076307E-2</v>
      </c>
      <c r="M1545" s="40">
        <f>(Table212[[#This Row],[Return]]-$Q$3)^2</f>
        <v>1.4188995862711058E-3</v>
      </c>
      <c r="N1545" s="40">
        <f>(Table212[[#This Row],[Return]]-$Q$3)^3</f>
        <v>5.3447511957217124E-5</v>
      </c>
    </row>
    <row r="1546" spans="1:14" x14ac:dyDescent="0.3">
      <c r="A1546" s="36">
        <v>42537</v>
      </c>
      <c r="B1546" s="37">
        <v>1946.9</v>
      </c>
      <c r="C1546" s="37">
        <v>1948.95</v>
      </c>
      <c r="D1546" s="37">
        <v>2149.6</v>
      </c>
      <c r="E1546" s="37">
        <v>1908.1</v>
      </c>
      <c r="F1546" s="37">
        <v>2015</v>
      </c>
      <c r="G1546" s="37">
        <v>2043.95</v>
      </c>
      <c r="H1546" s="37">
        <v>2049.0300000000002</v>
      </c>
      <c r="I1546" s="37">
        <v>619399</v>
      </c>
      <c r="J1546" s="38">
        <v>1269169142.7</v>
      </c>
      <c r="K1546" s="39">
        <f>IF(ISERROR((Table212[[#This Row],[Close Price]]-G1545)/G1545),0,(Table212[[#This Row],[Close Price]]-G1545)/G1545)</f>
        <v>4.9848477066105061E-2</v>
      </c>
      <c r="L1546" s="39">
        <f>IF(OR(Table212[[#This Row],[Raw Return]]&lt;-20,Table212[[#This Row],[Raw Return]]&gt;20),"Outlier",Table212[[#This Row],[Raw Return]])</f>
        <v>4.9848477066105061E-2</v>
      </c>
      <c r="M1546" s="40">
        <f>(Table212[[#This Row],[Return]]-$Q$3)^2</f>
        <v>2.3581292495924644E-3</v>
      </c>
      <c r="N1546" s="40">
        <f>(Table212[[#This Row],[Return]]-$Q$3)^3</f>
        <v>1.1451210755623035E-4</v>
      </c>
    </row>
    <row r="1547" spans="1:14" x14ac:dyDescent="0.3">
      <c r="A1547" s="31">
        <v>42538</v>
      </c>
      <c r="B1547" s="32">
        <v>2043.95</v>
      </c>
      <c r="C1547" s="32">
        <v>2065</v>
      </c>
      <c r="D1547" s="32">
        <v>2099.9</v>
      </c>
      <c r="E1547" s="32">
        <v>2022</v>
      </c>
      <c r="F1547" s="32">
        <v>2047.2</v>
      </c>
      <c r="G1547" s="32">
        <v>2056.15</v>
      </c>
      <c r="H1547" s="32">
        <v>2062.71</v>
      </c>
      <c r="I1547" s="32">
        <v>183292</v>
      </c>
      <c r="J1547" s="33">
        <v>378078695.39999998</v>
      </c>
      <c r="K1547" s="39">
        <f>IF(ISERROR((Table212[[#This Row],[Close Price]]-G1546)/G1546),0,(Table212[[#This Row],[Close Price]]-G1546)/G1546)</f>
        <v>5.9688348540815799E-3</v>
      </c>
      <c r="L1547" s="39">
        <f>IF(OR(Table212[[#This Row],[Raw Return]]&lt;-20,Table212[[#This Row],[Raw Return]]&gt;20),"Outlier",Table212[[#This Row],[Raw Return]])</f>
        <v>5.9688348540815799E-3</v>
      </c>
      <c r="M1547" s="40">
        <f>(Table212[[#This Row],[Return]]-$Q$3)^2</f>
        <v>2.1911112994028279E-5</v>
      </c>
      <c r="N1547" s="40">
        <f>(Table212[[#This Row],[Return]]-$Q$3)^3</f>
        <v>1.0256440330070931E-7</v>
      </c>
    </row>
    <row r="1548" spans="1:14" x14ac:dyDescent="0.3">
      <c r="A1548" s="36">
        <v>42541</v>
      </c>
      <c r="B1548" s="37">
        <v>2056.15</v>
      </c>
      <c r="C1548" s="37">
        <v>2037.65</v>
      </c>
      <c r="D1548" s="37">
        <v>2059.9499999999998</v>
      </c>
      <c r="E1548" s="37">
        <v>1994</v>
      </c>
      <c r="F1548" s="37">
        <v>2000</v>
      </c>
      <c r="G1548" s="37">
        <v>2007.85</v>
      </c>
      <c r="H1548" s="37">
        <v>2023.94</v>
      </c>
      <c r="I1548" s="37">
        <v>126667</v>
      </c>
      <c r="J1548" s="38">
        <v>256366922.75</v>
      </c>
      <c r="K1548" s="39">
        <f>IF(ISERROR((Table212[[#This Row],[Close Price]]-G1547)/G1547),0,(Table212[[#This Row],[Close Price]]-G1547)/G1547)</f>
        <v>-2.3490504097463793E-2</v>
      </c>
      <c r="L1548" s="39">
        <f>IF(OR(Table212[[#This Row],[Raw Return]]&lt;-20,Table212[[#This Row],[Raw Return]]&gt;20),"Outlier",Table212[[#This Row],[Raw Return]])</f>
        <v>-2.3490504097463793E-2</v>
      </c>
      <c r="M1548" s="40">
        <f>(Table212[[#This Row],[Return]]-$Q$3)^2</f>
        <v>6.1396951137343428E-4</v>
      </c>
      <c r="N1548" s="40">
        <f>(Table212[[#This Row],[Return]]-$Q$3)^3</f>
        <v>-1.5213187155932585E-5</v>
      </c>
    </row>
    <row r="1549" spans="1:14" x14ac:dyDescent="0.3">
      <c r="A1549" s="31">
        <v>42542</v>
      </c>
      <c r="B1549" s="32">
        <v>2007.85</v>
      </c>
      <c r="C1549" s="32">
        <v>2012</v>
      </c>
      <c r="D1549" s="32">
        <v>2033.4</v>
      </c>
      <c r="E1549" s="32">
        <v>2006.35</v>
      </c>
      <c r="F1549" s="32">
        <v>2015</v>
      </c>
      <c r="G1549" s="32">
        <v>2013.05</v>
      </c>
      <c r="H1549" s="32">
        <v>2019.55</v>
      </c>
      <c r="I1549" s="32">
        <v>41164</v>
      </c>
      <c r="J1549" s="33">
        <v>83132594.799999997</v>
      </c>
      <c r="K1549" s="39">
        <f>IF(ISERROR((Table212[[#This Row],[Close Price]]-G1548)/G1548),0,(Table212[[#This Row],[Close Price]]-G1548)/G1548)</f>
        <v>2.5898348980252736E-3</v>
      </c>
      <c r="L1549" s="39">
        <f>IF(OR(Table212[[#This Row],[Raw Return]]&lt;-20,Table212[[#This Row],[Raw Return]]&gt;20),"Outlier",Table212[[#This Row],[Raw Return]])</f>
        <v>2.5898348980252736E-3</v>
      </c>
      <c r="M1549" s="40">
        <f>(Table212[[#This Row],[Return]]-$Q$3)^2</f>
        <v>1.6950238778101053E-6</v>
      </c>
      <c r="N1549" s="40">
        <f>(Table212[[#This Row],[Return]]-$Q$3)^3</f>
        <v>2.2068038387077718E-9</v>
      </c>
    </row>
    <row r="1550" spans="1:14" x14ac:dyDescent="0.3">
      <c r="A1550" s="36">
        <v>42543</v>
      </c>
      <c r="B1550" s="37">
        <v>2013.05</v>
      </c>
      <c r="C1550" s="37">
        <v>2018</v>
      </c>
      <c r="D1550" s="37">
        <v>2050</v>
      </c>
      <c r="E1550" s="37">
        <v>2005</v>
      </c>
      <c r="F1550" s="37">
        <v>2020</v>
      </c>
      <c r="G1550" s="37">
        <v>2025.6</v>
      </c>
      <c r="H1550" s="37">
        <v>2022.5</v>
      </c>
      <c r="I1550" s="37">
        <v>57540</v>
      </c>
      <c r="J1550" s="38">
        <v>116374929.55</v>
      </c>
      <c r="K1550" s="39">
        <f>IF(ISERROR((Table212[[#This Row],[Close Price]]-G1549)/G1549),0,(Table212[[#This Row],[Close Price]]-G1549)/G1549)</f>
        <v>6.2343210551153499E-3</v>
      </c>
      <c r="L1550" s="39">
        <f>IF(OR(Table212[[#This Row],[Raw Return]]&lt;-20,Table212[[#This Row],[Raw Return]]&gt;20),"Outlier",Table212[[#This Row],[Raw Return]])</f>
        <v>6.2343210551153499E-3</v>
      </c>
      <c r="M1550" s="40">
        <f>(Table212[[#This Row],[Return]]-$Q$3)^2</f>
        <v>2.4467040978660469E-5</v>
      </c>
      <c r="N1550" s="40">
        <f>(Table212[[#This Row],[Return]]-$Q$3)^3</f>
        <v>1.2102418704273742E-7</v>
      </c>
    </row>
    <row r="1551" spans="1:14" x14ac:dyDescent="0.3">
      <c r="A1551" s="31">
        <v>42544</v>
      </c>
      <c r="B1551" s="32">
        <v>2025.6</v>
      </c>
      <c r="C1551" s="32">
        <v>2024.95</v>
      </c>
      <c r="D1551" s="32">
        <v>2024.95</v>
      </c>
      <c r="E1551" s="32">
        <v>1982.2</v>
      </c>
      <c r="F1551" s="32">
        <v>1999</v>
      </c>
      <c r="G1551" s="32">
        <v>2002.9</v>
      </c>
      <c r="H1551" s="32">
        <v>2001.67</v>
      </c>
      <c r="I1551" s="32">
        <v>51463</v>
      </c>
      <c r="J1551" s="33">
        <v>103012109.34999999</v>
      </c>
      <c r="K1551" s="39">
        <f>IF(ISERROR((Table212[[#This Row],[Close Price]]-G1550)/G1550),0,(Table212[[#This Row],[Close Price]]-G1550)/G1550)</f>
        <v>-1.1206556082148409E-2</v>
      </c>
      <c r="L1551" s="39">
        <f>IF(OR(Table212[[#This Row],[Raw Return]]&lt;-20,Table212[[#This Row],[Raw Return]]&gt;20),"Outlier",Table212[[#This Row],[Raw Return]])</f>
        <v>-1.1206556082148409E-2</v>
      </c>
      <c r="M1551" s="40">
        <f>(Table212[[#This Row],[Return]]-$Q$3)^2</f>
        <v>1.5611153452387827E-4</v>
      </c>
      <c r="N1551" s="40">
        <f>(Table212[[#This Row],[Return]]-$Q$3)^3</f>
        <v>-1.9505293475883402E-6</v>
      </c>
    </row>
    <row r="1552" spans="1:14" x14ac:dyDescent="0.3">
      <c r="A1552" s="36">
        <v>42545</v>
      </c>
      <c r="B1552" s="37">
        <v>2002.9</v>
      </c>
      <c r="C1552" s="37">
        <v>1978</v>
      </c>
      <c r="D1552" s="37">
        <v>2099</v>
      </c>
      <c r="E1552" s="37">
        <v>1919</v>
      </c>
      <c r="F1552" s="37">
        <v>2070</v>
      </c>
      <c r="G1552" s="37">
        <v>2077.65</v>
      </c>
      <c r="H1552" s="37">
        <v>2010.98</v>
      </c>
      <c r="I1552" s="37">
        <v>170471</v>
      </c>
      <c r="J1552" s="38">
        <v>342813076.85000002</v>
      </c>
      <c r="K1552" s="39">
        <f>IF(ISERROR((Table212[[#This Row],[Close Price]]-G1551)/G1551),0,(Table212[[#This Row],[Close Price]]-G1551)/G1551)</f>
        <v>3.7320884717160115E-2</v>
      </c>
      <c r="L1552" s="39">
        <f>IF(OR(Table212[[#This Row],[Raw Return]]&lt;-20,Table212[[#This Row],[Raw Return]]&gt;20),"Outlier",Table212[[#This Row],[Raw Return]])</f>
        <v>3.7320884717160115E-2</v>
      </c>
      <c r="M1552" s="40">
        <f>(Table212[[#This Row],[Return]]-$Q$3)^2</f>
        <v>1.2983756942313658E-3</v>
      </c>
      <c r="N1552" s="40">
        <f>(Table212[[#This Row],[Return]]-$Q$3)^3</f>
        <v>4.6784346261409951E-5</v>
      </c>
    </row>
    <row r="1553" spans="1:14" x14ac:dyDescent="0.3">
      <c r="A1553" s="31">
        <v>42548</v>
      </c>
      <c r="B1553" s="32">
        <v>2077.65</v>
      </c>
      <c r="C1553" s="32">
        <v>2091</v>
      </c>
      <c r="D1553" s="32">
        <v>2244</v>
      </c>
      <c r="E1553" s="32">
        <v>2090</v>
      </c>
      <c r="F1553" s="32">
        <v>2166</v>
      </c>
      <c r="G1553" s="32">
        <v>2181.9</v>
      </c>
      <c r="H1553" s="32">
        <v>2181.96</v>
      </c>
      <c r="I1553" s="32">
        <v>523701</v>
      </c>
      <c r="J1553" s="33">
        <v>1142693783.7</v>
      </c>
      <c r="K1553" s="39">
        <f>IF(ISERROR((Table212[[#This Row],[Close Price]]-G1552)/G1552),0,(Table212[[#This Row],[Close Price]]-G1552)/G1552)</f>
        <v>5.0176882535557001E-2</v>
      </c>
      <c r="L1553" s="39">
        <f>IF(OR(Table212[[#This Row],[Raw Return]]&lt;-20,Table212[[#This Row],[Raw Return]]&gt;20),"Outlier",Table212[[#This Row],[Raw Return]])</f>
        <v>5.0176882535557001E-2</v>
      </c>
      <c r="M1553" s="40">
        <f>(Table212[[#This Row],[Return]]-$Q$3)^2</f>
        <v>2.3901322152873176E-3</v>
      </c>
      <c r="N1553" s="40">
        <f>(Table212[[#This Row],[Return]]-$Q$3)^3</f>
        <v>1.1685112240012202E-4</v>
      </c>
    </row>
    <row r="1554" spans="1:14" x14ac:dyDescent="0.3">
      <c r="A1554" s="36">
        <v>42549</v>
      </c>
      <c r="B1554" s="37">
        <v>2181.9</v>
      </c>
      <c r="C1554" s="37">
        <v>2200</v>
      </c>
      <c r="D1554" s="37">
        <v>2246.9499999999998</v>
      </c>
      <c r="E1554" s="37">
        <v>2190.0500000000002</v>
      </c>
      <c r="F1554" s="37">
        <v>2201</v>
      </c>
      <c r="G1554" s="37">
        <v>2196.1</v>
      </c>
      <c r="H1554" s="37">
        <v>2209.98</v>
      </c>
      <c r="I1554" s="37">
        <v>220239</v>
      </c>
      <c r="J1554" s="38">
        <v>486724140.14999998</v>
      </c>
      <c r="K1554" s="39">
        <f>IF(ISERROR((Table212[[#This Row],[Close Price]]-G1553)/G1553),0,(Table212[[#This Row],[Close Price]]-G1553)/G1553)</f>
        <v>6.5080892799852502E-3</v>
      </c>
      <c r="L1554" s="39">
        <f>IF(OR(Table212[[#This Row],[Raw Return]]&lt;-20,Table212[[#This Row],[Raw Return]]&gt;20),"Outlier",Table212[[#This Row],[Raw Return]])</f>
        <v>6.5080892799852502E-3</v>
      </c>
      <c r="M1554" s="40">
        <f>(Table212[[#This Row],[Return]]-$Q$3)^2</f>
        <v>2.7250333613908703E-5</v>
      </c>
      <c r="N1554" s="40">
        <f>(Table212[[#This Row],[Return]]-$Q$3)^3</f>
        <v>1.4225178846549844E-7</v>
      </c>
    </row>
    <row r="1555" spans="1:14" x14ac:dyDescent="0.3">
      <c r="A1555" s="31">
        <v>42550</v>
      </c>
      <c r="B1555" s="32">
        <v>2196.1</v>
      </c>
      <c r="C1555" s="32">
        <v>2205.4</v>
      </c>
      <c r="D1555" s="32">
        <v>2390</v>
      </c>
      <c r="E1555" s="32">
        <v>2180.5</v>
      </c>
      <c r="F1555" s="32">
        <v>2295.0500000000002</v>
      </c>
      <c r="G1555" s="32">
        <v>2298.1</v>
      </c>
      <c r="H1555" s="32">
        <v>2290.5</v>
      </c>
      <c r="I1555" s="32">
        <v>325093</v>
      </c>
      <c r="J1555" s="33">
        <v>744625783.39999998</v>
      </c>
      <c r="K1555" s="39">
        <f>IF(ISERROR((Table212[[#This Row],[Close Price]]-G1554)/G1554),0,(Table212[[#This Row],[Close Price]]-G1554)/G1554)</f>
        <v>4.6445972405628158E-2</v>
      </c>
      <c r="L1555" s="39">
        <f>IF(OR(Table212[[#This Row],[Raw Return]]&lt;-20,Table212[[#This Row],[Raw Return]]&gt;20),"Outlier",Table212[[#This Row],[Raw Return]])</f>
        <v>4.6445972405628158E-2</v>
      </c>
      <c r="M1555" s="40">
        <f>(Table212[[#This Row],[Return]]-$Q$3)^2</f>
        <v>2.0392511356959178E-3</v>
      </c>
      <c r="N1555" s="40">
        <f>(Table212[[#This Row],[Return]]-$Q$3)^3</f>
        <v>9.2088642136794682E-5</v>
      </c>
    </row>
    <row r="1556" spans="1:14" x14ac:dyDescent="0.3">
      <c r="A1556" s="36">
        <v>42551</v>
      </c>
      <c r="B1556" s="37">
        <v>2298.1</v>
      </c>
      <c r="C1556" s="37">
        <v>2320</v>
      </c>
      <c r="D1556" s="37">
        <v>2359.6999999999998</v>
      </c>
      <c r="E1556" s="37">
        <v>2279.5500000000002</v>
      </c>
      <c r="F1556" s="37">
        <v>2332</v>
      </c>
      <c r="G1556" s="37">
        <v>2321.6</v>
      </c>
      <c r="H1556" s="37">
        <v>2322.04</v>
      </c>
      <c r="I1556" s="37">
        <v>299835</v>
      </c>
      <c r="J1556" s="38">
        <v>696228910.75</v>
      </c>
      <c r="K1556" s="39">
        <f>IF(ISERROR((Table212[[#This Row],[Close Price]]-G1555)/G1555),0,(Table212[[#This Row],[Close Price]]-G1555)/G1555)</f>
        <v>1.0225838736347418E-2</v>
      </c>
      <c r="L1556" s="39">
        <f>IF(OR(Table212[[#This Row],[Raw Return]]&lt;-20,Table212[[#This Row],[Raw Return]]&gt;20),"Outlier",Table212[[#This Row],[Raw Return]])</f>
        <v>1.0225838736347418E-2</v>
      </c>
      <c r="M1556" s="40">
        <f>(Table212[[#This Row],[Return]]-$Q$3)^2</f>
        <v>7.9886676078252803E-5</v>
      </c>
      <c r="N1556" s="40">
        <f>(Table212[[#This Row],[Return]]-$Q$3)^3</f>
        <v>7.1402189140236475E-7</v>
      </c>
    </row>
    <row r="1557" spans="1:14" x14ac:dyDescent="0.3">
      <c r="A1557" s="31">
        <v>42552</v>
      </c>
      <c r="B1557" s="32">
        <v>2321.6</v>
      </c>
      <c r="C1557" s="32">
        <v>2321</v>
      </c>
      <c r="D1557" s="32">
        <v>2390</v>
      </c>
      <c r="E1557" s="32">
        <v>2316.25</v>
      </c>
      <c r="F1557" s="32">
        <v>2339.9499999999998</v>
      </c>
      <c r="G1557" s="32">
        <v>2354.8000000000002</v>
      </c>
      <c r="H1557" s="32">
        <v>2355.13</v>
      </c>
      <c r="I1557" s="32">
        <v>203829</v>
      </c>
      <c r="J1557" s="33">
        <v>480044725.69999999</v>
      </c>
      <c r="K1557" s="39">
        <f>IF(ISERROR((Table212[[#This Row],[Close Price]]-G1556)/G1556),0,(Table212[[#This Row],[Close Price]]-G1556)/G1556)</f>
        <v>1.4300482425913282E-2</v>
      </c>
      <c r="L1557" s="39">
        <f>IF(OR(Table212[[#This Row],[Raw Return]]&lt;-20,Table212[[#This Row],[Raw Return]]&gt;20),"Outlier",Table212[[#This Row],[Raw Return]])</f>
        <v>1.4300482425913282E-2</v>
      </c>
      <c r="M1557" s="40">
        <f>(Table212[[#This Row],[Return]]-$Q$3)^2</f>
        <v>1.6932719543727442E-4</v>
      </c>
      <c r="N1557" s="40">
        <f>(Table212[[#This Row],[Return]]-$Q$3)^3</f>
        <v>2.2033833982095725E-6</v>
      </c>
    </row>
    <row r="1558" spans="1:14" x14ac:dyDescent="0.3">
      <c r="A1558" s="36">
        <v>42555</v>
      </c>
      <c r="B1558" s="37">
        <v>2354.8000000000002</v>
      </c>
      <c r="C1558" s="37">
        <v>2370</v>
      </c>
      <c r="D1558" s="37">
        <v>2399.6999999999998</v>
      </c>
      <c r="E1558" s="37">
        <v>2328.8000000000002</v>
      </c>
      <c r="F1558" s="37">
        <v>2360</v>
      </c>
      <c r="G1558" s="37">
        <v>2351.75</v>
      </c>
      <c r="H1558" s="37">
        <v>2371.2800000000002</v>
      </c>
      <c r="I1558" s="37">
        <v>165371</v>
      </c>
      <c r="J1558" s="38">
        <v>392140866.35000002</v>
      </c>
      <c r="K1558" s="39">
        <f>IF(ISERROR((Table212[[#This Row],[Close Price]]-G1557)/G1557),0,(Table212[[#This Row],[Close Price]]-G1557)/G1557)</f>
        <v>-1.2952267708511048E-3</v>
      </c>
      <c r="L1558" s="39">
        <f>IF(OR(Table212[[#This Row],[Raw Return]]&lt;-20,Table212[[#This Row],[Raw Return]]&gt;20),"Outlier",Table212[[#This Row],[Raw Return]])</f>
        <v>-1.2952267708511048E-3</v>
      </c>
      <c r="M1558" s="40">
        <f>(Table212[[#This Row],[Return]]-$Q$3)^2</f>
        <v>6.6725649472108768E-6</v>
      </c>
      <c r="N1558" s="40">
        <f>(Table212[[#This Row],[Return]]-$Q$3)^3</f>
        <v>-1.7236108310800847E-8</v>
      </c>
    </row>
    <row r="1559" spans="1:14" x14ac:dyDescent="0.3">
      <c r="A1559" s="31">
        <v>42556</v>
      </c>
      <c r="B1559" s="32">
        <v>2351.75</v>
      </c>
      <c r="C1559" s="32">
        <v>2389</v>
      </c>
      <c r="D1559" s="32">
        <v>2389</v>
      </c>
      <c r="E1559" s="32">
        <v>2306</v>
      </c>
      <c r="F1559" s="32">
        <v>2319.8000000000002</v>
      </c>
      <c r="G1559" s="32">
        <v>2314.65</v>
      </c>
      <c r="H1559" s="32">
        <v>2339.11</v>
      </c>
      <c r="I1559" s="32">
        <v>81604</v>
      </c>
      <c r="J1559" s="33">
        <v>190881028.5</v>
      </c>
      <c r="K1559" s="39">
        <f>IF(ISERROR((Table212[[#This Row],[Close Price]]-G1558)/G1558),0,(Table212[[#This Row],[Close Price]]-G1558)/G1558)</f>
        <v>-1.5775486339959566E-2</v>
      </c>
      <c r="L1559" s="39">
        <f>IF(OR(Table212[[#This Row],[Raw Return]]&lt;-20,Table212[[#This Row],[Raw Return]]&gt;20),"Outlier",Table212[[#This Row],[Raw Return]])</f>
        <v>-1.5775486339959566E-2</v>
      </c>
      <c r="M1559" s="40">
        <f>(Table212[[#This Row],[Return]]-$Q$3)^2</f>
        <v>2.9115929232401703E-4</v>
      </c>
      <c r="N1559" s="40">
        <f>(Table212[[#This Row],[Return]]-$Q$3)^3</f>
        <v>-4.9681646767647491E-6</v>
      </c>
    </row>
    <row r="1560" spans="1:14" x14ac:dyDescent="0.3">
      <c r="A1560" s="36">
        <v>42558</v>
      </c>
      <c r="B1560" s="37">
        <v>2314.65</v>
      </c>
      <c r="C1560" s="37">
        <v>2326</v>
      </c>
      <c r="D1560" s="37">
        <v>2339.9</v>
      </c>
      <c r="E1560" s="37">
        <v>2300</v>
      </c>
      <c r="F1560" s="37">
        <v>2313.8000000000002</v>
      </c>
      <c r="G1560" s="37">
        <v>2323.8000000000002</v>
      </c>
      <c r="H1560" s="37">
        <v>2320.62</v>
      </c>
      <c r="I1560" s="37">
        <v>70960</v>
      </c>
      <c r="J1560" s="38">
        <v>164671419.75</v>
      </c>
      <c r="K1560" s="39">
        <f>IF(ISERROR((Table212[[#This Row],[Close Price]]-G1559)/G1559),0,(Table212[[#This Row],[Close Price]]-G1559)/G1559)</f>
        <v>3.9530814593999484E-3</v>
      </c>
      <c r="L1560" s="39">
        <f>IF(OR(Table212[[#This Row],[Raw Return]]&lt;-20,Table212[[#This Row],[Raw Return]]&gt;20),"Outlier",Table212[[#This Row],[Raw Return]])</f>
        <v>3.9530814593999484E-3</v>
      </c>
      <c r="M1560" s="40">
        <f>(Table212[[#This Row],[Return]]-$Q$3)^2</f>
        <v>7.103170510515317E-6</v>
      </c>
      <c r="N1560" s="40">
        <f>(Table212[[#This Row],[Return]]-$Q$3)^3</f>
        <v>1.8931209429078174E-8</v>
      </c>
    </row>
    <row r="1561" spans="1:14" x14ac:dyDescent="0.3">
      <c r="A1561" s="31">
        <v>42559</v>
      </c>
      <c r="B1561" s="32">
        <v>2323.8000000000002</v>
      </c>
      <c r="C1561" s="32">
        <v>2313.85</v>
      </c>
      <c r="D1561" s="32">
        <v>2323.1999999999998</v>
      </c>
      <c r="E1561" s="32">
        <v>2292.0500000000002</v>
      </c>
      <c r="F1561" s="32">
        <v>2306.0500000000002</v>
      </c>
      <c r="G1561" s="32">
        <v>2306.0500000000002</v>
      </c>
      <c r="H1561" s="32">
        <v>2307.36</v>
      </c>
      <c r="I1561" s="32">
        <v>41234</v>
      </c>
      <c r="J1561" s="33">
        <v>95141698.5</v>
      </c>
      <c r="K1561" s="39">
        <f>IF(ISERROR((Table212[[#This Row],[Close Price]]-G1560)/G1560),0,(Table212[[#This Row],[Close Price]]-G1560)/G1560)</f>
        <v>-7.638350976848265E-3</v>
      </c>
      <c r="L1561" s="39">
        <f>IF(OR(Table212[[#This Row],[Raw Return]]&lt;-20,Table212[[#This Row],[Raw Return]]&gt;20),"Outlier",Table212[[#This Row],[Raw Return]])</f>
        <v>-7.638350976848265E-3</v>
      </c>
      <c r="M1561" s="40">
        <f>(Table212[[#This Row],[Return]]-$Q$3)^2</f>
        <v>7.9678029182997983E-5</v>
      </c>
      <c r="N1561" s="40">
        <f>(Table212[[#This Row],[Return]]-$Q$3)^3</f>
        <v>-7.1122641021412447E-7</v>
      </c>
    </row>
    <row r="1562" spans="1:14" x14ac:dyDescent="0.3">
      <c r="A1562" s="36">
        <v>42562</v>
      </c>
      <c r="B1562" s="37">
        <v>2306.0500000000002</v>
      </c>
      <c r="C1562" s="37">
        <v>2325</v>
      </c>
      <c r="D1562" s="37">
        <v>2399</v>
      </c>
      <c r="E1562" s="37">
        <v>2320</v>
      </c>
      <c r="F1562" s="37">
        <v>2358</v>
      </c>
      <c r="G1562" s="37">
        <v>2359.15</v>
      </c>
      <c r="H1562" s="37">
        <v>2367.0300000000002</v>
      </c>
      <c r="I1562" s="37">
        <v>282287</v>
      </c>
      <c r="J1562" s="38">
        <v>668180669.75</v>
      </c>
      <c r="K1562" s="39">
        <f>IF(ISERROR((Table212[[#This Row],[Close Price]]-G1561)/G1561),0,(Table212[[#This Row],[Close Price]]-G1561)/G1561)</f>
        <v>2.3026387112161446E-2</v>
      </c>
      <c r="L1562" s="39">
        <f>IF(OR(Table212[[#This Row],[Raw Return]]&lt;-20,Table212[[#This Row],[Raw Return]]&gt;20),"Outlier",Table212[[#This Row],[Raw Return]])</f>
        <v>2.3026387112161446E-2</v>
      </c>
      <c r="M1562" s="40">
        <f>(Table212[[#This Row],[Return]]-$Q$3)^2</f>
        <v>4.7256164492170364E-4</v>
      </c>
      <c r="N1562" s="40">
        <f>(Table212[[#This Row],[Return]]-$Q$3)^3</f>
        <v>1.0272773303934248E-5</v>
      </c>
    </row>
    <row r="1563" spans="1:14" x14ac:dyDescent="0.3">
      <c r="A1563" s="31">
        <v>42563</v>
      </c>
      <c r="B1563" s="32">
        <v>2359.15</v>
      </c>
      <c r="C1563" s="32">
        <v>2375</v>
      </c>
      <c r="D1563" s="32">
        <v>2490.35</v>
      </c>
      <c r="E1563" s="32">
        <v>2365.0500000000002</v>
      </c>
      <c r="F1563" s="32">
        <v>2430</v>
      </c>
      <c r="G1563" s="32">
        <v>2429.1</v>
      </c>
      <c r="H1563" s="32">
        <v>2431.77</v>
      </c>
      <c r="I1563" s="32">
        <v>279770</v>
      </c>
      <c r="J1563" s="33">
        <v>680335354.45000005</v>
      </c>
      <c r="K1563" s="39">
        <f>IF(ISERROR((Table212[[#This Row],[Close Price]]-G1562)/G1562),0,(Table212[[#This Row],[Close Price]]-G1562)/G1562)</f>
        <v>2.9650509717482912E-2</v>
      </c>
      <c r="L1563" s="39">
        <f>IF(OR(Table212[[#This Row],[Raw Return]]&lt;-20,Table212[[#This Row],[Raw Return]]&gt;20),"Outlier",Table212[[#This Row],[Raw Return]])</f>
        <v>2.9650509717482912E-2</v>
      </c>
      <c r="M1563" s="40">
        <f>(Table212[[#This Row],[Return]]-$Q$3)^2</f>
        <v>8.0443739904595293E-4</v>
      </c>
      <c r="N1563" s="40">
        <f>(Table212[[#This Row],[Return]]-$Q$3)^3</f>
        <v>2.2815940716253285E-5</v>
      </c>
    </row>
    <row r="1564" spans="1:14" x14ac:dyDescent="0.3">
      <c r="A1564" s="36">
        <v>42564</v>
      </c>
      <c r="B1564" s="37">
        <v>2429.1</v>
      </c>
      <c r="C1564" s="37">
        <v>2448</v>
      </c>
      <c r="D1564" s="37">
        <v>2448</v>
      </c>
      <c r="E1564" s="37">
        <v>2350</v>
      </c>
      <c r="F1564" s="37">
        <v>2364</v>
      </c>
      <c r="G1564" s="37">
        <v>2361.85</v>
      </c>
      <c r="H1564" s="37">
        <v>2390.4</v>
      </c>
      <c r="I1564" s="37">
        <v>110100</v>
      </c>
      <c r="J1564" s="38">
        <v>263183247.15000001</v>
      </c>
      <c r="K1564" s="39">
        <f>IF(ISERROR((Table212[[#This Row],[Close Price]]-G1563)/G1563),0,(Table212[[#This Row],[Close Price]]-G1563)/G1563)</f>
        <v>-2.7685150878926354E-2</v>
      </c>
      <c r="L1564" s="39">
        <f>IF(OR(Table212[[#This Row],[Raw Return]]&lt;-20,Table212[[#This Row],[Raw Return]]&gt;20),"Outlier",Table212[[#This Row],[Raw Return]])</f>
        <v>-2.7685150878926354E-2</v>
      </c>
      <c r="M1564" s="40">
        <f>(Table212[[#This Row],[Return]]-$Q$3)^2</f>
        <v>8.3943791314366068E-4</v>
      </c>
      <c r="N1564" s="40">
        <f>(Table212[[#This Row],[Return]]-$Q$3)^3</f>
        <v>-2.4321080784739649E-5</v>
      </c>
    </row>
    <row r="1565" spans="1:14" x14ac:dyDescent="0.3">
      <c r="A1565" s="31">
        <v>42565</v>
      </c>
      <c r="B1565" s="32">
        <v>2361.85</v>
      </c>
      <c r="C1565" s="32">
        <v>2378</v>
      </c>
      <c r="D1565" s="32">
        <v>2435</v>
      </c>
      <c r="E1565" s="32">
        <v>2377.9499999999998</v>
      </c>
      <c r="F1565" s="32">
        <v>2399</v>
      </c>
      <c r="G1565" s="32">
        <v>2397.3000000000002</v>
      </c>
      <c r="H1565" s="32">
        <v>2400.38</v>
      </c>
      <c r="I1565" s="32">
        <v>93311</v>
      </c>
      <c r="J1565" s="33">
        <v>223981927.25</v>
      </c>
      <c r="K1565" s="39">
        <f>IF(ISERROR((Table212[[#This Row],[Close Price]]-G1564)/G1564),0,(Table212[[#This Row],[Close Price]]-G1564)/G1564)</f>
        <v>1.5009420581324078E-2</v>
      </c>
      <c r="L1565" s="39">
        <f>IF(OR(Table212[[#This Row],[Raw Return]]&lt;-20,Table212[[#This Row],[Raw Return]]&gt;20),"Outlier",Table212[[#This Row],[Raw Return]])</f>
        <v>1.5009420581324078E-2</v>
      </c>
      <c r="M1565" s="40">
        <f>(Table212[[#This Row],[Return]]-$Q$3)^2</f>
        <v>1.882800153373143E-4</v>
      </c>
      <c r="N1565" s="40">
        <f>(Table212[[#This Row],[Return]]-$Q$3)^3</f>
        <v>2.5834873389753601E-6</v>
      </c>
    </row>
    <row r="1566" spans="1:14" x14ac:dyDescent="0.3">
      <c r="A1566" s="36">
        <v>42566</v>
      </c>
      <c r="B1566" s="37">
        <v>2397.3000000000002</v>
      </c>
      <c r="C1566" s="37">
        <v>2419</v>
      </c>
      <c r="D1566" s="37">
        <v>2444</v>
      </c>
      <c r="E1566" s="37">
        <v>2390</v>
      </c>
      <c r="F1566" s="37">
        <v>2428</v>
      </c>
      <c r="G1566" s="37">
        <v>2430.1999999999998</v>
      </c>
      <c r="H1566" s="37">
        <v>2423.62</v>
      </c>
      <c r="I1566" s="37">
        <v>74456</v>
      </c>
      <c r="J1566" s="38">
        <v>180452877.69999999</v>
      </c>
      <c r="K1566" s="39">
        <f>IF(ISERROR((Table212[[#This Row],[Close Price]]-G1565)/G1565),0,(Table212[[#This Row],[Close Price]]-G1565)/G1565)</f>
        <v>1.3723772577482848E-2</v>
      </c>
      <c r="L1566" s="39">
        <f>IF(OR(Table212[[#This Row],[Raw Return]]&lt;-20,Table212[[#This Row],[Raw Return]]&gt;20),"Outlier",Table212[[#This Row],[Raw Return]])</f>
        <v>1.3723772577482848E-2</v>
      </c>
      <c r="M1566" s="40">
        <f>(Table212[[#This Row],[Return]]-$Q$3)^2</f>
        <v>1.5465082550529175E-4</v>
      </c>
      <c r="N1566" s="40">
        <f>(Table212[[#This Row],[Return]]-$Q$3)^3</f>
        <v>1.9232173303702487E-6</v>
      </c>
    </row>
    <row r="1567" spans="1:14" x14ac:dyDescent="0.3">
      <c r="A1567" s="31">
        <v>42569</v>
      </c>
      <c r="B1567" s="32">
        <v>2430.1999999999998</v>
      </c>
      <c r="C1567" s="32">
        <v>2435</v>
      </c>
      <c r="D1567" s="32">
        <v>2480</v>
      </c>
      <c r="E1567" s="32">
        <v>2414.4499999999998</v>
      </c>
      <c r="F1567" s="32">
        <v>2464</v>
      </c>
      <c r="G1567" s="32">
        <v>2460.5500000000002</v>
      </c>
      <c r="H1567" s="32">
        <v>2451.38</v>
      </c>
      <c r="I1567" s="32">
        <v>136300</v>
      </c>
      <c r="J1567" s="33">
        <v>334123025.55000001</v>
      </c>
      <c r="K1567" s="39">
        <f>IF(ISERROR((Table212[[#This Row],[Close Price]]-G1566)/G1566),0,(Table212[[#This Row],[Close Price]]-G1566)/G1566)</f>
        <v>1.2488684058925342E-2</v>
      </c>
      <c r="L1567" s="39">
        <f>IF(OR(Table212[[#This Row],[Raw Return]]&lt;-20,Table212[[#This Row],[Raw Return]]&gt;20),"Outlier",Table212[[#This Row],[Raw Return]])</f>
        <v>1.2488684058925342E-2</v>
      </c>
      <c r="M1567" s="40">
        <f>(Table212[[#This Row],[Return]]-$Q$3)^2</f>
        <v>1.2545747233318904E-4</v>
      </c>
      <c r="N1567" s="40">
        <f>(Table212[[#This Row],[Return]]-$Q$3)^3</f>
        <v>1.4052215454188485E-6</v>
      </c>
    </row>
    <row r="1568" spans="1:14" x14ac:dyDescent="0.3">
      <c r="A1568" s="36">
        <v>42570</v>
      </c>
      <c r="B1568" s="37">
        <v>2460.5500000000002</v>
      </c>
      <c r="C1568" s="37">
        <v>2480</v>
      </c>
      <c r="D1568" s="37">
        <v>2511</v>
      </c>
      <c r="E1568" s="37">
        <v>2471.1</v>
      </c>
      <c r="F1568" s="37">
        <v>2490</v>
      </c>
      <c r="G1568" s="37">
        <v>2498.35</v>
      </c>
      <c r="H1568" s="37">
        <v>2494.5300000000002</v>
      </c>
      <c r="I1568" s="37">
        <v>112405</v>
      </c>
      <c r="J1568" s="38">
        <v>280398044.64999998</v>
      </c>
      <c r="K1568" s="39">
        <f>IF(ISERROR((Table212[[#This Row],[Close Price]]-G1567)/G1567),0,(Table212[[#This Row],[Close Price]]-G1567)/G1567)</f>
        <v>1.5362418971368077E-2</v>
      </c>
      <c r="L1568" s="39">
        <f>IF(OR(Table212[[#This Row],[Raw Return]]&lt;-20,Table212[[#This Row],[Raw Return]]&gt;20),"Outlier",Table212[[#This Row],[Raw Return]])</f>
        <v>1.5362418971368077E-2</v>
      </c>
      <c r="M1568" s="40">
        <f>(Table212[[#This Row],[Return]]-$Q$3)^2</f>
        <v>1.9809196967475232E-4</v>
      </c>
      <c r="N1568" s="40">
        <f>(Table212[[#This Row],[Return]]-$Q$3)^3</f>
        <v>2.7880483787888267E-6</v>
      </c>
    </row>
    <row r="1569" spans="1:14" x14ac:dyDescent="0.3">
      <c r="A1569" s="31">
        <v>42571</v>
      </c>
      <c r="B1569" s="32">
        <v>2498.35</v>
      </c>
      <c r="C1569" s="32">
        <v>2500</v>
      </c>
      <c r="D1569" s="32">
        <v>2571</v>
      </c>
      <c r="E1569" s="32">
        <v>2457.1</v>
      </c>
      <c r="F1569" s="32">
        <v>2552</v>
      </c>
      <c r="G1569" s="32">
        <v>2554.1999999999998</v>
      </c>
      <c r="H1569" s="32">
        <v>2515.4</v>
      </c>
      <c r="I1569" s="32">
        <v>278900</v>
      </c>
      <c r="J1569" s="33">
        <v>701545329.20000005</v>
      </c>
      <c r="K1569" s="39">
        <f>IF(ISERROR((Table212[[#This Row],[Close Price]]-G1568)/G1568),0,(Table212[[#This Row],[Close Price]]-G1568)/G1568)</f>
        <v>2.2354754137730866E-2</v>
      </c>
      <c r="L1569" s="39">
        <f>IF(OR(Table212[[#This Row],[Raw Return]]&lt;-20,Table212[[#This Row],[Raw Return]]&gt;20),"Outlier",Table212[[#This Row],[Raw Return]])</f>
        <v>2.2354754137730866E-2</v>
      </c>
      <c r="M1569" s="40">
        <f>(Table212[[#This Row],[Return]]-$Q$3)^2</f>
        <v>4.4381217172524115E-4</v>
      </c>
      <c r="N1569" s="40">
        <f>(Table212[[#This Row],[Return]]-$Q$3)^3</f>
        <v>9.3497244794323612E-6</v>
      </c>
    </row>
    <row r="1570" spans="1:14" x14ac:dyDescent="0.3">
      <c r="A1570" s="36">
        <v>42572</v>
      </c>
      <c r="B1570" s="37">
        <v>2554.1999999999998</v>
      </c>
      <c r="C1570" s="37">
        <v>2559.1</v>
      </c>
      <c r="D1570" s="37">
        <v>2730</v>
      </c>
      <c r="E1570" s="37">
        <v>2559.1</v>
      </c>
      <c r="F1570" s="37">
        <v>2614.4499999999998</v>
      </c>
      <c r="G1570" s="37">
        <v>2608.6999999999998</v>
      </c>
      <c r="H1570" s="37">
        <v>2651.63</v>
      </c>
      <c r="I1570" s="37">
        <v>273400</v>
      </c>
      <c r="J1570" s="38">
        <v>724955574.95000005</v>
      </c>
      <c r="K1570" s="39">
        <f>IF(ISERROR((Table212[[#This Row],[Close Price]]-G1569)/G1569),0,(Table212[[#This Row],[Close Price]]-G1569)/G1569)</f>
        <v>2.1337405058335292E-2</v>
      </c>
      <c r="L1570" s="39">
        <f>IF(OR(Table212[[#This Row],[Raw Return]]&lt;-20,Table212[[#This Row],[Raw Return]]&gt;20),"Outlier",Table212[[#This Row],[Raw Return]])</f>
        <v>2.1337405058335292E-2</v>
      </c>
      <c r="M1570" s="40">
        <f>(Table212[[#This Row],[Return]]-$Q$3)^2</f>
        <v>4.0198248983271042E-4</v>
      </c>
      <c r="N1570" s="40">
        <f>(Table212[[#This Row],[Return]]-$Q$3)^3</f>
        <v>8.0595483267077323E-6</v>
      </c>
    </row>
    <row r="1571" spans="1:14" x14ac:dyDescent="0.3">
      <c r="A1571" s="31">
        <v>42573</v>
      </c>
      <c r="B1571" s="32">
        <v>2608.6999999999998</v>
      </c>
      <c r="C1571" s="32">
        <v>2630</v>
      </c>
      <c r="D1571" s="32">
        <v>2648</v>
      </c>
      <c r="E1571" s="32">
        <v>2576.1</v>
      </c>
      <c r="F1571" s="32">
        <v>2599.9499999999998</v>
      </c>
      <c r="G1571" s="32">
        <v>2599.85</v>
      </c>
      <c r="H1571" s="32">
        <v>2609.08</v>
      </c>
      <c r="I1571" s="32">
        <v>210403</v>
      </c>
      <c r="J1571" s="33">
        <v>548958648.45000005</v>
      </c>
      <c r="K1571" s="39">
        <f>IF(ISERROR((Table212[[#This Row],[Close Price]]-G1570)/G1570),0,(Table212[[#This Row],[Close Price]]-G1570)/G1570)</f>
        <v>-3.3924943458427223E-3</v>
      </c>
      <c r="L1571" s="39">
        <f>IF(OR(Table212[[#This Row],[Raw Return]]&lt;-20,Table212[[#This Row],[Raw Return]]&gt;20),"Outlier",Table212[[#This Row],[Raw Return]])</f>
        <v>-3.3924943458427223E-3</v>
      </c>
      <c r="M1571" s="40">
        <f>(Table212[[#This Row],[Return]]-$Q$3)^2</f>
        <v>2.1906129342356087E-5</v>
      </c>
      <c r="N1571" s="40">
        <f>(Table212[[#This Row],[Return]]-$Q$3)^3</f>
        <v>-1.0252941309773073E-7</v>
      </c>
    </row>
    <row r="1572" spans="1:14" x14ac:dyDescent="0.3">
      <c r="A1572" s="36">
        <v>42576</v>
      </c>
      <c r="B1572" s="37">
        <v>2599.85</v>
      </c>
      <c r="C1572" s="37">
        <v>2616.8000000000002</v>
      </c>
      <c r="D1572" s="37">
        <v>2677.95</v>
      </c>
      <c r="E1572" s="37">
        <v>2595</v>
      </c>
      <c r="F1572" s="37">
        <v>2599</v>
      </c>
      <c r="G1572" s="37">
        <v>2599.9499999999998</v>
      </c>
      <c r="H1572" s="37">
        <v>2617.36</v>
      </c>
      <c r="I1572" s="37">
        <v>184636</v>
      </c>
      <c r="J1572" s="38">
        <v>483258394.94999999</v>
      </c>
      <c r="K1572" s="39">
        <f>IF(ISERROR((Table212[[#This Row],[Close Price]]-G1571)/G1571),0,(Table212[[#This Row],[Close Price]]-G1571)/G1571)</f>
        <v>3.8463757524437581E-5</v>
      </c>
      <c r="L1572" s="39">
        <f>IF(OR(Table212[[#This Row],[Raw Return]]&lt;-20,Table212[[#This Row],[Raw Return]]&gt;20),"Outlier",Table212[[#This Row],[Raw Return]])</f>
        <v>3.8463757524437581E-5</v>
      </c>
      <c r="M1572" s="40">
        <f>(Table212[[#This Row],[Return]]-$Q$3)^2</f>
        <v>1.5611010974644009E-6</v>
      </c>
      <c r="N1572" s="40">
        <f>(Table212[[#This Row],[Return]]-$Q$3)^3</f>
        <v>-1.9505026449118738E-9</v>
      </c>
    </row>
    <row r="1573" spans="1:14" x14ac:dyDescent="0.3">
      <c r="A1573" s="31">
        <v>42577</v>
      </c>
      <c r="B1573" s="32">
        <v>2599.9499999999998</v>
      </c>
      <c r="C1573" s="32">
        <v>2618</v>
      </c>
      <c r="D1573" s="32">
        <v>2775</v>
      </c>
      <c r="E1573" s="32">
        <v>2571.1</v>
      </c>
      <c r="F1573" s="32">
        <v>2690</v>
      </c>
      <c r="G1573" s="32">
        <v>2715.05</v>
      </c>
      <c r="H1573" s="32">
        <v>2678.59</v>
      </c>
      <c r="I1573" s="32">
        <v>712262</v>
      </c>
      <c r="J1573" s="33">
        <v>1907855759</v>
      </c>
      <c r="K1573" s="39">
        <f>IF(ISERROR((Table212[[#This Row],[Close Price]]-G1572)/G1572),0,(Table212[[#This Row],[Close Price]]-G1572)/G1572)</f>
        <v>4.4270082116963934E-2</v>
      </c>
      <c r="L1573" s="39">
        <f>IF(OR(Table212[[#This Row],[Raw Return]]&lt;-20,Table212[[#This Row],[Raw Return]]&gt;20),"Outlier",Table212[[#This Row],[Raw Return]])</f>
        <v>4.4270082116963934E-2</v>
      </c>
      <c r="M1573" s="40">
        <f>(Table212[[#This Row],[Return]]-$Q$3)^2</f>
        <v>1.8474676295568322E-3</v>
      </c>
      <c r="N1573" s="40">
        <f>(Table212[[#This Row],[Return]]-$Q$3)^3</f>
        <v>7.9408182587377464E-5</v>
      </c>
    </row>
    <row r="1574" spans="1:14" x14ac:dyDescent="0.3">
      <c r="A1574" s="36">
        <v>42578</v>
      </c>
      <c r="B1574" s="37">
        <v>2715.05</v>
      </c>
      <c r="C1574" s="37">
        <v>2715</v>
      </c>
      <c r="D1574" s="37">
        <v>2715</v>
      </c>
      <c r="E1574" s="37">
        <v>2601</v>
      </c>
      <c r="F1574" s="37">
        <v>2619</v>
      </c>
      <c r="G1574" s="37">
        <v>2614.15</v>
      </c>
      <c r="H1574" s="37">
        <v>2634.89</v>
      </c>
      <c r="I1574" s="37">
        <v>212238</v>
      </c>
      <c r="J1574" s="38">
        <v>559224087.79999995</v>
      </c>
      <c r="K1574" s="39">
        <f>IF(ISERROR((Table212[[#This Row],[Close Price]]-G1573)/G1573),0,(Table212[[#This Row],[Close Price]]-G1573)/G1573)</f>
        <v>-3.7163219830205735E-2</v>
      </c>
      <c r="L1574" s="39">
        <f>IF(OR(Table212[[#This Row],[Raw Return]]&lt;-20,Table212[[#This Row],[Raw Return]]&gt;20),"Outlier",Table212[[#This Row],[Raw Return]])</f>
        <v>-3.7163219830205735E-2</v>
      </c>
      <c r="M1574" s="40">
        <f>(Table212[[#This Row],[Return]]-$Q$3)^2</f>
        <v>1.4784889292820775E-3</v>
      </c>
      <c r="N1574" s="40">
        <f>(Table212[[#This Row],[Return]]-$Q$3)^3</f>
        <v>-5.6849561006697671E-5</v>
      </c>
    </row>
    <row r="1575" spans="1:14" x14ac:dyDescent="0.3">
      <c r="A1575" s="31">
        <v>42579</v>
      </c>
      <c r="B1575" s="32">
        <v>2614.15</v>
      </c>
      <c r="C1575" s="32">
        <v>2634.8</v>
      </c>
      <c r="D1575" s="32">
        <v>2730</v>
      </c>
      <c r="E1575" s="32">
        <v>2619.5</v>
      </c>
      <c r="F1575" s="32">
        <v>2650</v>
      </c>
      <c r="G1575" s="32">
        <v>2665.05</v>
      </c>
      <c r="H1575" s="32">
        <v>2684.53</v>
      </c>
      <c r="I1575" s="32">
        <v>337816</v>
      </c>
      <c r="J1575" s="33">
        <v>906877530.95000005</v>
      </c>
      <c r="K1575" s="39">
        <f>IF(ISERROR((Table212[[#This Row],[Close Price]]-G1574)/G1574),0,(Table212[[#This Row],[Close Price]]-G1574)/G1574)</f>
        <v>1.9470956142532022E-2</v>
      </c>
      <c r="L1575" s="39">
        <f>IF(OR(Table212[[#This Row],[Raw Return]]&lt;-20,Table212[[#This Row],[Raw Return]]&gt;20),"Outlier",Table212[[#This Row],[Raw Return]])</f>
        <v>1.9470956142532022E-2</v>
      </c>
      <c r="M1575" s="40">
        <f>(Table212[[#This Row],[Return]]-$Q$3)^2</f>
        <v>3.3062338262838302E-4</v>
      </c>
      <c r="N1575" s="40">
        <f>(Table212[[#This Row],[Return]]-$Q$3)^3</f>
        <v>6.0117421823282857E-6</v>
      </c>
    </row>
    <row r="1576" spans="1:14" x14ac:dyDescent="0.3">
      <c r="A1576" s="36">
        <v>42580</v>
      </c>
      <c r="B1576" s="37">
        <v>2665.05</v>
      </c>
      <c r="C1576" s="37">
        <v>2659.9</v>
      </c>
      <c r="D1576" s="37">
        <v>2784.9</v>
      </c>
      <c r="E1576" s="37">
        <v>2652.65</v>
      </c>
      <c r="F1576" s="37">
        <v>2724</v>
      </c>
      <c r="G1576" s="37">
        <v>2723.9</v>
      </c>
      <c r="H1576" s="37">
        <v>2735.18</v>
      </c>
      <c r="I1576" s="37">
        <v>352214</v>
      </c>
      <c r="J1576" s="38">
        <v>963370422.45000005</v>
      </c>
      <c r="K1576" s="39">
        <f>IF(ISERROR((Table212[[#This Row],[Close Price]]-G1575)/G1575),0,(Table212[[#This Row],[Close Price]]-G1575)/G1575)</f>
        <v>2.2082137295735504E-2</v>
      </c>
      <c r="L1576" s="39">
        <f>IF(OR(Table212[[#This Row],[Raw Return]]&lt;-20,Table212[[#This Row],[Raw Return]]&gt;20),"Outlier",Table212[[#This Row],[Raw Return]])</f>
        <v>2.2082137295735504E-2</v>
      </c>
      <c r="M1576" s="40">
        <f>(Table212[[#This Row],[Return]]-$Q$3)^2</f>
        <v>4.3240013539593166E-4</v>
      </c>
      <c r="N1576" s="40">
        <f>(Table212[[#This Row],[Return]]-$Q$3)^3</f>
        <v>8.9914292617391109E-6</v>
      </c>
    </row>
    <row r="1577" spans="1:14" x14ac:dyDescent="0.3">
      <c r="A1577" s="31">
        <v>42583</v>
      </c>
      <c r="B1577" s="32">
        <v>2723.9</v>
      </c>
      <c r="C1577" s="32">
        <v>2739.8</v>
      </c>
      <c r="D1577" s="32">
        <v>2874</v>
      </c>
      <c r="E1577" s="32">
        <v>2738.7</v>
      </c>
      <c r="F1577" s="32">
        <v>2838</v>
      </c>
      <c r="G1577" s="32">
        <v>2828.75</v>
      </c>
      <c r="H1577" s="32">
        <v>2824.4</v>
      </c>
      <c r="I1577" s="32">
        <v>340420</v>
      </c>
      <c r="J1577" s="33">
        <v>961482044.95000005</v>
      </c>
      <c r="K1577" s="39">
        <f>IF(ISERROR((Table212[[#This Row],[Close Price]]-G1576)/G1576),0,(Table212[[#This Row],[Close Price]]-G1576)/G1576)</f>
        <v>3.8492602518447779E-2</v>
      </c>
      <c r="L1577" s="39">
        <f>IF(OR(Table212[[#This Row],[Raw Return]]&lt;-20,Table212[[#This Row],[Raw Return]]&gt;20),"Outlier",Table212[[#This Row],[Raw Return]])</f>
        <v>3.8492602518447779E-2</v>
      </c>
      <c r="M1577" s="40">
        <f>(Table212[[#This Row],[Return]]-$Q$3)^2</f>
        <v>1.3841895865498459E-3</v>
      </c>
      <c r="N1577" s="40">
        <f>(Table212[[#This Row],[Return]]-$Q$3)^3</f>
        <v>5.1498356161392798E-5</v>
      </c>
    </row>
    <row r="1578" spans="1:14" x14ac:dyDescent="0.3">
      <c r="A1578" s="36">
        <v>42584</v>
      </c>
      <c r="B1578" s="37">
        <v>2828.75</v>
      </c>
      <c r="C1578" s="37">
        <v>2867.3</v>
      </c>
      <c r="D1578" s="37">
        <v>2950</v>
      </c>
      <c r="E1578" s="37">
        <v>2675.75</v>
      </c>
      <c r="F1578" s="37">
        <v>2736.7</v>
      </c>
      <c r="G1578" s="37">
        <v>2726.1</v>
      </c>
      <c r="H1578" s="37">
        <v>2863.92</v>
      </c>
      <c r="I1578" s="37">
        <v>434130</v>
      </c>
      <c r="J1578" s="38">
        <v>1243312068.2</v>
      </c>
      <c r="K1578" s="39">
        <f>IF(ISERROR((Table212[[#This Row],[Close Price]]-G1577)/G1577),0,(Table212[[#This Row],[Close Price]]-G1577)/G1577)</f>
        <v>-3.6288113124171489E-2</v>
      </c>
      <c r="L1578" s="39">
        <f>IF(OR(Table212[[#This Row],[Raw Return]]&lt;-20,Table212[[#This Row],[Raw Return]]&gt;20),"Outlier",Table212[[#This Row],[Raw Return]])</f>
        <v>-3.6288113124171489E-2</v>
      </c>
      <c r="M1578" s="40">
        <f>(Table212[[#This Row],[Return]]-$Q$3)^2</f>
        <v>1.4119570682676573E-3</v>
      </c>
      <c r="N1578" s="40">
        <f>(Table212[[#This Row],[Return]]-$Q$3)^3</f>
        <v>-5.3055723076366902E-5</v>
      </c>
    </row>
    <row r="1579" spans="1:14" x14ac:dyDescent="0.3">
      <c r="A1579" s="31">
        <v>42585</v>
      </c>
      <c r="B1579" s="32">
        <v>2726.1</v>
      </c>
      <c r="C1579" s="32">
        <v>2748</v>
      </c>
      <c r="D1579" s="32">
        <v>2748.95</v>
      </c>
      <c r="E1579" s="32">
        <v>2601</v>
      </c>
      <c r="F1579" s="32">
        <v>2650.3</v>
      </c>
      <c r="G1579" s="32">
        <v>2645.5</v>
      </c>
      <c r="H1579" s="32">
        <v>2669.2</v>
      </c>
      <c r="I1579" s="32">
        <v>247573</v>
      </c>
      <c r="J1579" s="33">
        <v>660820752.10000002</v>
      </c>
      <c r="K1579" s="39">
        <f>IF(ISERROR((Table212[[#This Row],[Close Price]]-G1578)/G1578),0,(Table212[[#This Row],[Close Price]]-G1578)/G1578)</f>
        <v>-2.9566046733428674E-2</v>
      </c>
      <c r="L1579" s="39">
        <f>IF(OR(Table212[[#This Row],[Raw Return]]&lt;-20,Table212[[#This Row],[Raw Return]]&gt;20),"Outlier",Table212[[#This Row],[Raw Return]])</f>
        <v>-2.9566046733428674E-2</v>
      </c>
      <c r="M1579" s="40">
        <f>(Table212[[#This Row],[Return]]-$Q$3)^2</f>
        <v>9.5196628025510607E-4</v>
      </c>
      <c r="N1579" s="40">
        <f>(Table212[[#This Row],[Return]]-$Q$3)^3</f>
        <v>-2.9371920778666571E-5</v>
      </c>
    </row>
    <row r="1580" spans="1:14" x14ac:dyDescent="0.3">
      <c r="A1580" s="36">
        <v>42586</v>
      </c>
      <c r="B1580" s="37">
        <v>2645.5</v>
      </c>
      <c r="C1580" s="37">
        <v>2676</v>
      </c>
      <c r="D1580" s="37">
        <v>2735</v>
      </c>
      <c r="E1580" s="37">
        <v>2621.1</v>
      </c>
      <c r="F1580" s="37">
        <v>2656</v>
      </c>
      <c r="G1580" s="37">
        <v>2668.6</v>
      </c>
      <c r="H1580" s="37">
        <v>2672.56</v>
      </c>
      <c r="I1580" s="37">
        <v>205738</v>
      </c>
      <c r="J1580" s="38">
        <v>549847983.70000005</v>
      </c>
      <c r="K1580" s="39">
        <f>IF(ISERROR((Table212[[#This Row],[Close Price]]-G1579)/G1579),0,(Table212[[#This Row],[Close Price]]-G1579)/G1579)</f>
        <v>8.7318087318086976E-3</v>
      </c>
      <c r="L1580" s="39">
        <f>IF(OR(Table212[[#This Row],[Raw Return]]&lt;-20,Table212[[#This Row],[Raw Return]]&gt;20),"Outlier",Table212[[#This Row],[Raw Return]])</f>
        <v>8.7318087318086976E-3</v>
      </c>
      <c r="M1580" s="40">
        <f>(Table212[[#This Row],[Return]]-$Q$3)^2</f>
        <v>5.5411716596072745E-5</v>
      </c>
      <c r="N1580" s="40">
        <f>(Table212[[#This Row],[Return]]-$Q$3)^3</f>
        <v>4.1247953542124188E-7</v>
      </c>
    </row>
    <row r="1581" spans="1:14" x14ac:dyDescent="0.3">
      <c r="A1581" s="31">
        <v>42587</v>
      </c>
      <c r="B1581" s="32">
        <v>2668.6</v>
      </c>
      <c r="C1581" s="32">
        <v>2679</v>
      </c>
      <c r="D1581" s="32">
        <v>2708.65</v>
      </c>
      <c r="E1581" s="32">
        <v>2634</v>
      </c>
      <c r="F1581" s="32">
        <v>2675</v>
      </c>
      <c r="G1581" s="32">
        <v>2669.7</v>
      </c>
      <c r="H1581" s="32">
        <v>2674.05</v>
      </c>
      <c r="I1581" s="32">
        <v>146436</v>
      </c>
      <c r="J1581" s="33">
        <v>391577178.14999998</v>
      </c>
      <c r="K1581" s="39">
        <f>IF(ISERROR((Table212[[#This Row],[Close Price]]-G1580)/G1580),0,(Table212[[#This Row],[Close Price]]-G1580)/G1580)</f>
        <v>4.1220115416319757E-4</v>
      </c>
      <c r="L1581" s="39">
        <f>IF(OR(Table212[[#This Row],[Raw Return]]&lt;-20,Table212[[#This Row],[Raw Return]]&gt;20),"Outlier",Table212[[#This Row],[Raw Return]])</f>
        <v>4.1220115416319757E-4</v>
      </c>
      <c r="M1581" s="40">
        <f>(Table212[[#This Row],[Return]]-$Q$3)^2</f>
        <v>7.6685559892548735E-7</v>
      </c>
      <c r="N1581" s="40">
        <f>(Table212[[#This Row],[Return]]-$Q$3)^3</f>
        <v>-6.7153768493325114E-10</v>
      </c>
    </row>
    <row r="1582" spans="1:14" x14ac:dyDescent="0.3">
      <c r="A1582" s="36">
        <v>42590</v>
      </c>
      <c r="B1582" s="37">
        <v>2669.7</v>
      </c>
      <c r="C1582" s="37">
        <v>2690</v>
      </c>
      <c r="D1582" s="37">
        <v>2698</v>
      </c>
      <c r="E1582" s="37">
        <v>2624.6</v>
      </c>
      <c r="F1582" s="37">
        <v>2635</v>
      </c>
      <c r="G1582" s="37">
        <v>2642.05</v>
      </c>
      <c r="H1582" s="37">
        <v>2655.6</v>
      </c>
      <c r="I1582" s="37">
        <v>90897</v>
      </c>
      <c r="J1582" s="38">
        <v>241386386.75</v>
      </c>
      <c r="K1582" s="39">
        <f>IF(ISERROR((Table212[[#This Row],[Close Price]]-G1581)/G1581),0,(Table212[[#This Row],[Close Price]]-G1581)/G1581)</f>
        <v>-1.0356968947821716E-2</v>
      </c>
      <c r="L1582" s="39">
        <f>IF(OR(Table212[[#This Row],[Raw Return]]&lt;-20,Table212[[#This Row],[Raw Return]]&gt;20),"Outlier",Table212[[#This Row],[Raw Return]])</f>
        <v>-1.0356968947821716E-2</v>
      </c>
      <c r="M1582" s="40">
        <f>(Table212[[#This Row],[Return]]-$Q$3)^2</f>
        <v>1.3560306762938889E-4</v>
      </c>
      <c r="N1582" s="40">
        <f>(Table212[[#This Row],[Return]]-$Q$3)^3</f>
        <v>-1.5790805035354974E-6</v>
      </c>
    </row>
    <row r="1583" spans="1:14" x14ac:dyDescent="0.3">
      <c r="A1583" s="31">
        <v>42591</v>
      </c>
      <c r="B1583" s="32">
        <v>2642.05</v>
      </c>
      <c r="C1583" s="32">
        <v>2653.7</v>
      </c>
      <c r="D1583" s="32">
        <v>2662</v>
      </c>
      <c r="E1583" s="32">
        <v>2576.15</v>
      </c>
      <c r="F1583" s="32">
        <v>2600</v>
      </c>
      <c r="G1583" s="32">
        <v>2604.75</v>
      </c>
      <c r="H1583" s="32">
        <v>2618.4699999999998</v>
      </c>
      <c r="I1583" s="32">
        <v>136262</v>
      </c>
      <c r="J1583" s="33">
        <v>356797589.14999998</v>
      </c>
      <c r="K1583" s="39">
        <f>IF(ISERROR((Table212[[#This Row],[Close Price]]-G1582)/G1582),0,(Table212[[#This Row],[Close Price]]-G1582)/G1582)</f>
        <v>-1.4117825173634177E-2</v>
      </c>
      <c r="L1583" s="39">
        <f>IF(OR(Table212[[#This Row],[Raw Return]]&lt;-20,Table212[[#This Row],[Raw Return]]&gt;20),"Outlier",Table212[[#This Row],[Raw Return]])</f>
        <v>-1.4117825173634177E-2</v>
      </c>
      <c r="M1583" s="40">
        <f>(Table212[[#This Row],[Return]]-$Q$3)^2</f>
        <v>2.3733649356546838E-4</v>
      </c>
      <c r="N1583" s="40">
        <f>(Table212[[#This Row],[Return]]-$Q$3)^3</f>
        <v>-3.6563417597904719E-6</v>
      </c>
    </row>
    <row r="1584" spans="1:14" x14ac:dyDescent="0.3">
      <c r="A1584" s="36">
        <v>42592</v>
      </c>
      <c r="B1584" s="37">
        <v>2604.75</v>
      </c>
      <c r="C1584" s="37">
        <v>2614</v>
      </c>
      <c r="D1584" s="37">
        <v>2749</v>
      </c>
      <c r="E1584" s="37">
        <v>2614</v>
      </c>
      <c r="F1584" s="37">
        <v>2692.1</v>
      </c>
      <c r="G1584" s="37">
        <v>2695.5</v>
      </c>
      <c r="H1584" s="37">
        <v>2690</v>
      </c>
      <c r="I1584" s="37">
        <v>272747</v>
      </c>
      <c r="J1584" s="38">
        <v>733689705.54999995</v>
      </c>
      <c r="K1584" s="39">
        <f>IF(ISERROR((Table212[[#This Row],[Close Price]]-G1583)/G1583),0,(Table212[[#This Row],[Close Price]]-G1583)/G1583)</f>
        <v>3.4840195796141664E-2</v>
      </c>
      <c r="L1584" s="39">
        <f>IF(OR(Table212[[#This Row],[Raw Return]]&lt;-20,Table212[[#This Row],[Raw Return]]&gt;20),"Outlier",Table212[[#This Row],[Raw Return]])</f>
        <v>3.4840195796141664E-2</v>
      </c>
      <c r="M1584" s="40">
        <f>(Table212[[#This Row],[Return]]-$Q$3)^2</f>
        <v>1.1257562799948716E-3</v>
      </c>
      <c r="N1584" s="40">
        <f>(Table212[[#This Row],[Return]]-$Q$3)^3</f>
        <v>3.7771703117561008E-5</v>
      </c>
    </row>
    <row r="1585" spans="1:14" x14ac:dyDescent="0.3">
      <c r="A1585" s="31">
        <v>42593</v>
      </c>
      <c r="B1585" s="32">
        <v>2695.5</v>
      </c>
      <c r="C1585" s="32">
        <v>2700</v>
      </c>
      <c r="D1585" s="32">
        <v>2778</v>
      </c>
      <c r="E1585" s="32">
        <v>2680</v>
      </c>
      <c r="F1585" s="32">
        <v>2777</v>
      </c>
      <c r="G1585" s="32">
        <v>2760.55</v>
      </c>
      <c r="H1585" s="32">
        <v>2735.95</v>
      </c>
      <c r="I1585" s="32">
        <v>197825</v>
      </c>
      <c r="J1585" s="33">
        <v>541238919.54999995</v>
      </c>
      <c r="K1585" s="39">
        <f>IF(ISERROR((Table212[[#This Row],[Close Price]]-G1584)/G1584),0,(Table212[[#This Row],[Close Price]]-G1584)/G1584)</f>
        <v>2.4132813949174617E-2</v>
      </c>
      <c r="L1585" s="39">
        <f>IF(OR(Table212[[#This Row],[Raw Return]]&lt;-20,Table212[[#This Row],[Raw Return]]&gt;20),"Outlier",Table212[[#This Row],[Raw Return]])</f>
        <v>2.4132813949174617E-2</v>
      </c>
      <c r="M1585" s="40">
        <f>(Table212[[#This Row],[Return]]-$Q$3)^2</f>
        <v>5.2188990733229381E-4</v>
      </c>
      <c r="N1585" s="40">
        <f>(Table212[[#This Row],[Return]]-$Q$3)^3</f>
        <v>1.1922527899225198E-5</v>
      </c>
    </row>
    <row r="1586" spans="1:14" x14ac:dyDescent="0.3">
      <c r="A1586" s="36">
        <v>42594</v>
      </c>
      <c r="B1586" s="37">
        <v>2760.55</v>
      </c>
      <c r="C1586" s="37">
        <v>2710</v>
      </c>
      <c r="D1586" s="37">
        <v>2780</v>
      </c>
      <c r="E1586" s="37">
        <v>2673.95</v>
      </c>
      <c r="F1586" s="37">
        <v>2757.5</v>
      </c>
      <c r="G1586" s="37">
        <v>2770.85</v>
      </c>
      <c r="H1586" s="37">
        <v>2729.7</v>
      </c>
      <c r="I1586" s="37">
        <v>174893</v>
      </c>
      <c r="J1586" s="38">
        <v>477405014.5</v>
      </c>
      <c r="K1586" s="39">
        <f>IF(ISERROR((Table212[[#This Row],[Close Price]]-G1585)/G1585),0,(Table212[[#This Row],[Close Price]]-G1585)/G1585)</f>
        <v>3.7311405335892218E-3</v>
      </c>
      <c r="L1586" s="39">
        <f>IF(OR(Table212[[#This Row],[Raw Return]]&lt;-20,Table212[[#This Row],[Raw Return]]&gt;20),"Outlier",Table212[[#This Row],[Raw Return]])</f>
        <v>3.7311405335892218E-3</v>
      </c>
      <c r="M1586" s="40">
        <f>(Table212[[#This Row],[Return]]-$Q$3)^2</f>
        <v>5.9694044110959629E-6</v>
      </c>
      <c r="N1586" s="40">
        <f>(Table212[[#This Row],[Return]]-$Q$3)^3</f>
        <v>1.4584666515872904E-8</v>
      </c>
    </row>
    <row r="1587" spans="1:14" x14ac:dyDescent="0.3">
      <c r="A1587" s="31">
        <v>42598</v>
      </c>
      <c r="B1587" s="32">
        <v>2770.85</v>
      </c>
      <c r="C1587" s="32">
        <v>2780.8</v>
      </c>
      <c r="D1587" s="32">
        <v>2802.45</v>
      </c>
      <c r="E1587" s="32">
        <v>2740.05</v>
      </c>
      <c r="F1587" s="32">
        <v>2758</v>
      </c>
      <c r="G1587" s="32">
        <v>2750.2</v>
      </c>
      <c r="H1587" s="32">
        <v>2763.94</v>
      </c>
      <c r="I1587" s="32">
        <v>100241</v>
      </c>
      <c r="J1587" s="33">
        <v>277059884.30000001</v>
      </c>
      <c r="K1587" s="39">
        <f>IF(ISERROR((Table212[[#This Row],[Close Price]]-G1586)/G1586),0,(Table212[[#This Row],[Close Price]]-G1586)/G1586)</f>
        <v>-7.4525867513579192E-3</v>
      </c>
      <c r="L1587" s="39">
        <f>IF(OR(Table212[[#This Row],[Raw Return]]&lt;-20,Table212[[#This Row],[Raw Return]]&gt;20),"Outlier",Table212[[#This Row],[Raw Return]])</f>
        <v>-7.4525867513579192E-3</v>
      </c>
      <c r="M1587" s="40">
        <f>(Table212[[#This Row],[Return]]-$Q$3)^2</f>
        <v>7.6396179819406075E-5</v>
      </c>
      <c r="N1587" s="40">
        <f>(Table212[[#This Row],[Return]]-$Q$3)^3</f>
        <v>-6.6774010859081998E-7</v>
      </c>
    </row>
    <row r="1588" spans="1:14" x14ac:dyDescent="0.3">
      <c r="A1588" s="36">
        <v>42599</v>
      </c>
      <c r="B1588" s="37">
        <v>2750.2</v>
      </c>
      <c r="C1588" s="37">
        <v>2766.95</v>
      </c>
      <c r="D1588" s="37">
        <v>2779.95</v>
      </c>
      <c r="E1588" s="37">
        <v>2700</v>
      </c>
      <c r="F1588" s="37">
        <v>2705.1</v>
      </c>
      <c r="G1588" s="37">
        <v>2716.8</v>
      </c>
      <c r="H1588" s="37">
        <v>2737.23</v>
      </c>
      <c r="I1588" s="37">
        <v>91741</v>
      </c>
      <c r="J1588" s="38">
        <v>251116522.75</v>
      </c>
      <c r="K1588" s="39">
        <f>IF(ISERROR((Table212[[#This Row],[Close Price]]-G1587)/G1587),0,(Table212[[#This Row],[Close Price]]-G1587)/G1587)</f>
        <v>-1.214457130390504E-2</v>
      </c>
      <c r="L1588" s="39">
        <f>IF(OR(Table212[[#This Row],[Raw Return]]&lt;-20,Table212[[#This Row],[Raw Return]]&gt;20),"Outlier",Table212[[#This Row],[Raw Return]])</f>
        <v>-1.214457130390504E-2</v>
      </c>
      <c r="M1588" s="40">
        <f>(Table212[[#This Row],[Return]]-$Q$3)^2</f>
        <v>1.8043139470309046E-4</v>
      </c>
      <c r="N1588" s="40">
        <f>(Table212[[#This Row],[Return]]-$Q$3)^3</f>
        <v>-2.4236402662470492E-6</v>
      </c>
    </row>
    <row r="1589" spans="1:14" x14ac:dyDescent="0.3">
      <c r="A1589" s="31">
        <v>42600</v>
      </c>
      <c r="B1589" s="32">
        <v>2716.8</v>
      </c>
      <c r="C1589" s="32">
        <v>2737.95</v>
      </c>
      <c r="D1589" s="32">
        <v>2748.95</v>
      </c>
      <c r="E1589" s="32">
        <v>2657</v>
      </c>
      <c r="F1589" s="32">
        <v>2707</v>
      </c>
      <c r="G1589" s="32">
        <v>2711.7</v>
      </c>
      <c r="H1589" s="32">
        <v>2719.36</v>
      </c>
      <c r="I1589" s="32">
        <v>78129</v>
      </c>
      <c r="J1589" s="33">
        <v>212460787.05000001</v>
      </c>
      <c r="K1589" s="39">
        <f>IF(ISERROR((Table212[[#This Row],[Close Price]]-G1588)/G1588),0,(Table212[[#This Row],[Close Price]]-G1588)/G1588)</f>
        <v>-1.8772084805655047E-3</v>
      </c>
      <c r="L1589" s="39">
        <f>IF(OR(Table212[[#This Row],[Raw Return]]&lt;-20,Table212[[#This Row],[Raw Return]]&gt;20),"Outlier",Table212[[#This Row],[Raw Return]])</f>
        <v>-1.8772084805655047E-3</v>
      </c>
      <c r="M1589" s="40">
        <f>(Table212[[#This Row],[Return]]-$Q$3)^2</f>
        <v>1.0017937465411213E-5</v>
      </c>
      <c r="N1589" s="40">
        <f>(Table212[[#This Row],[Return]]-$Q$3)^3</f>
        <v>-3.1707899614682029E-8</v>
      </c>
    </row>
    <row r="1590" spans="1:14" x14ac:dyDescent="0.3">
      <c r="A1590" s="36">
        <v>42601</v>
      </c>
      <c r="B1590" s="37">
        <v>2711.7</v>
      </c>
      <c r="C1590" s="37">
        <v>2731</v>
      </c>
      <c r="D1590" s="37">
        <v>2757</v>
      </c>
      <c r="E1590" s="37">
        <v>2689</v>
      </c>
      <c r="F1590" s="37">
        <v>2702</v>
      </c>
      <c r="G1590" s="37">
        <v>2698.9</v>
      </c>
      <c r="H1590" s="37">
        <v>2719.78</v>
      </c>
      <c r="I1590" s="37">
        <v>71542</v>
      </c>
      <c r="J1590" s="38">
        <v>194578825.59999999</v>
      </c>
      <c r="K1590" s="39">
        <f>IF(ISERROR((Table212[[#This Row],[Close Price]]-G1589)/G1589),0,(Table212[[#This Row],[Close Price]]-G1589)/G1589)</f>
        <v>-4.7202861673487952E-3</v>
      </c>
      <c r="L1590" s="39">
        <f>IF(OR(Table212[[#This Row],[Raw Return]]&lt;-20,Table212[[#This Row],[Raw Return]]&gt;20),"Outlier",Table212[[#This Row],[Raw Return]])</f>
        <v>-4.7202861673487952E-3</v>
      </c>
      <c r="M1590" s="40">
        <f>(Table212[[#This Row],[Return]]-$Q$3)^2</f>
        <v>3.609834994272148E-5</v>
      </c>
      <c r="N1590" s="40">
        <f>(Table212[[#This Row],[Return]]-$Q$3)^3</f>
        <v>-2.1688575375396354E-7</v>
      </c>
    </row>
    <row r="1591" spans="1:14" x14ac:dyDescent="0.3">
      <c r="A1591" s="31">
        <v>42604</v>
      </c>
      <c r="B1591" s="32">
        <v>2698.9</v>
      </c>
      <c r="C1591" s="32">
        <v>2712.55</v>
      </c>
      <c r="D1591" s="32">
        <v>2749</v>
      </c>
      <c r="E1591" s="32">
        <v>2705.5</v>
      </c>
      <c r="F1591" s="32">
        <v>2710</v>
      </c>
      <c r="G1591" s="32">
        <v>2718</v>
      </c>
      <c r="H1591" s="32">
        <v>2725.04</v>
      </c>
      <c r="I1591" s="32">
        <v>73675</v>
      </c>
      <c r="J1591" s="33">
        <v>200767314.55000001</v>
      </c>
      <c r="K1591" s="39">
        <f>IF(ISERROR((Table212[[#This Row],[Close Price]]-G1590)/G1590),0,(Table212[[#This Row],[Close Price]]-G1590)/G1590)</f>
        <v>7.0769572788913666E-3</v>
      </c>
      <c r="L1591" s="39">
        <f>IF(OR(Table212[[#This Row],[Raw Return]]&lt;-20,Table212[[#This Row],[Raw Return]]&gt;20),"Outlier",Table212[[#This Row],[Raw Return]])</f>
        <v>7.0769572788913666E-3</v>
      </c>
      <c r="M1591" s="40">
        <f>(Table212[[#This Row],[Return]]-$Q$3)^2</f>
        <v>3.3513137041357939E-5</v>
      </c>
      <c r="N1591" s="40">
        <f>(Table212[[#This Row],[Return]]-$Q$3)^3</f>
        <v>1.9400933348871529E-7</v>
      </c>
    </row>
    <row r="1592" spans="1:14" x14ac:dyDescent="0.3">
      <c r="A1592" s="36">
        <v>42605</v>
      </c>
      <c r="B1592" s="37">
        <v>2718</v>
      </c>
      <c r="C1592" s="37">
        <v>2727.95</v>
      </c>
      <c r="D1592" s="37">
        <v>2735</v>
      </c>
      <c r="E1592" s="37">
        <v>2655.6</v>
      </c>
      <c r="F1592" s="37">
        <v>2683</v>
      </c>
      <c r="G1592" s="37">
        <v>2682.4</v>
      </c>
      <c r="H1592" s="37">
        <v>2691.88</v>
      </c>
      <c r="I1592" s="37">
        <v>89090</v>
      </c>
      <c r="J1592" s="38">
        <v>239819427.5</v>
      </c>
      <c r="K1592" s="39">
        <f>IF(ISERROR((Table212[[#This Row],[Close Price]]-G1591)/G1591),0,(Table212[[#This Row],[Close Price]]-G1591)/G1591)</f>
        <v>-1.3097866077998494E-2</v>
      </c>
      <c r="L1592" s="39">
        <f>IF(OR(Table212[[#This Row],[Raw Return]]&lt;-20,Table212[[#This Row],[Raw Return]]&gt;20),"Outlier",Table212[[#This Row],[Raw Return]])</f>
        <v>-1.3097866077998494E-2</v>
      </c>
      <c r="M1592" s="40">
        <f>(Table212[[#This Row],[Return]]-$Q$3)^2</f>
        <v>2.0695038278587802E-4</v>
      </c>
      <c r="N1592" s="40">
        <f>(Table212[[#This Row],[Return]]-$Q$3)^3</f>
        <v>-2.9771406390484981E-6</v>
      </c>
    </row>
    <row r="1593" spans="1:14" x14ac:dyDescent="0.3">
      <c r="A1593" s="31">
        <v>42606</v>
      </c>
      <c r="B1593" s="32">
        <v>2682.4</v>
      </c>
      <c r="C1593" s="32">
        <v>2692.7</v>
      </c>
      <c r="D1593" s="32">
        <v>2727</v>
      </c>
      <c r="E1593" s="32">
        <v>2692.7</v>
      </c>
      <c r="F1593" s="32">
        <v>2715</v>
      </c>
      <c r="G1593" s="32">
        <v>2711.4</v>
      </c>
      <c r="H1593" s="32">
        <v>2714.15</v>
      </c>
      <c r="I1593" s="32">
        <v>58518</v>
      </c>
      <c r="J1593" s="33">
        <v>158826395.05000001</v>
      </c>
      <c r="K1593" s="39">
        <f>IF(ISERROR((Table212[[#This Row],[Close Price]]-G1592)/G1592),0,(Table212[[#This Row],[Close Price]]-G1592)/G1592)</f>
        <v>1.0811213838353713E-2</v>
      </c>
      <c r="L1593" s="39">
        <f>IF(OR(Table212[[#This Row],[Raw Return]]&lt;-20,Table212[[#This Row],[Raw Return]]&gt;20),"Outlier",Table212[[#This Row],[Raw Return]])</f>
        <v>1.0811213838353713E-2</v>
      </c>
      <c r="M1593" s="40">
        <f>(Table212[[#This Row],[Return]]-$Q$3)^2</f>
        <v>9.0693428920961703E-5</v>
      </c>
      <c r="N1593" s="40">
        <f>(Table212[[#This Row],[Return]]-$Q$3)^3</f>
        <v>8.6370161745868616E-7</v>
      </c>
    </row>
    <row r="1594" spans="1:14" x14ac:dyDescent="0.3">
      <c r="A1594" s="36">
        <v>42607</v>
      </c>
      <c r="B1594" s="37">
        <v>2711.4</v>
      </c>
      <c r="C1594" s="37">
        <v>2721.65</v>
      </c>
      <c r="D1594" s="37">
        <v>2727.15</v>
      </c>
      <c r="E1594" s="37">
        <v>2675.5</v>
      </c>
      <c r="F1594" s="37">
        <v>2697</v>
      </c>
      <c r="G1594" s="37">
        <v>2688.25</v>
      </c>
      <c r="H1594" s="37">
        <v>2699.56</v>
      </c>
      <c r="I1594" s="37">
        <v>61638</v>
      </c>
      <c r="J1594" s="38">
        <v>166395346.69999999</v>
      </c>
      <c r="K1594" s="39">
        <f>IF(ISERROR((Table212[[#This Row],[Close Price]]-G1593)/G1593),0,(Table212[[#This Row],[Close Price]]-G1593)/G1593)</f>
        <v>-8.5380246367190715E-3</v>
      </c>
      <c r="L1594" s="39">
        <f>IF(OR(Table212[[#This Row],[Raw Return]]&lt;-20,Table212[[#This Row],[Raw Return]]&gt;20),"Outlier",Table212[[#This Row],[Raw Return]])</f>
        <v>-8.5380246367190715E-3</v>
      </c>
      <c r="M1594" s="40">
        <f>(Table212[[#This Row],[Return]]-$Q$3)^2</f>
        <v>9.654887497331823E-5</v>
      </c>
      <c r="N1594" s="40">
        <f>(Table212[[#This Row],[Return]]-$Q$3)^3</f>
        <v>-9.4868236231864881E-7</v>
      </c>
    </row>
    <row r="1595" spans="1:14" x14ac:dyDescent="0.3">
      <c r="A1595" s="31">
        <v>42608</v>
      </c>
      <c r="B1595" s="32">
        <v>2688.25</v>
      </c>
      <c r="C1595" s="32">
        <v>2708.85</v>
      </c>
      <c r="D1595" s="32">
        <v>2823.95</v>
      </c>
      <c r="E1595" s="32">
        <v>2691.4</v>
      </c>
      <c r="F1595" s="32">
        <v>2800</v>
      </c>
      <c r="G1595" s="32">
        <v>2808</v>
      </c>
      <c r="H1595" s="32">
        <v>2771.17</v>
      </c>
      <c r="I1595" s="32">
        <v>227483</v>
      </c>
      <c r="J1595" s="33">
        <v>630393925.20000005</v>
      </c>
      <c r="K1595" s="39">
        <f>IF(ISERROR((Table212[[#This Row],[Close Price]]-G1594)/G1594),0,(Table212[[#This Row],[Close Price]]-G1594)/G1594)</f>
        <v>4.454570817446294E-2</v>
      </c>
      <c r="L1595" s="39">
        <f>IF(OR(Table212[[#This Row],[Raw Return]]&lt;-20,Table212[[#This Row],[Raw Return]]&gt;20),"Outlier",Table212[[#This Row],[Raw Return]])</f>
        <v>4.454570817446294E-2</v>
      </c>
      <c r="M1595" s="40">
        <f>(Table212[[#This Row],[Return]]-$Q$3)^2</f>
        <v>1.8712376158353473E-3</v>
      </c>
      <c r="N1595" s="40">
        <f>(Table212[[#This Row],[Return]]-$Q$3)^3</f>
        <v>8.0945630216442243E-5</v>
      </c>
    </row>
    <row r="1596" spans="1:14" x14ac:dyDescent="0.3">
      <c r="A1596" s="36">
        <v>42611</v>
      </c>
      <c r="B1596" s="37">
        <v>2808</v>
      </c>
      <c r="C1596" s="37">
        <v>2826.7</v>
      </c>
      <c r="D1596" s="37">
        <v>2845</v>
      </c>
      <c r="E1596" s="37">
        <v>2802</v>
      </c>
      <c r="F1596" s="37">
        <v>2819.85</v>
      </c>
      <c r="G1596" s="37">
        <v>2815.9</v>
      </c>
      <c r="H1596" s="37">
        <v>2822.24</v>
      </c>
      <c r="I1596" s="37">
        <v>122056</v>
      </c>
      <c r="J1596" s="38">
        <v>344471345.75</v>
      </c>
      <c r="K1596" s="39">
        <f>IF(ISERROR((Table212[[#This Row],[Close Price]]-G1595)/G1595),0,(Table212[[#This Row],[Close Price]]-G1595)/G1595)</f>
        <v>2.8133903133903456E-3</v>
      </c>
      <c r="L1596" s="39">
        <f>IF(OR(Table212[[#This Row],[Raw Return]]&lt;-20,Table212[[#This Row],[Raw Return]]&gt;20),"Outlier",Table212[[#This Row],[Raw Return]])</f>
        <v>2.8133903133903456E-3</v>
      </c>
      <c r="M1596" s="40">
        <f>(Table212[[#This Row],[Return]]-$Q$3)^2</f>
        <v>2.327108275079407E-6</v>
      </c>
      <c r="N1596" s="40">
        <f>(Table212[[#This Row],[Return]]-$Q$3)^3</f>
        <v>3.5499716576960648E-9</v>
      </c>
    </row>
    <row r="1597" spans="1:14" x14ac:dyDescent="0.3">
      <c r="A1597" s="31">
        <v>42612</v>
      </c>
      <c r="B1597" s="32">
        <v>2815.9</v>
      </c>
      <c r="C1597" s="32">
        <v>2825</v>
      </c>
      <c r="D1597" s="32">
        <v>2859</v>
      </c>
      <c r="E1597" s="32">
        <v>2814</v>
      </c>
      <c r="F1597" s="32">
        <v>2833</v>
      </c>
      <c r="G1597" s="32">
        <v>2844.5</v>
      </c>
      <c r="H1597" s="32">
        <v>2842.9</v>
      </c>
      <c r="I1597" s="32">
        <v>98384</v>
      </c>
      <c r="J1597" s="33">
        <v>279695956.75</v>
      </c>
      <c r="K1597" s="39">
        <f>IF(ISERROR((Table212[[#This Row],[Close Price]]-G1596)/G1596),0,(Table212[[#This Row],[Close Price]]-G1596)/G1596)</f>
        <v>1.0156610675094964E-2</v>
      </c>
      <c r="L1597" s="39">
        <f>IF(OR(Table212[[#This Row],[Raw Return]]&lt;-20,Table212[[#This Row],[Raw Return]]&gt;20),"Outlier",Table212[[#This Row],[Raw Return]])</f>
        <v>1.0156610675094964E-2</v>
      </c>
      <c r="M1597" s="40">
        <f>(Table212[[#This Row],[Return]]-$Q$3)^2</f>
        <v>7.8653956825780547E-5</v>
      </c>
      <c r="N1597" s="40">
        <f>(Table212[[#This Row],[Return]]-$Q$3)^3</f>
        <v>6.9755886632242857E-7</v>
      </c>
    </row>
    <row r="1598" spans="1:14" x14ac:dyDescent="0.3">
      <c r="A1598" s="36">
        <v>42613</v>
      </c>
      <c r="B1598" s="37">
        <v>2844.5</v>
      </c>
      <c r="C1598" s="37">
        <v>2850</v>
      </c>
      <c r="D1598" s="37">
        <v>2997</v>
      </c>
      <c r="E1598" s="37">
        <v>2846</v>
      </c>
      <c r="F1598" s="37">
        <v>2955</v>
      </c>
      <c r="G1598" s="37">
        <v>2967.3</v>
      </c>
      <c r="H1598" s="37">
        <v>2947.69</v>
      </c>
      <c r="I1598" s="37">
        <v>356075</v>
      </c>
      <c r="J1598" s="38">
        <v>1049597009.5</v>
      </c>
      <c r="K1598" s="39">
        <f>IF(ISERROR((Table212[[#This Row],[Close Price]]-G1597)/G1597),0,(Table212[[#This Row],[Close Price]]-G1597)/G1597)</f>
        <v>4.317103181578491E-2</v>
      </c>
      <c r="L1598" s="39">
        <f>IF(OR(Table212[[#This Row],[Raw Return]]&lt;-20,Table212[[#This Row],[Raw Return]]&gt;20),"Outlier",Table212[[#This Row],[Raw Return]])</f>
        <v>4.317103181578491E-2</v>
      </c>
      <c r="M1598" s="40">
        <f>(Table212[[#This Row],[Return]]-$Q$3)^2</f>
        <v>1.754196389668323E-3</v>
      </c>
      <c r="N1598" s="40">
        <f>(Table212[[#This Row],[Return]]-$Q$3)^3</f>
        <v>7.3471231477549275E-5</v>
      </c>
    </row>
    <row r="1599" spans="1:14" x14ac:dyDescent="0.3">
      <c r="A1599" s="31">
        <v>42614</v>
      </c>
      <c r="B1599" s="32">
        <v>2967.3</v>
      </c>
      <c r="C1599" s="32">
        <v>2962</v>
      </c>
      <c r="D1599" s="32">
        <v>3077</v>
      </c>
      <c r="E1599" s="32">
        <v>2930</v>
      </c>
      <c r="F1599" s="32">
        <v>3038.5</v>
      </c>
      <c r="G1599" s="32">
        <v>3030.55</v>
      </c>
      <c r="H1599" s="32">
        <v>3016.26</v>
      </c>
      <c r="I1599" s="32">
        <v>297297</v>
      </c>
      <c r="J1599" s="33">
        <v>896724253.70000005</v>
      </c>
      <c r="K1599" s="39">
        <f>IF(ISERROR((Table212[[#This Row],[Close Price]]-G1598)/G1598),0,(Table212[[#This Row],[Close Price]]-G1598)/G1598)</f>
        <v>2.1315674181916218E-2</v>
      </c>
      <c r="L1599" s="39">
        <f>IF(OR(Table212[[#This Row],[Raw Return]]&lt;-20,Table212[[#This Row],[Raw Return]]&gt;20),"Outlier",Table212[[#This Row],[Raw Return]])</f>
        <v>2.1315674181916218E-2</v>
      </c>
      <c r="M1599" s="40">
        <f>(Table212[[#This Row],[Return]]-$Q$3)^2</f>
        <v>4.0111157560726975E-4</v>
      </c>
      <c r="N1599" s="40">
        <f>(Table212[[#This Row],[Return]]-$Q$3)^3</f>
        <v>8.0333704250052777E-6</v>
      </c>
    </row>
    <row r="1600" spans="1:14" x14ac:dyDescent="0.3">
      <c r="A1600" s="36">
        <v>42615</v>
      </c>
      <c r="B1600" s="37">
        <v>3030.55</v>
      </c>
      <c r="C1600" s="37">
        <v>3030</v>
      </c>
      <c r="D1600" s="37">
        <v>3113</v>
      </c>
      <c r="E1600" s="37">
        <v>3030</v>
      </c>
      <c r="F1600" s="37">
        <v>3045</v>
      </c>
      <c r="G1600" s="37">
        <v>3052.5</v>
      </c>
      <c r="H1600" s="37">
        <v>3072.14</v>
      </c>
      <c r="I1600" s="37">
        <v>157450</v>
      </c>
      <c r="J1600" s="38">
        <v>483708048.44999999</v>
      </c>
      <c r="K1600" s="39">
        <f>IF(ISERROR((Table212[[#This Row],[Close Price]]-G1599)/G1599),0,(Table212[[#This Row],[Close Price]]-G1599)/G1599)</f>
        <v>7.2429097028591568E-3</v>
      </c>
      <c r="L1600" s="39">
        <f>IF(OR(Table212[[#This Row],[Raw Return]]&lt;-20,Table212[[#This Row],[Raw Return]]&gt;20),"Outlier",Table212[[#This Row],[Raw Return]])</f>
        <v>7.2429097028591568E-3</v>
      </c>
      <c r="M1600" s="40">
        <f>(Table212[[#This Row],[Return]]-$Q$3)^2</f>
        <v>3.5462092072964962E-5</v>
      </c>
      <c r="N1600" s="40">
        <f>(Table212[[#This Row],[Return]]-$Q$3)^3</f>
        <v>2.1117695800454282E-7</v>
      </c>
    </row>
    <row r="1601" spans="1:14" x14ac:dyDescent="0.3">
      <c r="A1601" s="31">
        <v>42619</v>
      </c>
      <c r="B1601" s="32">
        <v>3052.5</v>
      </c>
      <c r="C1601" s="32">
        <v>3079.7</v>
      </c>
      <c r="D1601" s="32">
        <v>3088</v>
      </c>
      <c r="E1601" s="32">
        <v>3055</v>
      </c>
      <c r="F1601" s="32">
        <v>3070</v>
      </c>
      <c r="G1601" s="32">
        <v>3073.5</v>
      </c>
      <c r="H1601" s="32">
        <v>3073.38</v>
      </c>
      <c r="I1601" s="32">
        <v>106428</v>
      </c>
      <c r="J1601" s="33">
        <v>327093632.85000002</v>
      </c>
      <c r="K1601" s="39">
        <f>IF(ISERROR((Table212[[#This Row],[Close Price]]-G1600)/G1600),0,(Table212[[#This Row],[Close Price]]-G1600)/G1600)</f>
        <v>6.8796068796068794E-3</v>
      </c>
      <c r="L1601" s="39">
        <f>IF(OR(Table212[[#This Row],[Raw Return]]&lt;-20,Table212[[#This Row],[Raw Return]]&gt;20),"Outlier",Table212[[#This Row],[Raw Return]])</f>
        <v>6.8796068796068794E-3</v>
      </c>
      <c r="M1601" s="40">
        <f>(Table212[[#This Row],[Return]]-$Q$3)^2</f>
        <v>3.1267140297425828E-5</v>
      </c>
      <c r="N1601" s="40">
        <f>(Table212[[#This Row],[Return]]-$Q$3)^3</f>
        <v>1.7483655621163367E-7</v>
      </c>
    </row>
    <row r="1602" spans="1:14" x14ac:dyDescent="0.3">
      <c r="A1602" s="36">
        <v>42620</v>
      </c>
      <c r="B1602" s="37">
        <v>3073.5</v>
      </c>
      <c r="C1602" s="37">
        <v>3062.5</v>
      </c>
      <c r="D1602" s="37">
        <v>3099</v>
      </c>
      <c r="E1602" s="37">
        <v>3040</v>
      </c>
      <c r="F1602" s="37">
        <v>3076</v>
      </c>
      <c r="G1602" s="37">
        <v>3057.35</v>
      </c>
      <c r="H1602" s="37">
        <v>3063.08</v>
      </c>
      <c r="I1602" s="37">
        <v>107109</v>
      </c>
      <c r="J1602" s="38">
        <v>328083518.55000001</v>
      </c>
      <c r="K1602" s="39">
        <f>IF(ISERROR((Table212[[#This Row],[Close Price]]-G1601)/G1601),0,(Table212[[#This Row],[Close Price]]-G1601)/G1601)</f>
        <v>-5.2545957377582858E-3</v>
      </c>
      <c r="L1602" s="39">
        <f>IF(OR(Table212[[#This Row],[Raw Return]]&lt;-20,Table212[[#This Row],[Raw Return]]&gt;20),"Outlier",Table212[[#This Row],[Raw Return]])</f>
        <v>-5.2545957377582858E-3</v>
      </c>
      <c r="M1602" s="40">
        <f>(Table212[[#This Row],[Return]]-$Q$3)^2</f>
        <v>4.2804303750359079E-5</v>
      </c>
      <c r="N1602" s="40">
        <f>(Table212[[#This Row],[Return]]-$Q$3)^3</f>
        <v>-2.8004714910977426E-7</v>
      </c>
    </row>
    <row r="1603" spans="1:14" x14ac:dyDescent="0.3">
      <c r="A1603" s="31">
        <v>42621</v>
      </c>
      <c r="B1603" s="32">
        <v>3057.35</v>
      </c>
      <c r="C1603" s="32">
        <v>3076.7</v>
      </c>
      <c r="D1603" s="32">
        <v>3155</v>
      </c>
      <c r="E1603" s="32">
        <v>3050</v>
      </c>
      <c r="F1603" s="32">
        <v>3130</v>
      </c>
      <c r="G1603" s="32">
        <v>3129.4</v>
      </c>
      <c r="H1603" s="32">
        <v>3093</v>
      </c>
      <c r="I1603" s="32">
        <v>350855</v>
      </c>
      <c r="J1603" s="33">
        <v>1085196145.5</v>
      </c>
      <c r="K1603" s="39">
        <f>IF(ISERROR((Table212[[#This Row],[Close Price]]-G1602)/G1602),0,(Table212[[#This Row],[Close Price]]-G1602)/G1602)</f>
        <v>2.3566160236806445E-2</v>
      </c>
      <c r="L1603" s="39">
        <f>IF(OR(Table212[[#This Row],[Raw Return]]&lt;-20,Table212[[#This Row],[Raw Return]]&gt;20),"Outlier",Table212[[#This Row],[Raw Return]])</f>
        <v>2.3566160236806445E-2</v>
      </c>
      <c r="M1603" s="40">
        <f>(Table212[[#This Row],[Return]]-$Q$3)^2</f>
        <v>4.9632069777990533E-4</v>
      </c>
      <c r="N1603" s="40">
        <f>(Table212[[#This Row],[Return]]-$Q$3)^3</f>
        <v>1.1057159645427963E-5</v>
      </c>
    </row>
    <row r="1604" spans="1:14" x14ac:dyDescent="0.3">
      <c r="A1604" s="36">
        <v>42622</v>
      </c>
      <c r="B1604" s="37">
        <v>3129.4</v>
      </c>
      <c r="C1604" s="37">
        <v>3164</v>
      </c>
      <c r="D1604" s="37">
        <v>3164</v>
      </c>
      <c r="E1604" s="37">
        <v>3017</v>
      </c>
      <c r="F1604" s="37">
        <v>3023.05</v>
      </c>
      <c r="G1604" s="37">
        <v>3034.4</v>
      </c>
      <c r="H1604" s="37">
        <v>3088.73</v>
      </c>
      <c r="I1604" s="37">
        <v>128166</v>
      </c>
      <c r="J1604" s="38">
        <v>395870179</v>
      </c>
      <c r="K1604" s="39">
        <f>IF(ISERROR((Table212[[#This Row],[Close Price]]-G1603)/G1603),0,(Table212[[#This Row],[Close Price]]-G1603)/G1603)</f>
        <v>-3.0357256982169106E-2</v>
      </c>
      <c r="L1604" s="39">
        <f>IF(OR(Table212[[#This Row],[Raw Return]]&lt;-20,Table212[[#This Row],[Raw Return]]&gt;20),"Outlier",Table212[[#This Row],[Raw Return]])</f>
        <v>-3.0357256982169106E-2</v>
      </c>
      <c r="M1604" s="40">
        <f>(Table212[[#This Row],[Return]]-$Q$3)^2</f>
        <v>1.0014162180943457E-3</v>
      </c>
      <c r="N1604" s="40">
        <f>(Table212[[#This Row],[Return]]-$Q$3)^3</f>
        <v>-3.1689977503062083E-5</v>
      </c>
    </row>
    <row r="1605" spans="1:14" x14ac:dyDescent="0.3">
      <c r="A1605" s="31">
        <v>42625</v>
      </c>
      <c r="B1605" s="32">
        <v>3034.4</v>
      </c>
      <c r="C1605" s="32">
        <v>2970</v>
      </c>
      <c r="D1605" s="32">
        <v>2996.95</v>
      </c>
      <c r="E1605" s="32">
        <v>2884.95</v>
      </c>
      <c r="F1605" s="32">
        <v>2948.85</v>
      </c>
      <c r="G1605" s="32">
        <v>2942.9</v>
      </c>
      <c r="H1605" s="32">
        <v>2957.28</v>
      </c>
      <c r="I1605" s="32">
        <v>158032</v>
      </c>
      <c r="J1605" s="33">
        <v>467344836.85000002</v>
      </c>
      <c r="K1605" s="39">
        <f>IF(ISERROR((Table212[[#This Row],[Close Price]]-G1604)/G1604),0,(Table212[[#This Row],[Close Price]]-G1604)/G1604)</f>
        <v>-3.0154231479040335E-2</v>
      </c>
      <c r="L1605" s="39">
        <f>IF(OR(Table212[[#This Row],[Raw Return]]&lt;-20,Table212[[#This Row],[Raw Return]]&gt;20),"Outlier",Table212[[#This Row],[Raw Return]])</f>
        <v>-3.0154231479040335E-2</v>
      </c>
      <c r="M1605" s="40">
        <f>(Table212[[#This Row],[Return]]-$Q$3)^2</f>
        <v>9.8860788796035961E-4</v>
      </c>
      <c r="N1605" s="40">
        <f>(Table212[[#This Row],[Return]]-$Q$3)^3</f>
        <v>-3.1083943219297006E-5</v>
      </c>
    </row>
    <row r="1606" spans="1:14" x14ac:dyDescent="0.3">
      <c r="A1606" s="36">
        <v>42627</v>
      </c>
      <c r="B1606" s="37">
        <v>2942.9</v>
      </c>
      <c r="C1606" s="37">
        <v>2970</v>
      </c>
      <c r="D1606" s="37">
        <v>2997.9</v>
      </c>
      <c r="E1606" s="37">
        <v>2880</v>
      </c>
      <c r="F1606" s="37">
        <v>2896</v>
      </c>
      <c r="G1606" s="37">
        <v>2903.4</v>
      </c>
      <c r="H1606" s="37">
        <v>2944.37</v>
      </c>
      <c r="I1606" s="37">
        <v>137915</v>
      </c>
      <c r="J1606" s="38">
        <v>406072346.64999998</v>
      </c>
      <c r="K1606" s="39">
        <f>IF(ISERROR((Table212[[#This Row],[Close Price]]-G1605)/G1605),0,(Table212[[#This Row],[Close Price]]-G1605)/G1605)</f>
        <v>-1.3422134629107343E-2</v>
      </c>
      <c r="L1606" s="39">
        <f>IF(OR(Table212[[#This Row],[Raw Return]]&lt;-20,Table212[[#This Row],[Raw Return]]&gt;20),"Outlier",Table212[[#This Row],[Raw Return]])</f>
        <v>-1.3422134629107343E-2</v>
      </c>
      <c r="M1606" s="40">
        <f>(Table212[[#This Row],[Return]]-$Q$3)^2</f>
        <v>2.1638523856485424E-4</v>
      </c>
      <c r="N1606" s="40">
        <f>(Table212[[#This Row],[Return]]-$Q$3)^3</f>
        <v>-3.183035233466556E-6</v>
      </c>
    </row>
    <row r="1607" spans="1:14" x14ac:dyDescent="0.3">
      <c r="A1607" s="31">
        <v>42628</v>
      </c>
      <c r="B1607" s="32">
        <v>2903.4</v>
      </c>
      <c r="C1607" s="32">
        <v>2927</v>
      </c>
      <c r="D1607" s="32">
        <v>2986.55</v>
      </c>
      <c r="E1607" s="32">
        <v>2910.1</v>
      </c>
      <c r="F1607" s="32">
        <v>2977.95</v>
      </c>
      <c r="G1607" s="32">
        <v>2966.15</v>
      </c>
      <c r="H1607" s="32">
        <v>2958.79</v>
      </c>
      <c r="I1607" s="32">
        <v>109780</v>
      </c>
      <c r="J1607" s="33">
        <v>324815545.80000001</v>
      </c>
      <c r="K1607" s="39">
        <f>IF(ISERROR((Table212[[#This Row],[Close Price]]-G1606)/G1606),0,(Table212[[#This Row],[Close Price]]-G1606)/G1606)</f>
        <v>2.1612592133360888E-2</v>
      </c>
      <c r="L1607" s="39">
        <f>IF(OR(Table212[[#This Row],[Raw Return]]&lt;-20,Table212[[#This Row],[Raw Return]]&gt;20),"Outlier",Table212[[#This Row],[Raw Return]])</f>
        <v>2.1612592133360888E-2</v>
      </c>
      <c r="M1607" s="40">
        <f>(Table212[[#This Row],[Return]]-$Q$3)^2</f>
        <v>4.130929448237108E-4</v>
      </c>
      <c r="N1607" s="40">
        <f>(Table212[[#This Row],[Return]]-$Q$3)^3</f>
        <v>8.3959852442169455E-6</v>
      </c>
    </row>
    <row r="1608" spans="1:14" x14ac:dyDescent="0.3">
      <c r="A1608" s="36">
        <v>42629</v>
      </c>
      <c r="B1608" s="37">
        <v>2966.15</v>
      </c>
      <c r="C1608" s="37">
        <v>2994.5</v>
      </c>
      <c r="D1608" s="37">
        <v>3019.95</v>
      </c>
      <c r="E1608" s="37">
        <v>2862.1</v>
      </c>
      <c r="F1608" s="37">
        <v>2919</v>
      </c>
      <c r="G1608" s="37">
        <v>2895.05</v>
      </c>
      <c r="H1608" s="37">
        <v>2953.36</v>
      </c>
      <c r="I1608" s="37">
        <v>182523</v>
      </c>
      <c r="J1608" s="38">
        <v>539055535</v>
      </c>
      <c r="K1608" s="39">
        <f>IF(ISERROR((Table212[[#This Row],[Close Price]]-G1607)/G1607),0,(Table212[[#This Row],[Close Price]]-G1607)/G1607)</f>
        <v>-2.3970466766684052E-2</v>
      </c>
      <c r="L1608" s="39">
        <f>IF(OR(Table212[[#This Row],[Raw Return]]&lt;-20,Table212[[#This Row],[Raw Return]]&gt;20),"Outlier",Table212[[#This Row],[Raw Return]])</f>
        <v>-2.3970466766684052E-2</v>
      </c>
      <c r="M1608" s="40">
        <f>(Table212[[#This Row],[Return]]-$Q$3)^2</f>
        <v>6.379852973846115E-4</v>
      </c>
      <c r="N1608" s="40">
        <f>(Table212[[#This Row],[Return]]-$Q$3)^3</f>
        <v>-1.6114469230465076E-5</v>
      </c>
    </row>
    <row r="1609" spans="1:14" x14ac:dyDescent="0.3">
      <c r="A1609" s="31">
        <v>42632</v>
      </c>
      <c r="B1609" s="32">
        <v>2895.05</v>
      </c>
      <c r="C1609" s="32">
        <v>2911</v>
      </c>
      <c r="D1609" s="32">
        <v>2978.75</v>
      </c>
      <c r="E1609" s="32">
        <v>2910.75</v>
      </c>
      <c r="F1609" s="32">
        <v>2978</v>
      </c>
      <c r="G1609" s="32">
        <v>2964</v>
      </c>
      <c r="H1609" s="32">
        <v>2946.37</v>
      </c>
      <c r="I1609" s="32">
        <v>101284</v>
      </c>
      <c r="J1609" s="33">
        <v>298420106.80000001</v>
      </c>
      <c r="K1609" s="39">
        <f>IF(ISERROR((Table212[[#This Row],[Close Price]]-G1608)/G1608),0,(Table212[[#This Row],[Close Price]]-G1608)/G1608)</f>
        <v>2.3816514395260811E-2</v>
      </c>
      <c r="L1609" s="39">
        <f>IF(OR(Table212[[#This Row],[Raw Return]]&lt;-20,Table212[[#This Row],[Raw Return]]&gt;20),"Outlier",Table212[[#This Row],[Raw Return]])</f>
        <v>2.3816514395260811E-2</v>
      </c>
      <c r="M1609" s="40">
        <f>(Table212[[#This Row],[Return]]-$Q$3)^2</f>
        <v>5.0753828313289775E-4</v>
      </c>
      <c r="N1609" s="40">
        <f>(Table212[[#This Row],[Return]]-$Q$3)^3</f>
        <v>1.1434132205238474E-5</v>
      </c>
    </row>
    <row r="1610" spans="1:14" x14ac:dyDescent="0.3">
      <c r="A1610" s="36">
        <v>42633</v>
      </c>
      <c r="B1610" s="37">
        <v>2964</v>
      </c>
      <c r="C1610" s="37">
        <v>2980</v>
      </c>
      <c r="D1610" s="37">
        <v>3109.8</v>
      </c>
      <c r="E1610" s="37">
        <v>2974.95</v>
      </c>
      <c r="F1610" s="37">
        <v>3098</v>
      </c>
      <c r="G1610" s="37">
        <v>3096.2</v>
      </c>
      <c r="H1610" s="37">
        <v>3066.27</v>
      </c>
      <c r="I1610" s="37">
        <v>273623</v>
      </c>
      <c r="J1610" s="38">
        <v>839001287.70000005</v>
      </c>
      <c r="K1610" s="39">
        <f>IF(ISERROR((Table212[[#This Row],[Close Price]]-G1609)/G1609),0,(Table212[[#This Row],[Close Price]]-G1609)/G1609)</f>
        <v>4.4601889338731382E-2</v>
      </c>
      <c r="L1610" s="39">
        <f>IF(OR(Table212[[#This Row],[Raw Return]]&lt;-20,Table212[[#This Row],[Raw Return]]&gt;20),"Outlier",Table212[[#This Row],[Raw Return]])</f>
        <v>4.4601889338731382E-2</v>
      </c>
      <c r="M1610" s="40">
        <f>(Table212[[#This Row],[Return]]-$Q$3)^2</f>
        <v>1.8761013197549996E-3</v>
      </c>
      <c r="N1610" s="40">
        <f>(Table212[[#This Row],[Return]]-$Q$3)^3</f>
        <v>8.1261424924244181E-5</v>
      </c>
    </row>
    <row r="1611" spans="1:14" x14ac:dyDescent="0.3">
      <c r="A1611" s="31">
        <v>42634</v>
      </c>
      <c r="B1611" s="32">
        <v>3096.2</v>
      </c>
      <c r="C1611" s="32">
        <v>3115</v>
      </c>
      <c r="D1611" s="32">
        <v>3199</v>
      </c>
      <c r="E1611" s="32">
        <v>3109.95</v>
      </c>
      <c r="F1611" s="32">
        <v>3165.1</v>
      </c>
      <c r="G1611" s="32">
        <v>3174.95</v>
      </c>
      <c r="H1611" s="32">
        <v>3173.74</v>
      </c>
      <c r="I1611" s="32">
        <v>228765</v>
      </c>
      <c r="J1611" s="33">
        <v>726041741.10000002</v>
      </c>
      <c r="K1611" s="39">
        <f>IF(ISERROR((Table212[[#This Row],[Close Price]]-G1610)/G1610),0,(Table212[[#This Row],[Close Price]]-G1610)/G1610)</f>
        <v>2.5434403462308637E-2</v>
      </c>
      <c r="L1611" s="39">
        <f>IF(OR(Table212[[#This Row],[Raw Return]]&lt;-20,Table212[[#This Row],[Raw Return]]&gt;20),"Outlier",Table212[[#This Row],[Raw Return]])</f>
        <v>2.5434403462308637E-2</v>
      </c>
      <c r="M1611" s="40">
        <f>(Table212[[#This Row],[Return]]-$Q$3)^2</f>
        <v>5.8305343284429355E-4</v>
      </c>
      <c r="N1611" s="40">
        <f>(Table212[[#This Row],[Return]]-$Q$3)^3</f>
        <v>1.4078699361152303E-5</v>
      </c>
    </row>
    <row r="1612" spans="1:14" x14ac:dyDescent="0.3">
      <c r="A1612" s="36">
        <v>42635</v>
      </c>
      <c r="B1612" s="37">
        <v>3174.95</v>
      </c>
      <c r="C1612" s="37">
        <v>3199</v>
      </c>
      <c r="D1612" s="37">
        <v>3300</v>
      </c>
      <c r="E1612" s="37">
        <v>3146.2</v>
      </c>
      <c r="F1612" s="37">
        <v>3288</v>
      </c>
      <c r="G1612" s="37">
        <v>3254.2</v>
      </c>
      <c r="H1612" s="37">
        <v>3200.89</v>
      </c>
      <c r="I1612" s="37">
        <v>282425</v>
      </c>
      <c r="J1612" s="38">
        <v>904012478.95000005</v>
      </c>
      <c r="K1612" s="39">
        <f>IF(ISERROR((Table212[[#This Row],[Close Price]]-G1611)/G1611),0,(Table212[[#This Row],[Close Price]]-G1611)/G1611)</f>
        <v>2.4961023008236351E-2</v>
      </c>
      <c r="L1612" s="39">
        <f>IF(OR(Table212[[#This Row],[Raw Return]]&lt;-20,Table212[[#This Row],[Raw Return]]&gt;20),"Outlier",Table212[[#This Row],[Raw Return]])</f>
        <v>2.4961023008236351E-2</v>
      </c>
      <c r="M1612" s="40">
        <f>(Table212[[#This Row],[Return]]-$Q$3)^2</f>
        <v>5.6041656020656299E-4</v>
      </c>
      <c r="N1612" s="40">
        <f>(Table212[[#This Row],[Return]]-$Q$3)^3</f>
        <v>1.3266807884048769E-5</v>
      </c>
    </row>
    <row r="1613" spans="1:14" x14ac:dyDescent="0.3">
      <c r="A1613" s="31">
        <v>42636</v>
      </c>
      <c r="B1613" s="32">
        <v>3254.2</v>
      </c>
      <c r="C1613" s="32">
        <v>3279</v>
      </c>
      <c r="D1613" s="32">
        <v>3424.8</v>
      </c>
      <c r="E1613" s="32">
        <v>3260</v>
      </c>
      <c r="F1613" s="32">
        <v>3298</v>
      </c>
      <c r="G1613" s="32">
        <v>3294.65</v>
      </c>
      <c r="H1613" s="32">
        <v>3329.16</v>
      </c>
      <c r="I1613" s="32">
        <v>327849</v>
      </c>
      <c r="J1613" s="33">
        <v>1091461880.75</v>
      </c>
      <c r="K1613" s="39">
        <f>IF(ISERROR((Table212[[#This Row],[Close Price]]-G1612)/G1612),0,(Table212[[#This Row],[Close Price]]-G1612)/G1612)</f>
        <v>1.2430090344785285E-2</v>
      </c>
      <c r="L1613" s="39">
        <f>IF(OR(Table212[[#This Row],[Raw Return]]&lt;-20,Table212[[#This Row],[Raw Return]]&gt;20),"Outlier",Table212[[#This Row],[Raw Return]])</f>
        <v>1.2430090344785285E-2</v>
      </c>
      <c r="M1613" s="40">
        <f>(Table212[[#This Row],[Return]]-$Q$3)^2</f>
        <v>1.2414831495503412E-4</v>
      </c>
      <c r="N1613" s="40">
        <f>(Table212[[#This Row],[Return]]-$Q$3)^3</f>
        <v>1.3832836507793969E-6</v>
      </c>
    </row>
    <row r="1614" spans="1:14" x14ac:dyDescent="0.3">
      <c r="A1614" s="36">
        <v>42639</v>
      </c>
      <c r="B1614" s="37">
        <v>3294.65</v>
      </c>
      <c r="C1614" s="37">
        <v>3323</v>
      </c>
      <c r="D1614" s="37">
        <v>3355.2</v>
      </c>
      <c r="E1614" s="37">
        <v>3245</v>
      </c>
      <c r="F1614" s="37">
        <v>3295</v>
      </c>
      <c r="G1614" s="37">
        <v>3287</v>
      </c>
      <c r="H1614" s="37">
        <v>3291.54</v>
      </c>
      <c r="I1614" s="37">
        <v>174130</v>
      </c>
      <c r="J1614" s="38">
        <v>573155798.14999998</v>
      </c>
      <c r="K1614" s="39">
        <f>IF(ISERROR((Table212[[#This Row],[Close Price]]-G1613)/G1613),0,(Table212[[#This Row],[Close Price]]-G1613)/G1613)</f>
        <v>-2.3219461854825521E-3</v>
      </c>
      <c r="L1614" s="39">
        <f>IF(OR(Table212[[#This Row],[Raw Return]]&lt;-20,Table212[[#This Row],[Raw Return]]&gt;20),"Outlier",Table212[[#This Row],[Raw Return]])</f>
        <v>-2.3219461854825521E-3</v>
      </c>
      <c r="M1614" s="40">
        <f>(Table212[[#This Row],[Return]]-$Q$3)^2</f>
        <v>1.3031018875748266E-5</v>
      </c>
      <c r="N1614" s="40">
        <f>(Table212[[#This Row],[Return]]-$Q$3)^3</f>
        <v>-4.7040026833594357E-8</v>
      </c>
    </row>
    <row r="1615" spans="1:14" x14ac:dyDescent="0.3">
      <c r="A1615" s="31">
        <v>42640</v>
      </c>
      <c r="B1615" s="32">
        <v>3287</v>
      </c>
      <c r="C1615" s="32">
        <v>3301</v>
      </c>
      <c r="D1615" s="32">
        <v>3317.8</v>
      </c>
      <c r="E1615" s="32">
        <v>3258.3</v>
      </c>
      <c r="F1615" s="32">
        <v>3276</v>
      </c>
      <c r="G1615" s="32">
        <v>3272.65</v>
      </c>
      <c r="H1615" s="32">
        <v>3281.94</v>
      </c>
      <c r="I1615" s="32">
        <v>135971</v>
      </c>
      <c r="J1615" s="33">
        <v>446248321.80000001</v>
      </c>
      <c r="K1615" s="39">
        <f>IF(ISERROR((Table212[[#This Row],[Close Price]]-G1614)/G1614),0,(Table212[[#This Row],[Close Price]]-G1614)/G1614)</f>
        <v>-4.3656829936111682E-3</v>
      </c>
      <c r="L1615" s="39">
        <f>IF(OR(Table212[[#This Row],[Raw Return]]&lt;-20,Table212[[#This Row],[Raw Return]]&gt;20),"Outlier",Table212[[#This Row],[Raw Return]])</f>
        <v>-4.3656829936111682E-3</v>
      </c>
      <c r="M1615" s="40">
        <f>(Table212[[#This Row],[Return]]-$Q$3)^2</f>
        <v>3.1963046699521033E-5</v>
      </c>
      <c r="N1615" s="40">
        <f>(Table212[[#This Row],[Return]]-$Q$3)^3</f>
        <v>-1.8070586737270908E-7</v>
      </c>
    </row>
    <row r="1616" spans="1:14" x14ac:dyDescent="0.3">
      <c r="A1616" s="36">
        <v>42641</v>
      </c>
      <c r="B1616" s="37">
        <v>3272.65</v>
      </c>
      <c r="C1616" s="37">
        <v>3262</v>
      </c>
      <c r="D1616" s="37">
        <v>3265</v>
      </c>
      <c r="E1616" s="37">
        <v>3203</v>
      </c>
      <c r="F1616" s="37">
        <v>3235</v>
      </c>
      <c r="G1616" s="37">
        <v>3234.65</v>
      </c>
      <c r="H1616" s="37">
        <v>3237.46</v>
      </c>
      <c r="I1616" s="37">
        <v>200871</v>
      </c>
      <c r="J1616" s="38">
        <v>650311042.54999995</v>
      </c>
      <c r="K1616" s="39">
        <f>IF(ISERROR((Table212[[#This Row],[Close Price]]-G1615)/G1615),0,(Table212[[#This Row],[Close Price]]-G1615)/G1615)</f>
        <v>-1.1611385268818847E-2</v>
      </c>
      <c r="L1616" s="39">
        <f>IF(OR(Table212[[#This Row],[Raw Return]]&lt;-20,Table212[[#This Row],[Raw Return]]&gt;20),"Outlier",Table212[[#This Row],[Raw Return]])</f>
        <v>-1.1611385268818847E-2</v>
      </c>
      <c r="M1616" s="40">
        <f>(Table212[[#This Row],[Return]]-$Q$3)^2</f>
        <v>1.6639166547779966E-4</v>
      </c>
      <c r="N1616" s="40">
        <f>(Table212[[#This Row],[Return]]-$Q$3)^3</f>
        <v>-2.1463342367675416E-6</v>
      </c>
    </row>
    <row r="1617" spans="1:14" x14ac:dyDescent="0.3">
      <c r="A1617" s="31">
        <v>42642</v>
      </c>
      <c r="B1617" s="32">
        <v>3234.65</v>
      </c>
      <c r="C1617" s="32">
        <v>3265</v>
      </c>
      <c r="D1617" s="32">
        <v>3309.7</v>
      </c>
      <c r="E1617" s="32">
        <v>2974.9</v>
      </c>
      <c r="F1617" s="32">
        <v>3100</v>
      </c>
      <c r="G1617" s="32">
        <v>3105.7</v>
      </c>
      <c r="H1617" s="32">
        <v>3170.2</v>
      </c>
      <c r="I1617" s="32">
        <v>301395</v>
      </c>
      <c r="J1617" s="33">
        <v>955482065.60000002</v>
      </c>
      <c r="K1617" s="39">
        <f>IF(ISERROR((Table212[[#This Row],[Close Price]]-G1616)/G1616),0,(Table212[[#This Row],[Close Price]]-G1616)/G1616)</f>
        <v>-3.9865209528078857E-2</v>
      </c>
      <c r="L1617" s="39">
        <f>IF(OR(Table212[[#This Row],[Raw Return]]&lt;-20,Table212[[#This Row],[Raw Return]]&gt;20),"Outlier",Table212[[#This Row],[Raw Return]])</f>
        <v>-3.9865209528078857E-2</v>
      </c>
      <c r="M1617" s="40">
        <f>(Table212[[#This Row],[Return]]-$Q$3)^2</f>
        <v>1.6935787589160303E-3</v>
      </c>
      <c r="N1617" s="40">
        <f>(Table212[[#This Row],[Return]]-$Q$3)^3</f>
        <v>-6.9696039055015195E-5</v>
      </c>
    </row>
    <row r="1618" spans="1:14" x14ac:dyDescent="0.3">
      <c r="A1618" s="36">
        <v>42643</v>
      </c>
      <c r="B1618" s="37">
        <v>3105.7</v>
      </c>
      <c r="C1618" s="37">
        <v>3103</v>
      </c>
      <c r="D1618" s="37">
        <v>3198</v>
      </c>
      <c r="E1618" s="37">
        <v>3040.05</v>
      </c>
      <c r="F1618" s="37">
        <v>3065</v>
      </c>
      <c r="G1618" s="37">
        <v>3069.55</v>
      </c>
      <c r="H1618" s="37">
        <v>3096.25</v>
      </c>
      <c r="I1618" s="37">
        <v>269368</v>
      </c>
      <c r="J1618" s="38">
        <v>834029490.39999998</v>
      </c>
      <c r="K1618" s="39">
        <f>IF(ISERROR((Table212[[#This Row],[Close Price]]-G1617)/G1617),0,(Table212[[#This Row],[Close Price]]-G1617)/G1617)</f>
        <v>-1.1639887947966526E-2</v>
      </c>
      <c r="L1618" s="39">
        <f>IF(OR(Table212[[#This Row],[Raw Return]]&lt;-20,Table212[[#This Row],[Raw Return]]&gt;20),"Outlier",Table212[[#This Row],[Raw Return]])</f>
        <v>-1.1639887947966526E-2</v>
      </c>
      <c r="M1618" s="40">
        <f>(Table212[[#This Row],[Return]]-$Q$3)^2</f>
        <v>1.6712780649110211E-4</v>
      </c>
      <c r="N1618" s="40">
        <f>(Table212[[#This Row],[Return]]-$Q$3)^3</f>
        <v>-2.160593522938264E-6</v>
      </c>
    </row>
    <row r="1619" spans="1:14" x14ac:dyDescent="0.3">
      <c r="A1619" s="31">
        <v>42646</v>
      </c>
      <c r="B1619" s="32">
        <v>3069.55</v>
      </c>
      <c r="C1619" s="32">
        <v>3109</v>
      </c>
      <c r="D1619" s="32">
        <v>3201.9</v>
      </c>
      <c r="E1619" s="32">
        <v>3102</v>
      </c>
      <c r="F1619" s="32">
        <v>3188.05</v>
      </c>
      <c r="G1619" s="32">
        <v>3194.65</v>
      </c>
      <c r="H1619" s="32">
        <v>3183.49</v>
      </c>
      <c r="I1619" s="32">
        <v>167480</v>
      </c>
      <c r="J1619" s="33">
        <v>533170805.30000001</v>
      </c>
      <c r="K1619" s="39">
        <f>IF(ISERROR((Table212[[#This Row],[Close Price]]-G1618)/G1618),0,(Table212[[#This Row],[Close Price]]-G1618)/G1618)</f>
        <v>4.0755159551074227E-2</v>
      </c>
      <c r="L1619" s="39">
        <f>IF(OR(Table212[[#This Row],[Raw Return]]&lt;-20,Table212[[#This Row],[Raw Return]]&gt;20),"Outlier",Table212[[#This Row],[Raw Return]])</f>
        <v>4.0755159551074227E-2</v>
      </c>
      <c r="M1619" s="40">
        <f>(Table212[[#This Row],[Return]]-$Q$3)^2</f>
        <v>1.5576642551128185E-3</v>
      </c>
      <c r="N1619" s="40">
        <f>(Table212[[#This Row],[Return]]-$Q$3)^3</f>
        <v>6.1476733108388942E-5</v>
      </c>
    </row>
    <row r="1620" spans="1:14" x14ac:dyDescent="0.3">
      <c r="A1620" s="36">
        <v>42647</v>
      </c>
      <c r="B1620" s="37">
        <v>3194.65</v>
      </c>
      <c r="C1620" s="37">
        <v>3236.9</v>
      </c>
      <c r="D1620" s="37">
        <v>3240.5</v>
      </c>
      <c r="E1620" s="37">
        <v>3174.2</v>
      </c>
      <c r="F1620" s="37">
        <v>3200</v>
      </c>
      <c r="G1620" s="37">
        <v>3199.85</v>
      </c>
      <c r="H1620" s="37">
        <v>3208.55</v>
      </c>
      <c r="I1620" s="37">
        <v>182588</v>
      </c>
      <c r="J1620" s="38">
        <v>585843437.54999995</v>
      </c>
      <c r="K1620" s="39">
        <f>IF(ISERROR((Table212[[#This Row],[Close Price]]-G1619)/G1619),0,(Table212[[#This Row],[Close Price]]-G1619)/G1619)</f>
        <v>1.6277213466263339E-3</v>
      </c>
      <c r="L1620" s="39">
        <f>IF(OR(Table212[[#This Row],[Raw Return]]&lt;-20,Table212[[#This Row],[Raw Return]]&gt;20),"Outlier",Table212[[#This Row],[Raw Return]])</f>
        <v>1.6277213466263339E-3</v>
      </c>
      <c r="M1620" s="40">
        <f>(Table212[[#This Row],[Return]]-$Q$3)^2</f>
        <v>1.154757806709116E-7</v>
      </c>
      <c r="N1620" s="40">
        <f>(Table212[[#This Row],[Return]]-$Q$3)^3</f>
        <v>3.9240665164083657E-11</v>
      </c>
    </row>
    <row r="1621" spans="1:14" x14ac:dyDescent="0.3">
      <c r="A1621" s="31">
        <v>42648</v>
      </c>
      <c r="B1621" s="32">
        <v>3199.85</v>
      </c>
      <c r="C1621" s="32">
        <v>3228</v>
      </c>
      <c r="D1621" s="32">
        <v>3228</v>
      </c>
      <c r="E1621" s="32">
        <v>3110.4</v>
      </c>
      <c r="F1621" s="32">
        <v>3168</v>
      </c>
      <c r="G1621" s="32">
        <v>3154.65</v>
      </c>
      <c r="H1621" s="32">
        <v>3169.91</v>
      </c>
      <c r="I1621" s="32">
        <v>116651</v>
      </c>
      <c r="J1621" s="33">
        <v>369773409.64999998</v>
      </c>
      <c r="K1621" s="39">
        <f>IF(ISERROR((Table212[[#This Row],[Close Price]]-G1620)/G1620),0,(Table212[[#This Row],[Close Price]]-G1620)/G1620)</f>
        <v>-1.4125662140412776E-2</v>
      </c>
      <c r="L1621" s="39">
        <f>IF(OR(Table212[[#This Row],[Raw Return]]&lt;-20,Table212[[#This Row],[Raw Return]]&gt;20),"Outlier",Table212[[#This Row],[Raw Return]])</f>
        <v>-1.4125662140412776E-2</v>
      </c>
      <c r="M1621" s="40">
        <f>(Table212[[#This Row],[Return]]-$Q$3)^2</f>
        <v>2.3757802336010054E-4</v>
      </c>
      <c r="N1621" s="40">
        <f>(Table212[[#This Row],[Return]]-$Q$3)^3</f>
        <v>-3.6619245934875359E-6</v>
      </c>
    </row>
    <row r="1622" spans="1:14" x14ac:dyDescent="0.3">
      <c r="A1622" s="36">
        <v>42649</v>
      </c>
      <c r="B1622" s="37">
        <v>3154.65</v>
      </c>
      <c r="C1622" s="37">
        <v>3187.9</v>
      </c>
      <c r="D1622" s="37">
        <v>3188</v>
      </c>
      <c r="E1622" s="37">
        <v>3152</v>
      </c>
      <c r="F1622" s="37">
        <v>3165</v>
      </c>
      <c r="G1622" s="37">
        <v>3159.45</v>
      </c>
      <c r="H1622" s="37">
        <v>3167.43</v>
      </c>
      <c r="I1622" s="37">
        <v>159232</v>
      </c>
      <c r="J1622" s="38">
        <v>504356547.94999999</v>
      </c>
      <c r="K1622" s="39">
        <f>IF(ISERROR((Table212[[#This Row],[Close Price]]-G1621)/G1621),0,(Table212[[#This Row],[Close Price]]-G1621)/G1621)</f>
        <v>1.5215634063999895E-3</v>
      </c>
      <c r="L1622" s="39">
        <f>IF(OR(Table212[[#This Row],[Raw Return]]&lt;-20,Table212[[#This Row],[Raw Return]]&gt;20),"Outlier",Table212[[#This Row],[Raw Return]])</f>
        <v>1.5215634063999895E-3</v>
      </c>
      <c r="M1622" s="40">
        <f>(Table212[[#This Row],[Return]]-$Q$3)^2</f>
        <v>5.459668492110541E-8</v>
      </c>
      <c r="N1622" s="40">
        <f>(Table212[[#This Row],[Return]]-$Q$3)^3</f>
        <v>1.2757025102205142E-11</v>
      </c>
    </row>
    <row r="1623" spans="1:14" x14ac:dyDescent="0.3">
      <c r="A1623" s="31">
        <v>42650</v>
      </c>
      <c r="B1623" s="32">
        <v>3159.45</v>
      </c>
      <c r="C1623" s="32">
        <v>3168</v>
      </c>
      <c r="D1623" s="32">
        <v>3168</v>
      </c>
      <c r="E1623" s="32">
        <v>3111</v>
      </c>
      <c r="F1623" s="32">
        <v>3150.8</v>
      </c>
      <c r="G1623" s="32">
        <v>3149.85</v>
      </c>
      <c r="H1623" s="32">
        <v>3143.2</v>
      </c>
      <c r="I1623" s="32">
        <v>90612</v>
      </c>
      <c r="J1623" s="33">
        <v>284811221.55000001</v>
      </c>
      <c r="K1623" s="39">
        <f>IF(ISERROR((Table212[[#This Row],[Close Price]]-G1622)/G1622),0,(Table212[[#This Row],[Close Price]]-G1622)/G1622)</f>
        <v>-3.0385035370079951E-3</v>
      </c>
      <c r="L1623" s="39">
        <f>IF(OR(Table212[[#This Row],[Raw Return]]&lt;-20,Table212[[#This Row],[Raw Return]]&gt;20),"Outlier",Table212[[#This Row],[Raw Return]])</f>
        <v>-3.0385035370079951E-3</v>
      </c>
      <c r="M1623" s="40">
        <f>(Table212[[#This Row],[Return]]-$Q$3)^2</f>
        <v>1.871780279245252E-5</v>
      </c>
      <c r="N1623" s="40">
        <f>(Table212[[#This Row],[Return]]-$Q$3)^3</f>
        <v>-8.0980844410403522E-8</v>
      </c>
    </row>
    <row r="1624" spans="1:14" x14ac:dyDescent="0.3">
      <c r="A1624" s="36">
        <v>42653</v>
      </c>
      <c r="B1624" s="37">
        <v>3149.85</v>
      </c>
      <c r="C1624" s="37">
        <v>3153.15</v>
      </c>
      <c r="D1624" s="37">
        <v>3166.85</v>
      </c>
      <c r="E1624" s="37">
        <v>3110</v>
      </c>
      <c r="F1624" s="37">
        <v>3111</v>
      </c>
      <c r="G1624" s="37">
        <v>3119.9</v>
      </c>
      <c r="H1624" s="37">
        <v>3125.92</v>
      </c>
      <c r="I1624" s="37">
        <v>107671</v>
      </c>
      <c r="J1624" s="38">
        <v>336570993.30000001</v>
      </c>
      <c r="K1624" s="39">
        <f>IF(ISERROR((Table212[[#This Row],[Close Price]]-G1623)/G1623),0,(Table212[[#This Row],[Close Price]]-G1623)/G1623)</f>
        <v>-9.5083892883787539E-3</v>
      </c>
      <c r="L1624" s="39">
        <f>IF(OR(Table212[[#This Row],[Raw Return]]&lt;-20,Table212[[#This Row],[Raw Return]]&gt;20),"Outlier",Table212[[#This Row],[Raw Return]])</f>
        <v>-9.5083892883787539E-3</v>
      </c>
      <c r="M1624" s="40">
        <f>(Table212[[#This Row],[Return]]-$Q$3)^2</f>
        <v>1.1655995030631512E-4</v>
      </c>
      <c r="N1624" s="40">
        <f>(Table212[[#This Row],[Return]]-$Q$3)^3</f>
        <v>-1.2584154174861455E-6</v>
      </c>
    </row>
    <row r="1625" spans="1:14" x14ac:dyDescent="0.3">
      <c r="A1625" s="31">
        <v>42656</v>
      </c>
      <c r="B1625" s="32">
        <v>3119.9</v>
      </c>
      <c r="C1625" s="32">
        <v>3114.9</v>
      </c>
      <c r="D1625" s="32">
        <v>3130</v>
      </c>
      <c r="E1625" s="32">
        <v>3089</v>
      </c>
      <c r="F1625" s="32">
        <v>3125.1</v>
      </c>
      <c r="G1625" s="32">
        <v>3117.6</v>
      </c>
      <c r="H1625" s="32">
        <v>3111.75</v>
      </c>
      <c r="I1625" s="32">
        <v>147343</v>
      </c>
      <c r="J1625" s="33">
        <v>458495078.10000002</v>
      </c>
      <c r="K1625" s="39">
        <f>IF(ISERROR((Table212[[#This Row],[Close Price]]-G1624)/G1624),0,(Table212[[#This Row],[Close Price]]-G1624)/G1624)</f>
        <v>-7.3720311548452892E-4</v>
      </c>
      <c r="L1625" s="39">
        <f>IF(OR(Table212[[#This Row],[Raw Return]]&lt;-20,Table212[[#This Row],[Raw Return]]&gt;20),"Outlier",Table212[[#This Row],[Raw Return]])</f>
        <v>-7.3720311548452892E-4</v>
      </c>
      <c r="M1625" s="40">
        <f>(Table212[[#This Row],[Return]]-$Q$3)^2</f>
        <v>4.1010591176046251E-6</v>
      </c>
      <c r="N1625" s="40">
        <f>(Table212[[#This Row],[Return]]-$Q$3)^3</f>
        <v>-8.3050842921230793E-9</v>
      </c>
    </row>
    <row r="1626" spans="1:14" x14ac:dyDescent="0.3">
      <c r="A1626" s="36">
        <v>42657</v>
      </c>
      <c r="B1626" s="37">
        <v>3117.6</v>
      </c>
      <c r="C1626" s="37">
        <v>3140</v>
      </c>
      <c r="D1626" s="37">
        <v>3249.9</v>
      </c>
      <c r="E1626" s="37">
        <v>3111.6</v>
      </c>
      <c r="F1626" s="37">
        <v>3172</v>
      </c>
      <c r="G1626" s="37">
        <v>3174.95</v>
      </c>
      <c r="H1626" s="37">
        <v>3186.47</v>
      </c>
      <c r="I1626" s="37">
        <v>233247</v>
      </c>
      <c r="J1626" s="38">
        <v>743234197.25</v>
      </c>
      <c r="K1626" s="39">
        <f>IF(ISERROR((Table212[[#This Row],[Close Price]]-G1625)/G1625),0,(Table212[[#This Row],[Close Price]]-G1625)/G1625)</f>
        <v>1.8395560687708465E-2</v>
      </c>
      <c r="L1626" s="39">
        <f>IF(OR(Table212[[#This Row],[Raw Return]]&lt;-20,Table212[[#This Row],[Raw Return]]&gt;20),"Outlier",Table212[[#This Row],[Raw Return]])</f>
        <v>1.8395560687708465E-2</v>
      </c>
      <c r="M1626" s="40">
        <f>(Table212[[#This Row],[Return]]-$Q$3)^2</f>
        <v>2.926719149080001E-4</v>
      </c>
      <c r="N1626" s="40">
        <f>(Table212[[#This Row],[Return]]-$Q$3)^3</f>
        <v>5.0069306215389216E-6</v>
      </c>
    </row>
    <row r="1627" spans="1:14" x14ac:dyDescent="0.3">
      <c r="A1627" s="31">
        <v>42660</v>
      </c>
      <c r="B1627" s="32">
        <v>3174.95</v>
      </c>
      <c r="C1627" s="32">
        <v>3180</v>
      </c>
      <c r="D1627" s="32">
        <v>3215.25</v>
      </c>
      <c r="E1627" s="32">
        <v>3135.2</v>
      </c>
      <c r="F1627" s="32">
        <v>3198.1</v>
      </c>
      <c r="G1627" s="32">
        <v>3197</v>
      </c>
      <c r="H1627" s="32">
        <v>3193.87</v>
      </c>
      <c r="I1627" s="32">
        <v>149486</v>
      </c>
      <c r="J1627" s="33">
        <v>477438768.35000002</v>
      </c>
      <c r="K1627" s="39">
        <f>IF(ISERROR((Table212[[#This Row],[Close Price]]-G1626)/G1626),0,(Table212[[#This Row],[Close Price]]-G1626)/G1626)</f>
        <v>6.9449912597049348E-3</v>
      </c>
      <c r="L1627" s="39">
        <f>IF(OR(Table212[[#This Row],[Raw Return]]&lt;-20,Table212[[#This Row],[Raw Return]]&gt;20),"Outlier",Table212[[#This Row],[Raw Return]])</f>
        <v>6.9449912597049348E-3</v>
      </c>
      <c r="M1627" s="40">
        <f>(Table212[[#This Row],[Return]]-$Q$3)^2</f>
        <v>3.2002635458225715E-5</v>
      </c>
      <c r="N1627" s="40">
        <f>(Table212[[#This Row],[Return]]-$Q$3)^3</f>
        <v>1.8104169904878032E-7</v>
      </c>
    </row>
    <row r="1628" spans="1:14" x14ac:dyDescent="0.3">
      <c r="A1628" s="36">
        <v>42661</v>
      </c>
      <c r="B1628" s="37">
        <v>3197</v>
      </c>
      <c r="C1628" s="37">
        <v>3205</v>
      </c>
      <c r="D1628" s="37">
        <v>3360</v>
      </c>
      <c r="E1628" s="37">
        <v>3204.85</v>
      </c>
      <c r="F1628" s="37">
        <v>3343</v>
      </c>
      <c r="G1628" s="37">
        <v>3326</v>
      </c>
      <c r="H1628" s="37">
        <v>3302.68</v>
      </c>
      <c r="I1628" s="37">
        <v>362753</v>
      </c>
      <c r="J1628" s="38">
        <v>1198055395.25</v>
      </c>
      <c r="K1628" s="39">
        <f>IF(ISERROR((Table212[[#This Row],[Close Price]]-G1627)/G1627),0,(Table212[[#This Row],[Close Price]]-G1627)/G1627)</f>
        <v>4.0350328432905848E-2</v>
      </c>
      <c r="L1628" s="39">
        <f>IF(OR(Table212[[#This Row],[Raw Return]]&lt;-20,Table212[[#This Row],[Raw Return]]&gt;20),"Outlier",Table212[[#This Row],[Raw Return]])</f>
        <v>4.0350328432905848E-2</v>
      </c>
      <c r="M1628" s="40">
        <f>(Table212[[#This Row],[Return]]-$Q$3)^2</f>
        <v>1.5258729970131554E-3</v>
      </c>
      <c r="N1628" s="40">
        <f>(Table212[[#This Row],[Return]]-$Q$3)^3</f>
        <v>5.9604298531379481E-5</v>
      </c>
    </row>
    <row r="1629" spans="1:14" x14ac:dyDescent="0.3">
      <c r="A1629" s="31">
        <v>42662</v>
      </c>
      <c r="B1629" s="32">
        <v>3326</v>
      </c>
      <c r="C1629" s="32">
        <v>3380</v>
      </c>
      <c r="D1629" s="32">
        <v>3445</v>
      </c>
      <c r="E1629" s="32">
        <v>3312</v>
      </c>
      <c r="F1629" s="32">
        <v>3350</v>
      </c>
      <c r="G1629" s="32">
        <v>3361.2</v>
      </c>
      <c r="H1629" s="32">
        <v>3364.85</v>
      </c>
      <c r="I1629" s="32">
        <v>308174</v>
      </c>
      <c r="J1629" s="33">
        <v>1036958940.9</v>
      </c>
      <c r="K1629" s="39">
        <f>IF(ISERROR((Table212[[#This Row],[Close Price]]-G1628)/G1628),0,(Table212[[#This Row],[Close Price]]-G1628)/G1628)</f>
        <v>1.0583283223090744E-2</v>
      </c>
      <c r="L1629" s="39">
        <f>IF(OR(Table212[[#This Row],[Raw Return]]&lt;-20,Table212[[#This Row],[Raw Return]]&gt;20),"Outlier",Table212[[#This Row],[Raw Return]])</f>
        <v>1.0583283223090744E-2</v>
      </c>
      <c r="M1629" s="40">
        <f>(Table212[[#This Row],[Return]]-$Q$3)^2</f>
        <v>8.6404073577206361E-5</v>
      </c>
      <c r="N1629" s="40">
        <f>(Table212[[#This Row],[Return]]-$Q$3)^3</f>
        <v>8.0315862416707432E-7</v>
      </c>
    </row>
    <row r="1630" spans="1:14" x14ac:dyDescent="0.3">
      <c r="A1630" s="36">
        <v>42663</v>
      </c>
      <c r="B1630" s="37">
        <v>3361.2</v>
      </c>
      <c r="C1630" s="37">
        <v>3375</v>
      </c>
      <c r="D1630" s="37">
        <v>3440</v>
      </c>
      <c r="E1630" s="37">
        <v>3310</v>
      </c>
      <c r="F1630" s="37">
        <v>3329.95</v>
      </c>
      <c r="G1630" s="37">
        <v>3337.3</v>
      </c>
      <c r="H1630" s="37">
        <v>3386.03</v>
      </c>
      <c r="I1630" s="37">
        <v>192297</v>
      </c>
      <c r="J1630" s="38">
        <v>651123638.79999995</v>
      </c>
      <c r="K1630" s="39">
        <f>IF(ISERROR((Table212[[#This Row],[Close Price]]-G1629)/G1629),0,(Table212[[#This Row],[Close Price]]-G1629)/G1629)</f>
        <v>-7.1105557538973093E-3</v>
      </c>
      <c r="L1630" s="39">
        <f>IF(OR(Table212[[#This Row],[Raw Return]]&lt;-20,Table212[[#This Row],[Raw Return]]&gt;20),"Outlier",Table212[[#This Row],[Raw Return]])</f>
        <v>-7.1105557538973093E-3</v>
      </c>
      <c r="M1630" s="40">
        <f>(Table212[[#This Row],[Return]]-$Q$3)^2</f>
        <v>7.0534127433953092E-5</v>
      </c>
      <c r="N1630" s="40">
        <f>(Table212[[#This Row],[Return]]-$Q$3)^3</f>
        <v>-5.9237803555310307E-7</v>
      </c>
    </row>
    <row r="1631" spans="1:14" x14ac:dyDescent="0.3">
      <c r="A1631" s="31">
        <v>42664</v>
      </c>
      <c r="B1631" s="32">
        <v>3337.3</v>
      </c>
      <c r="C1631" s="32">
        <v>3345</v>
      </c>
      <c r="D1631" s="32">
        <v>3345</v>
      </c>
      <c r="E1631" s="32">
        <v>3262</v>
      </c>
      <c r="F1631" s="32">
        <v>3270.15</v>
      </c>
      <c r="G1631" s="32">
        <v>3275.4</v>
      </c>
      <c r="H1631" s="32">
        <v>3293.52</v>
      </c>
      <c r="I1631" s="32">
        <v>169033</v>
      </c>
      <c r="J1631" s="33">
        <v>556713985.25</v>
      </c>
      <c r="K1631" s="39">
        <f>IF(ISERROR((Table212[[#This Row],[Close Price]]-G1630)/G1630),0,(Table212[[#This Row],[Close Price]]-G1630)/G1630)</f>
        <v>-1.8547927965720818E-2</v>
      </c>
      <c r="L1631" s="39">
        <f>IF(OR(Table212[[#This Row],[Raw Return]]&lt;-20,Table212[[#This Row],[Raw Return]]&gt;20),"Outlier",Table212[[#This Row],[Raw Return]])</f>
        <v>-1.8547927965720818E-2</v>
      </c>
      <c r="M1631" s="40">
        <f>(Table212[[#This Row],[Return]]-$Q$3)^2</f>
        <v>3.9346023259735836E-4</v>
      </c>
      <c r="N1631" s="40">
        <f>(Table212[[#This Row],[Return]]-$Q$3)^3</f>
        <v>-7.8046110870132043E-6</v>
      </c>
    </row>
    <row r="1632" spans="1:14" x14ac:dyDescent="0.3">
      <c r="A1632" s="36">
        <v>42667</v>
      </c>
      <c r="B1632" s="37">
        <v>3275.4</v>
      </c>
      <c r="C1632" s="37">
        <v>3291</v>
      </c>
      <c r="D1632" s="37">
        <v>3309.95</v>
      </c>
      <c r="E1632" s="37">
        <v>3195</v>
      </c>
      <c r="F1632" s="37">
        <v>3215</v>
      </c>
      <c r="G1632" s="37">
        <v>3220.95</v>
      </c>
      <c r="H1632" s="37">
        <v>3234.31</v>
      </c>
      <c r="I1632" s="37">
        <v>128698</v>
      </c>
      <c r="J1632" s="38">
        <v>416249650.30000001</v>
      </c>
      <c r="K1632" s="39">
        <f>IF(ISERROR((Table212[[#This Row],[Close Price]]-G1631)/G1631),0,(Table212[[#This Row],[Close Price]]-G1631)/G1631)</f>
        <v>-1.6623923795567038E-2</v>
      </c>
      <c r="L1632" s="39">
        <f>IF(OR(Table212[[#This Row],[Raw Return]]&lt;-20,Table212[[#This Row],[Raw Return]]&gt;20),"Outlier",Table212[[#This Row],[Raw Return]])</f>
        <v>-1.6623923795567038E-2</v>
      </c>
      <c r="M1632" s="40">
        <f>(Table212[[#This Row],[Return]]-$Q$3)^2</f>
        <v>3.2083357752907515E-4</v>
      </c>
      <c r="N1632" s="40">
        <f>(Table212[[#This Row],[Return]]-$Q$3)^3</f>
        <v>-5.7467158145832808E-6</v>
      </c>
    </row>
    <row r="1633" spans="1:14" x14ac:dyDescent="0.3">
      <c r="A1633" s="31">
        <v>42668</v>
      </c>
      <c r="B1633" s="32">
        <v>3220.95</v>
      </c>
      <c r="C1633" s="32">
        <v>3234</v>
      </c>
      <c r="D1633" s="32">
        <v>3274</v>
      </c>
      <c r="E1633" s="32">
        <v>3186.3</v>
      </c>
      <c r="F1633" s="32">
        <v>3246.5</v>
      </c>
      <c r="G1633" s="32">
        <v>3248.6</v>
      </c>
      <c r="H1633" s="32">
        <v>3238.87</v>
      </c>
      <c r="I1633" s="32">
        <v>124434</v>
      </c>
      <c r="J1633" s="33">
        <v>403025839.80000001</v>
      </c>
      <c r="K1633" s="39">
        <f>IF(ISERROR((Table212[[#This Row],[Close Price]]-G1632)/G1632),0,(Table212[[#This Row],[Close Price]]-G1632)/G1632)</f>
        <v>8.5844238501063645E-3</v>
      </c>
      <c r="L1633" s="39">
        <f>IF(OR(Table212[[#This Row],[Raw Return]]&lt;-20,Table212[[#This Row],[Raw Return]]&gt;20),"Outlier",Table212[[#This Row],[Raw Return]])</f>
        <v>8.5844238501063645E-3</v>
      </c>
      <c r="M1633" s="40">
        <f>(Table212[[#This Row],[Return]]-$Q$3)^2</f>
        <v>5.323920088381579E-5</v>
      </c>
      <c r="N1633" s="40">
        <f>(Table212[[#This Row],[Return]]-$Q$3)^3</f>
        <v>3.8846088226136202E-7</v>
      </c>
    </row>
    <row r="1634" spans="1:14" x14ac:dyDescent="0.3">
      <c r="A1634" s="36">
        <v>42669</v>
      </c>
      <c r="B1634" s="37">
        <v>3248.6</v>
      </c>
      <c r="C1634" s="37">
        <v>3242.55</v>
      </c>
      <c r="D1634" s="37">
        <v>3362</v>
      </c>
      <c r="E1634" s="37">
        <v>3210.1</v>
      </c>
      <c r="F1634" s="37">
        <v>3323</v>
      </c>
      <c r="G1634" s="37">
        <v>3327.95</v>
      </c>
      <c r="H1634" s="37">
        <v>3312.75</v>
      </c>
      <c r="I1634" s="37">
        <v>227392</v>
      </c>
      <c r="J1634" s="38">
        <v>753292691.5</v>
      </c>
      <c r="K1634" s="39">
        <f>IF(ISERROR((Table212[[#This Row],[Close Price]]-G1633)/G1633),0,(Table212[[#This Row],[Close Price]]-G1633)/G1633)</f>
        <v>2.4425906544357542E-2</v>
      </c>
      <c r="L1634" s="39">
        <f>IF(OR(Table212[[#This Row],[Raw Return]]&lt;-20,Table212[[#This Row],[Raw Return]]&gt;20),"Outlier",Table212[[#This Row],[Raw Return]])</f>
        <v>2.4425906544357542E-2</v>
      </c>
      <c r="M1634" s="40">
        <f>(Table212[[#This Row],[Return]]-$Q$3)^2</f>
        <v>5.3536715844734988E-4</v>
      </c>
      <c r="N1634" s="40">
        <f>(Table212[[#This Row],[Return]]-$Q$3)^3</f>
        <v>1.2387326636196384E-5</v>
      </c>
    </row>
    <row r="1635" spans="1:14" x14ac:dyDescent="0.3">
      <c r="A1635" s="31">
        <v>42670</v>
      </c>
      <c r="B1635" s="32">
        <v>3327.95</v>
      </c>
      <c r="C1635" s="32">
        <v>3325.5</v>
      </c>
      <c r="D1635" s="32">
        <v>3359.65</v>
      </c>
      <c r="E1635" s="32">
        <v>3185</v>
      </c>
      <c r="F1635" s="32">
        <v>3270</v>
      </c>
      <c r="G1635" s="32">
        <v>3268.05</v>
      </c>
      <c r="H1635" s="32">
        <v>3269.41</v>
      </c>
      <c r="I1635" s="32">
        <v>243573</v>
      </c>
      <c r="J1635" s="33">
        <v>796340438.29999995</v>
      </c>
      <c r="K1635" s="39">
        <f>IF(ISERROR((Table212[[#This Row],[Close Price]]-G1634)/G1634),0,(Table212[[#This Row],[Close Price]]-G1634)/G1634)</f>
        <v>-1.7999068495620319E-2</v>
      </c>
      <c r="L1635" s="39">
        <f>IF(OR(Table212[[#This Row],[Raw Return]]&lt;-20,Table212[[#This Row],[Raw Return]]&gt;20),"Outlier",Table212[[#This Row],[Raw Return]])</f>
        <v>-1.7999068495620319E-2</v>
      </c>
      <c r="M1635" s="40">
        <f>(Table212[[#This Row],[Return]]-$Q$3)^2</f>
        <v>3.7198731079369189E-4</v>
      </c>
      <c r="N1635" s="40">
        <f>(Table212[[#This Row],[Return]]-$Q$3)^3</f>
        <v>-7.1745090584871762E-6</v>
      </c>
    </row>
    <row r="1636" spans="1:14" x14ac:dyDescent="0.3">
      <c r="A1636" s="36">
        <v>42671</v>
      </c>
      <c r="B1636" s="37">
        <v>3268.05</v>
      </c>
      <c r="C1636" s="37">
        <v>3300</v>
      </c>
      <c r="D1636" s="37">
        <v>3410</v>
      </c>
      <c r="E1636" s="37">
        <v>3295.5</v>
      </c>
      <c r="F1636" s="37">
        <v>3390</v>
      </c>
      <c r="G1636" s="37">
        <v>3383.2</v>
      </c>
      <c r="H1636" s="37">
        <v>3385.6</v>
      </c>
      <c r="I1636" s="37">
        <v>361297</v>
      </c>
      <c r="J1636" s="38">
        <v>1223206398.3499999</v>
      </c>
      <c r="K1636" s="39">
        <f>IF(ISERROR((Table212[[#This Row],[Close Price]]-G1635)/G1635),0,(Table212[[#This Row],[Close Price]]-G1635)/G1635)</f>
        <v>3.5235079022658662E-2</v>
      </c>
      <c r="L1636" s="39">
        <f>IF(OR(Table212[[#This Row],[Raw Return]]&lt;-20,Table212[[#This Row],[Raw Return]]&gt;20),"Outlier",Table212[[#This Row],[Raw Return]])</f>
        <v>3.5235079022658662E-2</v>
      </c>
      <c r="M1636" s="40">
        <f>(Table212[[#This Row],[Return]]-$Q$3)^2</f>
        <v>1.1524106871842166E-3</v>
      </c>
      <c r="N1636" s="40">
        <f>(Table212[[#This Row],[Return]]-$Q$3)^3</f>
        <v>3.9121087213760987E-5</v>
      </c>
    </row>
    <row r="1637" spans="1:14" x14ac:dyDescent="0.3">
      <c r="A1637" s="31">
        <v>42673</v>
      </c>
      <c r="B1637" s="32">
        <v>3383.2</v>
      </c>
      <c r="C1637" s="32">
        <v>3405</v>
      </c>
      <c r="D1637" s="32">
        <v>3433</v>
      </c>
      <c r="E1637" s="32">
        <v>3399.95</v>
      </c>
      <c r="F1637" s="32">
        <v>3420</v>
      </c>
      <c r="G1637" s="32">
        <v>3416.75</v>
      </c>
      <c r="H1637" s="32">
        <v>3416.84</v>
      </c>
      <c r="I1637" s="32">
        <v>35745</v>
      </c>
      <c r="J1637" s="33">
        <v>122134966.5</v>
      </c>
      <c r="K1637" s="39">
        <f>IF(ISERROR((Table212[[#This Row],[Close Price]]-G1636)/G1636),0,(Table212[[#This Row],[Close Price]]-G1636)/G1636)</f>
        <v>9.9166469614566637E-3</v>
      </c>
      <c r="L1637" s="39">
        <f>IF(OR(Table212[[#This Row],[Raw Return]]&lt;-20,Table212[[#This Row],[Raw Return]]&gt;20),"Outlier",Table212[[#This Row],[Raw Return]])</f>
        <v>9.9166469614566637E-3</v>
      </c>
      <c r="M1637" s="40">
        <f>(Table212[[#This Row],[Return]]-$Q$3)^2</f>
        <v>7.4455203865970442E-5</v>
      </c>
      <c r="N1637" s="40">
        <f>(Table212[[#This Row],[Return]]-$Q$3)^3</f>
        <v>6.4245481100030702E-7</v>
      </c>
    </row>
    <row r="1638" spans="1:14" x14ac:dyDescent="0.3">
      <c r="A1638" s="36">
        <v>42675</v>
      </c>
      <c r="B1638" s="37">
        <v>3416.75</v>
      </c>
      <c r="C1638" s="37">
        <v>3440</v>
      </c>
      <c r="D1638" s="37">
        <v>3480</v>
      </c>
      <c r="E1638" s="37">
        <v>3410</v>
      </c>
      <c r="F1638" s="37">
        <v>3452.2</v>
      </c>
      <c r="G1638" s="37">
        <v>3458.9</v>
      </c>
      <c r="H1638" s="37">
        <v>3458.77</v>
      </c>
      <c r="I1638" s="37">
        <v>192355</v>
      </c>
      <c r="J1638" s="38">
        <v>665312009.29999995</v>
      </c>
      <c r="K1638" s="39">
        <f>IF(ISERROR((Table212[[#This Row],[Close Price]]-G1637)/G1637),0,(Table212[[#This Row],[Close Price]]-G1637)/G1637)</f>
        <v>1.2336284480866346E-2</v>
      </c>
      <c r="L1638" s="39">
        <f>IF(OR(Table212[[#This Row],[Raw Return]]&lt;-20,Table212[[#This Row],[Raw Return]]&gt;20),"Outlier",Table212[[#This Row],[Raw Return]])</f>
        <v>1.2336284480866346E-2</v>
      </c>
      <c r="M1638" s="40">
        <f>(Table212[[#This Row],[Return]]-$Q$3)^2</f>
        <v>1.2206670967646289E-4</v>
      </c>
      <c r="N1638" s="40">
        <f>(Table212[[#This Row],[Return]]-$Q$3)^3</f>
        <v>1.3486394438605572E-6</v>
      </c>
    </row>
    <row r="1639" spans="1:14" x14ac:dyDescent="0.3">
      <c r="A1639" s="31">
        <v>42676</v>
      </c>
      <c r="B1639" s="32">
        <v>3458.9</v>
      </c>
      <c r="C1639" s="32">
        <v>3448</v>
      </c>
      <c r="D1639" s="32">
        <v>3448</v>
      </c>
      <c r="E1639" s="32">
        <v>3357.1</v>
      </c>
      <c r="F1639" s="32">
        <v>3373.85</v>
      </c>
      <c r="G1639" s="32">
        <v>3372.55</v>
      </c>
      <c r="H1639" s="32">
        <v>3386.48</v>
      </c>
      <c r="I1639" s="32">
        <v>133116</v>
      </c>
      <c r="J1639" s="33">
        <v>450794927.14999998</v>
      </c>
      <c r="K1639" s="39">
        <f>IF(ISERROR((Table212[[#This Row],[Close Price]]-G1638)/G1638),0,(Table212[[#This Row],[Close Price]]-G1638)/G1638)</f>
        <v>-2.4964584116337538E-2</v>
      </c>
      <c r="L1639" s="39">
        <f>IF(OR(Table212[[#This Row],[Raw Return]]&lt;-20,Table212[[#This Row],[Raw Return]]&gt;20),"Outlier",Table212[[#This Row],[Raw Return]])</f>
        <v>-2.4964584116337538E-2</v>
      </c>
      <c r="M1639" s="40">
        <f>(Table212[[#This Row],[Return]]-$Q$3)^2</f>
        <v>6.8919313603735927E-4</v>
      </c>
      <c r="N1639" s="40">
        <f>(Table212[[#This Row],[Return]]-$Q$3)^3</f>
        <v>-1.8093034662760093E-5</v>
      </c>
    </row>
    <row r="1640" spans="1:14" x14ac:dyDescent="0.3">
      <c r="A1640" s="36">
        <v>42677</v>
      </c>
      <c r="B1640" s="37">
        <v>3372.55</v>
      </c>
      <c r="C1640" s="37">
        <v>3372</v>
      </c>
      <c r="D1640" s="37">
        <v>3398</v>
      </c>
      <c r="E1640" s="37">
        <v>3323.05</v>
      </c>
      <c r="F1640" s="37">
        <v>3351</v>
      </c>
      <c r="G1640" s="37">
        <v>3347.75</v>
      </c>
      <c r="H1640" s="37">
        <v>3360.54</v>
      </c>
      <c r="I1640" s="37">
        <v>85341</v>
      </c>
      <c r="J1640" s="38">
        <v>286791904.30000001</v>
      </c>
      <c r="K1640" s="39">
        <f>IF(ISERROR((Table212[[#This Row],[Close Price]]-G1639)/G1639),0,(Table212[[#This Row],[Close Price]]-G1639)/G1639)</f>
        <v>-7.35348623445173E-3</v>
      </c>
      <c r="L1640" s="39">
        <f>IF(OR(Table212[[#This Row],[Raw Return]]&lt;-20,Table212[[#This Row],[Raw Return]]&gt;20),"Outlier",Table212[[#This Row],[Raw Return]])</f>
        <v>-7.35348623445173E-3</v>
      </c>
      <c r="M1640" s="40">
        <f>(Table212[[#This Row],[Return]]-$Q$3)^2</f>
        <v>7.4673626414796439E-5</v>
      </c>
      <c r="N1640" s="40">
        <f>(Table212[[#This Row],[Return]]-$Q$3)^3</f>
        <v>-6.4528395138947909E-7</v>
      </c>
    </row>
    <row r="1641" spans="1:14" x14ac:dyDescent="0.3">
      <c r="A1641" s="31">
        <v>42678</v>
      </c>
      <c r="B1641" s="32">
        <v>3347.75</v>
      </c>
      <c r="C1641" s="32">
        <v>3347.8</v>
      </c>
      <c r="D1641" s="32">
        <v>3360</v>
      </c>
      <c r="E1641" s="32">
        <v>3181</v>
      </c>
      <c r="F1641" s="32">
        <v>3185</v>
      </c>
      <c r="G1641" s="32">
        <v>3196.7</v>
      </c>
      <c r="H1641" s="32">
        <v>3247.11</v>
      </c>
      <c r="I1641" s="32">
        <v>233335</v>
      </c>
      <c r="J1641" s="33">
        <v>757665374.14999998</v>
      </c>
      <c r="K1641" s="39">
        <f>IF(ISERROR((Table212[[#This Row],[Close Price]]-G1640)/G1640),0,(Table212[[#This Row],[Close Price]]-G1640)/G1640)</f>
        <v>-4.5119856620118047E-2</v>
      </c>
      <c r="L1641" s="39">
        <f>IF(OR(Table212[[#This Row],[Raw Return]]&lt;-20,Table212[[#This Row],[Raw Return]]&gt;20),"Outlier",Table212[[#This Row],[Raw Return]])</f>
        <v>-4.5119856620118047E-2</v>
      </c>
      <c r="M1641" s="40">
        <f>(Table212[[#This Row],[Return]]-$Q$3)^2</f>
        <v>2.1536802523836368E-3</v>
      </c>
      <c r="N1641" s="40">
        <f>(Table212[[#This Row],[Return]]-$Q$3)^3</f>
        <v>-9.9947477758260291E-5</v>
      </c>
    </row>
    <row r="1642" spans="1:14" x14ac:dyDescent="0.3">
      <c r="A1642" s="36">
        <v>42681</v>
      </c>
      <c r="B1642" s="37">
        <v>3196.7</v>
      </c>
      <c r="C1642" s="37">
        <v>3248</v>
      </c>
      <c r="D1642" s="37">
        <v>3287</v>
      </c>
      <c r="E1642" s="37">
        <v>3115.1</v>
      </c>
      <c r="F1642" s="37">
        <v>3130</v>
      </c>
      <c r="G1642" s="37">
        <v>3141.45</v>
      </c>
      <c r="H1642" s="37">
        <v>3208.5</v>
      </c>
      <c r="I1642" s="37">
        <v>338349</v>
      </c>
      <c r="J1642" s="38">
        <v>1085593642.45</v>
      </c>
      <c r="K1642" s="39">
        <f>IF(ISERROR((Table212[[#This Row],[Close Price]]-G1641)/G1641),0,(Table212[[#This Row],[Close Price]]-G1641)/G1641)</f>
        <v>-1.7283448556323709E-2</v>
      </c>
      <c r="L1642" s="39">
        <f>IF(OR(Table212[[#This Row],[Raw Return]]&lt;-20,Table212[[#This Row],[Raw Return]]&gt;20),"Outlier",Table212[[#This Row],[Raw Return]])</f>
        <v>-1.7283448556323709E-2</v>
      </c>
      <c r="M1642" s="40">
        <f>(Table212[[#This Row],[Return]]-$Q$3)^2</f>
        <v>3.4489513841622879E-4</v>
      </c>
      <c r="N1642" s="40">
        <f>(Table212[[#This Row],[Return]]-$Q$3)^3</f>
        <v>-6.4051692350500711E-6</v>
      </c>
    </row>
    <row r="1643" spans="1:14" x14ac:dyDescent="0.3">
      <c r="A1643" s="31">
        <v>42682</v>
      </c>
      <c r="B1643" s="32">
        <v>3141.45</v>
      </c>
      <c r="C1643" s="32">
        <v>3160</v>
      </c>
      <c r="D1643" s="32">
        <v>3188</v>
      </c>
      <c r="E1643" s="32">
        <v>3020</v>
      </c>
      <c r="F1643" s="32">
        <v>3104.5</v>
      </c>
      <c r="G1643" s="32">
        <v>3072.05</v>
      </c>
      <c r="H1643" s="32">
        <v>3054.99</v>
      </c>
      <c r="I1643" s="32">
        <v>340893</v>
      </c>
      <c r="J1643" s="33">
        <v>1041426279.55</v>
      </c>
      <c r="K1643" s="39">
        <f>IF(ISERROR((Table212[[#This Row],[Close Price]]-G1642)/G1642),0,(Table212[[#This Row],[Close Price]]-G1642)/G1642)</f>
        <v>-2.2091709242547115E-2</v>
      </c>
      <c r="L1643" s="39">
        <f>IF(OR(Table212[[#This Row],[Raw Return]]&lt;-20,Table212[[#This Row],[Raw Return]]&gt;20),"Outlier",Table212[[#This Row],[Raw Return]])</f>
        <v>-2.2091709242547115E-2</v>
      </c>
      <c r="M1643" s="40">
        <f>(Table212[[#This Row],[Return]]-$Q$3)^2</f>
        <v>5.4660631870084126E-4</v>
      </c>
      <c r="N1643" s="40">
        <f>(Table212[[#This Row],[Return]]-$Q$3)^3</f>
        <v>-1.2779444366082331E-5</v>
      </c>
    </row>
    <row r="1644" spans="1:14" x14ac:dyDescent="0.3">
      <c r="A1644" s="36">
        <v>42683</v>
      </c>
      <c r="B1644" s="37">
        <v>3072.05</v>
      </c>
      <c r="C1644" s="37">
        <v>2950</v>
      </c>
      <c r="D1644" s="37">
        <v>3185.95</v>
      </c>
      <c r="E1644" s="37">
        <v>2480</v>
      </c>
      <c r="F1644" s="37">
        <v>3039</v>
      </c>
      <c r="G1644" s="37">
        <v>3032.45</v>
      </c>
      <c r="H1644" s="37">
        <v>2968.15</v>
      </c>
      <c r="I1644" s="37">
        <v>222034</v>
      </c>
      <c r="J1644" s="38">
        <v>659029633.14999998</v>
      </c>
      <c r="K1644" s="39">
        <f>IF(ISERROR((Table212[[#This Row],[Close Price]]-G1643)/G1643),0,(Table212[[#This Row],[Close Price]]-G1643)/G1643)</f>
        <v>-1.2890415195065303E-2</v>
      </c>
      <c r="L1644" s="39">
        <f>IF(OR(Table212[[#This Row],[Raw Return]]&lt;-20,Table212[[#This Row],[Raw Return]]&gt;20),"Outlier",Table212[[#This Row],[Raw Return]])</f>
        <v>-1.2890415195065303E-2</v>
      </c>
      <c r="M1644" s="40">
        <f>(Table212[[#This Row],[Return]]-$Q$3)^2</f>
        <v>2.0102473721645301E-4</v>
      </c>
      <c r="N1644" s="40">
        <f>(Table212[[#This Row],[Return]]-$Q$3)^3</f>
        <v>-2.8501929046741043E-6</v>
      </c>
    </row>
    <row r="1645" spans="1:14" x14ac:dyDescent="0.3">
      <c r="A1645" s="31">
        <v>42684</v>
      </c>
      <c r="B1645" s="32">
        <v>3032.45</v>
      </c>
      <c r="C1645" s="32">
        <v>3087.7</v>
      </c>
      <c r="D1645" s="32">
        <v>3140</v>
      </c>
      <c r="E1645" s="32">
        <v>3054.6</v>
      </c>
      <c r="F1645" s="32">
        <v>3075</v>
      </c>
      <c r="G1645" s="32">
        <v>3089.45</v>
      </c>
      <c r="H1645" s="32">
        <v>3096.31</v>
      </c>
      <c r="I1645" s="32">
        <v>240541</v>
      </c>
      <c r="J1645" s="33">
        <v>744790102.89999998</v>
      </c>
      <c r="K1645" s="39">
        <f>IF(ISERROR((Table212[[#This Row],[Close Price]]-G1644)/G1644),0,(Table212[[#This Row],[Close Price]]-G1644)/G1644)</f>
        <v>1.8796682550413033E-2</v>
      </c>
      <c r="L1645" s="39">
        <f>IF(OR(Table212[[#This Row],[Raw Return]]&lt;-20,Table212[[#This Row],[Raw Return]]&gt;20),"Outlier",Table212[[#This Row],[Raw Return]])</f>
        <v>1.8796682550413033E-2</v>
      </c>
      <c r="M1645" s="40">
        <f>(Table212[[#This Row],[Return]]-$Q$3)^2</f>
        <v>3.0655732383377913E-4</v>
      </c>
      <c r="N1645" s="40">
        <f>(Table212[[#This Row],[Return]]-$Q$3)^3</f>
        <v>5.3674442741827354E-6</v>
      </c>
    </row>
    <row r="1646" spans="1:14" x14ac:dyDescent="0.3">
      <c r="A1646" s="36">
        <v>42685</v>
      </c>
      <c r="B1646" s="37">
        <v>3089.45</v>
      </c>
      <c r="C1646" s="37">
        <v>3049.95</v>
      </c>
      <c r="D1646" s="37">
        <v>3117.45</v>
      </c>
      <c r="E1646" s="37">
        <v>2895</v>
      </c>
      <c r="F1646" s="37">
        <v>3018.05</v>
      </c>
      <c r="G1646" s="37">
        <v>3021.85</v>
      </c>
      <c r="H1646" s="37">
        <v>2997.57</v>
      </c>
      <c r="I1646" s="37">
        <v>354680</v>
      </c>
      <c r="J1646" s="38">
        <v>1063176662.6</v>
      </c>
      <c r="K1646" s="39">
        <f>IF(ISERROR((Table212[[#This Row],[Close Price]]-G1645)/G1645),0,(Table212[[#This Row],[Close Price]]-G1645)/G1645)</f>
        <v>-2.1880917315379732E-2</v>
      </c>
      <c r="L1646" s="39">
        <f>IF(OR(Table212[[#This Row],[Raw Return]]&lt;-20,Table212[[#This Row],[Raw Return]]&gt;20),"Outlier",Table212[[#This Row],[Raw Return]])</f>
        <v>-2.1880917315379732E-2</v>
      </c>
      <c r="M1646" s="40">
        <f>(Table212[[#This Row],[Return]]-$Q$3)^2</f>
        <v>5.3679428444372969E-4</v>
      </c>
      <c r="N1646" s="40">
        <f>(Table212[[#This Row],[Return]]-$Q$3)^3</f>
        <v>-1.2436890897619387E-5</v>
      </c>
    </row>
    <row r="1647" spans="1:14" x14ac:dyDescent="0.3">
      <c r="A1647" s="31">
        <v>42689</v>
      </c>
      <c r="B1647" s="32">
        <v>3021.85</v>
      </c>
      <c r="C1647" s="32">
        <v>3030.05</v>
      </c>
      <c r="D1647" s="32">
        <v>3038</v>
      </c>
      <c r="E1647" s="32">
        <v>2784.95</v>
      </c>
      <c r="F1647" s="32">
        <v>2830</v>
      </c>
      <c r="G1647" s="32">
        <v>2827.85</v>
      </c>
      <c r="H1647" s="32">
        <v>2848.06</v>
      </c>
      <c r="I1647" s="32">
        <v>529100</v>
      </c>
      <c r="J1647" s="33">
        <v>1506908190.2</v>
      </c>
      <c r="K1647" s="39">
        <f>IF(ISERROR((Table212[[#This Row],[Close Price]]-G1646)/G1646),0,(Table212[[#This Row],[Close Price]]-G1646)/G1646)</f>
        <v>-6.4199083342985255E-2</v>
      </c>
      <c r="L1647" s="39">
        <f>IF(OR(Table212[[#This Row],[Raw Return]]&lt;-20,Table212[[#This Row],[Raw Return]]&gt;20),"Outlier",Table212[[#This Row],[Raw Return]])</f>
        <v>-6.4199083342985255E-2</v>
      </c>
      <c r="M1647" s="40">
        <f>(Table212[[#This Row],[Return]]-$Q$3)^2</f>
        <v>4.2885455205870591E-3</v>
      </c>
      <c r="N1647" s="40">
        <f>(Table212[[#This Row],[Return]]-$Q$3)^3</f>
        <v>-2.8084392653189116E-4</v>
      </c>
    </row>
    <row r="1648" spans="1:14" x14ac:dyDescent="0.3">
      <c r="A1648" s="36">
        <v>42690</v>
      </c>
      <c r="B1648" s="37">
        <v>2827.85</v>
      </c>
      <c r="C1648" s="37">
        <v>2885</v>
      </c>
      <c r="D1648" s="37">
        <v>3037</v>
      </c>
      <c r="E1648" s="37">
        <v>2860.65</v>
      </c>
      <c r="F1648" s="37">
        <v>2920.1</v>
      </c>
      <c r="G1648" s="37">
        <v>2924.45</v>
      </c>
      <c r="H1648" s="37">
        <v>2935.79</v>
      </c>
      <c r="I1648" s="37">
        <v>413541</v>
      </c>
      <c r="J1648" s="38">
        <v>1214070453.2</v>
      </c>
      <c r="K1648" s="39">
        <f>IF(ISERROR((Table212[[#This Row],[Close Price]]-G1647)/G1647),0,(Table212[[#This Row],[Close Price]]-G1647)/G1647)</f>
        <v>3.4160227734851535E-2</v>
      </c>
      <c r="L1648" s="39">
        <f>IF(OR(Table212[[#This Row],[Raw Return]]&lt;-20,Table212[[#This Row],[Raw Return]]&gt;20),"Outlier",Table212[[#This Row],[Raw Return]])</f>
        <v>3.4160227734851535E-2</v>
      </c>
      <c r="M1648" s="40">
        <f>(Table212[[#This Row],[Return]]-$Q$3)^2</f>
        <v>1.080589663047162E-3</v>
      </c>
      <c r="N1648" s="40">
        <f>(Table212[[#This Row],[Return]]-$Q$3)^3</f>
        <v>3.5521493151270912E-5</v>
      </c>
    </row>
    <row r="1649" spans="1:14" x14ac:dyDescent="0.3">
      <c r="A1649" s="31">
        <v>42691</v>
      </c>
      <c r="B1649" s="32">
        <v>2924.45</v>
      </c>
      <c r="C1649" s="32">
        <v>2952.95</v>
      </c>
      <c r="D1649" s="32">
        <v>3098.4</v>
      </c>
      <c r="E1649" s="32">
        <v>2883.65</v>
      </c>
      <c r="F1649" s="32">
        <v>2905</v>
      </c>
      <c r="G1649" s="32">
        <v>2918.15</v>
      </c>
      <c r="H1649" s="32">
        <v>2998.3</v>
      </c>
      <c r="I1649" s="32">
        <v>293395</v>
      </c>
      <c r="J1649" s="33">
        <v>879686231.5</v>
      </c>
      <c r="K1649" s="39">
        <f>IF(ISERROR((Table212[[#This Row],[Close Price]]-G1648)/G1648),0,(Table212[[#This Row],[Close Price]]-G1648)/G1648)</f>
        <v>-2.1542512267262999E-3</v>
      </c>
      <c r="L1649" s="39">
        <f>IF(OR(Table212[[#This Row],[Raw Return]]&lt;-20,Table212[[#This Row],[Raw Return]]&gt;20),"Outlier",Table212[[#This Row],[Raw Return]])</f>
        <v>-2.1542512267262999E-3</v>
      </c>
      <c r="M1649" s="40">
        <f>(Table212[[#This Row],[Return]]-$Q$3)^2</f>
        <v>1.1848433095115688E-5</v>
      </c>
      <c r="N1649" s="40">
        <f>(Table212[[#This Row],[Return]]-$Q$3)^3</f>
        <v>-4.078414675060443E-8</v>
      </c>
    </row>
    <row r="1650" spans="1:14" x14ac:dyDescent="0.3">
      <c r="A1650" s="36">
        <v>42692</v>
      </c>
      <c r="B1650" s="37">
        <v>2918.15</v>
      </c>
      <c r="C1650" s="37">
        <v>2929.7</v>
      </c>
      <c r="D1650" s="37">
        <v>3016.05</v>
      </c>
      <c r="E1650" s="37">
        <v>2910.05</v>
      </c>
      <c r="F1650" s="37">
        <v>2937</v>
      </c>
      <c r="G1650" s="37">
        <v>2943.2</v>
      </c>
      <c r="H1650" s="37">
        <v>2964.77</v>
      </c>
      <c r="I1650" s="37">
        <v>370661</v>
      </c>
      <c r="J1650" s="38">
        <v>1098924322.7</v>
      </c>
      <c r="K1650" s="39">
        <f>IF(ISERROR((Table212[[#This Row],[Close Price]]-G1649)/G1649),0,(Table212[[#This Row],[Close Price]]-G1649)/G1649)</f>
        <v>8.5842057467915376E-3</v>
      </c>
      <c r="L1650" s="39">
        <f>IF(OR(Table212[[#This Row],[Raw Return]]&lt;-20,Table212[[#This Row],[Raw Return]]&gt;20),"Outlier",Table212[[#This Row],[Raw Return]])</f>
        <v>8.5842057467915376E-3</v>
      </c>
      <c r="M1650" s="40">
        <f>(Table212[[#This Row],[Return]]-$Q$3)^2</f>
        <v>5.3236018141083894E-5</v>
      </c>
      <c r="N1650" s="40">
        <f>(Table212[[#This Row],[Return]]-$Q$3)^3</f>
        <v>3.8842604836404285E-7</v>
      </c>
    </row>
    <row r="1651" spans="1:14" x14ac:dyDescent="0.3">
      <c r="A1651" s="31">
        <v>42695</v>
      </c>
      <c r="B1651" s="32">
        <v>2943.2</v>
      </c>
      <c r="C1651" s="32">
        <v>2998.7</v>
      </c>
      <c r="D1651" s="32">
        <v>3005</v>
      </c>
      <c r="E1651" s="32">
        <v>2783</v>
      </c>
      <c r="F1651" s="32">
        <v>2859</v>
      </c>
      <c r="G1651" s="32">
        <v>2845.7</v>
      </c>
      <c r="H1651" s="32">
        <v>2854.97</v>
      </c>
      <c r="I1651" s="32">
        <v>264002</v>
      </c>
      <c r="J1651" s="33">
        <v>753717721.54999995</v>
      </c>
      <c r="K1651" s="39">
        <f>IF(ISERROR((Table212[[#This Row],[Close Price]]-G1650)/G1650),0,(Table212[[#This Row],[Close Price]]-G1650)/G1650)</f>
        <v>-3.312720848056537E-2</v>
      </c>
      <c r="L1651" s="39">
        <f>IF(OR(Table212[[#This Row],[Raw Return]]&lt;-20,Table212[[#This Row],[Raw Return]]&gt;20),"Outlier",Table212[[#This Row],[Raw Return]])</f>
        <v>-3.312720848056537E-2</v>
      </c>
      <c r="M1651" s="40">
        <f>(Table212[[#This Row],[Return]]-$Q$3)^2</f>
        <v>1.1843999719514141E-3</v>
      </c>
      <c r="N1651" s="40">
        <f>(Table212[[#This Row],[Return]]-$Q$3)^3</f>
        <v>-4.0761258341028323E-5</v>
      </c>
    </row>
    <row r="1652" spans="1:14" x14ac:dyDescent="0.3">
      <c r="A1652" s="36">
        <v>42696</v>
      </c>
      <c r="B1652" s="37">
        <v>2845.7</v>
      </c>
      <c r="C1652" s="37">
        <v>2876</v>
      </c>
      <c r="D1652" s="37">
        <v>2928.7</v>
      </c>
      <c r="E1652" s="37">
        <v>2876</v>
      </c>
      <c r="F1652" s="37">
        <v>2890</v>
      </c>
      <c r="G1652" s="37">
        <v>2901.55</v>
      </c>
      <c r="H1652" s="37">
        <v>2898.48</v>
      </c>
      <c r="I1652" s="37">
        <v>323345</v>
      </c>
      <c r="J1652" s="38">
        <v>937210096.04999995</v>
      </c>
      <c r="K1652" s="39">
        <f>IF(ISERROR((Table212[[#This Row],[Close Price]]-G1651)/G1651),0,(Table212[[#This Row],[Close Price]]-G1651)/G1651)</f>
        <v>1.9626102540675535E-2</v>
      </c>
      <c r="L1652" s="39">
        <f>IF(OR(Table212[[#This Row],[Raw Return]]&lt;-20,Table212[[#This Row],[Raw Return]]&gt;20),"Outlier",Table212[[#This Row],[Raw Return]])</f>
        <v>1.9626102540675535E-2</v>
      </c>
      <c r="M1652" s="40">
        <f>(Table212[[#This Row],[Return]]-$Q$3)^2</f>
        <v>3.3628952310548279E-4</v>
      </c>
      <c r="N1652" s="40">
        <f>(Table212[[#This Row],[Return]]-$Q$3)^3</f>
        <v>6.1669440179100269E-6</v>
      </c>
    </row>
    <row r="1653" spans="1:14" x14ac:dyDescent="0.3">
      <c r="A1653" s="31">
        <v>42697</v>
      </c>
      <c r="B1653" s="32">
        <v>2901.55</v>
      </c>
      <c r="C1653" s="32">
        <v>2938</v>
      </c>
      <c r="D1653" s="32">
        <v>2959</v>
      </c>
      <c r="E1653" s="32">
        <v>2875.8</v>
      </c>
      <c r="F1653" s="32">
        <v>2935</v>
      </c>
      <c r="G1653" s="32">
        <v>2931.15</v>
      </c>
      <c r="H1653" s="32">
        <v>2918.3</v>
      </c>
      <c r="I1653" s="32">
        <v>228999</v>
      </c>
      <c r="J1653" s="33">
        <v>668287777.14999998</v>
      </c>
      <c r="K1653" s="39">
        <f>IF(ISERROR((Table212[[#This Row],[Close Price]]-G1652)/G1652),0,(Table212[[#This Row],[Close Price]]-G1652)/G1652)</f>
        <v>1.0201444055763268E-2</v>
      </c>
      <c r="L1653" s="39">
        <f>IF(OR(Table212[[#This Row],[Raw Return]]&lt;-20,Table212[[#This Row],[Raw Return]]&gt;20),"Outlier",Table212[[#This Row],[Raw Return]])</f>
        <v>1.0201444055763268E-2</v>
      </c>
      <c r="M1653" s="40">
        <f>(Table212[[#This Row],[Return]]-$Q$3)^2</f>
        <v>7.9451195056217579E-5</v>
      </c>
      <c r="N1653" s="40">
        <f>(Table212[[#This Row],[Return]]-$Q$3)^3</f>
        <v>7.081914039540815E-7</v>
      </c>
    </row>
    <row r="1654" spans="1:14" x14ac:dyDescent="0.3">
      <c r="A1654" s="36">
        <v>42698</v>
      </c>
      <c r="B1654" s="37">
        <v>2931.15</v>
      </c>
      <c r="C1654" s="37">
        <v>2935</v>
      </c>
      <c r="D1654" s="37">
        <v>2975.5</v>
      </c>
      <c r="E1654" s="37">
        <v>2883.1</v>
      </c>
      <c r="F1654" s="37">
        <v>2966</v>
      </c>
      <c r="G1654" s="37">
        <v>2949.45</v>
      </c>
      <c r="H1654" s="37">
        <v>2945.34</v>
      </c>
      <c r="I1654" s="37">
        <v>369076</v>
      </c>
      <c r="J1654" s="38">
        <v>1087053358</v>
      </c>
      <c r="K1654" s="39">
        <f>IF(ISERROR((Table212[[#This Row],[Close Price]]-G1653)/G1653),0,(Table212[[#This Row],[Close Price]]-G1653)/G1653)</f>
        <v>6.2432833529501141E-3</v>
      </c>
      <c r="L1654" s="39">
        <f>IF(OR(Table212[[#This Row],[Raw Return]]&lt;-20,Table212[[#This Row],[Raw Return]]&gt;20),"Outlier",Table212[[#This Row],[Raw Return]])</f>
        <v>6.2432833529501141E-3</v>
      </c>
      <c r="M1654" s="40">
        <f>(Table212[[#This Row],[Return]]-$Q$3)^2</f>
        <v>2.4555783825892336E-5</v>
      </c>
      <c r="N1654" s="40">
        <f>(Table212[[#This Row],[Return]]-$Q$3)^3</f>
        <v>1.2168322241769895E-7</v>
      </c>
    </row>
    <row r="1655" spans="1:14" x14ac:dyDescent="0.3">
      <c r="A1655" s="31">
        <v>42699</v>
      </c>
      <c r="B1655" s="32">
        <v>2949.45</v>
      </c>
      <c r="C1655" s="32">
        <v>2979</v>
      </c>
      <c r="D1655" s="32">
        <v>3028.8</v>
      </c>
      <c r="E1655" s="32">
        <v>2940</v>
      </c>
      <c r="F1655" s="32">
        <v>2950</v>
      </c>
      <c r="G1655" s="32">
        <v>2970.15</v>
      </c>
      <c r="H1655" s="32">
        <v>2982.79</v>
      </c>
      <c r="I1655" s="32">
        <v>516372</v>
      </c>
      <c r="J1655" s="33">
        <v>1540231424.5</v>
      </c>
      <c r="K1655" s="39">
        <f>IF(ISERROR((Table212[[#This Row],[Close Price]]-G1654)/G1654),0,(Table212[[#This Row],[Close Price]]-G1654)/G1654)</f>
        <v>7.0182576412552425E-3</v>
      </c>
      <c r="L1655" s="39">
        <f>IF(OR(Table212[[#This Row],[Raw Return]]&lt;-20,Table212[[#This Row],[Raw Return]]&gt;20),"Outlier",Table212[[#This Row],[Raw Return]])</f>
        <v>7.0182576412552425E-3</v>
      </c>
      <c r="M1655" s="40">
        <f>(Table212[[#This Row],[Return]]-$Q$3)^2</f>
        <v>3.2836952037722341E-5</v>
      </c>
      <c r="N1655" s="40">
        <f>(Table212[[#This Row],[Return]]-$Q$3)^3</f>
        <v>1.8816734533874393E-7</v>
      </c>
    </row>
    <row r="1656" spans="1:14" x14ac:dyDescent="0.3">
      <c r="A1656" s="36">
        <v>42702</v>
      </c>
      <c r="B1656" s="37">
        <v>2970.15</v>
      </c>
      <c r="C1656" s="37">
        <v>2985</v>
      </c>
      <c r="D1656" s="37">
        <v>2997.4</v>
      </c>
      <c r="E1656" s="37">
        <v>2925</v>
      </c>
      <c r="F1656" s="37">
        <v>2936</v>
      </c>
      <c r="G1656" s="37">
        <v>2941.9</v>
      </c>
      <c r="H1656" s="37">
        <v>2964.59</v>
      </c>
      <c r="I1656" s="37">
        <v>368787</v>
      </c>
      <c r="J1656" s="38">
        <v>1093300682.5</v>
      </c>
      <c r="K1656" s="39">
        <f>IF(ISERROR((Table212[[#This Row],[Close Price]]-G1655)/G1655),0,(Table212[[#This Row],[Close Price]]-G1655)/G1655)</f>
        <v>-9.5113041428884059E-3</v>
      </c>
      <c r="L1656" s="39">
        <f>IF(OR(Table212[[#This Row],[Raw Return]]&lt;-20,Table212[[#This Row],[Raw Return]]&gt;20),"Outlier",Table212[[#This Row],[Raw Return]])</f>
        <v>-9.5113041428884059E-3</v>
      </c>
      <c r="M1656" s="40">
        <f>(Table212[[#This Row],[Return]]-$Q$3)^2</f>
        <v>1.1662289805146537E-4</v>
      </c>
      <c r="N1656" s="40">
        <f>(Table212[[#This Row],[Return]]-$Q$3)^3</f>
        <v>-1.2594349585894262E-6</v>
      </c>
    </row>
    <row r="1657" spans="1:14" x14ac:dyDescent="0.3">
      <c r="A1657" s="31">
        <v>42703</v>
      </c>
      <c r="B1657" s="32">
        <v>2941.9</v>
      </c>
      <c r="C1657" s="32">
        <v>2951</v>
      </c>
      <c r="D1657" s="32">
        <v>2979.5</v>
      </c>
      <c r="E1657" s="32">
        <v>2928.95</v>
      </c>
      <c r="F1657" s="32">
        <v>2940</v>
      </c>
      <c r="G1657" s="32">
        <v>2938.1</v>
      </c>
      <c r="H1657" s="32">
        <v>2949.64</v>
      </c>
      <c r="I1657" s="32">
        <v>277511</v>
      </c>
      <c r="J1657" s="33">
        <v>818557615.29999995</v>
      </c>
      <c r="K1657" s="39">
        <f>IF(ISERROR((Table212[[#This Row],[Close Price]]-G1656)/G1656),0,(Table212[[#This Row],[Close Price]]-G1656)/G1656)</f>
        <v>-1.2916822461675045E-3</v>
      </c>
      <c r="L1657" s="39">
        <f>IF(OR(Table212[[#This Row],[Raw Return]]&lt;-20,Table212[[#This Row],[Raw Return]]&gt;20),"Outlier",Table212[[#This Row],[Raw Return]])</f>
        <v>-1.2916822461675045E-3</v>
      </c>
      <c r="M1657" s="40">
        <f>(Table212[[#This Row],[Return]]-$Q$3)^2</f>
        <v>6.6542655688047952E-6</v>
      </c>
      <c r="N1657" s="40">
        <f>(Table212[[#This Row],[Return]]-$Q$3)^3</f>
        <v>-1.7165252413489678E-8</v>
      </c>
    </row>
    <row r="1658" spans="1:14" x14ac:dyDescent="0.3">
      <c r="A1658" s="36">
        <v>42704</v>
      </c>
      <c r="B1658" s="37">
        <v>2938.1</v>
      </c>
      <c r="C1658" s="37">
        <v>2954.95</v>
      </c>
      <c r="D1658" s="37">
        <v>3005</v>
      </c>
      <c r="E1658" s="37">
        <v>2908.7</v>
      </c>
      <c r="F1658" s="37">
        <v>3000</v>
      </c>
      <c r="G1658" s="37">
        <v>2990</v>
      </c>
      <c r="H1658" s="37">
        <v>2984.18</v>
      </c>
      <c r="I1658" s="37">
        <v>4060622</v>
      </c>
      <c r="J1658" s="38">
        <v>12117634864.25</v>
      </c>
      <c r="K1658" s="39">
        <f>IF(ISERROR((Table212[[#This Row],[Close Price]]-G1657)/G1657),0,(Table212[[#This Row],[Close Price]]-G1657)/G1657)</f>
        <v>1.7664477042986997E-2</v>
      </c>
      <c r="L1658" s="39">
        <f>IF(OR(Table212[[#This Row],[Raw Return]]&lt;-20,Table212[[#This Row],[Raw Return]]&gt;20),"Outlier",Table212[[#This Row],[Raw Return]])</f>
        <v>1.7664477042986997E-2</v>
      </c>
      <c r="M1658" s="40">
        <f>(Table212[[#This Row],[Return]]-$Q$3)^2</f>
        <v>2.6819214229991431E-4</v>
      </c>
      <c r="N1658" s="40">
        <f>(Table212[[#This Row],[Return]]-$Q$3)^3</f>
        <v>4.392068188831562E-6</v>
      </c>
    </row>
    <row r="1659" spans="1:14" x14ac:dyDescent="0.3">
      <c r="A1659" s="31">
        <v>42705</v>
      </c>
      <c r="B1659" s="32">
        <v>2990</v>
      </c>
      <c r="C1659" s="32">
        <v>3009</v>
      </c>
      <c r="D1659" s="32">
        <v>3019</v>
      </c>
      <c r="E1659" s="32">
        <v>2930.25</v>
      </c>
      <c r="F1659" s="32">
        <v>2937</v>
      </c>
      <c r="G1659" s="32">
        <v>2939.3</v>
      </c>
      <c r="H1659" s="32">
        <v>2964.85</v>
      </c>
      <c r="I1659" s="32">
        <v>166356</v>
      </c>
      <c r="J1659" s="33">
        <v>493221179.55000001</v>
      </c>
      <c r="K1659" s="39">
        <f>IF(ISERROR((Table212[[#This Row],[Close Price]]-G1658)/G1658),0,(Table212[[#This Row],[Close Price]]-G1658)/G1658)</f>
        <v>-1.6956521739130374E-2</v>
      </c>
      <c r="L1659" s="39">
        <f>IF(OR(Table212[[#This Row],[Raw Return]]&lt;-20,Table212[[#This Row],[Raw Return]]&gt;20),"Outlier",Table212[[#This Row],[Raw Return]])</f>
        <v>-1.6956521739130374E-2</v>
      </c>
      <c r="M1659" s="40">
        <f>(Table212[[#This Row],[Return]]-$Q$3)^2</f>
        <v>3.3285907314903915E-4</v>
      </c>
      <c r="N1659" s="40">
        <f>(Table212[[#This Row],[Return]]-$Q$3)^3</f>
        <v>-6.0728226653665341E-6</v>
      </c>
    </row>
    <row r="1660" spans="1:14" x14ac:dyDescent="0.3">
      <c r="A1660" s="36">
        <v>42706</v>
      </c>
      <c r="B1660" s="37">
        <v>2939.3</v>
      </c>
      <c r="C1660" s="37">
        <v>2935</v>
      </c>
      <c r="D1660" s="37">
        <v>2999</v>
      </c>
      <c r="E1660" s="37">
        <v>2923.05</v>
      </c>
      <c r="F1660" s="37">
        <v>2979</v>
      </c>
      <c r="G1660" s="37">
        <v>2977.65</v>
      </c>
      <c r="H1660" s="37">
        <v>2970.57</v>
      </c>
      <c r="I1660" s="37">
        <v>159690</v>
      </c>
      <c r="J1660" s="38">
        <v>474371030.69999999</v>
      </c>
      <c r="K1660" s="39">
        <f>IF(ISERROR((Table212[[#This Row],[Close Price]]-G1659)/G1659),0,(Table212[[#This Row],[Close Price]]-G1659)/G1659)</f>
        <v>1.3047324192834997E-2</v>
      </c>
      <c r="L1660" s="39">
        <f>IF(OR(Table212[[#This Row],[Raw Return]]&lt;-20,Table212[[#This Row],[Raw Return]]&gt;20),"Outlier",Table212[[#This Row],[Raw Return]])</f>
        <v>1.3047324192834997E-2</v>
      </c>
      <c r="M1660" s="40">
        <f>(Table212[[#This Row],[Return]]-$Q$3)^2</f>
        <v>1.3828396159686263E-4</v>
      </c>
      <c r="N1660" s="40">
        <f>(Table212[[#This Row],[Return]]-$Q$3)^3</f>
        <v>1.6261392005000695E-6</v>
      </c>
    </row>
    <row r="1661" spans="1:14" x14ac:dyDescent="0.3">
      <c r="A1661" s="31">
        <v>42709</v>
      </c>
      <c r="B1661" s="32">
        <v>2977.65</v>
      </c>
      <c r="C1661" s="32">
        <v>2990</v>
      </c>
      <c r="D1661" s="32">
        <v>3095</v>
      </c>
      <c r="E1661" s="32">
        <v>2980</v>
      </c>
      <c r="F1661" s="32">
        <v>3000</v>
      </c>
      <c r="G1661" s="32">
        <v>3031.65</v>
      </c>
      <c r="H1661" s="32">
        <v>3018.5</v>
      </c>
      <c r="I1661" s="32">
        <v>147477</v>
      </c>
      <c r="J1661" s="33">
        <v>445159938.89999998</v>
      </c>
      <c r="K1661" s="39">
        <f>IF(ISERROR((Table212[[#This Row],[Close Price]]-G1660)/G1660),0,(Table212[[#This Row],[Close Price]]-G1660)/G1660)</f>
        <v>1.8135106543750945E-2</v>
      </c>
      <c r="L1661" s="39">
        <f>IF(OR(Table212[[#This Row],[Raw Return]]&lt;-20,Table212[[#This Row],[Raw Return]]&gt;20),"Outlier",Table212[[#This Row],[Raw Return]])</f>
        <v>1.8135106543750945E-2</v>
      </c>
      <c r="M1661" s="40">
        <f>(Table212[[#This Row],[Return]]-$Q$3)^2</f>
        <v>2.8382823115076652E-4</v>
      </c>
      <c r="N1661" s="40">
        <f>(Table212[[#This Row],[Return]]-$Q$3)^3</f>
        <v>4.7817116776199208E-6</v>
      </c>
    </row>
    <row r="1662" spans="1:14" x14ac:dyDescent="0.3">
      <c r="A1662" s="36">
        <v>42710</v>
      </c>
      <c r="B1662" s="37">
        <v>3031.65</v>
      </c>
      <c r="C1662" s="37">
        <v>3029</v>
      </c>
      <c r="D1662" s="37">
        <v>3044</v>
      </c>
      <c r="E1662" s="37">
        <v>2990</v>
      </c>
      <c r="F1662" s="37">
        <v>3000</v>
      </c>
      <c r="G1662" s="37">
        <v>2999</v>
      </c>
      <c r="H1662" s="37">
        <v>3009.83</v>
      </c>
      <c r="I1662" s="37">
        <v>213031</v>
      </c>
      <c r="J1662" s="38">
        <v>641187730.20000005</v>
      </c>
      <c r="K1662" s="39">
        <f>IF(ISERROR((Table212[[#This Row],[Close Price]]-G1661)/G1661),0,(Table212[[#This Row],[Close Price]]-G1661)/G1661)</f>
        <v>-1.0769712862632589E-2</v>
      </c>
      <c r="L1662" s="39">
        <f>IF(OR(Table212[[#This Row],[Raw Return]]&lt;-20,Table212[[#This Row],[Raw Return]]&gt;20),"Outlier",Table212[[#This Row],[Raw Return]])</f>
        <v>-1.0769712862632589E-2</v>
      </c>
      <c r="M1662" s="40">
        <f>(Table212[[#This Row],[Return]]-$Q$3)^2</f>
        <v>1.4538612612330419E-4</v>
      </c>
      <c r="N1662" s="40">
        <f>(Table212[[#This Row],[Return]]-$Q$3)^3</f>
        <v>-1.7530102162902274E-6</v>
      </c>
    </row>
    <row r="1663" spans="1:14" x14ac:dyDescent="0.3">
      <c r="A1663" s="31">
        <v>42711</v>
      </c>
      <c r="B1663" s="32">
        <v>2999</v>
      </c>
      <c r="C1663" s="32">
        <v>3020</v>
      </c>
      <c r="D1663" s="32">
        <v>3020</v>
      </c>
      <c r="E1663" s="32">
        <v>2946.1</v>
      </c>
      <c r="F1663" s="32">
        <v>2970</v>
      </c>
      <c r="G1663" s="32">
        <v>2957.2</v>
      </c>
      <c r="H1663" s="32">
        <v>2977.82</v>
      </c>
      <c r="I1663" s="32">
        <v>71578</v>
      </c>
      <c r="J1663" s="33">
        <v>213146087.69999999</v>
      </c>
      <c r="K1663" s="39">
        <f>IF(ISERROR((Table212[[#This Row],[Close Price]]-G1662)/G1662),0,(Table212[[#This Row],[Close Price]]-G1662)/G1662)</f>
        <v>-1.3937979326442208E-2</v>
      </c>
      <c r="L1663" s="39">
        <f>IF(OR(Table212[[#This Row],[Raw Return]]&lt;-20,Table212[[#This Row],[Raw Return]]&gt;20),"Outlier",Table212[[#This Row],[Raw Return]])</f>
        <v>-1.3937979326442208E-2</v>
      </c>
      <c r="M1663" s="40">
        <f>(Table212[[#This Row],[Return]]-$Q$3)^2</f>
        <v>2.3182752523892214E-4</v>
      </c>
      <c r="N1663" s="40">
        <f>(Table212[[#This Row],[Return]]-$Q$3)^3</f>
        <v>-3.5297788676542628E-6</v>
      </c>
    </row>
    <row r="1664" spans="1:14" x14ac:dyDescent="0.3">
      <c r="A1664" s="36">
        <v>42712</v>
      </c>
      <c r="B1664" s="37">
        <v>2957.2</v>
      </c>
      <c r="C1664" s="37">
        <v>2970.1</v>
      </c>
      <c r="D1664" s="37">
        <v>3000.25</v>
      </c>
      <c r="E1664" s="37">
        <v>2961.1</v>
      </c>
      <c r="F1664" s="37">
        <v>2987</v>
      </c>
      <c r="G1664" s="37">
        <v>2995.4</v>
      </c>
      <c r="H1664" s="37">
        <v>2987.37</v>
      </c>
      <c r="I1664" s="37">
        <v>93049</v>
      </c>
      <c r="J1664" s="38">
        <v>277971895.5</v>
      </c>
      <c r="K1664" s="39">
        <f>IF(ISERROR((Table212[[#This Row],[Close Price]]-G1663)/G1663),0,(Table212[[#This Row],[Close Price]]-G1663)/G1663)</f>
        <v>1.2917624780197577E-2</v>
      </c>
      <c r="L1664" s="39">
        <f>IF(OR(Table212[[#This Row],[Raw Return]]&lt;-20,Table212[[#This Row],[Raw Return]]&gt;20),"Outlier",Table212[[#This Row],[Raw Return]])</f>
        <v>1.2917624780197577E-2</v>
      </c>
      <c r="M1664" s="40">
        <f>(Table212[[#This Row],[Return]]-$Q$3)^2</f>
        <v>1.3525040376903848E-4</v>
      </c>
      <c r="N1664" s="40">
        <f>(Table212[[#This Row],[Return]]-$Q$3)^3</f>
        <v>1.5729244216116251E-6</v>
      </c>
    </row>
    <row r="1665" spans="1:14" x14ac:dyDescent="0.3">
      <c r="A1665" s="31">
        <v>42713</v>
      </c>
      <c r="B1665" s="32">
        <v>2995.4</v>
      </c>
      <c r="C1665" s="32">
        <v>3009.9</v>
      </c>
      <c r="D1665" s="32">
        <v>3009.95</v>
      </c>
      <c r="E1665" s="32">
        <v>2983</v>
      </c>
      <c r="F1665" s="32">
        <v>2987.65</v>
      </c>
      <c r="G1665" s="32">
        <v>2997.15</v>
      </c>
      <c r="H1665" s="32">
        <v>2996.85</v>
      </c>
      <c r="I1665" s="32">
        <v>75328</v>
      </c>
      <c r="J1665" s="33">
        <v>225747082.30000001</v>
      </c>
      <c r="K1665" s="39">
        <f>IF(ISERROR((Table212[[#This Row],[Close Price]]-G1664)/G1664),0,(Table212[[#This Row],[Close Price]]-G1664)/G1664)</f>
        <v>5.8422915136542694E-4</v>
      </c>
      <c r="L1665" s="39">
        <f>IF(OR(Table212[[#This Row],[Raw Return]]&lt;-20,Table212[[#This Row],[Raw Return]]&gt;20),"Outlier",Table212[[#This Row],[Raw Return]])</f>
        <v>5.8422915136542694E-4</v>
      </c>
      <c r="M1665" s="40">
        <f>(Table212[[#This Row],[Return]]-$Q$3)^2</f>
        <v>4.9515839281923733E-7</v>
      </c>
      <c r="N1665" s="40">
        <f>(Table212[[#This Row],[Return]]-$Q$3)^3</f>
        <v>-3.4843054237778612E-10</v>
      </c>
    </row>
    <row r="1666" spans="1:14" x14ac:dyDescent="0.3">
      <c r="A1666" s="36">
        <v>42716</v>
      </c>
      <c r="B1666" s="37">
        <v>2997.15</v>
      </c>
      <c r="C1666" s="37">
        <v>2986.95</v>
      </c>
      <c r="D1666" s="37">
        <v>3048</v>
      </c>
      <c r="E1666" s="37">
        <v>2960</v>
      </c>
      <c r="F1666" s="37">
        <v>2977.25</v>
      </c>
      <c r="G1666" s="37">
        <v>2975.25</v>
      </c>
      <c r="H1666" s="37">
        <v>3007.93</v>
      </c>
      <c r="I1666" s="37">
        <v>105499</v>
      </c>
      <c r="J1666" s="38">
        <v>317333970.64999998</v>
      </c>
      <c r="K1666" s="39">
        <f>IF(ISERROR((Table212[[#This Row],[Close Price]]-G1665)/G1665),0,(Table212[[#This Row],[Close Price]]-G1665)/G1665)</f>
        <v>-7.3069415945148193E-3</v>
      </c>
      <c r="L1666" s="39">
        <f>IF(OR(Table212[[#This Row],[Raw Return]]&lt;-20,Table212[[#This Row],[Raw Return]]&gt;20),"Outlier",Table212[[#This Row],[Raw Return]])</f>
        <v>-7.3069415945148193E-3</v>
      </c>
      <c r="M1666" s="40">
        <f>(Table212[[#This Row],[Return]]-$Q$3)^2</f>
        <v>7.3871372017640582E-5</v>
      </c>
      <c r="N1666" s="40">
        <f>(Table212[[#This Row],[Return]]-$Q$3)^3</f>
        <v>-6.3491304160701486E-7</v>
      </c>
    </row>
    <row r="1667" spans="1:14" x14ac:dyDescent="0.3">
      <c r="A1667" s="31">
        <v>42717</v>
      </c>
      <c r="B1667" s="32">
        <v>2975.25</v>
      </c>
      <c r="C1667" s="32">
        <v>2989.85</v>
      </c>
      <c r="D1667" s="32">
        <v>3000</v>
      </c>
      <c r="E1667" s="32">
        <v>2836</v>
      </c>
      <c r="F1667" s="32">
        <v>2887</v>
      </c>
      <c r="G1667" s="32">
        <v>2874.8</v>
      </c>
      <c r="H1667" s="32">
        <v>2893.17</v>
      </c>
      <c r="I1667" s="32">
        <v>213187</v>
      </c>
      <c r="J1667" s="33">
        <v>616786169.35000002</v>
      </c>
      <c r="K1667" s="39">
        <f>IF(ISERROR((Table212[[#This Row],[Close Price]]-G1666)/G1666),0,(Table212[[#This Row],[Close Price]]-G1666)/G1666)</f>
        <v>-3.3761868750525108E-2</v>
      </c>
      <c r="L1667" s="39">
        <f>IF(OR(Table212[[#This Row],[Raw Return]]&lt;-20,Table212[[#This Row],[Raw Return]]&gt;20),"Outlier",Table212[[#This Row],[Raw Return]])</f>
        <v>-3.3761868750525108E-2</v>
      </c>
      <c r="M1667" s="40">
        <f>(Table212[[#This Row],[Return]]-$Q$3)^2</f>
        <v>1.2284865748552894E-3</v>
      </c>
      <c r="N1667" s="40">
        <f>(Table212[[#This Row],[Return]]-$Q$3)^3</f>
        <v>-4.3058175363230224E-5</v>
      </c>
    </row>
    <row r="1668" spans="1:14" x14ac:dyDescent="0.3">
      <c r="A1668" s="36">
        <v>42718</v>
      </c>
      <c r="B1668" s="37">
        <v>2874.8</v>
      </c>
      <c r="C1668" s="37">
        <v>2890</v>
      </c>
      <c r="D1668" s="37">
        <v>2892.4</v>
      </c>
      <c r="E1668" s="37">
        <v>2760</v>
      </c>
      <c r="F1668" s="37">
        <v>2764.25</v>
      </c>
      <c r="G1668" s="37">
        <v>2775.75</v>
      </c>
      <c r="H1668" s="37">
        <v>2813.75</v>
      </c>
      <c r="I1668" s="37">
        <v>147517</v>
      </c>
      <c r="J1668" s="38">
        <v>415076240.14999998</v>
      </c>
      <c r="K1668" s="39">
        <f>IF(ISERROR((Table212[[#This Row],[Close Price]]-G1667)/G1667),0,(Table212[[#This Row],[Close Price]]-G1667)/G1667)</f>
        <v>-3.4454570752748076E-2</v>
      </c>
      <c r="L1668" s="39">
        <f>IF(OR(Table212[[#This Row],[Raw Return]]&lt;-20,Table212[[#This Row],[Raw Return]]&gt;20),"Outlier",Table212[[#This Row],[Raw Return]])</f>
        <v>-3.4454570752748076E-2</v>
      </c>
      <c r="M1668" s="40">
        <f>(Table212[[#This Row],[Return]]-$Q$3)^2</f>
        <v>1.2775245065413262E-3</v>
      </c>
      <c r="N1668" s="40">
        <f>(Table212[[#This Row],[Return]]-$Q$3)^3</f>
        <v>-4.5661887512043697E-5</v>
      </c>
    </row>
    <row r="1669" spans="1:14" x14ac:dyDescent="0.3">
      <c r="A1669" s="31">
        <v>42719</v>
      </c>
      <c r="B1669" s="32">
        <v>2775.75</v>
      </c>
      <c r="C1669" s="32">
        <v>2760</v>
      </c>
      <c r="D1669" s="32">
        <v>2803.55</v>
      </c>
      <c r="E1669" s="32">
        <v>2700</v>
      </c>
      <c r="F1669" s="32">
        <v>2715</v>
      </c>
      <c r="G1669" s="32">
        <v>2710.75</v>
      </c>
      <c r="H1669" s="32">
        <v>2737.69</v>
      </c>
      <c r="I1669" s="32">
        <v>197986</v>
      </c>
      <c r="J1669" s="33">
        <v>542024017.54999995</v>
      </c>
      <c r="K1669" s="39">
        <f>IF(ISERROR((Table212[[#This Row],[Close Price]]-G1668)/G1668),0,(Table212[[#This Row],[Close Price]]-G1668)/G1668)</f>
        <v>-2.3417094478969648E-2</v>
      </c>
      <c r="L1669" s="39">
        <f>IF(OR(Table212[[#This Row],[Raw Return]]&lt;-20,Table212[[#This Row],[Raw Return]]&gt;20),"Outlier",Table212[[#This Row],[Raw Return]])</f>
        <v>-2.3417094478969648E-2</v>
      </c>
      <c r="M1669" s="40">
        <f>(Table212[[#This Row],[Return]]-$Q$3)^2</f>
        <v>6.1033695336441254E-4</v>
      </c>
      <c r="N1669" s="40">
        <f>(Table212[[#This Row],[Return]]-$Q$3)^3</f>
        <v>-1.5078373547989296E-5</v>
      </c>
    </row>
    <row r="1670" spans="1:14" x14ac:dyDescent="0.3">
      <c r="A1670" s="36">
        <v>42720</v>
      </c>
      <c r="B1670" s="37">
        <v>2710.75</v>
      </c>
      <c r="C1670" s="37">
        <v>2731</v>
      </c>
      <c r="D1670" s="37">
        <v>2851.05</v>
      </c>
      <c r="E1670" s="37">
        <v>2719</v>
      </c>
      <c r="F1670" s="37">
        <v>2845</v>
      </c>
      <c r="G1670" s="37">
        <v>2829.8</v>
      </c>
      <c r="H1670" s="37">
        <v>2799.67</v>
      </c>
      <c r="I1670" s="37">
        <v>185787</v>
      </c>
      <c r="J1670" s="38">
        <v>520142093.75</v>
      </c>
      <c r="K1670" s="39">
        <f>IF(ISERROR((Table212[[#This Row],[Close Price]]-G1669)/G1669),0,(Table212[[#This Row],[Close Price]]-G1669)/G1669)</f>
        <v>4.3917734944203701E-2</v>
      </c>
      <c r="L1670" s="39">
        <f>IF(OR(Table212[[#This Row],[Raw Return]]&lt;-20,Table212[[#This Row],[Raw Return]]&gt;20),"Outlier",Table212[[#This Row],[Raw Return]])</f>
        <v>4.3917734944203701E-2</v>
      </c>
      <c r="M1670" s="40">
        <f>(Table212[[#This Row],[Return]]-$Q$3)^2</f>
        <v>1.8173024802599881E-3</v>
      </c>
      <c r="N1670" s="40">
        <f>(Table212[[#This Row],[Return]]-$Q$3)^3</f>
        <v>7.747129737855401E-5</v>
      </c>
    </row>
    <row r="1671" spans="1:14" x14ac:dyDescent="0.3">
      <c r="A1671" s="31">
        <v>42723</v>
      </c>
      <c r="B1671" s="32">
        <v>2829.8</v>
      </c>
      <c r="C1671" s="32">
        <v>2834.8</v>
      </c>
      <c r="D1671" s="32">
        <v>2839.8</v>
      </c>
      <c r="E1671" s="32">
        <v>2725</v>
      </c>
      <c r="F1671" s="32">
        <v>2729</v>
      </c>
      <c r="G1671" s="32">
        <v>2732.8</v>
      </c>
      <c r="H1671" s="32">
        <v>2745.37</v>
      </c>
      <c r="I1671" s="32">
        <v>131081</v>
      </c>
      <c r="J1671" s="33">
        <v>359866026.10000002</v>
      </c>
      <c r="K1671" s="39">
        <f>IF(ISERROR((Table212[[#This Row],[Close Price]]-G1670)/G1670),0,(Table212[[#This Row],[Close Price]]-G1670)/G1670)</f>
        <v>-3.4278040850943527E-2</v>
      </c>
      <c r="L1671" s="39">
        <f>IF(OR(Table212[[#This Row],[Raw Return]]&lt;-20,Table212[[#This Row],[Raw Return]]&gt;20),"Outlier",Table212[[#This Row],[Raw Return]])</f>
        <v>-3.4278040850943527E-2</v>
      </c>
      <c r="M1671" s="40">
        <f>(Table212[[#This Row],[Return]]-$Q$3)^2</f>
        <v>1.2649364382057073E-3</v>
      </c>
      <c r="N1671" s="40">
        <f>(Table212[[#This Row],[Return]]-$Q$3)^3</f>
        <v>-4.4988659691250117E-5</v>
      </c>
    </row>
    <row r="1672" spans="1:14" x14ac:dyDescent="0.3">
      <c r="A1672" s="36">
        <v>42724</v>
      </c>
      <c r="B1672" s="37">
        <v>2732.8</v>
      </c>
      <c r="C1672" s="37">
        <v>2746.95</v>
      </c>
      <c r="D1672" s="37">
        <v>2773.95</v>
      </c>
      <c r="E1672" s="37">
        <v>2675.5</v>
      </c>
      <c r="F1672" s="37">
        <v>2693</v>
      </c>
      <c r="G1672" s="37">
        <v>2694.65</v>
      </c>
      <c r="H1672" s="37">
        <v>2725.68</v>
      </c>
      <c r="I1672" s="37">
        <v>128587</v>
      </c>
      <c r="J1672" s="38">
        <v>350487484.69999999</v>
      </c>
      <c r="K1672" s="39">
        <f>IF(ISERROR((Table212[[#This Row],[Close Price]]-G1671)/G1671),0,(Table212[[#This Row],[Close Price]]-G1671)/G1671)</f>
        <v>-1.396004098360659E-2</v>
      </c>
      <c r="L1672" s="39">
        <f>IF(OR(Table212[[#This Row],[Raw Return]]&lt;-20,Table212[[#This Row],[Raw Return]]&gt;20),"Outlier",Table212[[#This Row],[Raw Return]])</f>
        <v>-1.396004098360659E-2</v>
      </c>
      <c r="M1672" s="40">
        <f>(Table212[[#This Row],[Return]]-$Q$3)^2</f>
        <v>2.3249982839472673E-4</v>
      </c>
      <c r="N1672" s="40">
        <f>(Table212[[#This Row],[Return]]-$Q$3)^3</f>
        <v>-3.5451446086172395E-6</v>
      </c>
    </row>
    <row r="1673" spans="1:14" x14ac:dyDescent="0.3">
      <c r="A1673" s="31">
        <v>42725</v>
      </c>
      <c r="B1673" s="32">
        <v>2694.65</v>
      </c>
      <c r="C1673" s="32">
        <v>2709.9</v>
      </c>
      <c r="D1673" s="32">
        <v>2717.85</v>
      </c>
      <c r="E1673" s="32">
        <v>2650</v>
      </c>
      <c r="F1673" s="32">
        <v>2655</v>
      </c>
      <c r="G1673" s="32">
        <v>2659.9</v>
      </c>
      <c r="H1673" s="32">
        <v>2681.5</v>
      </c>
      <c r="I1673" s="32">
        <v>100191</v>
      </c>
      <c r="J1673" s="33">
        <v>268661942.05000001</v>
      </c>
      <c r="K1673" s="39">
        <f>IF(ISERROR((Table212[[#This Row],[Close Price]]-G1672)/G1672),0,(Table212[[#This Row],[Close Price]]-G1672)/G1672)</f>
        <v>-1.2895923403781567E-2</v>
      </c>
      <c r="L1673" s="39">
        <f>IF(OR(Table212[[#This Row],[Raw Return]]&lt;-20,Table212[[#This Row],[Raw Return]]&gt;20),"Outlier",Table212[[#This Row],[Raw Return]])</f>
        <v>-1.2895923403781567E-2</v>
      </c>
      <c r="M1673" s="40">
        <f>(Table212[[#This Row],[Return]]-$Q$3)^2</f>
        <v>2.0118096184034521E-4</v>
      </c>
      <c r="N1673" s="40">
        <f>(Table212[[#This Row],[Return]]-$Q$3)^3</f>
        <v>-2.8535160539964572E-6</v>
      </c>
    </row>
    <row r="1674" spans="1:14" x14ac:dyDescent="0.3">
      <c r="A1674" s="36">
        <v>42726</v>
      </c>
      <c r="B1674" s="37">
        <v>2659.9</v>
      </c>
      <c r="C1674" s="37">
        <v>2652</v>
      </c>
      <c r="D1674" s="37">
        <v>2652</v>
      </c>
      <c r="E1674" s="37">
        <v>2542.15</v>
      </c>
      <c r="F1674" s="37">
        <v>2563</v>
      </c>
      <c r="G1674" s="37">
        <v>2550.1</v>
      </c>
      <c r="H1674" s="37">
        <v>2577.7800000000002</v>
      </c>
      <c r="I1674" s="37">
        <v>152438</v>
      </c>
      <c r="J1674" s="38">
        <v>392950871.39999998</v>
      </c>
      <c r="K1674" s="39">
        <f>IF(ISERROR((Table212[[#This Row],[Close Price]]-G1673)/G1673),0,(Table212[[#This Row],[Close Price]]-G1673)/G1673)</f>
        <v>-4.1279747358923334E-2</v>
      </c>
      <c r="L1674" s="39">
        <f>IF(OR(Table212[[#This Row],[Raw Return]]&lt;-20,Table212[[#This Row],[Raw Return]]&gt;20),"Outlier",Table212[[#This Row],[Raw Return]])</f>
        <v>-4.1279747358923334E-2</v>
      </c>
      <c r="M1674" s="40">
        <f>(Table212[[#This Row],[Return]]-$Q$3)^2</f>
        <v>1.8120049482773912E-3</v>
      </c>
      <c r="N1674" s="40">
        <f>(Table212[[#This Row],[Return]]-$Q$3)^3</f>
        <v>-7.7132795027950015E-5</v>
      </c>
    </row>
    <row r="1675" spans="1:14" x14ac:dyDescent="0.3">
      <c r="A1675" s="31">
        <v>42727</v>
      </c>
      <c r="B1675" s="32">
        <v>2550.1</v>
      </c>
      <c r="C1675" s="32">
        <v>2555</v>
      </c>
      <c r="D1675" s="32">
        <v>2640</v>
      </c>
      <c r="E1675" s="32">
        <v>2541.3000000000002</v>
      </c>
      <c r="F1675" s="32">
        <v>2635</v>
      </c>
      <c r="G1675" s="32">
        <v>2620.4</v>
      </c>
      <c r="H1675" s="32">
        <v>2603.11</v>
      </c>
      <c r="I1675" s="32">
        <v>220535</v>
      </c>
      <c r="J1675" s="33">
        <v>574077457.5</v>
      </c>
      <c r="K1675" s="39">
        <f>IF(ISERROR((Table212[[#This Row],[Close Price]]-G1674)/G1674),0,(Table212[[#This Row],[Close Price]]-G1674)/G1674)</f>
        <v>2.7567546370730632E-2</v>
      </c>
      <c r="L1675" s="39">
        <f>IF(OR(Table212[[#This Row],[Raw Return]]&lt;-20,Table212[[#This Row],[Raw Return]]&gt;20),"Outlier",Table212[[#This Row],[Raw Return]])</f>
        <v>2.7567546370730632E-2</v>
      </c>
      <c r="M1675" s="40">
        <f>(Table212[[#This Row],[Return]]-$Q$3)^2</f>
        <v>6.9061959939071779E-4</v>
      </c>
      <c r="N1675" s="40">
        <f>(Table212[[#This Row],[Return]]-$Q$3)^3</f>
        <v>1.8149236037025823E-5</v>
      </c>
    </row>
    <row r="1676" spans="1:14" x14ac:dyDescent="0.3">
      <c r="A1676" s="36">
        <v>42730</v>
      </c>
      <c r="B1676" s="37">
        <v>2620.4</v>
      </c>
      <c r="C1676" s="37">
        <v>2630</v>
      </c>
      <c r="D1676" s="37">
        <v>2637.95</v>
      </c>
      <c r="E1676" s="37">
        <v>2555</v>
      </c>
      <c r="F1676" s="37">
        <v>2626</v>
      </c>
      <c r="G1676" s="37">
        <v>2617.85</v>
      </c>
      <c r="H1676" s="37">
        <v>2601.5500000000002</v>
      </c>
      <c r="I1676" s="37">
        <v>74403</v>
      </c>
      <c r="J1676" s="38">
        <v>193563477.84999999</v>
      </c>
      <c r="K1676" s="39">
        <f>IF(ISERROR((Table212[[#This Row],[Close Price]]-G1675)/G1675),0,(Table212[[#This Row],[Close Price]]-G1675)/G1675)</f>
        <v>-9.7313387269126154E-4</v>
      </c>
      <c r="L1676" s="39">
        <f>IF(OR(Table212[[#This Row],[Raw Return]]&lt;-20,Table212[[#This Row],[Raw Return]]&gt;20),"Outlier",Table212[[#This Row],[Raw Return]])</f>
        <v>-9.7313387269126154E-4</v>
      </c>
      <c r="M1676" s="40">
        <f>(Table212[[#This Row],[Return]]-$Q$3)^2</f>
        <v>5.1122925837643643E-6</v>
      </c>
      <c r="N1676" s="40">
        <f>(Table212[[#This Row],[Return]]-$Q$3)^3</f>
        <v>-1.1559087512219773E-8</v>
      </c>
    </row>
    <row r="1677" spans="1:14" x14ac:dyDescent="0.3">
      <c r="A1677" s="31">
        <v>42731</v>
      </c>
      <c r="B1677" s="32">
        <v>2617.85</v>
      </c>
      <c r="C1677" s="32">
        <v>2625</v>
      </c>
      <c r="D1677" s="32">
        <v>2775</v>
      </c>
      <c r="E1677" s="32">
        <v>2606</v>
      </c>
      <c r="F1677" s="32">
        <v>2740</v>
      </c>
      <c r="G1677" s="32">
        <v>2743.55</v>
      </c>
      <c r="H1677" s="32">
        <v>2691.79</v>
      </c>
      <c r="I1677" s="32">
        <v>101362</v>
      </c>
      <c r="J1677" s="33">
        <v>272845314.89999998</v>
      </c>
      <c r="K1677" s="39">
        <f>IF(ISERROR((Table212[[#This Row],[Close Price]]-G1676)/G1676),0,(Table212[[#This Row],[Close Price]]-G1676)/G1676)</f>
        <v>4.8016502091410999E-2</v>
      </c>
      <c r="L1677" s="39">
        <f>IF(OR(Table212[[#This Row],[Raw Return]]&lt;-20,Table212[[#This Row],[Raw Return]]&gt;20),"Outlier",Table212[[#This Row],[Raw Return]])</f>
        <v>4.8016502091410999E-2</v>
      </c>
      <c r="M1677" s="40">
        <f>(Table212[[#This Row],[Return]]-$Q$3)^2</f>
        <v>2.1835618729334682E-3</v>
      </c>
      <c r="N1677" s="40">
        <f>(Table212[[#This Row],[Return]]-$Q$3)^3</f>
        <v>1.0203478501254374E-4</v>
      </c>
    </row>
    <row r="1678" spans="1:14" x14ac:dyDescent="0.3">
      <c r="A1678" s="36">
        <v>42732</v>
      </c>
      <c r="B1678" s="37">
        <v>2743.55</v>
      </c>
      <c r="C1678" s="37">
        <v>2754</v>
      </c>
      <c r="D1678" s="37">
        <v>2820</v>
      </c>
      <c r="E1678" s="37">
        <v>2728.5</v>
      </c>
      <c r="F1678" s="37">
        <v>2811</v>
      </c>
      <c r="G1678" s="37">
        <v>2800.75</v>
      </c>
      <c r="H1678" s="37">
        <v>2781.91</v>
      </c>
      <c r="I1678" s="37">
        <v>105911</v>
      </c>
      <c r="J1678" s="38">
        <v>294634996.80000001</v>
      </c>
      <c r="K1678" s="39">
        <f>IF(ISERROR((Table212[[#This Row],[Close Price]]-G1677)/G1677),0,(Table212[[#This Row],[Close Price]]-G1677)/G1677)</f>
        <v>2.0848900147618893E-2</v>
      </c>
      <c r="L1678" s="39">
        <f>IF(OR(Table212[[#This Row],[Raw Return]]&lt;-20,Table212[[#This Row],[Raw Return]]&gt;20),"Outlier",Table212[[#This Row],[Raw Return]])</f>
        <v>2.0848900147618893E-2</v>
      </c>
      <c r="M1678" s="40">
        <f>(Table212[[#This Row],[Return]]-$Q$3)^2</f>
        <v>3.8263256750125713E-4</v>
      </c>
      <c r="N1678" s="40">
        <f>(Table212[[#This Row],[Return]]-$Q$3)^3</f>
        <v>7.4846741515980879E-6</v>
      </c>
    </row>
    <row r="1679" spans="1:14" x14ac:dyDescent="0.3">
      <c r="A1679" s="31">
        <v>42733</v>
      </c>
      <c r="B1679" s="32">
        <v>2800.75</v>
      </c>
      <c r="C1679" s="32">
        <v>2825</v>
      </c>
      <c r="D1679" s="32">
        <v>2892</v>
      </c>
      <c r="E1679" s="32">
        <v>2812</v>
      </c>
      <c r="F1679" s="32">
        <v>2880</v>
      </c>
      <c r="G1679" s="32">
        <v>2872.2</v>
      </c>
      <c r="H1679" s="32">
        <v>2864.82</v>
      </c>
      <c r="I1679" s="32">
        <v>138991</v>
      </c>
      <c r="J1679" s="33">
        <v>398184524.75</v>
      </c>
      <c r="K1679" s="39">
        <f>IF(ISERROR((Table212[[#This Row],[Close Price]]-G1678)/G1678),0,(Table212[[#This Row],[Close Price]]-G1678)/G1678)</f>
        <v>2.5511023832901835E-2</v>
      </c>
      <c r="L1679" s="39">
        <f>IF(OR(Table212[[#This Row],[Raw Return]]&lt;-20,Table212[[#This Row],[Raw Return]]&gt;20),"Outlier",Table212[[#This Row],[Raw Return]])</f>
        <v>2.5511023832901835E-2</v>
      </c>
      <c r="M1679" s="40">
        <f>(Table212[[#This Row],[Return]]-$Q$3)^2</f>
        <v>5.8675953098923214E-4</v>
      </c>
      <c r="N1679" s="40">
        <f>(Table212[[#This Row],[Return]]-$Q$3)^3</f>
        <v>1.4213146390465897E-5</v>
      </c>
    </row>
    <row r="1680" spans="1:14" x14ac:dyDescent="0.3">
      <c r="A1680" s="36">
        <v>42734</v>
      </c>
      <c r="B1680" s="37">
        <v>2872.2</v>
      </c>
      <c r="C1680" s="37">
        <v>2880</v>
      </c>
      <c r="D1680" s="37">
        <v>2942</v>
      </c>
      <c r="E1680" s="37">
        <v>2877.15</v>
      </c>
      <c r="F1680" s="37">
        <v>2880</v>
      </c>
      <c r="G1680" s="37">
        <v>2894.85</v>
      </c>
      <c r="H1680" s="37">
        <v>2911.13</v>
      </c>
      <c r="I1680" s="37">
        <v>75673</v>
      </c>
      <c r="J1680" s="38">
        <v>220294277.75</v>
      </c>
      <c r="K1680" s="39">
        <f>IF(ISERROR((Table212[[#This Row],[Close Price]]-G1679)/G1679),0,(Table212[[#This Row],[Close Price]]-G1679)/G1679)</f>
        <v>7.8859410904533432E-3</v>
      </c>
      <c r="L1680" s="39">
        <f>IF(OR(Table212[[#This Row],[Raw Return]]&lt;-20,Table212[[#This Row],[Raw Return]]&gt;20),"Outlier",Table212[[#This Row],[Raw Return]])</f>
        <v>7.8859410904533432E-3</v>
      </c>
      <c r="M1680" s="40">
        <f>(Table212[[#This Row],[Return]]-$Q$3)^2</f>
        <v>4.3534092507296481E-5</v>
      </c>
      <c r="N1680" s="40">
        <f>(Table212[[#This Row],[Return]]-$Q$3)^3</f>
        <v>2.8723955396227643E-7</v>
      </c>
    </row>
    <row r="1681" spans="1:14" x14ac:dyDescent="0.3">
      <c r="A1681" s="31">
        <v>42737</v>
      </c>
      <c r="B1681" s="32">
        <v>2894.85</v>
      </c>
      <c r="C1681" s="32">
        <v>2898</v>
      </c>
      <c r="D1681" s="32">
        <v>2979</v>
      </c>
      <c r="E1681" s="32">
        <v>2858.8</v>
      </c>
      <c r="F1681" s="32">
        <v>2974</v>
      </c>
      <c r="G1681" s="32">
        <v>2949.65</v>
      </c>
      <c r="H1681" s="32">
        <v>2920.41</v>
      </c>
      <c r="I1681" s="32">
        <v>77962</v>
      </c>
      <c r="J1681" s="33">
        <v>227681095.5</v>
      </c>
      <c r="K1681" s="39">
        <f>IF(ISERROR((Table212[[#This Row],[Close Price]]-G1680)/G1680),0,(Table212[[#This Row],[Close Price]]-G1680)/G1680)</f>
        <v>1.8930169093390049E-2</v>
      </c>
      <c r="L1681" s="39">
        <f>IF(OR(Table212[[#This Row],[Raw Return]]&lt;-20,Table212[[#This Row],[Raw Return]]&gt;20),"Outlier",Table212[[#This Row],[Raw Return]])</f>
        <v>1.8930169093390049E-2</v>
      </c>
      <c r="M1681" s="40">
        <f>(Table212[[#This Row],[Return]]-$Q$3)^2</f>
        <v>3.1124951511281329E-4</v>
      </c>
      <c r="N1681" s="40">
        <f>(Table212[[#This Row],[Return]]-$Q$3)^3</f>
        <v>5.4911464336450715E-6</v>
      </c>
    </row>
    <row r="1682" spans="1:14" x14ac:dyDescent="0.3">
      <c r="A1682" s="36">
        <v>42738</v>
      </c>
      <c r="B1682" s="37">
        <v>2949.65</v>
      </c>
      <c r="C1682" s="37">
        <v>2950</v>
      </c>
      <c r="D1682" s="37">
        <v>3045</v>
      </c>
      <c r="E1682" s="37">
        <v>2940.1</v>
      </c>
      <c r="F1682" s="37">
        <v>3007</v>
      </c>
      <c r="G1682" s="37">
        <v>3016.65</v>
      </c>
      <c r="H1682" s="37">
        <v>2998.25</v>
      </c>
      <c r="I1682" s="37">
        <v>89363</v>
      </c>
      <c r="J1682" s="38">
        <v>267933013.44999999</v>
      </c>
      <c r="K1682" s="39">
        <f>IF(ISERROR((Table212[[#This Row],[Close Price]]-G1681)/G1681),0,(Table212[[#This Row],[Close Price]]-G1681)/G1681)</f>
        <v>2.2714559354499685E-2</v>
      </c>
      <c r="L1682" s="39">
        <f>IF(OR(Table212[[#This Row],[Raw Return]]&lt;-20,Table212[[#This Row],[Raw Return]]&gt;20),"Outlier",Table212[[#This Row],[Raw Return]])</f>
        <v>2.2714559354499685E-2</v>
      </c>
      <c r="M1682" s="40">
        <f>(Table212[[#This Row],[Return]]-$Q$3)^2</f>
        <v>4.5910155662889625E-4</v>
      </c>
      <c r="N1682" s="40">
        <f>(Table212[[#This Row],[Return]]-$Q$3)^3</f>
        <v>9.8370107939087415E-6</v>
      </c>
    </row>
    <row r="1683" spans="1:14" x14ac:dyDescent="0.3">
      <c r="A1683" s="31">
        <v>42739</v>
      </c>
      <c r="B1683" s="32">
        <v>3016.65</v>
      </c>
      <c r="C1683" s="32">
        <v>3020.05</v>
      </c>
      <c r="D1683" s="32">
        <v>3037</v>
      </c>
      <c r="E1683" s="32">
        <v>2947.6</v>
      </c>
      <c r="F1683" s="32">
        <v>2967</v>
      </c>
      <c r="G1683" s="32">
        <v>2960.85</v>
      </c>
      <c r="H1683" s="32">
        <v>2989.65</v>
      </c>
      <c r="I1683" s="32">
        <v>85592</v>
      </c>
      <c r="J1683" s="33">
        <v>255890449.5</v>
      </c>
      <c r="K1683" s="39">
        <f>IF(ISERROR((Table212[[#This Row],[Close Price]]-G1682)/G1682),0,(Table212[[#This Row],[Close Price]]-G1682)/G1682)</f>
        <v>-1.849733976430815E-2</v>
      </c>
      <c r="L1683" s="39">
        <f>IF(OR(Table212[[#This Row],[Raw Return]]&lt;-20,Table212[[#This Row],[Raw Return]]&gt;20),"Outlier",Table212[[#This Row],[Raw Return]])</f>
        <v>-1.849733976430815E-2</v>
      </c>
      <c r="M1683" s="40">
        <f>(Table212[[#This Row],[Return]]-$Q$3)^2</f>
        <v>3.9145587363093623E-4</v>
      </c>
      <c r="N1683" s="40">
        <f>(Table212[[#This Row],[Return]]-$Q$3)^3</f>
        <v>-7.7450499106341223E-6</v>
      </c>
    </row>
    <row r="1684" spans="1:14" x14ac:dyDescent="0.3">
      <c r="A1684" s="36">
        <v>42740</v>
      </c>
      <c r="B1684" s="37">
        <v>2960.85</v>
      </c>
      <c r="C1684" s="37">
        <v>2984.1</v>
      </c>
      <c r="D1684" s="37">
        <v>3024</v>
      </c>
      <c r="E1684" s="37">
        <v>2970</v>
      </c>
      <c r="F1684" s="37">
        <v>3019</v>
      </c>
      <c r="G1684" s="37">
        <v>3018.45</v>
      </c>
      <c r="H1684" s="37">
        <v>3003.22</v>
      </c>
      <c r="I1684" s="37">
        <v>76912</v>
      </c>
      <c r="J1684" s="38">
        <v>230984002.55000001</v>
      </c>
      <c r="K1684" s="39">
        <f>IF(ISERROR((Table212[[#This Row],[Close Price]]-G1683)/G1683),0,(Table212[[#This Row],[Close Price]]-G1683)/G1683)</f>
        <v>1.9453873043213912E-2</v>
      </c>
      <c r="L1684" s="39">
        <f>IF(OR(Table212[[#This Row],[Raw Return]]&lt;-20,Table212[[#This Row],[Raw Return]]&gt;20),"Outlier",Table212[[#This Row],[Raw Return]])</f>
        <v>1.9453873043213912E-2</v>
      </c>
      <c r="M1684" s="40">
        <f>(Table212[[#This Row],[Return]]-$Q$3)^2</f>
        <v>3.3000242869178382E-4</v>
      </c>
      <c r="N1684" s="40">
        <f>(Table212[[#This Row],[Return]]-$Q$3)^3</f>
        <v>5.9948138803006502E-6</v>
      </c>
    </row>
    <row r="1685" spans="1:14" x14ac:dyDescent="0.3">
      <c r="A1685" s="31">
        <v>42741</v>
      </c>
      <c r="B1685" s="32">
        <v>3018.45</v>
      </c>
      <c r="C1685" s="32">
        <v>3018</v>
      </c>
      <c r="D1685" s="32">
        <v>3021</v>
      </c>
      <c r="E1685" s="32">
        <v>2968</v>
      </c>
      <c r="F1685" s="32">
        <v>2976</v>
      </c>
      <c r="G1685" s="32">
        <v>2978.55</v>
      </c>
      <c r="H1685" s="32">
        <v>2993.95</v>
      </c>
      <c r="I1685" s="32">
        <v>57125</v>
      </c>
      <c r="J1685" s="33">
        <v>171029351</v>
      </c>
      <c r="K1685" s="39">
        <f>IF(ISERROR((Table212[[#This Row],[Close Price]]-G1684)/G1684),0,(Table212[[#This Row],[Close Price]]-G1684)/G1684)</f>
        <v>-1.3218704964468399E-2</v>
      </c>
      <c r="L1685" s="39">
        <f>IF(OR(Table212[[#This Row],[Raw Return]]&lt;-20,Table212[[#This Row],[Raw Return]]&gt;20),"Outlier",Table212[[#This Row],[Raw Return]])</f>
        <v>-1.3218704964468399E-2</v>
      </c>
      <c r="M1685" s="40">
        <f>(Table212[[#This Row],[Return]]-$Q$3)^2</f>
        <v>2.1044170571404616E-4</v>
      </c>
      <c r="N1685" s="40">
        <f>(Table212[[#This Row],[Return]]-$Q$3)^3</f>
        <v>-3.0527955495951017E-6</v>
      </c>
    </row>
    <row r="1686" spans="1:14" x14ac:dyDescent="0.3">
      <c r="A1686" s="36">
        <v>42744</v>
      </c>
      <c r="B1686" s="37">
        <v>2978.55</v>
      </c>
      <c r="C1686" s="37">
        <v>2981</v>
      </c>
      <c r="D1686" s="37">
        <v>3024.95</v>
      </c>
      <c r="E1686" s="37">
        <v>2970</v>
      </c>
      <c r="F1686" s="37">
        <v>2996</v>
      </c>
      <c r="G1686" s="37">
        <v>2992.65</v>
      </c>
      <c r="H1686" s="37">
        <v>3000.36</v>
      </c>
      <c r="I1686" s="37">
        <v>77239</v>
      </c>
      <c r="J1686" s="38">
        <v>231744740.30000001</v>
      </c>
      <c r="K1686" s="39">
        <f>IF(ISERROR((Table212[[#This Row],[Close Price]]-G1685)/G1685),0,(Table212[[#This Row],[Close Price]]-G1685)/G1685)</f>
        <v>4.7338470060935382E-3</v>
      </c>
      <c r="L1686" s="39">
        <f>IF(OR(Table212[[#This Row],[Raw Return]]&lt;-20,Table212[[#This Row],[Raw Return]]&gt;20),"Outlier",Table212[[#This Row],[Raw Return]])</f>
        <v>4.7338470060935382E-3</v>
      </c>
      <c r="M1686" s="40">
        <f>(Table212[[#This Row],[Return]]-$Q$3)^2</f>
        <v>1.1874522710469018E-5</v>
      </c>
      <c r="N1686" s="40">
        <f>(Table212[[#This Row],[Return]]-$Q$3)^3</f>
        <v>4.0918927639246644E-8</v>
      </c>
    </row>
    <row r="1687" spans="1:14" x14ac:dyDescent="0.3">
      <c r="A1687" s="31">
        <v>42745</v>
      </c>
      <c r="B1687" s="32">
        <v>2992.65</v>
      </c>
      <c r="C1687" s="32">
        <v>2996</v>
      </c>
      <c r="D1687" s="32">
        <v>3020</v>
      </c>
      <c r="E1687" s="32">
        <v>2990</v>
      </c>
      <c r="F1687" s="32">
        <v>2998</v>
      </c>
      <c r="G1687" s="32">
        <v>3010.15</v>
      </c>
      <c r="H1687" s="32">
        <v>3008.31</v>
      </c>
      <c r="I1687" s="32">
        <v>34970</v>
      </c>
      <c r="J1687" s="33">
        <v>105200557.2</v>
      </c>
      <c r="K1687" s="39">
        <f>IF(ISERROR((Table212[[#This Row],[Close Price]]-G1686)/G1686),0,(Table212[[#This Row],[Close Price]]-G1686)/G1686)</f>
        <v>5.8476601005797539E-3</v>
      </c>
      <c r="L1687" s="39">
        <f>IF(OR(Table212[[#This Row],[Raw Return]]&lt;-20,Table212[[#This Row],[Raw Return]]&gt;20),"Outlier",Table212[[#This Row],[Raw Return]])</f>
        <v>5.8476601005797539E-3</v>
      </c>
      <c r="M1687" s="40">
        <f>(Table212[[#This Row],[Return]]-$Q$3)^2</f>
        <v>2.0791375047367536E-5</v>
      </c>
      <c r="N1687" s="40">
        <f>(Table212[[#This Row],[Return]]-$Q$3)^3</f>
        <v>9.4803597731107635E-8</v>
      </c>
    </row>
    <row r="1688" spans="1:14" x14ac:dyDescent="0.3">
      <c r="A1688" s="36">
        <v>42746</v>
      </c>
      <c r="B1688" s="37">
        <v>3010.15</v>
      </c>
      <c r="C1688" s="37">
        <v>3015</v>
      </c>
      <c r="D1688" s="37">
        <v>3027.15</v>
      </c>
      <c r="E1688" s="37">
        <v>2932.45</v>
      </c>
      <c r="F1688" s="37">
        <v>3019</v>
      </c>
      <c r="G1688" s="37">
        <v>3018.5</v>
      </c>
      <c r="H1688" s="37">
        <v>3007.18</v>
      </c>
      <c r="I1688" s="37">
        <v>90149</v>
      </c>
      <c r="J1688" s="38">
        <v>271094201.25</v>
      </c>
      <c r="K1688" s="39">
        <f>IF(ISERROR((Table212[[#This Row],[Close Price]]-G1687)/G1687),0,(Table212[[#This Row],[Close Price]]-G1687)/G1687)</f>
        <v>2.7739481421191333E-3</v>
      </c>
      <c r="L1688" s="39">
        <f>IF(OR(Table212[[#This Row],[Raw Return]]&lt;-20,Table212[[#This Row],[Raw Return]]&gt;20),"Outlier",Table212[[#This Row],[Raw Return]])</f>
        <v>2.7739481421191333E-3</v>
      </c>
      <c r="M1688" s="40">
        <f>(Table212[[#This Row],[Return]]-$Q$3)^2</f>
        <v>2.2083269806821386E-6</v>
      </c>
      <c r="N1688" s="40">
        <f>(Table212[[#This Row],[Return]]-$Q$3)^3</f>
        <v>3.2816712162698364E-9</v>
      </c>
    </row>
    <row r="1689" spans="1:14" x14ac:dyDescent="0.3">
      <c r="A1689" s="31">
        <v>42747</v>
      </c>
      <c r="B1689" s="32">
        <v>3018.5</v>
      </c>
      <c r="C1689" s="32">
        <v>3019</v>
      </c>
      <c r="D1689" s="32">
        <v>3020.2</v>
      </c>
      <c r="E1689" s="32">
        <v>2990.1</v>
      </c>
      <c r="F1689" s="32">
        <v>3020</v>
      </c>
      <c r="G1689" s="32">
        <v>3018.6</v>
      </c>
      <c r="H1689" s="32">
        <v>3008.6</v>
      </c>
      <c r="I1689" s="32">
        <v>52413</v>
      </c>
      <c r="J1689" s="33">
        <v>157689972.05000001</v>
      </c>
      <c r="K1689" s="39">
        <f>IF(ISERROR((Table212[[#This Row],[Close Price]]-G1688)/G1688),0,(Table212[[#This Row],[Close Price]]-G1688)/G1688)</f>
        <v>3.3129037601427547E-5</v>
      </c>
      <c r="L1689" s="39">
        <f>IF(OR(Table212[[#This Row],[Raw Return]]&lt;-20,Table212[[#This Row],[Raw Return]]&gt;20),"Outlier",Table212[[#This Row],[Raw Return]])</f>
        <v>3.3129037601427547E-5</v>
      </c>
      <c r="M1689" s="40">
        <f>(Table212[[#This Row],[Return]]-$Q$3)^2</f>
        <v>1.5744603849691255E-6</v>
      </c>
      <c r="N1689" s="40">
        <f>(Table212[[#This Row],[Return]]-$Q$3)^3</f>
        <v>-1.9755935824660868E-9</v>
      </c>
    </row>
    <row r="1690" spans="1:14" x14ac:dyDescent="0.3">
      <c r="A1690" s="36">
        <v>42748</v>
      </c>
      <c r="B1690" s="37">
        <v>3018.6</v>
      </c>
      <c r="C1690" s="37">
        <v>3021.75</v>
      </c>
      <c r="D1690" s="37">
        <v>3021.75</v>
      </c>
      <c r="E1690" s="37">
        <v>2997</v>
      </c>
      <c r="F1690" s="37">
        <v>3020</v>
      </c>
      <c r="G1690" s="37">
        <v>3019.6</v>
      </c>
      <c r="H1690" s="37">
        <v>3013.89</v>
      </c>
      <c r="I1690" s="37">
        <v>40033</v>
      </c>
      <c r="J1690" s="38">
        <v>120654986.65000001</v>
      </c>
      <c r="K1690" s="39">
        <f>IF(ISERROR((Table212[[#This Row],[Close Price]]-G1689)/G1689),0,(Table212[[#This Row],[Close Price]]-G1689)/G1689)</f>
        <v>3.3127940104684289E-4</v>
      </c>
      <c r="L1690" s="39">
        <f>IF(OR(Table212[[#This Row],[Raw Return]]&lt;-20,Table212[[#This Row],[Raw Return]]&gt;20),"Outlier",Table212[[#This Row],[Raw Return]])</f>
        <v>3.3127940104684289E-4</v>
      </c>
      <c r="M1690" s="40">
        <f>(Table212[[#This Row],[Return]]-$Q$3)^2</f>
        <v>9.1513075956608918E-7</v>
      </c>
      <c r="N1690" s="40">
        <f>(Table212[[#This Row],[Return]]-$Q$3)^3</f>
        <v>-8.7543666102670086E-10</v>
      </c>
    </row>
    <row r="1691" spans="1:14" x14ac:dyDescent="0.3">
      <c r="A1691" s="31">
        <v>42751</v>
      </c>
      <c r="B1691" s="32">
        <v>3019.6</v>
      </c>
      <c r="C1691" s="32">
        <v>3018</v>
      </c>
      <c r="D1691" s="32">
        <v>3028.2</v>
      </c>
      <c r="E1691" s="32">
        <v>2993.5</v>
      </c>
      <c r="F1691" s="32">
        <v>3005</v>
      </c>
      <c r="G1691" s="32">
        <v>3012.6</v>
      </c>
      <c r="H1691" s="32">
        <v>3012.95</v>
      </c>
      <c r="I1691" s="32">
        <v>22013</v>
      </c>
      <c r="J1691" s="33">
        <v>66324068.899999999</v>
      </c>
      <c r="K1691" s="39">
        <f>IF(ISERROR((Table212[[#This Row],[Close Price]]-G1690)/G1690),0,(Table212[[#This Row],[Close Price]]-G1690)/G1690)</f>
        <v>-2.3181878394489337E-3</v>
      </c>
      <c r="L1691" s="39">
        <f>IF(OR(Table212[[#This Row],[Raw Return]]&lt;-20,Table212[[#This Row],[Raw Return]]&gt;20),"Outlier",Table212[[#This Row],[Raw Return]])</f>
        <v>-2.3181878394489337E-3</v>
      </c>
      <c r="M1691" s="40">
        <f>(Table212[[#This Row],[Return]]-$Q$3)^2</f>
        <v>1.3003898868124776E-5</v>
      </c>
      <c r="N1691" s="40">
        <f>(Table212[[#This Row],[Return]]-$Q$3)^3</f>
        <v>-4.6893254515380595E-8</v>
      </c>
    </row>
    <row r="1692" spans="1:14" x14ac:dyDescent="0.3">
      <c r="A1692" s="36">
        <v>42752</v>
      </c>
      <c r="B1692" s="37">
        <v>3012.6</v>
      </c>
      <c r="C1692" s="37">
        <v>3029</v>
      </c>
      <c r="D1692" s="37">
        <v>3029.9</v>
      </c>
      <c r="E1692" s="37">
        <v>3008</v>
      </c>
      <c r="F1692" s="37">
        <v>3024.9</v>
      </c>
      <c r="G1692" s="37">
        <v>3019.7</v>
      </c>
      <c r="H1692" s="37">
        <v>3019.03</v>
      </c>
      <c r="I1692" s="37">
        <v>53717</v>
      </c>
      <c r="J1692" s="38">
        <v>162173158.80000001</v>
      </c>
      <c r="K1692" s="39">
        <f>IF(ISERROR((Table212[[#This Row],[Close Price]]-G1691)/G1691),0,(Table212[[#This Row],[Close Price]]-G1691)/G1691)</f>
        <v>2.3567682400583911E-3</v>
      </c>
      <c r="L1692" s="39">
        <f>IF(OR(Table212[[#This Row],[Raw Return]]&lt;-20,Table212[[#This Row],[Raw Return]]&gt;20),"Outlier",Table212[[#This Row],[Raw Return]])</f>
        <v>2.3567682400583911E-3</v>
      </c>
      <c r="M1692" s="40">
        <f>(Table212[[#This Row],[Return]]-$Q$3)^2</f>
        <v>1.1424706114464868E-6</v>
      </c>
      <c r="N1692" s="40">
        <f>(Table212[[#This Row],[Return]]-$Q$3)^3</f>
        <v>1.221145900536674E-9</v>
      </c>
    </row>
    <row r="1693" spans="1:14" x14ac:dyDescent="0.3">
      <c r="A1693" s="31">
        <v>42753</v>
      </c>
      <c r="B1693" s="32">
        <v>3019.7</v>
      </c>
      <c r="C1693" s="32">
        <v>3011</v>
      </c>
      <c r="D1693" s="32">
        <v>3059.95</v>
      </c>
      <c r="E1693" s="32">
        <v>3011</v>
      </c>
      <c r="F1693" s="32">
        <v>3035.05</v>
      </c>
      <c r="G1693" s="32">
        <v>3046.65</v>
      </c>
      <c r="H1693" s="32">
        <v>3047.22</v>
      </c>
      <c r="I1693" s="32">
        <v>90597</v>
      </c>
      <c r="J1693" s="33">
        <v>276068677.94999999</v>
      </c>
      <c r="K1693" s="39">
        <f>IF(ISERROR((Table212[[#This Row],[Close Price]]-G1692)/G1692),0,(Table212[[#This Row],[Close Price]]-G1692)/G1692)</f>
        <v>8.924727621949291E-3</v>
      </c>
      <c r="L1693" s="39">
        <f>IF(OR(Table212[[#This Row],[Raw Return]]&lt;-20,Table212[[#This Row],[Raw Return]]&gt;20),"Outlier",Table212[[#This Row],[Raw Return]])</f>
        <v>8.924727621949291E-3</v>
      </c>
      <c r="M1693" s="40">
        <f>(Table212[[#This Row],[Return]]-$Q$3)^2</f>
        <v>5.8321073945115743E-5</v>
      </c>
      <c r="N1693" s="40">
        <f>(Table212[[#This Row],[Return]]-$Q$3)^3</f>
        <v>4.4538775100842733E-7</v>
      </c>
    </row>
    <row r="1694" spans="1:14" x14ac:dyDescent="0.3">
      <c r="A1694" s="36">
        <v>42754</v>
      </c>
      <c r="B1694" s="37">
        <v>3046.65</v>
      </c>
      <c r="C1694" s="37">
        <v>3033</v>
      </c>
      <c r="D1694" s="37">
        <v>3175</v>
      </c>
      <c r="E1694" s="37">
        <v>3011.6</v>
      </c>
      <c r="F1694" s="37">
        <v>3152</v>
      </c>
      <c r="G1694" s="37">
        <v>3154.75</v>
      </c>
      <c r="H1694" s="37">
        <v>3133.46</v>
      </c>
      <c r="I1694" s="37">
        <v>279957</v>
      </c>
      <c r="J1694" s="38">
        <v>877234711.95000005</v>
      </c>
      <c r="K1694" s="39">
        <f>IF(ISERROR((Table212[[#This Row],[Close Price]]-G1693)/G1693),0,(Table212[[#This Row],[Close Price]]-G1693)/G1693)</f>
        <v>3.5481594538263307E-2</v>
      </c>
      <c r="L1694" s="39">
        <f>IF(OR(Table212[[#This Row],[Raw Return]]&lt;-20,Table212[[#This Row],[Raw Return]]&gt;20),"Outlier",Table212[[#This Row],[Raw Return]])</f>
        <v>3.5481594538263307E-2</v>
      </c>
      <c r="M1694" s="40">
        <f>(Table212[[#This Row],[Return]]-$Q$3)^2</f>
        <v>1.1692084677566051E-3</v>
      </c>
      <c r="N1694" s="40">
        <f>(Table212[[#This Row],[Return]]-$Q$3)^3</f>
        <v>3.9979552437926226E-5</v>
      </c>
    </row>
    <row r="1695" spans="1:14" x14ac:dyDescent="0.3">
      <c r="A1695" s="31">
        <v>42755</v>
      </c>
      <c r="B1695" s="32">
        <v>3154.75</v>
      </c>
      <c r="C1695" s="32">
        <v>3140</v>
      </c>
      <c r="D1695" s="32">
        <v>3167.95</v>
      </c>
      <c r="E1695" s="32">
        <v>3027.6</v>
      </c>
      <c r="F1695" s="32">
        <v>3050</v>
      </c>
      <c r="G1695" s="32">
        <v>3064</v>
      </c>
      <c r="H1695" s="32">
        <v>3092.21</v>
      </c>
      <c r="I1695" s="32">
        <v>91901</v>
      </c>
      <c r="J1695" s="33">
        <v>284177635.25</v>
      </c>
      <c r="K1695" s="39">
        <f>IF(ISERROR((Table212[[#This Row],[Close Price]]-G1694)/G1694),0,(Table212[[#This Row],[Close Price]]-G1694)/G1694)</f>
        <v>-2.8766146287344481E-2</v>
      </c>
      <c r="L1695" s="39">
        <f>IF(OR(Table212[[#This Row],[Raw Return]]&lt;-20,Table212[[#This Row],[Raw Return]]&gt;20),"Outlier",Table212[[#This Row],[Raw Return]])</f>
        <v>-2.8766146287344481E-2</v>
      </c>
      <c r="M1695" s="40">
        <f>(Table212[[#This Row],[Return]]-$Q$3)^2</f>
        <v>9.0324594295457022E-4</v>
      </c>
      <c r="N1695" s="40">
        <f>(Table212[[#This Row],[Return]]-$Q$3)^3</f>
        <v>-2.7146199055717304E-5</v>
      </c>
    </row>
    <row r="1696" spans="1:14" x14ac:dyDescent="0.3">
      <c r="A1696" s="36">
        <v>42758</v>
      </c>
      <c r="B1696" s="37">
        <v>3064</v>
      </c>
      <c r="C1696" s="37">
        <v>3056.65</v>
      </c>
      <c r="D1696" s="37">
        <v>3082.05</v>
      </c>
      <c r="E1696" s="37">
        <v>3024.4</v>
      </c>
      <c r="F1696" s="37">
        <v>3076</v>
      </c>
      <c r="G1696" s="37">
        <v>3063.45</v>
      </c>
      <c r="H1696" s="37">
        <v>3056.21</v>
      </c>
      <c r="I1696" s="37">
        <v>64569</v>
      </c>
      <c r="J1696" s="38">
        <v>197336708.05000001</v>
      </c>
      <c r="K1696" s="39">
        <f>IF(ISERROR((Table212[[#This Row],[Close Price]]-G1695)/G1695),0,(Table212[[#This Row],[Close Price]]-G1695)/G1695)</f>
        <v>-1.7950391644914554E-4</v>
      </c>
      <c r="L1696" s="39">
        <f>IF(OR(Table212[[#This Row],[Raw Return]]&lt;-20,Table212[[#This Row],[Raw Return]]&gt;20),"Outlier",Table212[[#This Row],[Raw Return]])</f>
        <v>-1.7950391644914554E-4</v>
      </c>
      <c r="M1696" s="40">
        <f>(Table212[[#This Row],[Return]]-$Q$3)^2</f>
        <v>2.1532862022478879E-6</v>
      </c>
      <c r="N1696" s="40">
        <f>(Table212[[#This Row],[Return]]-$Q$3)^3</f>
        <v>-3.1597493728962628E-9</v>
      </c>
    </row>
    <row r="1697" spans="1:14" x14ac:dyDescent="0.3">
      <c r="A1697" s="31">
        <v>42759</v>
      </c>
      <c r="B1697" s="32">
        <v>3063.45</v>
      </c>
      <c r="C1697" s="32">
        <v>3089.9</v>
      </c>
      <c r="D1697" s="32">
        <v>3158</v>
      </c>
      <c r="E1697" s="32">
        <v>3080</v>
      </c>
      <c r="F1697" s="32">
        <v>3130</v>
      </c>
      <c r="G1697" s="32">
        <v>3128.8</v>
      </c>
      <c r="H1697" s="32">
        <v>3127.81</v>
      </c>
      <c r="I1697" s="32">
        <v>63922</v>
      </c>
      <c r="J1697" s="33">
        <v>199936024.34999999</v>
      </c>
      <c r="K1697" s="39">
        <f>IF(ISERROR((Table212[[#This Row],[Close Price]]-G1696)/G1696),0,(Table212[[#This Row],[Close Price]]-G1696)/G1696)</f>
        <v>2.1332158187664353E-2</v>
      </c>
      <c r="L1697" s="39">
        <f>IF(OR(Table212[[#This Row],[Raw Return]]&lt;-20,Table212[[#This Row],[Raw Return]]&gt;20),"Outlier",Table212[[#This Row],[Raw Return]])</f>
        <v>2.1332158187664353E-2</v>
      </c>
      <c r="M1697" s="40">
        <f>(Table212[[#This Row],[Return]]-$Q$3)^2</f>
        <v>4.0177212308496963E-4</v>
      </c>
      <c r="N1697" s="40">
        <f>(Table212[[#This Row],[Return]]-$Q$3)^3</f>
        <v>8.0532225320222306E-6</v>
      </c>
    </row>
    <row r="1698" spans="1:14" x14ac:dyDescent="0.3">
      <c r="A1698" s="36">
        <v>42760</v>
      </c>
      <c r="B1698" s="37">
        <v>3128.8</v>
      </c>
      <c r="C1698" s="37">
        <v>3154.8</v>
      </c>
      <c r="D1698" s="37">
        <v>3175</v>
      </c>
      <c r="E1698" s="37">
        <v>3132.75</v>
      </c>
      <c r="F1698" s="37">
        <v>3165.1</v>
      </c>
      <c r="G1698" s="37">
        <v>3169.7</v>
      </c>
      <c r="H1698" s="37">
        <v>3163.74</v>
      </c>
      <c r="I1698" s="37">
        <v>124818</v>
      </c>
      <c r="J1698" s="38">
        <v>394892174.89999998</v>
      </c>
      <c r="K1698" s="39">
        <f>IF(ISERROR((Table212[[#This Row],[Close Price]]-G1697)/G1697),0,(Table212[[#This Row],[Close Price]]-G1697)/G1697)</f>
        <v>1.307210432114537E-2</v>
      </c>
      <c r="L1698" s="39">
        <f>IF(OR(Table212[[#This Row],[Raw Return]]&lt;-20,Table212[[#This Row],[Raw Return]]&gt;20),"Outlier",Table212[[#This Row],[Raw Return]])</f>
        <v>1.307210432114537E-2</v>
      </c>
      <c r="M1698" s="40">
        <f>(Table212[[#This Row],[Return]]-$Q$3)^2</f>
        <v>1.388673755305606E-4</v>
      </c>
      <c r="N1698" s="40">
        <f>(Table212[[#This Row],[Return]]-$Q$3)^3</f>
        <v>1.6364409614350054E-6</v>
      </c>
    </row>
    <row r="1699" spans="1:14" x14ac:dyDescent="0.3">
      <c r="A1699" s="31">
        <v>42762</v>
      </c>
      <c r="B1699" s="32">
        <v>3169.7</v>
      </c>
      <c r="C1699" s="32">
        <v>3160</v>
      </c>
      <c r="D1699" s="32">
        <v>3195</v>
      </c>
      <c r="E1699" s="32">
        <v>3160</v>
      </c>
      <c r="F1699" s="32">
        <v>3169</v>
      </c>
      <c r="G1699" s="32">
        <v>3169.4</v>
      </c>
      <c r="H1699" s="32">
        <v>3177.68</v>
      </c>
      <c r="I1699" s="32">
        <v>74741</v>
      </c>
      <c r="J1699" s="33">
        <v>237502861.40000001</v>
      </c>
      <c r="K1699" s="39">
        <f>IF(ISERROR((Table212[[#This Row],[Close Price]]-G1698)/G1698),0,(Table212[[#This Row],[Close Price]]-G1698)/G1698)</f>
        <v>-9.4646181026509499E-5</v>
      </c>
      <c r="L1699" s="39">
        <f>IF(OR(Table212[[#This Row],[Raw Return]]&lt;-20,Table212[[#This Row],[Raw Return]]&gt;20),"Outlier",Table212[[#This Row],[Raw Return]])</f>
        <v>-9.4646181026509499E-5</v>
      </c>
      <c r="M1699" s="40">
        <f>(Table212[[#This Row],[Return]]-$Q$3)^2</f>
        <v>1.9114451999611437E-6</v>
      </c>
      <c r="N1699" s="40">
        <f>(Table212[[#This Row],[Return]]-$Q$3)^3</f>
        <v>-2.6426690433438634E-9</v>
      </c>
    </row>
    <row r="1700" spans="1:14" x14ac:dyDescent="0.3">
      <c r="A1700" s="36">
        <v>42765</v>
      </c>
      <c r="B1700" s="37">
        <v>3169.4</v>
      </c>
      <c r="C1700" s="37">
        <v>3169.4</v>
      </c>
      <c r="D1700" s="37">
        <v>3246.55</v>
      </c>
      <c r="E1700" s="37">
        <v>3134.45</v>
      </c>
      <c r="F1700" s="37">
        <v>3231.05</v>
      </c>
      <c r="G1700" s="37">
        <v>3205.45</v>
      </c>
      <c r="H1700" s="37">
        <v>3176.68</v>
      </c>
      <c r="I1700" s="37">
        <v>175971</v>
      </c>
      <c r="J1700" s="38">
        <v>559004014.5</v>
      </c>
      <c r="K1700" s="39">
        <f>IF(ISERROR((Table212[[#This Row],[Close Price]]-G1699)/G1699),0,(Table212[[#This Row],[Close Price]]-G1699)/G1699)</f>
        <v>1.1374392629519697E-2</v>
      </c>
      <c r="L1700" s="39">
        <f>IF(OR(Table212[[#This Row],[Raw Return]]&lt;-20,Table212[[#This Row],[Raw Return]]&gt;20),"Outlier",Table212[[#This Row],[Raw Return]])</f>
        <v>1.1374392629519697E-2</v>
      </c>
      <c r="M1700" s="40">
        <f>(Table212[[#This Row],[Return]]-$Q$3)^2</f>
        <v>1.0173725143689853E-4</v>
      </c>
      <c r="N1700" s="40">
        <f>(Table212[[#This Row],[Return]]-$Q$3)^3</f>
        <v>1.0261716225720837E-6</v>
      </c>
    </row>
    <row r="1701" spans="1:14" x14ac:dyDescent="0.3">
      <c r="A1701" s="31">
        <v>42766</v>
      </c>
      <c r="B1701" s="32">
        <v>3205.45</v>
      </c>
      <c r="C1701" s="32">
        <v>3262</v>
      </c>
      <c r="D1701" s="32">
        <v>3338</v>
      </c>
      <c r="E1701" s="32">
        <v>3212.55</v>
      </c>
      <c r="F1701" s="32">
        <v>3235</v>
      </c>
      <c r="G1701" s="32">
        <v>3245.85</v>
      </c>
      <c r="H1701" s="32">
        <v>3274.86</v>
      </c>
      <c r="I1701" s="32">
        <v>184606</v>
      </c>
      <c r="J1701" s="33">
        <v>604558075.79999995</v>
      </c>
      <c r="K1701" s="39">
        <f>IF(ISERROR((Table212[[#This Row],[Close Price]]-G1700)/G1700),0,(Table212[[#This Row],[Close Price]]-G1700)/G1700)</f>
        <v>1.2603534605125675E-2</v>
      </c>
      <c r="L1701" s="39">
        <f>IF(OR(Table212[[#This Row],[Raw Return]]&lt;-20,Table212[[#This Row],[Raw Return]]&gt;20),"Outlier",Table212[[#This Row],[Raw Return]])</f>
        <v>1.2603534605125675E-2</v>
      </c>
      <c r="M1701" s="40">
        <f>(Table212[[#This Row],[Return]]-$Q$3)^2</f>
        <v>1.2804349438006913E-4</v>
      </c>
      <c r="N1701" s="40">
        <f>(Table212[[#This Row],[Return]]-$Q$3)^3</f>
        <v>1.4488928746762821E-6</v>
      </c>
    </row>
    <row r="1702" spans="1:14" x14ac:dyDescent="0.3">
      <c r="A1702" s="36">
        <v>42767</v>
      </c>
      <c r="B1702" s="37">
        <v>3245.85</v>
      </c>
      <c r="C1702" s="37">
        <v>3270</v>
      </c>
      <c r="D1702" s="37">
        <v>3347</v>
      </c>
      <c r="E1702" s="37">
        <v>3166</v>
      </c>
      <c r="F1702" s="37">
        <v>3328</v>
      </c>
      <c r="G1702" s="37">
        <v>3328.4</v>
      </c>
      <c r="H1702" s="37">
        <v>3272.96</v>
      </c>
      <c r="I1702" s="37">
        <v>124882</v>
      </c>
      <c r="J1702" s="38">
        <v>408734320.14999998</v>
      </c>
      <c r="K1702" s="39">
        <f>IF(ISERROR((Table212[[#This Row],[Close Price]]-G1701)/G1701),0,(Table212[[#This Row],[Close Price]]-G1701)/G1701)</f>
        <v>2.5432475314632587E-2</v>
      </c>
      <c r="L1702" s="39">
        <f>IF(OR(Table212[[#This Row],[Raw Return]]&lt;-20,Table212[[#This Row],[Raw Return]]&gt;20),"Outlier",Table212[[#This Row],[Raw Return]])</f>
        <v>2.5432475314632587E-2</v>
      </c>
      <c r="M1702" s="40">
        <f>(Table212[[#This Row],[Return]]-$Q$3)^2</f>
        <v>5.8296032052867564E-4</v>
      </c>
      <c r="N1702" s="40">
        <f>(Table212[[#This Row],[Return]]-$Q$3)^3</f>
        <v>1.4075326991092674E-5</v>
      </c>
    </row>
    <row r="1703" spans="1:14" x14ac:dyDescent="0.3">
      <c r="A1703" s="31">
        <v>42768</v>
      </c>
      <c r="B1703" s="32">
        <v>3328.4</v>
      </c>
      <c r="C1703" s="32">
        <v>3335</v>
      </c>
      <c r="D1703" s="32">
        <v>3510</v>
      </c>
      <c r="E1703" s="32">
        <v>3280</v>
      </c>
      <c r="F1703" s="32">
        <v>3478</v>
      </c>
      <c r="G1703" s="32">
        <v>3462.1</v>
      </c>
      <c r="H1703" s="32">
        <v>3404.52</v>
      </c>
      <c r="I1703" s="32">
        <v>170594</v>
      </c>
      <c r="J1703" s="33">
        <v>580791520.14999998</v>
      </c>
      <c r="K1703" s="39">
        <f>IF(ISERROR((Table212[[#This Row],[Close Price]]-G1702)/G1702),0,(Table212[[#This Row],[Close Price]]-G1702)/G1702)</f>
        <v>4.0169450787164947E-2</v>
      </c>
      <c r="L1703" s="39">
        <f>IF(OR(Table212[[#This Row],[Raw Return]]&lt;-20,Table212[[#This Row],[Raw Return]]&gt;20),"Outlier",Table212[[#This Row],[Raw Return]])</f>
        <v>4.0169450787164947E-2</v>
      </c>
      <c r="M1703" s="40">
        <f>(Table212[[#This Row],[Return]]-$Q$3)^2</f>
        <v>1.5117746750249333E-3</v>
      </c>
      <c r="N1703" s="40">
        <f>(Table212[[#This Row],[Return]]-$Q$3)^3</f>
        <v>5.8780137650978509E-5</v>
      </c>
    </row>
    <row r="1704" spans="1:14" x14ac:dyDescent="0.3">
      <c r="A1704" s="36">
        <v>42769</v>
      </c>
      <c r="B1704" s="37">
        <v>3462.1</v>
      </c>
      <c r="C1704" s="37">
        <v>3490</v>
      </c>
      <c r="D1704" s="37">
        <v>3500</v>
      </c>
      <c r="E1704" s="37">
        <v>3400</v>
      </c>
      <c r="F1704" s="37">
        <v>3438</v>
      </c>
      <c r="G1704" s="37">
        <v>3419.95</v>
      </c>
      <c r="H1704" s="37">
        <v>3441.02</v>
      </c>
      <c r="I1704" s="37">
        <v>68814</v>
      </c>
      <c r="J1704" s="38">
        <v>236790032.69999999</v>
      </c>
      <c r="K1704" s="39">
        <f>IF(ISERROR((Table212[[#This Row],[Close Price]]-G1703)/G1703),0,(Table212[[#This Row],[Close Price]]-G1703)/G1703)</f>
        <v>-1.2174691661130554E-2</v>
      </c>
      <c r="L1704" s="39">
        <f>IF(OR(Table212[[#This Row],[Raw Return]]&lt;-20,Table212[[#This Row],[Raw Return]]&gt;20),"Outlier",Table212[[#This Row],[Raw Return]])</f>
        <v>-1.2174691661130554E-2</v>
      </c>
      <c r="M1704" s="40">
        <f>(Table212[[#This Row],[Return]]-$Q$3)^2</f>
        <v>1.8124148385245269E-4</v>
      </c>
      <c r="N1704" s="40">
        <f>(Table212[[#This Row],[Return]]-$Q$3)^3</f>
        <v>-2.4399808270352242E-6</v>
      </c>
    </row>
    <row r="1705" spans="1:14" x14ac:dyDescent="0.3">
      <c r="A1705" s="31">
        <v>42772</v>
      </c>
      <c r="B1705" s="32">
        <v>3419.95</v>
      </c>
      <c r="C1705" s="32">
        <v>3452</v>
      </c>
      <c r="D1705" s="32">
        <v>3748</v>
      </c>
      <c r="E1705" s="32">
        <v>3429.1</v>
      </c>
      <c r="F1705" s="32">
        <v>3730</v>
      </c>
      <c r="G1705" s="32">
        <v>3721.95</v>
      </c>
      <c r="H1705" s="32">
        <v>3643.23</v>
      </c>
      <c r="I1705" s="32">
        <v>386613</v>
      </c>
      <c r="J1705" s="33">
        <v>1408521773.3499999</v>
      </c>
      <c r="K1705" s="39">
        <f>IF(ISERROR((Table212[[#This Row],[Close Price]]-G1704)/G1704),0,(Table212[[#This Row],[Close Price]]-G1704)/G1704)</f>
        <v>8.830538458164594E-2</v>
      </c>
      <c r="L1705" s="39">
        <f>IF(OR(Table212[[#This Row],[Raw Return]]&lt;-20,Table212[[#This Row],[Raw Return]]&gt;20),"Outlier",Table212[[#This Row],[Raw Return]])</f>
        <v>8.830538458164594E-2</v>
      </c>
      <c r="M1705" s="40">
        <f>(Table212[[#This Row],[Return]]-$Q$3)^2</f>
        <v>7.5720419143839772E-3</v>
      </c>
      <c r="N1705" s="40">
        <f>(Table212[[#This Row],[Return]]-$Q$3)^3</f>
        <v>6.5890000970910648E-4</v>
      </c>
    </row>
    <row r="1706" spans="1:14" x14ac:dyDescent="0.3">
      <c r="A1706" s="36">
        <v>42773</v>
      </c>
      <c r="B1706" s="37">
        <v>3721.95</v>
      </c>
      <c r="C1706" s="37">
        <v>3738</v>
      </c>
      <c r="D1706" s="37">
        <v>3777.8</v>
      </c>
      <c r="E1706" s="37">
        <v>3655</v>
      </c>
      <c r="F1706" s="37">
        <v>3684</v>
      </c>
      <c r="G1706" s="37">
        <v>3691.25</v>
      </c>
      <c r="H1706" s="37">
        <v>3708.3</v>
      </c>
      <c r="I1706" s="37">
        <v>154712</v>
      </c>
      <c r="J1706" s="38">
        <v>573718441.14999998</v>
      </c>
      <c r="K1706" s="39">
        <f>IF(ISERROR((Table212[[#This Row],[Close Price]]-G1705)/G1705),0,(Table212[[#This Row],[Close Price]]-G1705)/G1705)</f>
        <v>-8.2483644326226367E-3</v>
      </c>
      <c r="L1706" s="39">
        <f>IF(OR(Table212[[#This Row],[Raw Return]]&lt;-20,Table212[[#This Row],[Raw Return]]&gt;20),"Outlier",Table212[[#This Row],[Raw Return]])</f>
        <v>-8.2483644326226367E-3</v>
      </c>
      <c r="M1706" s="40">
        <f>(Table212[[#This Row],[Return]]-$Q$3)^2</f>
        <v>9.0940416977203505E-5</v>
      </c>
      <c r="N1706" s="40">
        <f>(Table212[[#This Row],[Return]]-$Q$3)^3</f>
        <v>-8.6723223414517527E-7</v>
      </c>
    </row>
    <row r="1707" spans="1:14" x14ac:dyDescent="0.3">
      <c r="A1707" s="31">
        <v>42774</v>
      </c>
      <c r="B1707" s="32">
        <v>3691.25</v>
      </c>
      <c r="C1707" s="32">
        <v>3700</v>
      </c>
      <c r="D1707" s="32">
        <v>3743</v>
      </c>
      <c r="E1707" s="32">
        <v>3605</v>
      </c>
      <c r="F1707" s="32">
        <v>3657</v>
      </c>
      <c r="G1707" s="32">
        <v>3663</v>
      </c>
      <c r="H1707" s="32">
        <v>3666.71</v>
      </c>
      <c r="I1707" s="32">
        <v>116934</v>
      </c>
      <c r="J1707" s="33">
        <v>428762639.39999998</v>
      </c>
      <c r="K1707" s="39">
        <f>IF(ISERROR((Table212[[#This Row],[Close Price]]-G1706)/G1706),0,(Table212[[#This Row],[Close Price]]-G1706)/G1706)</f>
        <v>-7.6532339993227224E-3</v>
      </c>
      <c r="L1707" s="39">
        <f>IF(OR(Table212[[#This Row],[Raw Return]]&lt;-20,Table212[[#This Row],[Raw Return]]&gt;20),"Outlier",Table212[[#This Row],[Raw Return]])</f>
        <v>-7.6532339993227224E-3</v>
      </c>
      <c r="M1707" s="40">
        <f>(Table212[[#This Row],[Return]]-$Q$3)^2</f>
        <v>7.9943949996341945E-5</v>
      </c>
      <c r="N1707" s="40">
        <f>(Table212[[#This Row],[Return]]-$Q$3)^3</f>
        <v>-7.1478989482111236E-7</v>
      </c>
    </row>
    <row r="1708" spans="1:14" x14ac:dyDescent="0.3">
      <c r="A1708" s="36">
        <v>42775</v>
      </c>
      <c r="B1708" s="37">
        <v>3663</v>
      </c>
      <c r="C1708" s="37">
        <v>3665</v>
      </c>
      <c r="D1708" s="37">
        <v>3704.75</v>
      </c>
      <c r="E1708" s="37">
        <v>3551</v>
      </c>
      <c r="F1708" s="37">
        <v>3560</v>
      </c>
      <c r="G1708" s="37">
        <v>3577</v>
      </c>
      <c r="H1708" s="37">
        <v>3606.3</v>
      </c>
      <c r="I1708" s="37">
        <v>123312</v>
      </c>
      <c r="J1708" s="38">
        <v>444699712</v>
      </c>
      <c r="K1708" s="39">
        <f>IF(ISERROR((Table212[[#This Row],[Close Price]]-G1707)/G1707),0,(Table212[[#This Row],[Close Price]]-G1707)/G1707)</f>
        <v>-2.3478023478023479E-2</v>
      </c>
      <c r="L1708" s="39">
        <f>IF(OR(Table212[[#This Row],[Raw Return]]&lt;-20,Table212[[#This Row],[Raw Return]]&gt;20),"Outlier",Table212[[#This Row],[Raw Return]])</f>
        <v>-2.3478023478023479E-2</v>
      </c>
      <c r="M1708" s="40">
        <f>(Table212[[#This Row],[Return]]-$Q$3)^2</f>
        <v>6.1335116737391599E-4</v>
      </c>
      <c r="N1708" s="40">
        <f>(Table212[[#This Row],[Return]]-$Q$3)^3</f>
        <v>-1.5190210573420604E-5</v>
      </c>
    </row>
    <row r="1709" spans="1:14" x14ac:dyDescent="0.3">
      <c r="A1709" s="31">
        <v>42776</v>
      </c>
      <c r="B1709" s="32">
        <v>3577</v>
      </c>
      <c r="C1709" s="32">
        <v>3590</v>
      </c>
      <c r="D1709" s="32">
        <v>3661</v>
      </c>
      <c r="E1709" s="32">
        <v>3565</v>
      </c>
      <c r="F1709" s="32">
        <v>3651</v>
      </c>
      <c r="G1709" s="32">
        <v>3630.95</v>
      </c>
      <c r="H1709" s="32">
        <v>3633.58</v>
      </c>
      <c r="I1709" s="32">
        <v>170482</v>
      </c>
      <c r="J1709" s="33">
        <v>619460151</v>
      </c>
      <c r="K1709" s="39">
        <f>IF(ISERROR((Table212[[#This Row],[Close Price]]-G1708)/G1708),0,(Table212[[#This Row],[Close Price]]-G1708)/G1708)</f>
        <v>1.5082471344702213E-2</v>
      </c>
      <c r="L1709" s="39">
        <f>IF(OR(Table212[[#This Row],[Raw Return]]&lt;-20,Table212[[#This Row],[Raw Return]]&gt;20),"Outlier",Table212[[#This Row],[Raw Return]])</f>
        <v>1.5082471344702213E-2</v>
      </c>
      <c r="M1709" s="40">
        <f>(Table212[[#This Row],[Return]]-$Q$3)^2</f>
        <v>1.9029008626288336E-4</v>
      </c>
      <c r="N1709" s="40">
        <f>(Table212[[#This Row],[Return]]-$Q$3)^3</f>
        <v>2.6249693964318498E-6</v>
      </c>
    </row>
    <row r="1710" spans="1:14" x14ac:dyDescent="0.3">
      <c r="A1710" s="36">
        <v>42779</v>
      </c>
      <c r="B1710" s="37">
        <v>3630.95</v>
      </c>
      <c r="C1710" s="37">
        <v>3655.2</v>
      </c>
      <c r="D1710" s="37">
        <v>3685</v>
      </c>
      <c r="E1710" s="37">
        <v>3592.65</v>
      </c>
      <c r="F1710" s="37">
        <v>3639</v>
      </c>
      <c r="G1710" s="37">
        <v>3637.25</v>
      </c>
      <c r="H1710" s="37">
        <v>3643.41</v>
      </c>
      <c r="I1710" s="37">
        <v>105482</v>
      </c>
      <c r="J1710" s="38">
        <v>384314598.39999998</v>
      </c>
      <c r="K1710" s="39">
        <f>IF(ISERROR((Table212[[#This Row],[Close Price]]-G1709)/G1709),0,(Table212[[#This Row],[Close Price]]-G1709)/G1709)</f>
        <v>1.7350831049725781E-3</v>
      </c>
      <c r="L1710" s="39">
        <f>IF(OR(Table212[[#This Row],[Raw Return]]&lt;-20,Table212[[#This Row],[Raw Return]]&gt;20),"Outlier",Table212[[#This Row],[Raw Return]])</f>
        <v>1.7350831049725781E-3</v>
      </c>
      <c r="M1710" s="40">
        <f>(Table212[[#This Row],[Return]]-$Q$3)^2</f>
        <v>1.9996908823621582E-7</v>
      </c>
      <c r="N1710" s="40">
        <f>(Table212[[#This Row],[Return]]-$Q$3)^3</f>
        <v>8.9421983659716722E-11</v>
      </c>
    </row>
    <row r="1711" spans="1:14" x14ac:dyDescent="0.3">
      <c r="A1711" s="31">
        <v>42780</v>
      </c>
      <c r="B1711" s="32">
        <v>3637.25</v>
      </c>
      <c r="C1711" s="32">
        <v>3639.9</v>
      </c>
      <c r="D1711" s="32">
        <v>3654.7</v>
      </c>
      <c r="E1711" s="32">
        <v>3572.6</v>
      </c>
      <c r="F1711" s="32">
        <v>3615</v>
      </c>
      <c r="G1711" s="32">
        <v>3592.9</v>
      </c>
      <c r="H1711" s="32">
        <v>3597.28</v>
      </c>
      <c r="I1711" s="32">
        <v>71644</v>
      </c>
      <c r="J1711" s="33">
        <v>257723333.05000001</v>
      </c>
      <c r="K1711" s="39">
        <f>IF(ISERROR((Table212[[#This Row],[Close Price]]-G1710)/G1710),0,(Table212[[#This Row],[Close Price]]-G1710)/G1710)</f>
        <v>-1.219327788851465E-2</v>
      </c>
      <c r="L1711" s="39">
        <f>IF(OR(Table212[[#This Row],[Raw Return]]&lt;-20,Table212[[#This Row],[Raw Return]]&gt;20),"Outlier",Table212[[#This Row],[Raw Return]])</f>
        <v>-1.219327788851465E-2</v>
      </c>
      <c r="M1711" s="40">
        <f>(Table212[[#This Row],[Return]]-$Q$3)^2</f>
        <v>1.8174226703122394E-4</v>
      </c>
      <c r="N1711" s="40">
        <f>(Table212[[#This Row],[Return]]-$Q$3)^3</f>
        <v>-2.4501005716209214E-6</v>
      </c>
    </row>
    <row r="1712" spans="1:14" x14ac:dyDescent="0.3">
      <c r="A1712" s="36">
        <v>42781</v>
      </c>
      <c r="B1712" s="37">
        <v>3592.9</v>
      </c>
      <c r="C1712" s="37">
        <v>3599</v>
      </c>
      <c r="D1712" s="37">
        <v>3690</v>
      </c>
      <c r="E1712" s="37">
        <v>3595</v>
      </c>
      <c r="F1712" s="37">
        <v>3625.05</v>
      </c>
      <c r="G1712" s="37">
        <v>3628.35</v>
      </c>
      <c r="H1712" s="37">
        <v>3647.73</v>
      </c>
      <c r="I1712" s="37">
        <v>130707</v>
      </c>
      <c r="J1712" s="38">
        <v>476783241</v>
      </c>
      <c r="K1712" s="39">
        <f>IF(ISERROR((Table212[[#This Row],[Close Price]]-G1711)/G1711),0,(Table212[[#This Row],[Close Price]]-G1711)/G1711)</f>
        <v>9.8666815107572754E-3</v>
      </c>
      <c r="L1712" s="39">
        <f>IF(OR(Table212[[#This Row],[Raw Return]]&lt;-20,Table212[[#This Row],[Raw Return]]&gt;20),"Outlier",Table212[[#This Row],[Raw Return]])</f>
        <v>9.8666815107572754E-3</v>
      </c>
      <c r="M1712" s="40">
        <f>(Table212[[#This Row],[Return]]-$Q$3)^2</f>
        <v>7.359542235727348E-5</v>
      </c>
      <c r="N1712" s="40">
        <f>(Table212[[#This Row],[Return]]-$Q$3)^3</f>
        <v>6.3135874897248019E-7</v>
      </c>
    </row>
    <row r="1713" spans="1:14" x14ac:dyDescent="0.3">
      <c r="A1713" s="31">
        <v>42782</v>
      </c>
      <c r="B1713" s="32">
        <v>3628.35</v>
      </c>
      <c r="C1713" s="32">
        <v>3628.35</v>
      </c>
      <c r="D1713" s="32">
        <v>3679</v>
      </c>
      <c r="E1713" s="32">
        <v>3628.35</v>
      </c>
      <c r="F1713" s="32">
        <v>3667</v>
      </c>
      <c r="G1713" s="32">
        <v>3671.2</v>
      </c>
      <c r="H1713" s="32">
        <v>3656.37</v>
      </c>
      <c r="I1713" s="32">
        <v>50784</v>
      </c>
      <c r="J1713" s="33">
        <v>185685121.5</v>
      </c>
      <c r="K1713" s="39">
        <f>IF(ISERROR((Table212[[#This Row],[Close Price]]-G1712)/G1712),0,(Table212[[#This Row],[Close Price]]-G1712)/G1712)</f>
        <v>1.1809775793404691E-2</v>
      </c>
      <c r="L1713" s="39">
        <f>IF(OR(Table212[[#This Row],[Raw Return]]&lt;-20,Table212[[#This Row],[Raw Return]]&gt;20),"Outlier",Table212[[#This Row],[Raw Return]])</f>
        <v>1.1809775793404691E-2</v>
      </c>
      <c r="M1713" s="40">
        <f>(Table212[[#This Row],[Return]]-$Q$3)^2</f>
        <v>1.1070978453830575E-4</v>
      </c>
      <c r="N1713" s="40">
        <f>(Table212[[#This Row],[Return]]-$Q$3)^3</f>
        <v>1.1648741513037901E-6</v>
      </c>
    </row>
    <row r="1714" spans="1:14" x14ac:dyDescent="0.3">
      <c r="A1714" s="36">
        <v>42783</v>
      </c>
      <c r="B1714" s="37">
        <v>3671.2</v>
      </c>
      <c r="C1714" s="37">
        <v>3675</v>
      </c>
      <c r="D1714" s="37">
        <v>3698.95</v>
      </c>
      <c r="E1714" s="37">
        <v>3651.65</v>
      </c>
      <c r="F1714" s="37">
        <v>3687</v>
      </c>
      <c r="G1714" s="37">
        <v>3685.5</v>
      </c>
      <c r="H1714" s="37">
        <v>3680.24</v>
      </c>
      <c r="I1714" s="37">
        <v>45122</v>
      </c>
      <c r="J1714" s="38">
        <v>166059651.19999999</v>
      </c>
      <c r="K1714" s="39">
        <f>IF(ISERROR((Table212[[#This Row],[Close Price]]-G1713)/G1713),0,(Table212[[#This Row],[Close Price]]-G1713)/G1713)</f>
        <v>3.8951841359773868E-3</v>
      </c>
      <c r="L1714" s="39">
        <f>IF(OR(Table212[[#This Row],[Raw Return]]&lt;-20,Table212[[#This Row],[Raw Return]]&gt;20),"Outlier",Table212[[#This Row],[Raw Return]])</f>
        <v>3.8951841359773868E-3</v>
      </c>
      <c r="M1714" s="40">
        <f>(Table212[[#This Row],[Return]]-$Q$3)^2</f>
        <v>6.7979093361298304E-6</v>
      </c>
      <c r="N1714" s="40">
        <f>(Table212[[#This Row],[Return]]-$Q$3)^3</f>
        <v>1.7724053494182716E-8</v>
      </c>
    </row>
    <row r="1715" spans="1:14" x14ac:dyDescent="0.3">
      <c r="A1715" s="31">
        <v>42786</v>
      </c>
      <c r="B1715" s="32">
        <v>3685.5</v>
      </c>
      <c r="C1715" s="32">
        <v>3670</v>
      </c>
      <c r="D1715" s="32">
        <v>3715.35</v>
      </c>
      <c r="E1715" s="32">
        <v>3622.85</v>
      </c>
      <c r="F1715" s="32">
        <v>3628</v>
      </c>
      <c r="G1715" s="32">
        <v>3641.75</v>
      </c>
      <c r="H1715" s="32">
        <v>3671.46</v>
      </c>
      <c r="I1715" s="32">
        <v>42617</v>
      </c>
      <c r="J1715" s="33">
        <v>156466732.69999999</v>
      </c>
      <c r="K1715" s="39">
        <f>IF(ISERROR((Table212[[#This Row],[Close Price]]-G1714)/G1714),0,(Table212[[#This Row],[Close Price]]-G1714)/G1714)</f>
        <v>-1.1870845204178538E-2</v>
      </c>
      <c r="L1715" s="39">
        <f>IF(OR(Table212[[#This Row],[Raw Return]]&lt;-20,Table212[[#This Row],[Raw Return]]&gt;20),"Outlier",Table212[[#This Row],[Raw Return]])</f>
        <v>-1.1870845204178538E-2</v>
      </c>
      <c r="M1715" s="40">
        <f>(Table212[[#This Row],[Return]]-$Q$3)^2</f>
        <v>1.7315268249255654E-4</v>
      </c>
      <c r="N1715" s="40">
        <f>(Table212[[#This Row],[Return]]-$Q$3)^3</f>
        <v>-2.2784727352806294E-6</v>
      </c>
    </row>
    <row r="1716" spans="1:14" x14ac:dyDescent="0.3">
      <c r="A1716" s="36">
        <v>42787</v>
      </c>
      <c r="B1716" s="37">
        <v>3641.75</v>
      </c>
      <c r="C1716" s="37">
        <v>3649.75</v>
      </c>
      <c r="D1716" s="37">
        <v>3649.75</v>
      </c>
      <c r="E1716" s="37">
        <v>3581.15</v>
      </c>
      <c r="F1716" s="37">
        <v>3619</v>
      </c>
      <c r="G1716" s="37">
        <v>3624.1</v>
      </c>
      <c r="H1716" s="37">
        <v>3620.75</v>
      </c>
      <c r="I1716" s="37">
        <v>60573</v>
      </c>
      <c r="J1716" s="38">
        <v>219319970.90000001</v>
      </c>
      <c r="K1716" s="39">
        <f>IF(ISERROR((Table212[[#This Row],[Close Price]]-G1715)/G1715),0,(Table212[[#This Row],[Close Price]]-G1715)/G1715)</f>
        <v>-4.846571016681565E-3</v>
      </c>
      <c r="L1716" s="39">
        <f>IF(OR(Table212[[#This Row],[Raw Return]]&lt;-20,Table212[[#This Row],[Raw Return]]&gt;20),"Outlier",Table212[[#This Row],[Raw Return]])</f>
        <v>-4.846571016681565E-3</v>
      </c>
      <c r="M1716" s="40">
        <f>(Table212[[#This Row],[Return]]-$Q$3)^2</f>
        <v>3.7631784603970687E-5</v>
      </c>
      <c r="N1716" s="40">
        <f>(Table212[[#This Row],[Return]]-$Q$3)^3</f>
        <v>-2.3085124516598547E-7</v>
      </c>
    </row>
    <row r="1717" spans="1:14" x14ac:dyDescent="0.3">
      <c r="A1717" s="31">
        <v>42788</v>
      </c>
      <c r="B1717" s="32">
        <v>3624.1</v>
      </c>
      <c r="C1717" s="32">
        <v>3638</v>
      </c>
      <c r="D1717" s="32">
        <v>3775</v>
      </c>
      <c r="E1717" s="32">
        <v>3630.4</v>
      </c>
      <c r="F1717" s="32">
        <v>3765</v>
      </c>
      <c r="G1717" s="32">
        <v>3750.2</v>
      </c>
      <c r="H1717" s="32">
        <v>3710.33</v>
      </c>
      <c r="I1717" s="32">
        <v>119505</v>
      </c>
      <c r="J1717" s="33">
        <v>443403494.19999999</v>
      </c>
      <c r="K1717" s="39">
        <f>IF(ISERROR((Table212[[#This Row],[Close Price]]-G1716)/G1716),0,(Table212[[#This Row],[Close Price]]-G1716)/G1716)</f>
        <v>3.4794845616842776E-2</v>
      </c>
      <c r="L1717" s="39">
        <f>IF(OR(Table212[[#This Row],[Raw Return]]&lt;-20,Table212[[#This Row],[Raw Return]]&gt;20),"Outlier",Table212[[#This Row],[Raw Return]])</f>
        <v>3.4794845616842776E-2</v>
      </c>
      <c r="M1717" s="40">
        <f>(Table212[[#This Row],[Return]]-$Q$3)^2</f>
        <v>1.1227151317424057E-3</v>
      </c>
      <c r="N1717" s="40">
        <f>(Table212[[#This Row],[Return]]-$Q$3)^3</f>
        <v>3.7618750291689412E-5</v>
      </c>
    </row>
    <row r="1718" spans="1:14" x14ac:dyDescent="0.3">
      <c r="A1718" s="36">
        <v>42789</v>
      </c>
      <c r="B1718" s="37">
        <v>3750.2</v>
      </c>
      <c r="C1718" s="37">
        <v>3779</v>
      </c>
      <c r="D1718" s="37">
        <v>3907.95</v>
      </c>
      <c r="E1718" s="37">
        <v>3742.4</v>
      </c>
      <c r="F1718" s="37">
        <v>3843.5</v>
      </c>
      <c r="G1718" s="37">
        <v>3847.2</v>
      </c>
      <c r="H1718" s="37">
        <v>3857.84</v>
      </c>
      <c r="I1718" s="37">
        <v>200336</v>
      </c>
      <c r="J1718" s="38">
        <v>772863371.29999995</v>
      </c>
      <c r="K1718" s="39">
        <f>IF(ISERROR((Table212[[#This Row],[Close Price]]-G1717)/G1717),0,(Table212[[#This Row],[Close Price]]-G1717)/G1717)</f>
        <v>2.5865287184683484E-2</v>
      </c>
      <c r="L1718" s="39">
        <f>IF(OR(Table212[[#This Row],[Raw Return]]&lt;-20,Table212[[#This Row],[Raw Return]]&gt;20),"Outlier",Table212[[#This Row],[Raw Return]])</f>
        <v>2.5865287184683484E-2</v>
      </c>
      <c r="M1718" s="40">
        <f>(Table212[[#This Row],[Return]]-$Q$3)^2</f>
        <v>6.040477607064177E-4</v>
      </c>
      <c r="N1718" s="40">
        <f>(Table212[[#This Row],[Return]]-$Q$3)^3</f>
        <v>1.4845913233716966E-5</v>
      </c>
    </row>
    <row r="1719" spans="1:14" x14ac:dyDescent="0.3">
      <c r="A1719" s="31">
        <v>42793</v>
      </c>
      <c r="B1719" s="32">
        <v>3847.2</v>
      </c>
      <c r="C1719" s="32">
        <v>3847.2</v>
      </c>
      <c r="D1719" s="32">
        <v>3876</v>
      </c>
      <c r="E1719" s="32">
        <v>3752</v>
      </c>
      <c r="F1719" s="32">
        <v>3852</v>
      </c>
      <c r="G1719" s="32">
        <v>3836.6</v>
      </c>
      <c r="H1719" s="32">
        <v>3833.17</v>
      </c>
      <c r="I1719" s="32">
        <v>107482</v>
      </c>
      <c r="J1719" s="33">
        <v>411996415.69999999</v>
      </c>
      <c r="K1719" s="39">
        <f>IF(ISERROR((Table212[[#This Row],[Close Price]]-G1718)/G1718),0,(Table212[[#This Row],[Close Price]]-G1718)/G1718)</f>
        <v>-2.755250571844435E-3</v>
      </c>
      <c r="L1719" s="39">
        <f>IF(OR(Table212[[#This Row],[Raw Return]]&lt;-20,Table212[[#This Row],[Raw Return]]&gt;20),"Outlier",Table212[[#This Row],[Raw Return]])</f>
        <v>-2.755250571844435E-3</v>
      </c>
      <c r="M1719" s="40">
        <f>(Table212[[#This Row],[Return]]-$Q$3)^2</f>
        <v>1.6347099467658215E-5</v>
      </c>
      <c r="N1719" s="40">
        <f>(Table212[[#This Row],[Return]]-$Q$3)^3</f>
        <v>-6.6093851113146276E-8</v>
      </c>
    </row>
    <row r="1720" spans="1:14" x14ac:dyDescent="0.3">
      <c r="A1720" s="36">
        <v>42794</v>
      </c>
      <c r="B1720" s="37">
        <v>3836.6</v>
      </c>
      <c r="C1720" s="37">
        <v>3849.95</v>
      </c>
      <c r="D1720" s="37">
        <v>3980</v>
      </c>
      <c r="E1720" s="37">
        <v>3795.05</v>
      </c>
      <c r="F1720" s="37">
        <v>3976</v>
      </c>
      <c r="G1720" s="37">
        <v>3914.15</v>
      </c>
      <c r="H1720" s="37">
        <v>3872.04</v>
      </c>
      <c r="I1720" s="37">
        <v>166741</v>
      </c>
      <c r="J1720" s="38">
        <v>645627781.54999995</v>
      </c>
      <c r="K1720" s="39">
        <f>IF(ISERROR((Table212[[#This Row],[Close Price]]-G1719)/G1719),0,(Table212[[#This Row],[Close Price]]-G1719)/G1719)</f>
        <v>2.0213209612677939E-2</v>
      </c>
      <c r="L1720" s="39">
        <f>IF(OR(Table212[[#This Row],[Raw Return]]&lt;-20,Table212[[#This Row],[Raw Return]]&gt;20),"Outlier",Table212[[#This Row],[Raw Return]])</f>
        <v>2.0213209612677939E-2</v>
      </c>
      <c r="M1720" s="40">
        <f>(Table212[[#This Row],[Return]]-$Q$3)^2</f>
        <v>3.5816718983789096E-4</v>
      </c>
      <c r="N1720" s="40">
        <f>(Table212[[#This Row],[Return]]-$Q$3)^3</f>
        <v>6.7784235026107905E-6</v>
      </c>
    </row>
    <row r="1721" spans="1:14" x14ac:dyDescent="0.3">
      <c r="A1721" s="31">
        <v>42795</v>
      </c>
      <c r="B1721" s="32">
        <v>3914.15</v>
      </c>
      <c r="C1721" s="32">
        <v>3969</v>
      </c>
      <c r="D1721" s="32">
        <v>4020</v>
      </c>
      <c r="E1721" s="32">
        <v>3895.95</v>
      </c>
      <c r="F1721" s="32">
        <v>3910</v>
      </c>
      <c r="G1721" s="32">
        <v>3923.85</v>
      </c>
      <c r="H1721" s="32">
        <v>3963.72</v>
      </c>
      <c r="I1721" s="32">
        <v>121113</v>
      </c>
      <c r="J1721" s="33">
        <v>480057728.64999998</v>
      </c>
      <c r="K1721" s="39">
        <f>IF(ISERROR((Table212[[#This Row],[Close Price]]-G1720)/G1720),0,(Table212[[#This Row],[Close Price]]-G1720)/G1720)</f>
        <v>2.4781881123615134E-3</v>
      </c>
      <c r="L1721" s="39">
        <f>IF(OR(Table212[[#This Row],[Raw Return]]&lt;-20,Table212[[#This Row],[Raw Return]]&gt;20),"Outlier",Table212[[#This Row],[Raw Return]])</f>
        <v>2.4781881123615134E-3</v>
      </c>
      <c r="M1721" s="40">
        <f>(Table212[[#This Row],[Return]]-$Q$3)^2</f>
        <v>1.4167760986183352E-6</v>
      </c>
      <c r="N1721" s="40">
        <f>(Table212[[#This Row],[Return]]-$Q$3)^3</f>
        <v>1.6863659800693294E-9</v>
      </c>
    </row>
    <row r="1722" spans="1:14" x14ac:dyDescent="0.3">
      <c r="A1722" s="36">
        <v>42796</v>
      </c>
      <c r="B1722" s="37">
        <v>3923.85</v>
      </c>
      <c r="C1722" s="37">
        <v>3940</v>
      </c>
      <c r="D1722" s="37">
        <v>3959.95</v>
      </c>
      <c r="E1722" s="37">
        <v>3846.75</v>
      </c>
      <c r="F1722" s="37">
        <v>3849.95</v>
      </c>
      <c r="G1722" s="37">
        <v>3875.5</v>
      </c>
      <c r="H1722" s="37">
        <v>3906.79</v>
      </c>
      <c r="I1722" s="37">
        <v>88498</v>
      </c>
      <c r="J1722" s="38">
        <v>345743402.89999998</v>
      </c>
      <c r="K1722" s="39">
        <f>IF(ISERROR((Table212[[#This Row],[Close Price]]-G1721)/G1721),0,(Table212[[#This Row],[Close Price]]-G1721)/G1721)</f>
        <v>-1.2322081629012299E-2</v>
      </c>
      <c r="L1722" s="39">
        <f>IF(OR(Table212[[#This Row],[Raw Return]]&lt;-20,Table212[[#This Row],[Raw Return]]&gt;20),"Outlier",Table212[[#This Row],[Raw Return]])</f>
        <v>-1.2322081629012299E-2</v>
      </c>
      <c r="M1722" s="40">
        <f>(Table212[[#This Row],[Return]]-$Q$3)^2</f>
        <v>1.8523171076027423E-4</v>
      </c>
      <c r="N1722" s="40">
        <f>(Table212[[#This Row],[Return]]-$Q$3)^3</f>
        <v>-2.5210009346751732E-6</v>
      </c>
    </row>
    <row r="1723" spans="1:14" x14ac:dyDescent="0.3">
      <c r="A1723" s="31">
        <v>42797</v>
      </c>
      <c r="B1723" s="32">
        <v>3875.5</v>
      </c>
      <c r="C1723" s="32">
        <v>3846.7</v>
      </c>
      <c r="D1723" s="32">
        <v>3867.55</v>
      </c>
      <c r="E1723" s="32">
        <v>3740</v>
      </c>
      <c r="F1723" s="32">
        <v>3745.2</v>
      </c>
      <c r="G1723" s="32">
        <v>3761.75</v>
      </c>
      <c r="H1723" s="32">
        <v>3783.65</v>
      </c>
      <c r="I1723" s="32">
        <v>100341</v>
      </c>
      <c r="J1723" s="33">
        <v>379655442</v>
      </c>
      <c r="K1723" s="39">
        <f>IF(ISERROR((Table212[[#This Row],[Close Price]]-G1722)/G1722),0,(Table212[[#This Row],[Close Price]]-G1722)/G1722)</f>
        <v>-2.9351051477228746E-2</v>
      </c>
      <c r="L1723" s="39">
        <f>IF(OR(Table212[[#This Row],[Raw Return]]&lt;-20,Table212[[#This Row],[Raw Return]]&gt;20),"Outlier",Table212[[#This Row],[Raw Return]])</f>
        <v>-2.9351051477228746E-2</v>
      </c>
      <c r="M1723" s="40">
        <f>(Table212[[#This Row],[Return]]-$Q$3)^2</f>
        <v>9.387455970992477E-4</v>
      </c>
      <c r="N1723" s="40">
        <f>(Table212[[#This Row],[Return]]-$Q$3)^3</f>
        <v>-2.8762184620817085E-5</v>
      </c>
    </row>
    <row r="1724" spans="1:14" x14ac:dyDescent="0.3">
      <c r="A1724" s="36">
        <v>42800</v>
      </c>
      <c r="B1724" s="37">
        <v>3761.75</v>
      </c>
      <c r="C1724" s="37">
        <v>3784</v>
      </c>
      <c r="D1724" s="37">
        <v>3849</v>
      </c>
      <c r="E1724" s="37">
        <v>3775</v>
      </c>
      <c r="F1724" s="37">
        <v>3815.1</v>
      </c>
      <c r="G1724" s="37">
        <v>3817.7</v>
      </c>
      <c r="H1724" s="37">
        <v>3824.92</v>
      </c>
      <c r="I1724" s="37">
        <v>81752</v>
      </c>
      <c r="J1724" s="38">
        <v>312694803.05000001</v>
      </c>
      <c r="K1724" s="39">
        <f>IF(ISERROR((Table212[[#This Row],[Close Price]]-G1723)/G1723),0,(Table212[[#This Row],[Close Price]]-G1723)/G1723)</f>
        <v>1.4873396690370124E-2</v>
      </c>
      <c r="L1724" s="39">
        <f>IF(OR(Table212[[#This Row],[Raw Return]]&lt;-20,Table212[[#This Row],[Raw Return]]&gt;20),"Outlier",Table212[[#This Row],[Raw Return]])</f>
        <v>1.4873396690370124E-2</v>
      </c>
      <c r="M1724" s="40">
        <f>(Table212[[#This Row],[Return]]-$Q$3)^2</f>
        <v>1.8456560970523547E-4</v>
      </c>
      <c r="N1724" s="40">
        <f>(Table212[[#This Row],[Return]]-$Q$3)^3</f>
        <v>2.5074147284011374E-6</v>
      </c>
    </row>
    <row r="1725" spans="1:14" x14ac:dyDescent="0.3">
      <c r="A1725" s="31">
        <v>42801</v>
      </c>
      <c r="B1725" s="32">
        <v>3817.7</v>
      </c>
      <c r="C1725" s="32">
        <v>3839</v>
      </c>
      <c r="D1725" s="32">
        <v>3858</v>
      </c>
      <c r="E1725" s="32">
        <v>3781</v>
      </c>
      <c r="F1725" s="32">
        <v>3791</v>
      </c>
      <c r="G1725" s="32">
        <v>3805.1</v>
      </c>
      <c r="H1725" s="32">
        <v>3817.58</v>
      </c>
      <c r="I1725" s="32">
        <v>72461</v>
      </c>
      <c r="J1725" s="33">
        <v>276625529.10000002</v>
      </c>
      <c r="K1725" s="39">
        <f>IF(ISERROR((Table212[[#This Row],[Close Price]]-G1724)/G1724),0,(Table212[[#This Row],[Close Price]]-G1724)/G1724)</f>
        <v>-3.3004164811273567E-3</v>
      </c>
      <c r="L1725" s="39">
        <f>IF(OR(Table212[[#This Row],[Raw Return]]&lt;-20,Table212[[#This Row],[Raw Return]]&gt;20),"Outlier",Table212[[#This Row],[Raw Return]])</f>
        <v>-3.3004164811273567E-3</v>
      </c>
      <c r="M1725" s="40">
        <f>(Table212[[#This Row],[Return]]-$Q$3)^2</f>
        <v>2.1052685491007718E-5</v>
      </c>
      <c r="N1725" s="40">
        <f>(Table212[[#This Row],[Return]]-$Q$3)^3</f>
        <v>-9.659646952029971E-8</v>
      </c>
    </row>
    <row r="1726" spans="1:14" x14ac:dyDescent="0.3">
      <c r="A1726" s="36">
        <v>42802</v>
      </c>
      <c r="B1726" s="37">
        <v>3805.1</v>
      </c>
      <c r="C1726" s="37">
        <v>3805.1</v>
      </c>
      <c r="D1726" s="37">
        <v>3862</v>
      </c>
      <c r="E1726" s="37">
        <v>3762.05</v>
      </c>
      <c r="F1726" s="37">
        <v>3836</v>
      </c>
      <c r="G1726" s="37">
        <v>3832.05</v>
      </c>
      <c r="H1726" s="37">
        <v>3804.32</v>
      </c>
      <c r="I1726" s="37">
        <v>72292</v>
      </c>
      <c r="J1726" s="38">
        <v>275021950.94999999</v>
      </c>
      <c r="K1726" s="39">
        <f>IF(ISERROR((Table212[[#This Row],[Close Price]]-G1725)/G1725),0,(Table212[[#This Row],[Close Price]]-G1725)/G1725)</f>
        <v>7.0825996688655421E-3</v>
      </c>
      <c r="L1726" s="39">
        <f>IF(OR(Table212[[#This Row],[Raw Return]]&lt;-20,Table212[[#This Row],[Raw Return]]&gt;20),"Outlier",Table212[[#This Row],[Raw Return]])</f>
        <v>7.0825996688655421E-3</v>
      </c>
      <c r="M1726" s="40">
        <f>(Table212[[#This Row],[Return]]-$Q$3)^2</f>
        <v>3.3578497069480516E-5</v>
      </c>
      <c r="N1726" s="40">
        <f>(Table212[[#This Row],[Return]]-$Q$3)^3</f>
        <v>1.9457716914438509E-7</v>
      </c>
    </row>
    <row r="1727" spans="1:14" x14ac:dyDescent="0.3">
      <c r="A1727" s="31">
        <v>42803</v>
      </c>
      <c r="B1727" s="32">
        <v>3832.05</v>
      </c>
      <c r="C1727" s="32">
        <v>3811</v>
      </c>
      <c r="D1727" s="32">
        <v>3847</v>
      </c>
      <c r="E1727" s="32">
        <v>3776</v>
      </c>
      <c r="F1727" s="32">
        <v>3785</v>
      </c>
      <c r="G1727" s="32">
        <v>3804.85</v>
      </c>
      <c r="H1727" s="32">
        <v>3806.04</v>
      </c>
      <c r="I1727" s="32">
        <v>83678</v>
      </c>
      <c r="J1727" s="33">
        <v>318481799.35000002</v>
      </c>
      <c r="K1727" s="39">
        <f>IF(ISERROR((Table212[[#This Row],[Close Price]]-G1726)/G1726),0,(Table212[[#This Row],[Close Price]]-G1726)/G1726)</f>
        <v>-7.0980284704010308E-3</v>
      </c>
      <c r="L1727" s="39">
        <f>IF(OR(Table212[[#This Row],[Raw Return]]&lt;-20,Table212[[#This Row],[Raw Return]]&gt;20),"Outlier",Table212[[#This Row],[Raw Return]])</f>
        <v>-7.0980284704010308E-3</v>
      </c>
      <c r="M1727" s="40">
        <f>(Table212[[#This Row],[Return]]-$Q$3)^2</f>
        <v>7.0323864592462427E-5</v>
      </c>
      <c r="N1727" s="40">
        <f>(Table212[[#This Row],[Return]]-$Q$3)^3</f>
        <v>-5.8973118453782694E-7</v>
      </c>
    </row>
    <row r="1728" spans="1:14" x14ac:dyDescent="0.3">
      <c r="A1728" s="36">
        <v>42804</v>
      </c>
      <c r="B1728" s="37">
        <v>3804.85</v>
      </c>
      <c r="C1728" s="37">
        <v>3802.5</v>
      </c>
      <c r="D1728" s="37">
        <v>3844</v>
      </c>
      <c r="E1728" s="37">
        <v>3792.35</v>
      </c>
      <c r="F1728" s="37">
        <v>3820</v>
      </c>
      <c r="G1728" s="37">
        <v>3826.05</v>
      </c>
      <c r="H1728" s="37">
        <v>3826.19</v>
      </c>
      <c r="I1728" s="37">
        <v>60087</v>
      </c>
      <c r="J1728" s="38">
        <v>229904018.25</v>
      </c>
      <c r="K1728" s="39">
        <f>IF(ISERROR((Table212[[#This Row],[Close Price]]-G1727)/G1727),0,(Table212[[#This Row],[Close Price]]-G1727)/G1727)</f>
        <v>5.5718359462265986E-3</v>
      </c>
      <c r="L1728" s="39">
        <f>IF(OR(Table212[[#This Row],[Raw Return]]&lt;-20,Table212[[#This Row],[Raw Return]]&gt;20),"Outlier",Table212[[#This Row],[Raw Return]])</f>
        <v>5.5718359462265986E-3</v>
      </c>
      <c r="M1728" s="40">
        <f>(Table212[[#This Row],[Return]]-$Q$3)^2</f>
        <v>1.8352072309777316E-5</v>
      </c>
      <c r="N1728" s="40">
        <f>(Table212[[#This Row],[Return]]-$Q$3)^3</f>
        <v>7.8619027540451863E-8</v>
      </c>
    </row>
    <row r="1729" spans="1:14" x14ac:dyDescent="0.3">
      <c r="A1729" s="31">
        <v>42808</v>
      </c>
      <c r="B1729" s="32">
        <v>3826.05</v>
      </c>
      <c r="C1729" s="32">
        <v>3900</v>
      </c>
      <c r="D1729" s="32">
        <v>3950</v>
      </c>
      <c r="E1729" s="32">
        <v>3840.7</v>
      </c>
      <c r="F1729" s="32">
        <v>3940</v>
      </c>
      <c r="G1729" s="32">
        <v>3931.25</v>
      </c>
      <c r="H1729" s="32">
        <v>3899.06</v>
      </c>
      <c r="I1729" s="32">
        <v>144365</v>
      </c>
      <c r="J1729" s="33">
        <v>562887256.64999998</v>
      </c>
      <c r="K1729" s="39">
        <f>IF(ISERROR((Table212[[#This Row],[Close Price]]-G1728)/G1728),0,(Table212[[#This Row],[Close Price]]-G1728)/G1728)</f>
        <v>2.7495720129114835E-2</v>
      </c>
      <c r="L1729" s="39">
        <f>IF(OR(Table212[[#This Row],[Raw Return]]&lt;-20,Table212[[#This Row],[Raw Return]]&gt;20),"Outlier",Table212[[#This Row],[Raw Return]])</f>
        <v>2.7495720129114835E-2</v>
      </c>
      <c r="M1729" s="40">
        <f>(Table212[[#This Row],[Return]]-$Q$3)^2</f>
        <v>6.868496225249384E-4</v>
      </c>
      <c r="N1729" s="40">
        <f>(Table212[[#This Row],[Return]]-$Q$3)^3</f>
        <v>1.8000828566574482E-5</v>
      </c>
    </row>
    <row r="1730" spans="1:14" x14ac:dyDescent="0.3">
      <c r="A1730" s="36">
        <v>42809</v>
      </c>
      <c r="B1730" s="37">
        <v>3931.25</v>
      </c>
      <c r="C1730" s="37">
        <v>3940</v>
      </c>
      <c r="D1730" s="37">
        <v>3978</v>
      </c>
      <c r="E1730" s="37">
        <v>3910.05</v>
      </c>
      <c r="F1730" s="37">
        <v>3940</v>
      </c>
      <c r="G1730" s="37">
        <v>3938.65</v>
      </c>
      <c r="H1730" s="37">
        <v>3941.09</v>
      </c>
      <c r="I1730" s="37">
        <v>93641</v>
      </c>
      <c r="J1730" s="38">
        <v>369048019.85000002</v>
      </c>
      <c r="K1730" s="39">
        <f>IF(ISERROR((Table212[[#This Row],[Close Price]]-G1729)/G1729),0,(Table212[[#This Row],[Close Price]]-G1729)/G1729)</f>
        <v>1.8823529411764936E-3</v>
      </c>
      <c r="L1730" s="39">
        <f>IF(OR(Table212[[#This Row],[Raw Return]]&lt;-20,Table212[[#This Row],[Raw Return]]&gt;20),"Outlier",Table212[[#This Row],[Raw Return]])</f>
        <v>1.8823529411764936E-3</v>
      </c>
      <c r="M1730" s="40">
        <f>(Table212[[#This Row],[Return]]-$Q$3)^2</f>
        <v>3.533694590036209E-7</v>
      </c>
      <c r="N1730" s="40">
        <f>(Table212[[#This Row],[Return]]-$Q$3)^3</f>
        <v>2.1006007558512983E-10</v>
      </c>
    </row>
    <row r="1731" spans="1:14" x14ac:dyDescent="0.3">
      <c r="A1731" s="31">
        <v>42810</v>
      </c>
      <c r="B1731" s="32">
        <v>3938.65</v>
      </c>
      <c r="C1731" s="32">
        <v>3950.1</v>
      </c>
      <c r="D1731" s="32">
        <v>4081.3</v>
      </c>
      <c r="E1731" s="32">
        <v>3950</v>
      </c>
      <c r="F1731" s="32">
        <v>4031</v>
      </c>
      <c r="G1731" s="32">
        <v>4040.05</v>
      </c>
      <c r="H1731" s="32">
        <v>4036.97</v>
      </c>
      <c r="I1731" s="32">
        <v>110599</v>
      </c>
      <c r="J1731" s="33">
        <v>446485131.75</v>
      </c>
      <c r="K1731" s="39">
        <f>IF(ISERROR((Table212[[#This Row],[Close Price]]-G1730)/G1730),0,(Table212[[#This Row],[Close Price]]-G1730)/G1730)</f>
        <v>2.5744861818135678E-2</v>
      </c>
      <c r="L1731" s="39">
        <f>IF(OR(Table212[[#This Row],[Raw Return]]&lt;-20,Table212[[#This Row],[Raw Return]]&gt;20),"Outlier",Table212[[#This Row],[Raw Return]])</f>
        <v>2.5744861818135678E-2</v>
      </c>
      <c r="M1731" s="40">
        <f>(Table212[[#This Row],[Return]]-$Q$3)^2</f>
        <v>5.9814278223487417E-4</v>
      </c>
      <c r="N1731" s="40">
        <f>(Table212[[#This Row],[Return]]-$Q$3)^3</f>
        <v>1.4628752751746472E-5</v>
      </c>
    </row>
    <row r="1732" spans="1:14" x14ac:dyDescent="0.3">
      <c r="A1732" s="36">
        <v>42811</v>
      </c>
      <c r="B1732" s="37">
        <v>4040.05</v>
      </c>
      <c r="C1732" s="37">
        <v>4050</v>
      </c>
      <c r="D1732" s="37">
        <v>4060</v>
      </c>
      <c r="E1732" s="37">
        <v>3950</v>
      </c>
      <c r="F1732" s="37">
        <v>3970</v>
      </c>
      <c r="G1732" s="37">
        <v>3969.1</v>
      </c>
      <c r="H1732" s="37">
        <v>3979.6</v>
      </c>
      <c r="I1732" s="37">
        <v>114395</v>
      </c>
      <c r="J1732" s="38">
        <v>455246819.44999999</v>
      </c>
      <c r="K1732" s="39">
        <f>IF(ISERROR((Table212[[#This Row],[Close Price]]-G1731)/G1731),0,(Table212[[#This Row],[Close Price]]-G1731)/G1731)</f>
        <v>-1.7561663840794117E-2</v>
      </c>
      <c r="L1732" s="39">
        <f>IF(OR(Table212[[#This Row],[Raw Return]]&lt;-20,Table212[[#This Row],[Raw Return]]&gt;20),"Outlier",Table212[[#This Row],[Raw Return]])</f>
        <v>-1.7561663840794117E-2</v>
      </c>
      <c r="M1732" s="40">
        <f>(Table212[[#This Row],[Return]]-$Q$3)^2</f>
        <v>3.5530621046928122E-4</v>
      </c>
      <c r="N1732" s="40">
        <f>(Table212[[#This Row],[Return]]-$Q$3)^3</f>
        <v>-6.6973685437977894E-6</v>
      </c>
    </row>
    <row r="1733" spans="1:14" x14ac:dyDescent="0.3">
      <c r="A1733" s="31">
        <v>42814</v>
      </c>
      <c r="B1733" s="32">
        <v>3969.1</v>
      </c>
      <c r="C1733" s="32">
        <v>3970</v>
      </c>
      <c r="D1733" s="32">
        <v>3998</v>
      </c>
      <c r="E1733" s="32">
        <v>3942.4</v>
      </c>
      <c r="F1733" s="32">
        <v>3967</v>
      </c>
      <c r="G1733" s="32">
        <v>3965.8</v>
      </c>
      <c r="H1733" s="32">
        <v>3966.94</v>
      </c>
      <c r="I1733" s="32">
        <v>46436</v>
      </c>
      <c r="J1733" s="33">
        <v>184208808.69999999</v>
      </c>
      <c r="K1733" s="39">
        <f>IF(ISERROR((Table212[[#This Row],[Close Price]]-G1732)/G1732),0,(Table212[[#This Row],[Close Price]]-G1732)/G1732)</f>
        <v>-8.3142274067162002E-4</v>
      </c>
      <c r="L1733" s="39">
        <f>IF(OR(Table212[[#This Row],[Raw Return]]&lt;-20,Table212[[#This Row],[Raw Return]]&gt;20),"Outlier",Table212[[#This Row],[Raw Return]])</f>
        <v>-8.3142274067162002E-4</v>
      </c>
      <c r="M1733" s="40">
        <f>(Table212[[#This Row],[Return]]-$Q$3)^2</f>
        <v>4.4915461355632365E-6</v>
      </c>
      <c r="N1733" s="40">
        <f>(Table212[[#This Row],[Return]]-$Q$3)^3</f>
        <v>-9.5190541519055435E-9</v>
      </c>
    </row>
    <row r="1734" spans="1:14" x14ac:dyDescent="0.3">
      <c r="A1734" s="36">
        <v>42815</v>
      </c>
      <c r="B1734" s="37">
        <v>3965.8</v>
      </c>
      <c r="C1734" s="37">
        <v>3990</v>
      </c>
      <c r="D1734" s="37">
        <v>4089</v>
      </c>
      <c r="E1734" s="37">
        <v>3960</v>
      </c>
      <c r="F1734" s="37">
        <v>4085</v>
      </c>
      <c r="G1734" s="37">
        <v>4057.45</v>
      </c>
      <c r="H1734" s="37">
        <v>4017.55</v>
      </c>
      <c r="I1734" s="37">
        <v>109627</v>
      </c>
      <c r="J1734" s="38">
        <v>440431976.10000002</v>
      </c>
      <c r="K1734" s="39">
        <f>IF(ISERROR((Table212[[#This Row],[Close Price]]-G1733)/G1733),0,(Table212[[#This Row],[Close Price]]-G1733)/G1733)</f>
        <v>2.3110091280447737E-2</v>
      </c>
      <c r="L1734" s="39">
        <f>IF(OR(Table212[[#This Row],[Raw Return]]&lt;-20,Table212[[#This Row],[Raw Return]]&gt;20),"Outlier",Table212[[#This Row],[Raw Return]])</f>
        <v>2.3110091280447737E-2</v>
      </c>
      <c r="M1734" s="40">
        <f>(Table212[[#This Row],[Return]]-$Q$3)^2</f>
        <v>4.7620785459498899E-4</v>
      </c>
      <c r="N1734" s="40">
        <f>(Table212[[#This Row],[Return]]-$Q$3)^3</f>
        <v>1.0391896953480984E-5</v>
      </c>
    </row>
    <row r="1735" spans="1:14" x14ac:dyDescent="0.3">
      <c r="A1735" s="31">
        <v>42816</v>
      </c>
      <c r="B1735" s="32">
        <v>4057.45</v>
      </c>
      <c r="C1735" s="32">
        <v>4025</v>
      </c>
      <c r="D1735" s="32">
        <v>4217</v>
      </c>
      <c r="E1735" s="32">
        <v>3966</v>
      </c>
      <c r="F1735" s="32">
        <v>4195</v>
      </c>
      <c r="G1735" s="32">
        <v>4107.8500000000004</v>
      </c>
      <c r="H1735" s="32">
        <v>4061.24</v>
      </c>
      <c r="I1735" s="32">
        <v>140996</v>
      </c>
      <c r="J1735" s="33">
        <v>572618655.39999998</v>
      </c>
      <c r="K1735" s="39">
        <f>IF(ISERROR((Table212[[#This Row],[Close Price]]-G1734)/G1734),0,(Table212[[#This Row],[Close Price]]-G1734)/G1734)</f>
        <v>1.2421594844052433E-2</v>
      </c>
      <c r="L1735" s="39">
        <f>IF(OR(Table212[[#This Row],[Raw Return]]&lt;-20,Table212[[#This Row],[Raw Return]]&gt;20),"Outlier",Table212[[#This Row],[Raw Return]])</f>
        <v>1.2421594844052433E-2</v>
      </c>
      <c r="M1735" s="40">
        <f>(Table212[[#This Row],[Return]]-$Q$3)^2</f>
        <v>1.2395907022526138E-4</v>
      </c>
      <c r="N1735" s="40">
        <f>(Table212[[#This Row],[Return]]-$Q$3)^3</f>
        <v>1.3801219563770344E-6</v>
      </c>
    </row>
    <row r="1736" spans="1:14" x14ac:dyDescent="0.3">
      <c r="A1736" s="36">
        <v>42817</v>
      </c>
      <c r="B1736" s="37">
        <v>4107.8500000000004</v>
      </c>
      <c r="C1736" s="37">
        <v>4200</v>
      </c>
      <c r="D1736" s="37">
        <v>4200.1000000000004</v>
      </c>
      <c r="E1736" s="37">
        <v>4110.95</v>
      </c>
      <c r="F1736" s="37">
        <v>4124.8999999999996</v>
      </c>
      <c r="G1736" s="37">
        <v>4148.5</v>
      </c>
      <c r="H1736" s="37">
        <v>4159.21</v>
      </c>
      <c r="I1736" s="37">
        <v>79510</v>
      </c>
      <c r="J1736" s="38">
        <v>330698421.44999999</v>
      </c>
      <c r="K1736" s="39">
        <f>IF(ISERROR((Table212[[#This Row],[Close Price]]-G1735)/G1735),0,(Table212[[#This Row],[Close Price]]-G1735)/G1735)</f>
        <v>9.8956875251042832E-3</v>
      </c>
      <c r="L1736" s="39">
        <f>IF(OR(Table212[[#This Row],[Raw Return]]&lt;-20,Table212[[#This Row],[Raw Return]]&gt;20),"Outlier",Table212[[#This Row],[Raw Return]])</f>
        <v>9.8956875251042832E-3</v>
      </c>
      <c r="M1736" s="40">
        <f>(Table212[[#This Row],[Return]]-$Q$3)^2</f>
        <v>7.4093935989124325E-5</v>
      </c>
      <c r="N1736" s="40">
        <f>(Table212[[#This Row],[Return]]-$Q$3)^3</f>
        <v>6.3778455624103545E-7</v>
      </c>
    </row>
    <row r="1737" spans="1:14" x14ac:dyDescent="0.3">
      <c r="A1737" s="31">
        <v>42818</v>
      </c>
      <c r="B1737" s="32">
        <v>4148.5</v>
      </c>
      <c r="C1737" s="32">
        <v>4120</v>
      </c>
      <c r="D1737" s="32">
        <v>4194.95</v>
      </c>
      <c r="E1737" s="32">
        <v>4106.5</v>
      </c>
      <c r="F1737" s="32">
        <v>4122.2</v>
      </c>
      <c r="G1737" s="32">
        <v>4129.3500000000004</v>
      </c>
      <c r="H1737" s="32">
        <v>4156.01</v>
      </c>
      <c r="I1737" s="32">
        <v>51885</v>
      </c>
      <c r="J1737" s="33">
        <v>215634503.05000001</v>
      </c>
      <c r="K1737" s="39">
        <f>IF(ISERROR((Table212[[#This Row],[Close Price]]-G1736)/G1736),0,(Table212[[#This Row],[Close Price]]-G1736)/G1736)</f>
        <v>-4.6161263107146284E-3</v>
      </c>
      <c r="L1737" s="39">
        <f>IF(OR(Table212[[#This Row],[Raw Return]]&lt;-20,Table212[[#This Row],[Raw Return]]&gt;20),"Outlier",Table212[[#This Row],[Raw Return]])</f>
        <v>-4.6161263107146284E-3</v>
      </c>
      <c r="M1737" s="40">
        <f>(Table212[[#This Row],[Return]]-$Q$3)^2</f>
        <v>3.4857574750697226E-5</v>
      </c>
      <c r="N1737" s="40">
        <f>(Table212[[#This Row],[Return]]-$Q$3)^3</f>
        <v>-2.0580018036834929E-7</v>
      </c>
    </row>
    <row r="1738" spans="1:14" x14ac:dyDescent="0.3">
      <c r="A1738" s="36">
        <v>42821</v>
      </c>
      <c r="B1738" s="37">
        <v>4129.3500000000004</v>
      </c>
      <c r="C1738" s="37">
        <v>4145</v>
      </c>
      <c r="D1738" s="37">
        <v>4190</v>
      </c>
      <c r="E1738" s="37">
        <v>4010</v>
      </c>
      <c r="F1738" s="37">
        <v>4040</v>
      </c>
      <c r="G1738" s="37">
        <v>4044.8</v>
      </c>
      <c r="H1738" s="37">
        <v>4090.53</v>
      </c>
      <c r="I1738" s="37">
        <v>65888</v>
      </c>
      <c r="J1738" s="38">
        <v>269516780</v>
      </c>
      <c r="K1738" s="39">
        <f>IF(ISERROR((Table212[[#This Row],[Close Price]]-G1737)/G1737),0,(Table212[[#This Row],[Close Price]]-G1737)/G1737)</f>
        <v>-2.0475377480717347E-2</v>
      </c>
      <c r="L1738" s="39">
        <f>IF(OR(Table212[[#This Row],[Raw Return]]&lt;-20,Table212[[#This Row],[Raw Return]]&gt;20),"Outlier",Table212[[#This Row],[Raw Return]])</f>
        <v>-2.0475377480717347E-2</v>
      </c>
      <c r="M1738" s="40">
        <f>(Table212[[#This Row],[Return]]-$Q$3)^2</f>
        <v>4.7364042390849121E-4</v>
      </c>
      <c r="N1738" s="40">
        <f>(Table212[[#This Row],[Return]]-$Q$3)^3</f>
        <v>-1.0307969899895042E-5</v>
      </c>
    </row>
    <row r="1739" spans="1:14" x14ac:dyDescent="0.3">
      <c r="A1739" s="31">
        <v>42822</v>
      </c>
      <c r="B1739" s="32">
        <v>4044.8</v>
      </c>
      <c r="C1739" s="32">
        <v>4065</v>
      </c>
      <c r="D1739" s="32">
        <v>4124.5</v>
      </c>
      <c r="E1739" s="32">
        <v>4060.7</v>
      </c>
      <c r="F1739" s="32">
        <v>4100</v>
      </c>
      <c r="G1739" s="32">
        <v>4090.75</v>
      </c>
      <c r="H1739" s="32">
        <v>4091.45</v>
      </c>
      <c r="I1739" s="32">
        <v>74378</v>
      </c>
      <c r="J1739" s="33">
        <v>304313933.55000001</v>
      </c>
      <c r="K1739" s="39">
        <f>IF(ISERROR((Table212[[#This Row],[Close Price]]-G1738)/G1738),0,(Table212[[#This Row],[Close Price]]-G1738)/G1738)</f>
        <v>1.1360265031645524E-2</v>
      </c>
      <c r="L1739" s="39">
        <f>IF(OR(Table212[[#This Row],[Raw Return]]&lt;-20,Table212[[#This Row],[Raw Return]]&gt;20),"Outlier",Table212[[#This Row],[Raw Return]])</f>
        <v>1.1360265031645524E-2</v>
      </c>
      <c r="M1739" s="40">
        <f>(Table212[[#This Row],[Return]]-$Q$3)^2</f>
        <v>1.0145245531729175E-4</v>
      </c>
      <c r="N1739" s="40">
        <f>(Table212[[#This Row],[Return]]-$Q$3)^3</f>
        <v>1.0218657502781489E-6</v>
      </c>
    </row>
    <row r="1740" spans="1:14" x14ac:dyDescent="0.3">
      <c r="A1740" s="36">
        <v>42823</v>
      </c>
      <c r="B1740" s="37">
        <v>4090.75</v>
      </c>
      <c r="C1740" s="37">
        <v>4109</v>
      </c>
      <c r="D1740" s="37">
        <v>4120</v>
      </c>
      <c r="E1740" s="37">
        <v>4030</v>
      </c>
      <c r="F1740" s="37">
        <v>4052</v>
      </c>
      <c r="G1740" s="37">
        <v>4062.65</v>
      </c>
      <c r="H1740" s="37">
        <v>4074.99</v>
      </c>
      <c r="I1740" s="37">
        <v>107992</v>
      </c>
      <c r="J1740" s="38">
        <v>440066420.55000001</v>
      </c>
      <c r="K1740" s="39">
        <f>IF(ISERROR((Table212[[#This Row],[Close Price]]-G1739)/G1739),0,(Table212[[#This Row],[Close Price]]-G1739)/G1739)</f>
        <v>-6.8691560227341951E-3</v>
      </c>
      <c r="L1740" s="39">
        <f>IF(OR(Table212[[#This Row],[Raw Return]]&lt;-20,Table212[[#This Row],[Raw Return]]&gt;20),"Outlier",Table212[[#This Row],[Raw Return]])</f>
        <v>-6.8691560227341951E-3</v>
      </c>
      <c r="M1740" s="40">
        <f>(Table212[[#This Row],[Return]]-$Q$3)^2</f>
        <v>6.6537629376228139E-5</v>
      </c>
      <c r="N1740" s="40">
        <f>(Table212[[#This Row],[Return]]-$Q$3)^3</f>
        <v>-5.4275144133052544E-7</v>
      </c>
    </row>
    <row r="1741" spans="1:14" x14ac:dyDescent="0.3">
      <c r="A1741" s="31">
        <v>42824</v>
      </c>
      <c r="B1741" s="32">
        <v>4062.65</v>
      </c>
      <c r="C1741" s="32">
        <v>4078</v>
      </c>
      <c r="D1741" s="32">
        <v>4112.3500000000004</v>
      </c>
      <c r="E1741" s="32">
        <v>4040</v>
      </c>
      <c r="F1741" s="32">
        <v>4080</v>
      </c>
      <c r="G1741" s="32">
        <v>4060.6</v>
      </c>
      <c r="H1741" s="32">
        <v>4067.63</v>
      </c>
      <c r="I1741" s="32">
        <v>79777</v>
      </c>
      <c r="J1741" s="33">
        <v>324503275.69999999</v>
      </c>
      <c r="K1741" s="39">
        <f>IF(ISERROR((Table212[[#This Row],[Close Price]]-G1740)/G1740),0,(Table212[[#This Row],[Close Price]]-G1740)/G1740)</f>
        <v>-5.0459675335069027E-4</v>
      </c>
      <c r="L1741" s="39">
        <f>IF(OR(Table212[[#This Row],[Raw Return]]&lt;-20,Table212[[#This Row],[Raw Return]]&gt;20),"Outlier",Table212[[#This Row],[Raw Return]])</f>
        <v>-5.0459675335069027E-4</v>
      </c>
      <c r="M1741" s="40">
        <f>(Table212[[#This Row],[Return]]-$Q$3)^2</f>
        <v>3.2130592060532286E-6</v>
      </c>
      <c r="N1741" s="40">
        <f>(Table212[[#This Row],[Return]]-$Q$3)^3</f>
        <v>-5.7594112762149468E-9</v>
      </c>
    </row>
    <row r="1742" spans="1:14" x14ac:dyDescent="0.3">
      <c r="A1742" s="36">
        <v>42825</v>
      </c>
      <c r="B1742" s="37">
        <v>4060.6</v>
      </c>
      <c r="C1742" s="37">
        <v>4050</v>
      </c>
      <c r="D1742" s="37">
        <v>4120</v>
      </c>
      <c r="E1742" s="37">
        <v>4050</v>
      </c>
      <c r="F1742" s="37">
        <v>4080</v>
      </c>
      <c r="G1742" s="37">
        <v>4098.3999999999996</v>
      </c>
      <c r="H1742" s="37">
        <v>4100.13</v>
      </c>
      <c r="I1742" s="37">
        <v>65665</v>
      </c>
      <c r="J1742" s="38">
        <v>269234786.64999998</v>
      </c>
      <c r="K1742" s="39">
        <f>IF(ISERROR((Table212[[#This Row],[Close Price]]-G1741)/G1741),0,(Table212[[#This Row],[Close Price]]-G1741)/G1741)</f>
        <v>9.308969117864288E-3</v>
      </c>
      <c r="L1742" s="39">
        <f>IF(OR(Table212[[#This Row],[Raw Return]]&lt;-20,Table212[[#This Row],[Raw Return]]&gt;20),"Outlier",Table212[[#This Row],[Raw Return]])</f>
        <v>9.308969117864288E-3</v>
      </c>
      <c r="M1742" s="40">
        <f>(Table212[[#This Row],[Return]]-$Q$3)^2</f>
        <v>6.4337484482648096E-5</v>
      </c>
      <c r="N1742" s="40">
        <f>(Table212[[#This Row],[Return]]-$Q$3)^3</f>
        <v>5.1605514797338692E-7</v>
      </c>
    </row>
    <row r="1743" spans="1:14" x14ac:dyDescent="0.3">
      <c r="A1743" s="31">
        <v>42828</v>
      </c>
      <c r="B1743" s="32">
        <v>4098.3999999999996</v>
      </c>
      <c r="C1743" s="32">
        <v>4098.3999999999996</v>
      </c>
      <c r="D1743" s="32">
        <v>4133.95</v>
      </c>
      <c r="E1743" s="32">
        <v>4065</v>
      </c>
      <c r="F1743" s="32">
        <v>4098.95</v>
      </c>
      <c r="G1743" s="32">
        <v>4098.25</v>
      </c>
      <c r="H1743" s="32">
        <v>4098.5600000000004</v>
      </c>
      <c r="I1743" s="32">
        <v>45544</v>
      </c>
      <c r="J1743" s="33">
        <v>186664838.19999999</v>
      </c>
      <c r="K1743" s="39">
        <f>IF(ISERROR((Table212[[#This Row],[Close Price]]-G1742)/G1742),0,(Table212[[#This Row],[Close Price]]-G1742)/G1742)</f>
        <v>-3.659964864328426E-5</v>
      </c>
      <c r="L1743" s="39">
        <f>IF(OR(Table212[[#This Row],[Raw Return]]&lt;-20,Table212[[#This Row],[Raw Return]]&gt;20),"Outlier",Table212[[#This Row],[Raw Return]])</f>
        <v>-3.659964864328426E-5</v>
      </c>
      <c r="M1743" s="40">
        <f>(Table212[[#This Row],[Return]]-$Q$3)^2</f>
        <v>1.7543101039070152E-6</v>
      </c>
      <c r="N1743" s="40">
        <f>(Table212[[#This Row],[Return]]-$Q$3)^3</f>
        <v>-2.3235902584022537E-9</v>
      </c>
    </row>
    <row r="1744" spans="1:14" x14ac:dyDescent="0.3">
      <c r="A1744" s="36">
        <v>42830</v>
      </c>
      <c r="B1744" s="37">
        <v>4098.25</v>
      </c>
      <c r="C1744" s="37">
        <v>4091</v>
      </c>
      <c r="D1744" s="37">
        <v>4167.45</v>
      </c>
      <c r="E1744" s="37">
        <v>4086</v>
      </c>
      <c r="F1744" s="37">
        <v>4121</v>
      </c>
      <c r="G1744" s="37">
        <v>4128.8</v>
      </c>
      <c r="H1744" s="37">
        <v>4132.45</v>
      </c>
      <c r="I1744" s="37">
        <v>92521</v>
      </c>
      <c r="J1744" s="38">
        <v>382338611</v>
      </c>
      <c r="K1744" s="39">
        <f>IF(ISERROR((Table212[[#This Row],[Close Price]]-G1743)/G1743),0,(Table212[[#This Row],[Close Price]]-G1743)/G1743)</f>
        <v>7.4544012688343032E-3</v>
      </c>
      <c r="L1744" s="39">
        <f>IF(OR(Table212[[#This Row],[Raw Return]]&lt;-20,Table212[[#This Row],[Raw Return]]&gt;20),"Outlier",Table212[[#This Row],[Raw Return]])</f>
        <v>7.4544012688343032E-3</v>
      </c>
      <c r="M1744" s="40">
        <f>(Table212[[#This Row],[Return]]-$Q$3)^2</f>
        <v>3.8025687688299883E-5</v>
      </c>
      <c r="N1744" s="40">
        <f>(Table212[[#This Row],[Return]]-$Q$3)^3</f>
        <v>2.3448529656761198E-7</v>
      </c>
    </row>
    <row r="1745" spans="1:14" x14ac:dyDescent="0.3">
      <c r="A1745" s="31">
        <v>42831</v>
      </c>
      <c r="B1745" s="32">
        <v>4128.8</v>
      </c>
      <c r="C1745" s="32">
        <v>4128.8</v>
      </c>
      <c r="D1745" s="32">
        <v>4195.1499999999996</v>
      </c>
      <c r="E1745" s="32">
        <v>4106.25</v>
      </c>
      <c r="F1745" s="32">
        <v>4168.05</v>
      </c>
      <c r="G1745" s="32">
        <v>4178.3500000000004</v>
      </c>
      <c r="H1745" s="32">
        <v>4160.25</v>
      </c>
      <c r="I1745" s="32">
        <v>55202</v>
      </c>
      <c r="J1745" s="33">
        <v>229654277.90000001</v>
      </c>
      <c r="K1745" s="39">
        <f>IF(ISERROR((Table212[[#This Row],[Close Price]]-G1744)/G1744),0,(Table212[[#This Row],[Close Price]]-G1744)/G1744)</f>
        <v>1.2001065684944821E-2</v>
      </c>
      <c r="L1745" s="39">
        <f>IF(OR(Table212[[#This Row],[Raw Return]]&lt;-20,Table212[[#This Row],[Raw Return]]&gt;20),"Outlier",Table212[[#This Row],[Raw Return]])</f>
        <v>1.2001065684944821E-2</v>
      </c>
      <c r="M1745" s="40">
        <f>(Table212[[#This Row],[Return]]-$Q$3)^2</f>
        <v>1.1477183176198651E-4</v>
      </c>
      <c r="N1745" s="40">
        <f>(Table212[[#This Row],[Return]]-$Q$3)^3</f>
        <v>1.2295691823704656E-6</v>
      </c>
    </row>
    <row r="1746" spans="1:14" x14ac:dyDescent="0.3">
      <c r="A1746" s="36">
        <v>42832</v>
      </c>
      <c r="B1746" s="37">
        <v>4178.3500000000004</v>
      </c>
      <c r="C1746" s="37">
        <v>4155</v>
      </c>
      <c r="D1746" s="37">
        <v>4290.05</v>
      </c>
      <c r="E1746" s="37">
        <v>4140.45</v>
      </c>
      <c r="F1746" s="37">
        <v>4221.8999999999996</v>
      </c>
      <c r="G1746" s="37">
        <v>4226.2</v>
      </c>
      <c r="H1746" s="37">
        <v>4240.45</v>
      </c>
      <c r="I1746" s="37">
        <v>147025</v>
      </c>
      <c r="J1746" s="38">
        <v>623451849.60000002</v>
      </c>
      <c r="K1746" s="39">
        <f>IF(ISERROR((Table212[[#This Row],[Close Price]]-G1745)/G1745),0,(Table212[[#This Row],[Close Price]]-G1745)/G1745)</f>
        <v>1.1451888903514413E-2</v>
      </c>
      <c r="L1746" s="39">
        <f>IF(OR(Table212[[#This Row],[Raw Return]]&lt;-20,Table212[[#This Row],[Raw Return]]&gt;20),"Outlier",Table212[[#This Row],[Raw Return]])</f>
        <v>1.1451888903514413E-2</v>
      </c>
      <c r="M1746" s="40">
        <f>(Table212[[#This Row],[Return]]-$Q$3)^2</f>
        <v>1.0330658767130015E-4</v>
      </c>
      <c r="N1746" s="40">
        <f>(Table212[[#This Row],[Return]]-$Q$3)^3</f>
        <v>1.0500065901681495E-6</v>
      </c>
    </row>
    <row r="1747" spans="1:14" x14ac:dyDescent="0.3">
      <c r="A1747" s="31">
        <v>42835</v>
      </c>
      <c r="B1747" s="32">
        <v>4226.2</v>
      </c>
      <c r="C1747" s="32">
        <v>4241</v>
      </c>
      <c r="D1747" s="32">
        <v>4390</v>
      </c>
      <c r="E1747" s="32">
        <v>4233.3500000000004</v>
      </c>
      <c r="F1747" s="32">
        <v>4358</v>
      </c>
      <c r="G1747" s="32">
        <v>4373</v>
      </c>
      <c r="H1747" s="32">
        <v>4321.32</v>
      </c>
      <c r="I1747" s="32">
        <v>161729</v>
      </c>
      <c r="J1747" s="33">
        <v>698882205.64999998</v>
      </c>
      <c r="K1747" s="39">
        <f>IF(ISERROR((Table212[[#This Row],[Close Price]]-G1746)/G1746),0,(Table212[[#This Row],[Close Price]]-G1746)/G1746)</f>
        <v>3.4735696370261748E-2</v>
      </c>
      <c r="L1747" s="39">
        <f>IF(OR(Table212[[#This Row],[Raw Return]]&lt;-20,Table212[[#This Row],[Raw Return]]&gt;20),"Outlier",Table212[[#This Row],[Raw Return]])</f>
        <v>3.4735696370261748E-2</v>
      </c>
      <c r="M1747" s="40">
        <f>(Table212[[#This Row],[Return]]-$Q$3)^2</f>
        <v>1.1187548096804594E-3</v>
      </c>
      <c r="N1747" s="40">
        <f>(Table212[[#This Row],[Return]]-$Q$3)^3</f>
        <v>3.7419878507756405E-5</v>
      </c>
    </row>
    <row r="1748" spans="1:14" x14ac:dyDescent="0.3">
      <c r="A1748" s="36">
        <v>42836</v>
      </c>
      <c r="B1748" s="37">
        <v>4373</v>
      </c>
      <c r="C1748" s="37">
        <v>4385</v>
      </c>
      <c r="D1748" s="37">
        <v>4455</v>
      </c>
      <c r="E1748" s="37">
        <v>4346.5</v>
      </c>
      <c r="F1748" s="37">
        <v>4355.55</v>
      </c>
      <c r="G1748" s="37">
        <v>4374.8500000000004</v>
      </c>
      <c r="H1748" s="37">
        <v>4412.25</v>
      </c>
      <c r="I1748" s="37">
        <v>78505</v>
      </c>
      <c r="J1748" s="38">
        <v>346383701.5</v>
      </c>
      <c r="K1748" s="39">
        <f>IF(ISERROR((Table212[[#This Row],[Close Price]]-G1747)/G1747),0,(Table212[[#This Row],[Close Price]]-G1747)/G1747)</f>
        <v>4.2305053738860368E-4</v>
      </c>
      <c r="L1748" s="39">
        <f>IF(OR(Table212[[#This Row],[Raw Return]]&lt;-20,Table212[[#This Row],[Raw Return]]&gt;20),"Outlier",Table212[[#This Row],[Raw Return]])</f>
        <v>4.2305053738860368E-4</v>
      </c>
      <c r="M1748" s="40">
        <f>(Table212[[#This Row],[Return]]-$Q$3)^2</f>
        <v>7.4797163496455061E-7</v>
      </c>
      <c r="N1748" s="40">
        <f>(Table212[[#This Row],[Return]]-$Q$3)^3</f>
        <v>-6.4688591169777518E-10</v>
      </c>
    </row>
    <row r="1749" spans="1:14" x14ac:dyDescent="0.3">
      <c r="A1749" s="31">
        <v>42837</v>
      </c>
      <c r="B1749" s="32">
        <v>4374.8500000000004</v>
      </c>
      <c r="C1749" s="32">
        <v>4389.7</v>
      </c>
      <c r="D1749" s="32">
        <v>4528</v>
      </c>
      <c r="E1749" s="32">
        <v>4380</v>
      </c>
      <c r="F1749" s="32">
        <v>4480</v>
      </c>
      <c r="G1749" s="32">
        <v>4502.95</v>
      </c>
      <c r="H1749" s="32">
        <v>4470.5600000000004</v>
      </c>
      <c r="I1749" s="32">
        <v>145418</v>
      </c>
      <c r="J1749" s="33">
        <v>650099826.5</v>
      </c>
      <c r="K1749" s="39">
        <f>IF(ISERROR((Table212[[#This Row],[Close Price]]-G1748)/G1748),0,(Table212[[#This Row],[Close Price]]-G1748)/G1748)</f>
        <v>2.9281003920134278E-2</v>
      </c>
      <c r="L1749" s="39">
        <f>IF(OR(Table212[[#This Row],[Raw Return]]&lt;-20,Table212[[#This Row],[Raw Return]]&gt;20),"Outlier",Table212[[#This Row],[Raw Return]])</f>
        <v>2.9281003920134278E-2</v>
      </c>
      <c r="M1749" s="40">
        <f>(Table212[[#This Row],[Return]]-$Q$3)^2</f>
        <v>7.8361363915180576E-4</v>
      </c>
      <c r="N1749" s="40">
        <f>(Table212[[#This Row],[Return]]-$Q$3)^3</f>
        <v>2.1935774843754875E-5</v>
      </c>
    </row>
    <row r="1750" spans="1:14" x14ac:dyDescent="0.3">
      <c r="A1750" s="36">
        <v>42838</v>
      </c>
      <c r="B1750" s="37">
        <v>4502.95</v>
      </c>
      <c r="C1750" s="37">
        <v>4500.05</v>
      </c>
      <c r="D1750" s="37">
        <v>4659.7</v>
      </c>
      <c r="E1750" s="37">
        <v>4471</v>
      </c>
      <c r="F1750" s="37">
        <v>4650</v>
      </c>
      <c r="G1750" s="37">
        <v>4611.8999999999996</v>
      </c>
      <c r="H1750" s="37">
        <v>4571.88</v>
      </c>
      <c r="I1750" s="37">
        <v>133243</v>
      </c>
      <c r="J1750" s="38">
        <v>609171517.39999998</v>
      </c>
      <c r="K1750" s="39">
        <f>IF(ISERROR((Table212[[#This Row],[Close Price]]-G1749)/G1749),0,(Table212[[#This Row],[Close Price]]-G1749)/G1749)</f>
        <v>2.4195249780699282E-2</v>
      </c>
      <c r="L1750" s="39">
        <f>IF(OR(Table212[[#This Row],[Raw Return]]&lt;-20,Table212[[#This Row],[Raw Return]]&gt;20),"Outlier",Table212[[#This Row],[Raw Return]])</f>
        <v>2.4195249780699282E-2</v>
      </c>
      <c r="M1750" s="40">
        <f>(Table212[[#This Row],[Return]]-$Q$3)^2</f>
        <v>5.2474648745402537E-4</v>
      </c>
      <c r="N1750" s="40">
        <f>(Table212[[#This Row],[Return]]-$Q$3)^3</f>
        <v>1.2020549197949177E-5</v>
      </c>
    </row>
    <row r="1751" spans="1:14" x14ac:dyDescent="0.3">
      <c r="A1751" s="31">
        <v>42842</v>
      </c>
      <c r="B1751" s="32">
        <v>4611.8999999999996</v>
      </c>
      <c r="C1751" s="32">
        <v>4647.8999999999996</v>
      </c>
      <c r="D1751" s="32">
        <v>4699</v>
      </c>
      <c r="E1751" s="32">
        <v>4472</v>
      </c>
      <c r="F1751" s="32">
        <v>4495</v>
      </c>
      <c r="G1751" s="32">
        <v>4493.45</v>
      </c>
      <c r="H1751" s="32">
        <v>4584.43</v>
      </c>
      <c r="I1751" s="32">
        <v>137018</v>
      </c>
      <c r="J1751" s="33">
        <v>628148990.04999995</v>
      </c>
      <c r="K1751" s="39">
        <f>IF(ISERROR((Table212[[#This Row],[Close Price]]-G1750)/G1750),0,(Table212[[#This Row],[Close Price]]-G1750)/G1750)</f>
        <v>-2.5683557752769971E-2</v>
      </c>
      <c r="L1751" s="39">
        <f>IF(OR(Table212[[#This Row],[Raw Return]]&lt;-20,Table212[[#This Row],[Raw Return]]&gt;20),"Outlier",Table212[[#This Row],[Raw Return]])</f>
        <v>-2.5683557752769971E-2</v>
      </c>
      <c r="M1751" s="40">
        <f>(Table212[[#This Row],[Return]]-$Q$3)^2</f>
        <v>7.2745975292244614E-4</v>
      </c>
      <c r="N1751" s="40">
        <f>(Table212[[#This Row],[Return]]-$Q$3)^3</f>
        <v>-1.9620652954430161E-5</v>
      </c>
    </row>
    <row r="1752" spans="1:14" x14ac:dyDescent="0.3">
      <c r="A1752" s="36">
        <v>42843</v>
      </c>
      <c r="B1752" s="37">
        <v>4493.45</v>
      </c>
      <c r="C1752" s="37">
        <v>4525</v>
      </c>
      <c r="D1752" s="37">
        <v>4565</v>
      </c>
      <c r="E1752" s="37">
        <v>4350.1000000000004</v>
      </c>
      <c r="F1752" s="37">
        <v>4358.05</v>
      </c>
      <c r="G1752" s="37">
        <v>4369.3999999999996</v>
      </c>
      <c r="H1752" s="37">
        <v>4422.84</v>
      </c>
      <c r="I1752" s="37">
        <v>129393</v>
      </c>
      <c r="J1752" s="38">
        <v>572284793.54999995</v>
      </c>
      <c r="K1752" s="39">
        <f>IF(ISERROR((Table212[[#This Row],[Close Price]]-G1751)/G1751),0,(Table212[[#This Row],[Close Price]]-G1751)/G1751)</f>
        <v>-2.7606849970512676E-2</v>
      </c>
      <c r="L1752" s="39">
        <f>IF(OR(Table212[[#This Row],[Raw Return]]&lt;-20,Table212[[#This Row],[Raw Return]]&gt;20),"Outlier",Table212[[#This Row],[Raw Return]])</f>
        <v>-2.7606849970512676E-2</v>
      </c>
      <c r="M1752" s="40">
        <f>(Table212[[#This Row],[Return]]-$Q$3)^2</f>
        <v>8.3490681113168879E-4</v>
      </c>
      <c r="N1752" s="40">
        <f>(Table212[[#This Row],[Return]]-$Q$3)^3</f>
        <v>-2.4124426955409732E-5</v>
      </c>
    </row>
    <row r="1753" spans="1:14" x14ac:dyDescent="0.3">
      <c r="A1753" s="31">
        <v>42844</v>
      </c>
      <c r="B1753" s="32">
        <v>4369.3999999999996</v>
      </c>
      <c r="C1753" s="32">
        <v>4374.3</v>
      </c>
      <c r="D1753" s="32">
        <v>4425</v>
      </c>
      <c r="E1753" s="32">
        <v>4325</v>
      </c>
      <c r="F1753" s="32">
        <v>4345</v>
      </c>
      <c r="G1753" s="32">
        <v>4340.05</v>
      </c>
      <c r="H1753" s="32">
        <v>4361.55</v>
      </c>
      <c r="I1753" s="32">
        <v>86116</v>
      </c>
      <c r="J1753" s="33">
        <v>375599664.85000002</v>
      </c>
      <c r="K1753" s="39">
        <f>IF(ISERROR((Table212[[#This Row],[Close Price]]-G1752)/G1752),0,(Table212[[#This Row],[Close Price]]-G1752)/G1752)</f>
        <v>-6.7171694054102291E-3</v>
      </c>
      <c r="L1753" s="39">
        <f>IF(OR(Table212[[#This Row],[Raw Return]]&lt;-20,Table212[[#This Row],[Raw Return]]&gt;20),"Outlier",Table212[[#This Row],[Raw Return]])</f>
        <v>-6.7171694054102291E-3</v>
      </c>
      <c r="M1753" s="40">
        <f>(Table212[[#This Row],[Return]]-$Q$3)^2</f>
        <v>6.4081201366099737E-5</v>
      </c>
      <c r="N1753" s="40">
        <f>(Table212[[#This Row],[Return]]-$Q$3)^3</f>
        <v>-5.1297472540576924E-7</v>
      </c>
    </row>
    <row r="1754" spans="1:14" x14ac:dyDescent="0.3">
      <c r="A1754" s="36">
        <v>42845</v>
      </c>
      <c r="B1754" s="37">
        <v>4340.05</v>
      </c>
      <c r="C1754" s="37">
        <v>4450</v>
      </c>
      <c r="D1754" s="37">
        <v>4450.05</v>
      </c>
      <c r="E1754" s="37">
        <v>4340.1000000000004</v>
      </c>
      <c r="F1754" s="37">
        <v>4344</v>
      </c>
      <c r="G1754" s="37">
        <v>4355.3999999999996</v>
      </c>
      <c r="H1754" s="37">
        <v>4389.16</v>
      </c>
      <c r="I1754" s="37">
        <v>104209</v>
      </c>
      <c r="J1754" s="38">
        <v>457390324.75</v>
      </c>
      <c r="K1754" s="39">
        <f>IF(ISERROR((Table212[[#This Row],[Close Price]]-G1753)/G1753),0,(Table212[[#This Row],[Close Price]]-G1753)/G1753)</f>
        <v>3.5368256126080237E-3</v>
      </c>
      <c r="L1754" s="39">
        <f>IF(OR(Table212[[#This Row],[Raw Return]]&lt;-20,Table212[[#This Row],[Raw Return]]&gt;20),"Outlier",Table212[[#This Row],[Raw Return]])</f>
        <v>3.5368256126080237E-3</v>
      </c>
      <c r="M1754" s="40">
        <f>(Table212[[#This Row],[Return]]-$Q$3)^2</f>
        <v>5.0576480993609595E-6</v>
      </c>
      <c r="N1754" s="40">
        <f>(Table212[[#This Row],[Return]]-$Q$3)^3</f>
        <v>1.1374253759460144E-8</v>
      </c>
    </row>
    <row r="1755" spans="1:14" x14ac:dyDescent="0.3">
      <c r="A1755" s="31">
        <v>42846</v>
      </c>
      <c r="B1755" s="32">
        <v>4355.3999999999996</v>
      </c>
      <c r="C1755" s="32">
        <v>4394</v>
      </c>
      <c r="D1755" s="32">
        <v>4398</v>
      </c>
      <c r="E1755" s="32">
        <v>4287.3</v>
      </c>
      <c r="F1755" s="32">
        <v>4290.25</v>
      </c>
      <c r="G1755" s="32">
        <v>4304.05</v>
      </c>
      <c r="H1755" s="32">
        <v>4320.8999999999996</v>
      </c>
      <c r="I1755" s="32">
        <v>73137</v>
      </c>
      <c r="J1755" s="33">
        <v>316018028.94999999</v>
      </c>
      <c r="K1755" s="39">
        <f>IF(ISERROR((Table212[[#This Row],[Close Price]]-G1754)/G1754),0,(Table212[[#This Row],[Close Price]]-G1754)/G1754)</f>
        <v>-1.1789961886393778E-2</v>
      </c>
      <c r="L1755" s="39">
        <f>IF(OR(Table212[[#This Row],[Raw Return]]&lt;-20,Table212[[#This Row],[Raw Return]]&gt;20),"Outlier",Table212[[#This Row],[Raw Return]])</f>
        <v>-1.1789961886393778E-2</v>
      </c>
      <c r="M1755" s="40">
        <f>(Table212[[#This Row],[Return]]-$Q$3)^2</f>
        <v>1.710305780050698E-4</v>
      </c>
      <c r="N1755" s="40">
        <f>(Table212[[#This Row],[Return]]-$Q$3)^3</f>
        <v>-2.2367149738019175E-6</v>
      </c>
    </row>
    <row r="1756" spans="1:14" x14ac:dyDescent="0.3">
      <c r="A1756" s="36">
        <v>42849</v>
      </c>
      <c r="B1756" s="37">
        <v>4304.05</v>
      </c>
      <c r="C1756" s="37">
        <v>4310</v>
      </c>
      <c r="D1756" s="37">
        <v>4388</v>
      </c>
      <c r="E1756" s="37">
        <v>4270</v>
      </c>
      <c r="F1756" s="37">
        <v>4366</v>
      </c>
      <c r="G1756" s="37">
        <v>4371.75</v>
      </c>
      <c r="H1756" s="37">
        <v>4334.4799999999996</v>
      </c>
      <c r="I1756" s="37">
        <v>87376</v>
      </c>
      <c r="J1756" s="38">
        <v>378729688.10000002</v>
      </c>
      <c r="K1756" s="39">
        <f>IF(ISERROR((Table212[[#This Row],[Close Price]]-G1755)/G1755),0,(Table212[[#This Row],[Close Price]]-G1755)/G1755)</f>
        <v>1.5729371173661973E-2</v>
      </c>
      <c r="L1756" s="39">
        <f>IF(OR(Table212[[#This Row],[Raw Return]]&lt;-20,Table212[[#This Row],[Raw Return]]&gt;20),"Outlier",Table212[[#This Row],[Raw Return]])</f>
        <v>1.5729371173661973E-2</v>
      </c>
      <c r="M1756" s="40">
        <f>(Table212[[#This Row],[Return]]-$Q$3)^2</f>
        <v>2.0855597207118266E-4</v>
      </c>
      <c r="N1756" s="40">
        <f>(Table212[[#This Row],[Return]]-$Q$3)^3</f>
        <v>3.011854209685733E-6</v>
      </c>
    </row>
    <row r="1757" spans="1:14" x14ac:dyDescent="0.3">
      <c r="A1757" s="31">
        <v>42850</v>
      </c>
      <c r="B1757" s="32">
        <v>4371.75</v>
      </c>
      <c r="C1757" s="32">
        <v>4390</v>
      </c>
      <c r="D1757" s="32">
        <v>4559.95</v>
      </c>
      <c r="E1757" s="32">
        <v>4375.1000000000004</v>
      </c>
      <c r="F1757" s="32">
        <v>4531</v>
      </c>
      <c r="G1757" s="32">
        <v>4524.3500000000004</v>
      </c>
      <c r="H1757" s="32">
        <v>4481.04</v>
      </c>
      <c r="I1757" s="32">
        <v>152942</v>
      </c>
      <c r="J1757" s="33">
        <v>685338791.14999998</v>
      </c>
      <c r="K1757" s="39">
        <f>IF(ISERROR((Table212[[#This Row],[Close Price]]-G1756)/G1756),0,(Table212[[#This Row],[Close Price]]-G1756)/G1756)</f>
        <v>3.4905930119517439E-2</v>
      </c>
      <c r="L1757" s="39">
        <f>IF(OR(Table212[[#This Row],[Raw Return]]&lt;-20,Table212[[#This Row],[Raw Return]]&gt;20),"Outlier",Table212[[#This Row],[Raw Return]])</f>
        <v>3.4905930119517439E-2</v>
      </c>
      <c r="M1757" s="40">
        <f>(Table212[[#This Row],[Return]]-$Q$3)^2</f>
        <v>1.1301716753846312E-3</v>
      </c>
      <c r="N1757" s="40">
        <f>(Table212[[#This Row],[Return]]-$Q$3)^3</f>
        <v>3.7994140822139014E-5</v>
      </c>
    </row>
    <row r="1758" spans="1:14" x14ac:dyDescent="0.3">
      <c r="A1758" s="36">
        <v>42851</v>
      </c>
      <c r="B1758" s="37">
        <v>4524.3500000000004</v>
      </c>
      <c r="C1758" s="37">
        <v>4555</v>
      </c>
      <c r="D1758" s="37">
        <v>4575</v>
      </c>
      <c r="E1758" s="37">
        <v>4430</v>
      </c>
      <c r="F1758" s="37">
        <v>4525</v>
      </c>
      <c r="G1758" s="37">
        <v>4534.2</v>
      </c>
      <c r="H1758" s="37">
        <v>4520.7299999999996</v>
      </c>
      <c r="I1758" s="37">
        <v>90897</v>
      </c>
      <c r="J1758" s="38">
        <v>410920579.25</v>
      </c>
      <c r="K1758" s="39">
        <f>IF(ISERROR((Table212[[#This Row],[Close Price]]-G1757)/G1757),0,(Table212[[#This Row],[Close Price]]-G1757)/G1757)</f>
        <v>2.1771083139013234E-3</v>
      </c>
      <c r="L1758" s="39">
        <f>IF(OR(Table212[[#This Row],[Raw Return]]&lt;-20,Table212[[#This Row],[Raw Return]]&gt;20),"Outlier",Table212[[#This Row],[Raw Return]])</f>
        <v>2.1771083139013234E-3</v>
      </c>
      <c r="M1758" s="40">
        <f>(Table212[[#This Row],[Return]]-$Q$3)^2</f>
        <v>7.9068418521902294E-7</v>
      </c>
      <c r="N1758" s="40">
        <f>(Table212[[#This Row],[Return]]-$Q$3)^3</f>
        <v>7.0307973212514182E-10</v>
      </c>
    </row>
    <row r="1759" spans="1:14" x14ac:dyDescent="0.3">
      <c r="A1759" s="31">
        <v>42852</v>
      </c>
      <c r="B1759" s="32">
        <v>4534.2</v>
      </c>
      <c r="C1759" s="32">
        <v>4534</v>
      </c>
      <c r="D1759" s="32">
        <v>4556.8</v>
      </c>
      <c r="E1759" s="32">
        <v>4480</v>
      </c>
      <c r="F1759" s="32">
        <v>4525</v>
      </c>
      <c r="G1759" s="32">
        <v>4524.75</v>
      </c>
      <c r="H1759" s="32">
        <v>4513.45</v>
      </c>
      <c r="I1759" s="32">
        <v>72445</v>
      </c>
      <c r="J1759" s="33">
        <v>326976939.39999998</v>
      </c>
      <c r="K1759" s="39">
        <f>IF(ISERROR((Table212[[#This Row],[Close Price]]-G1758)/G1758),0,(Table212[[#This Row],[Close Price]]-G1758)/G1758)</f>
        <v>-2.0841603811035726E-3</v>
      </c>
      <c r="L1759" s="39">
        <f>IF(OR(Table212[[#This Row],[Raw Return]]&lt;-20,Table212[[#This Row],[Raw Return]]&gt;20),"Outlier",Table212[[#This Row],[Raw Return]])</f>
        <v>-2.0841603811035726E-3</v>
      </c>
      <c r="M1759" s="40">
        <f>(Table212[[#This Row],[Return]]-$Q$3)^2</f>
        <v>1.1370818670561487E-5</v>
      </c>
      <c r="N1759" s="40">
        <f>(Table212[[#This Row],[Return]]-$Q$3)^3</f>
        <v>-3.8343133432711712E-8</v>
      </c>
    </row>
    <row r="1760" spans="1:14" x14ac:dyDescent="0.3">
      <c r="A1760" s="36">
        <v>42853</v>
      </c>
      <c r="B1760" s="37">
        <v>4524.75</v>
      </c>
      <c r="C1760" s="37">
        <v>4545</v>
      </c>
      <c r="D1760" s="37">
        <v>4750</v>
      </c>
      <c r="E1760" s="37">
        <v>4530</v>
      </c>
      <c r="F1760" s="37">
        <v>4555</v>
      </c>
      <c r="G1760" s="37">
        <v>4575.6499999999996</v>
      </c>
      <c r="H1760" s="37">
        <v>4628.78</v>
      </c>
      <c r="I1760" s="37">
        <v>210948</v>
      </c>
      <c r="J1760" s="38">
        <v>976430872.95000005</v>
      </c>
      <c r="K1760" s="39">
        <f>IF(ISERROR((Table212[[#This Row],[Close Price]]-G1759)/G1759),0,(Table212[[#This Row],[Close Price]]-G1759)/G1759)</f>
        <v>1.1249240289518677E-2</v>
      </c>
      <c r="L1760" s="39">
        <f>IF(OR(Table212[[#This Row],[Raw Return]]&lt;-20,Table212[[#This Row],[Raw Return]]&gt;20),"Outlier",Table212[[#This Row],[Raw Return]])</f>
        <v>1.1249240289518677E-2</v>
      </c>
      <c r="M1760" s="40">
        <f>(Table212[[#This Row],[Return]]-$Q$3)^2</f>
        <v>9.9228219254174474E-5</v>
      </c>
      <c r="N1760" s="40">
        <f>(Table212[[#This Row],[Return]]-$Q$3)^3</f>
        <v>9.8844565433481428E-7</v>
      </c>
    </row>
    <row r="1761" spans="1:14" x14ac:dyDescent="0.3">
      <c r="A1761" s="31">
        <v>42857</v>
      </c>
      <c r="B1761" s="32">
        <v>4575.6499999999996</v>
      </c>
      <c r="C1761" s="32">
        <v>4580.75</v>
      </c>
      <c r="D1761" s="32">
        <v>4671.75</v>
      </c>
      <c r="E1761" s="32">
        <v>4520</v>
      </c>
      <c r="F1761" s="32">
        <v>4556</v>
      </c>
      <c r="G1761" s="32">
        <v>4566.1499999999996</v>
      </c>
      <c r="H1761" s="32">
        <v>4571.3599999999997</v>
      </c>
      <c r="I1761" s="32">
        <v>121557</v>
      </c>
      <c r="J1761" s="33">
        <v>555681147.64999998</v>
      </c>
      <c r="K1761" s="39">
        <f>IF(ISERROR((Table212[[#This Row],[Close Price]]-G1760)/G1760),0,(Table212[[#This Row],[Close Price]]-G1760)/G1760)</f>
        <v>-2.0762077519041011E-3</v>
      </c>
      <c r="L1761" s="39">
        <f>IF(OR(Table212[[#This Row],[Raw Return]]&lt;-20,Table212[[#This Row],[Raw Return]]&gt;20),"Outlier",Table212[[#This Row],[Raw Return]])</f>
        <v>-2.0762077519041011E-3</v>
      </c>
      <c r="M1761" s="40">
        <f>(Table212[[#This Row],[Return]]-$Q$3)^2</f>
        <v>1.1317248358420723E-5</v>
      </c>
      <c r="N1761" s="40">
        <f>(Table212[[#This Row],[Return]]-$Q$3)^3</f>
        <v>-3.8072489007689615E-8</v>
      </c>
    </row>
    <row r="1762" spans="1:14" x14ac:dyDescent="0.3">
      <c r="A1762" s="36">
        <v>42858</v>
      </c>
      <c r="B1762" s="37">
        <v>4566.1499999999996</v>
      </c>
      <c r="C1762" s="37">
        <v>4589</v>
      </c>
      <c r="D1762" s="37">
        <v>4650</v>
      </c>
      <c r="E1762" s="37">
        <v>4550</v>
      </c>
      <c r="F1762" s="37">
        <v>4565</v>
      </c>
      <c r="G1762" s="37">
        <v>4562.8999999999996</v>
      </c>
      <c r="H1762" s="37">
        <v>4579.12</v>
      </c>
      <c r="I1762" s="37">
        <v>85470</v>
      </c>
      <c r="J1762" s="38">
        <v>391377603.80000001</v>
      </c>
      <c r="K1762" s="39">
        <f>IF(ISERROR((Table212[[#This Row],[Close Price]]-G1761)/G1761),0,(Table212[[#This Row],[Close Price]]-G1761)/G1761)</f>
        <v>-7.1175935963557931E-4</v>
      </c>
      <c r="L1762" s="39">
        <f>IF(OR(Table212[[#This Row],[Raw Return]]&lt;-20,Table212[[#This Row],[Raw Return]]&gt;20),"Outlier",Table212[[#This Row],[Raw Return]])</f>
        <v>-7.1175935963557931E-4</v>
      </c>
      <c r="M1762" s="40">
        <f>(Table212[[#This Row],[Return]]-$Q$3)^2</f>
        <v>3.9986538366638724E-6</v>
      </c>
      <c r="N1762" s="40">
        <f>(Table212[[#This Row],[Return]]-$Q$3)^3</f>
        <v>-7.9959618497898774E-9</v>
      </c>
    </row>
    <row r="1763" spans="1:14" x14ac:dyDescent="0.3">
      <c r="A1763" s="31">
        <v>42859</v>
      </c>
      <c r="B1763" s="32">
        <v>4562.8999999999996</v>
      </c>
      <c r="C1763" s="32">
        <v>4599</v>
      </c>
      <c r="D1763" s="32">
        <v>4619.8</v>
      </c>
      <c r="E1763" s="32">
        <v>4560</v>
      </c>
      <c r="F1763" s="32">
        <v>4564</v>
      </c>
      <c r="G1763" s="32">
        <v>4569.6000000000004</v>
      </c>
      <c r="H1763" s="32">
        <v>4581.25</v>
      </c>
      <c r="I1763" s="32">
        <v>79220</v>
      </c>
      <c r="J1763" s="33">
        <v>362926930.69999999</v>
      </c>
      <c r="K1763" s="39">
        <f>IF(ISERROR((Table212[[#This Row],[Close Price]]-G1762)/G1762),0,(Table212[[#This Row],[Close Price]]-G1762)/G1762)</f>
        <v>1.4683644173663084E-3</v>
      </c>
      <c r="L1763" s="39">
        <f>IF(OR(Table212[[#This Row],[Raw Return]]&lt;-20,Table212[[#This Row],[Raw Return]]&gt;20),"Outlier",Table212[[#This Row],[Raw Return]])</f>
        <v>1.4683644173663084E-3</v>
      </c>
      <c r="M1763" s="40">
        <f>(Table212[[#This Row],[Return]]-$Q$3)^2</f>
        <v>3.2565936534605614E-8</v>
      </c>
      <c r="N1763" s="40">
        <f>(Table212[[#This Row],[Return]]-$Q$3)^3</f>
        <v>5.8768601799168288E-12</v>
      </c>
    </row>
    <row r="1764" spans="1:14" x14ac:dyDescent="0.3">
      <c r="A1764" s="36">
        <v>42860</v>
      </c>
      <c r="B1764" s="37">
        <v>4569.6000000000004</v>
      </c>
      <c r="C1764" s="37">
        <v>4564</v>
      </c>
      <c r="D1764" s="37">
        <v>4589</v>
      </c>
      <c r="E1764" s="37">
        <v>4355.6000000000004</v>
      </c>
      <c r="F1764" s="37">
        <v>4395.05</v>
      </c>
      <c r="G1764" s="37">
        <v>4428.3999999999996</v>
      </c>
      <c r="H1764" s="37">
        <v>4444.3999999999996</v>
      </c>
      <c r="I1764" s="37">
        <v>120140</v>
      </c>
      <c r="J1764" s="38">
        <v>533949856.5</v>
      </c>
      <c r="K1764" s="39">
        <f>IF(ISERROR((Table212[[#This Row],[Close Price]]-G1763)/G1763),0,(Table212[[#This Row],[Close Price]]-G1763)/G1763)</f>
        <v>-3.0899859943977748E-2</v>
      </c>
      <c r="L1764" s="39">
        <f>IF(OR(Table212[[#This Row],[Raw Return]]&lt;-20,Table212[[#This Row],[Raw Return]]&gt;20),"Outlier",Table212[[#This Row],[Raw Return]])</f>
        <v>-3.0899859943977748E-2</v>
      </c>
      <c r="M1764" s="40">
        <f>(Table212[[#This Row],[Return]]-$Q$3)^2</f>
        <v>1.03605215229746E-3</v>
      </c>
      <c r="N1764" s="40">
        <f>(Table212[[#This Row],[Return]]-$Q$3)^3</f>
        <v>-3.3348202185578718E-5</v>
      </c>
    </row>
    <row r="1765" spans="1:14" x14ac:dyDescent="0.3">
      <c r="A1765" s="31">
        <v>42863</v>
      </c>
      <c r="B1765" s="32">
        <v>4428.3999999999996</v>
      </c>
      <c r="C1765" s="32">
        <v>4448.7</v>
      </c>
      <c r="D1765" s="32">
        <v>4477.95</v>
      </c>
      <c r="E1765" s="32">
        <v>4391.6000000000004</v>
      </c>
      <c r="F1765" s="32">
        <v>4409.05</v>
      </c>
      <c r="G1765" s="32">
        <v>4420.95</v>
      </c>
      <c r="H1765" s="32">
        <v>4432.28</v>
      </c>
      <c r="I1765" s="32">
        <v>53386</v>
      </c>
      <c r="J1765" s="33">
        <v>236621966.65000001</v>
      </c>
      <c r="K1765" s="39">
        <f>IF(ISERROR((Table212[[#This Row],[Close Price]]-G1764)/G1764),0,(Table212[[#This Row],[Close Price]]-G1764)/G1764)</f>
        <v>-1.6823231867039606E-3</v>
      </c>
      <c r="L1765" s="39">
        <f>IF(OR(Table212[[#This Row],[Raw Return]]&lt;-20,Table212[[#This Row],[Raw Return]]&gt;20),"Outlier",Table212[[#This Row],[Raw Return]])</f>
        <v>-1.6823231867039606E-3</v>
      </c>
      <c r="M1765" s="40">
        <f>(Table212[[#This Row],[Return]]-$Q$3)^2</f>
        <v>8.8222499636591831E-6</v>
      </c>
      <c r="N1765" s="40">
        <f>(Table212[[#This Row],[Return]]-$Q$3)^3</f>
        <v>-2.6204087318197038E-8</v>
      </c>
    </row>
    <row r="1766" spans="1:14" x14ac:dyDescent="0.3">
      <c r="A1766" s="36">
        <v>42864</v>
      </c>
      <c r="B1766" s="37">
        <v>4420.95</v>
      </c>
      <c r="C1766" s="37">
        <v>4421</v>
      </c>
      <c r="D1766" s="37">
        <v>4455</v>
      </c>
      <c r="E1766" s="37">
        <v>4370</v>
      </c>
      <c r="F1766" s="37">
        <v>4375.75</v>
      </c>
      <c r="G1766" s="37">
        <v>4378.45</v>
      </c>
      <c r="H1766" s="37">
        <v>4388.76</v>
      </c>
      <c r="I1766" s="37">
        <v>49435</v>
      </c>
      <c r="J1766" s="38">
        <v>216958248.55000001</v>
      </c>
      <c r="K1766" s="39">
        <f>IF(ISERROR((Table212[[#This Row],[Close Price]]-G1765)/G1765),0,(Table212[[#This Row],[Close Price]]-G1765)/G1765)</f>
        <v>-9.6133184044153407E-3</v>
      </c>
      <c r="L1766" s="39">
        <f>IF(OR(Table212[[#This Row],[Raw Return]]&lt;-20,Table212[[#This Row],[Raw Return]]&gt;20),"Outlier",Table212[[#This Row],[Raw Return]])</f>
        <v>-9.6133184044153407E-3</v>
      </c>
      <c r="M1766" s="40">
        <f>(Table212[[#This Row],[Return]]-$Q$3)^2</f>
        <v>1.1883665146309412E-4</v>
      </c>
      <c r="N1766" s="40">
        <f>(Table212[[#This Row],[Return]]-$Q$3)^3</f>
        <v>-1.2954647758576187E-6</v>
      </c>
    </row>
    <row r="1767" spans="1:14" x14ac:dyDescent="0.3">
      <c r="A1767" s="31">
        <v>42865</v>
      </c>
      <c r="B1767" s="32">
        <v>4378.45</v>
      </c>
      <c r="C1767" s="32">
        <v>4400</v>
      </c>
      <c r="D1767" s="32">
        <v>4431.8</v>
      </c>
      <c r="E1767" s="32">
        <v>4356</v>
      </c>
      <c r="F1767" s="32">
        <v>4360</v>
      </c>
      <c r="G1767" s="32">
        <v>4391.45</v>
      </c>
      <c r="H1767" s="32">
        <v>4405.12</v>
      </c>
      <c r="I1767" s="32">
        <v>104346</v>
      </c>
      <c r="J1767" s="33">
        <v>459656560.69999999</v>
      </c>
      <c r="K1767" s="39">
        <f>IF(ISERROR((Table212[[#This Row],[Close Price]]-G1766)/G1766),0,(Table212[[#This Row],[Close Price]]-G1766)/G1766)</f>
        <v>2.9690872340668501E-3</v>
      </c>
      <c r="L1767" s="39">
        <f>IF(OR(Table212[[#This Row],[Raw Return]]&lt;-20,Table212[[#This Row],[Raw Return]]&gt;20),"Outlier",Table212[[#This Row],[Raw Return]])</f>
        <v>2.9690872340668501E-3</v>
      </c>
      <c r="M1767" s="40">
        <f>(Table212[[#This Row],[Return]]-$Q$3)^2</f>
        <v>2.8263768270710424E-6</v>
      </c>
      <c r="N1767" s="40">
        <f>(Table212[[#This Row],[Return]]-$Q$3)^3</f>
        <v>4.7516571335586538E-9</v>
      </c>
    </row>
    <row r="1768" spans="1:14" x14ac:dyDescent="0.3">
      <c r="A1768" s="36">
        <v>42866</v>
      </c>
      <c r="B1768" s="37">
        <v>4391.45</v>
      </c>
      <c r="C1768" s="37">
        <v>4400</v>
      </c>
      <c r="D1768" s="37">
        <v>4528.95</v>
      </c>
      <c r="E1768" s="37">
        <v>4381.25</v>
      </c>
      <c r="F1768" s="37">
        <v>4485</v>
      </c>
      <c r="G1768" s="37">
        <v>4495.8</v>
      </c>
      <c r="H1768" s="37">
        <v>4482.46</v>
      </c>
      <c r="I1768" s="37">
        <v>135384</v>
      </c>
      <c r="J1768" s="38">
        <v>606853191.35000002</v>
      </c>
      <c r="K1768" s="39">
        <f>IF(ISERROR((Table212[[#This Row],[Close Price]]-G1767)/G1767),0,(Table212[[#This Row],[Close Price]]-G1767)/G1767)</f>
        <v>2.3762083138826669E-2</v>
      </c>
      <c r="L1768" s="39">
        <f>IF(OR(Table212[[#This Row],[Raw Return]]&lt;-20,Table212[[#This Row],[Raw Return]]&gt;20),"Outlier",Table212[[#This Row],[Raw Return]])</f>
        <v>2.3762083138826669E-2</v>
      </c>
      <c r="M1768" s="40">
        <f>(Table212[[#This Row],[Return]]-$Q$3)^2</f>
        <v>5.0508872476326828E-4</v>
      </c>
      <c r="N1768" s="40">
        <f>(Table212[[#This Row],[Return]]-$Q$3)^3</f>
        <v>1.1351454445363493E-5</v>
      </c>
    </row>
    <row r="1769" spans="1:14" x14ac:dyDescent="0.3">
      <c r="A1769" s="31">
        <v>42867</v>
      </c>
      <c r="B1769" s="32">
        <v>4495.8</v>
      </c>
      <c r="C1769" s="32">
        <v>4510</v>
      </c>
      <c r="D1769" s="32">
        <v>4525</v>
      </c>
      <c r="E1769" s="32">
        <v>4365</v>
      </c>
      <c r="F1769" s="32">
        <v>4402</v>
      </c>
      <c r="G1769" s="32">
        <v>4395.55</v>
      </c>
      <c r="H1769" s="32">
        <v>4425.7700000000004</v>
      </c>
      <c r="I1769" s="32">
        <v>87415</v>
      </c>
      <c r="J1769" s="33">
        <v>386878438.85000002</v>
      </c>
      <c r="K1769" s="39">
        <f>IF(ISERROR((Table212[[#This Row],[Close Price]]-G1768)/G1768),0,(Table212[[#This Row],[Close Price]]-G1768)/G1768)</f>
        <v>-2.2298589794919704E-2</v>
      </c>
      <c r="L1769" s="39">
        <f>IF(OR(Table212[[#This Row],[Raw Return]]&lt;-20,Table212[[#This Row],[Raw Return]]&gt;20),"Outlier",Table212[[#This Row],[Raw Return]])</f>
        <v>-2.2298589794919704E-2</v>
      </c>
      <c r="M1769" s="40">
        <f>(Table212[[#This Row],[Return]]-$Q$3)^2</f>
        <v>5.5632269289700663E-4</v>
      </c>
      <c r="N1769" s="40">
        <f>(Table212[[#This Row],[Return]]-$Q$3)^3</f>
        <v>-1.3121701783604389E-5</v>
      </c>
    </row>
    <row r="1770" spans="1:14" x14ac:dyDescent="0.3">
      <c r="A1770" s="36">
        <v>42870</v>
      </c>
      <c r="B1770" s="37">
        <v>4395.55</v>
      </c>
      <c r="C1770" s="37">
        <v>4427</v>
      </c>
      <c r="D1770" s="37">
        <v>4589.95</v>
      </c>
      <c r="E1770" s="37">
        <v>4381.2</v>
      </c>
      <c r="F1770" s="37">
        <v>4575</v>
      </c>
      <c r="G1770" s="37">
        <v>4550.95</v>
      </c>
      <c r="H1770" s="37">
        <v>4494.3599999999997</v>
      </c>
      <c r="I1770" s="37">
        <v>188113</v>
      </c>
      <c r="J1770" s="38">
        <v>845447149.70000005</v>
      </c>
      <c r="K1770" s="39">
        <f>IF(ISERROR((Table212[[#This Row],[Close Price]]-G1769)/G1769),0,(Table212[[#This Row],[Close Price]]-G1769)/G1769)</f>
        <v>3.5353937504976542E-2</v>
      </c>
      <c r="L1770" s="39">
        <f>IF(OR(Table212[[#This Row],[Raw Return]]&lt;-20,Table212[[#This Row],[Raw Return]]&gt;20),"Outlier",Table212[[#This Row],[Raw Return]])</f>
        <v>3.5353937504976542E-2</v>
      </c>
      <c r="M1770" s="40">
        <f>(Table212[[#This Row],[Return]]-$Q$3)^2</f>
        <v>1.1604946339104528E-3</v>
      </c>
      <c r="N1770" s="40">
        <f>(Table212[[#This Row],[Return]]-$Q$3)^3</f>
        <v>3.9533448998499346E-5</v>
      </c>
    </row>
    <row r="1771" spans="1:14" x14ac:dyDescent="0.3">
      <c r="A1771" s="31">
        <v>42871</v>
      </c>
      <c r="B1771" s="32">
        <v>4550.95</v>
      </c>
      <c r="C1771" s="32">
        <v>4584</v>
      </c>
      <c r="D1771" s="32">
        <v>4614.95</v>
      </c>
      <c r="E1771" s="32">
        <v>4525</v>
      </c>
      <c r="F1771" s="32">
        <v>4550</v>
      </c>
      <c r="G1771" s="32">
        <v>4567.5</v>
      </c>
      <c r="H1771" s="32">
        <v>4579.83</v>
      </c>
      <c r="I1771" s="32">
        <v>105034</v>
      </c>
      <c r="J1771" s="33">
        <v>481038120.75</v>
      </c>
      <c r="K1771" s="39">
        <f>IF(ISERROR((Table212[[#This Row],[Close Price]]-G1770)/G1770),0,(Table212[[#This Row],[Close Price]]-G1770)/G1770)</f>
        <v>3.6366033465540563E-3</v>
      </c>
      <c r="L1771" s="39">
        <f>IF(OR(Table212[[#This Row],[Raw Return]]&lt;-20,Table212[[#This Row],[Raw Return]]&gt;20),"Outlier",Table212[[#This Row],[Raw Return]])</f>
        <v>3.6366033465540563E-3</v>
      </c>
      <c r="M1771" s="40">
        <f>(Table212[[#This Row],[Return]]-$Q$3)^2</f>
        <v>5.5163882859984536E-6</v>
      </c>
      <c r="N1771" s="40">
        <f>(Table212[[#This Row],[Return]]-$Q$3)^3</f>
        <v>1.2956337169837202E-8</v>
      </c>
    </row>
    <row r="1772" spans="1:14" x14ac:dyDescent="0.3">
      <c r="A1772" s="36">
        <v>42872</v>
      </c>
      <c r="B1772" s="37">
        <v>4567.5</v>
      </c>
      <c r="C1772" s="37">
        <v>4575</v>
      </c>
      <c r="D1772" s="37">
        <v>4610</v>
      </c>
      <c r="E1772" s="37">
        <v>4406.3999999999996</v>
      </c>
      <c r="F1772" s="37">
        <v>4474.05</v>
      </c>
      <c r="G1772" s="37">
        <v>4486.75</v>
      </c>
      <c r="H1772" s="37">
        <v>4536.1099999999997</v>
      </c>
      <c r="I1772" s="37">
        <v>170295</v>
      </c>
      <c r="J1772" s="38">
        <v>772477483.89999998</v>
      </c>
      <c r="K1772" s="39">
        <f>IF(ISERROR((Table212[[#This Row],[Close Price]]-G1771)/G1771),0,(Table212[[#This Row],[Close Price]]-G1771)/G1771)</f>
        <v>-1.7679255610290094E-2</v>
      </c>
      <c r="L1772" s="39">
        <f>IF(OR(Table212[[#This Row],[Raw Return]]&lt;-20,Table212[[#This Row],[Raw Return]]&gt;20),"Outlier",Table212[[#This Row],[Raw Return]])</f>
        <v>-1.7679255610290094E-2</v>
      </c>
      <c r="M1772" s="40">
        <f>(Table212[[#This Row],[Return]]-$Q$3)^2</f>
        <v>3.5975314638354893E-4</v>
      </c>
      <c r="N1772" s="40">
        <f>(Table212[[#This Row],[Return]]-$Q$3)^3</f>
        <v>-6.8234953733790989E-6</v>
      </c>
    </row>
    <row r="1773" spans="1:14" x14ac:dyDescent="0.3">
      <c r="A1773" s="31">
        <v>42873</v>
      </c>
      <c r="B1773" s="32">
        <v>4486.75</v>
      </c>
      <c r="C1773" s="32">
        <v>4405</v>
      </c>
      <c r="D1773" s="32">
        <v>4425</v>
      </c>
      <c r="E1773" s="32">
        <v>4300.05</v>
      </c>
      <c r="F1773" s="32">
        <v>4310</v>
      </c>
      <c r="G1773" s="32">
        <v>4319</v>
      </c>
      <c r="H1773" s="32">
        <v>4371.3900000000003</v>
      </c>
      <c r="I1773" s="32">
        <v>163765</v>
      </c>
      <c r="J1773" s="33">
        <v>715880175.25</v>
      </c>
      <c r="K1773" s="39">
        <f>IF(ISERROR((Table212[[#This Row],[Close Price]]-G1772)/G1772),0,(Table212[[#This Row],[Close Price]]-G1772)/G1772)</f>
        <v>-3.7387864267008415E-2</v>
      </c>
      <c r="L1773" s="39">
        <f>IF(OR(Table212[[#This Row],[Raw Return]]&lt;-20,Table212[[#This Row],[Raw Return]]&gt;20),"Outlier",Table212[[#This Row],[Raw Return]])</f>
        <v>-3.7387864267008415E-2</v>
      </c>
      <c r="M1773" s="40">
        <f>(Table212[[#This Row],[Return]]-$Q$3)^2</f>
        <v>1.4958150565515913E-3</v>
      </c>
      <c r="N1773" s="40">
        <f>(Table212[[#This Row],[Return]]-$Q$3)^3</f>
        <v>-5.7851796604009453E-5</v>
      </c>
    </row>
    <row r="1774" spans="1:14" x14ac:dyDescent="0.3">
      <c r="A1774" s="36">
        <v>42874</v>
      </c>
      <c r="B1774" s="37">
        <v>4319</v>
      </c>
      <c r="C1774" s="37">
        <v>4369</v>
      </c>
      <c r="D1774" s="37">
        <v>4385.3500000000004</v>
      </c>
      <c r="E1774" s="37">
        <v>4085</v>
      </c>
      <c r="F1774" s="37">
        <v>4200</v>
      </c>
      <c r="G1774" s="37">
        <v>4169.8999999999996</v>
      </c>
      <c r="H1774" s="37">
        <v>4193.29</v>
      </c>
      <c r="I1774" s="37">
        <v>253364</v>
      </c>
      <c r="J1774" s="38">
        <v>1062429950.9</v>
      </c>
      <c r="K1774" s="39">
        <f>IF(ISERROR((Table212[[#This Row],[Close Price]]-G1773)/G1773),0,(Table212[[#This Row],[Close Price]]-G1773)/G1773)</f>
        <v>-3.4521880064829903E-2</v>
      </c>
      <c r="L1774" s="39">
        <f>IF(OR(Table212[[#This Row],[Raw Return]]&lt;-20,Table212[[#This Row],[Raw Return]]&gt;20),"Outlier",Table212[[#This Row],[Raw Return]])</f>
        <v>-3.4521880064829903E-2</v>
      </c>
      <c r="M1774" s="40">
        <f>(Table212[[#This Row],[Return]]-$Q$3)^2</f>
        <v>1.2823406398698245E-3</v>
      </c>
      <c r="N1774" s="40">
        <f>(Table212[[#This Row],[Return]]-$Q$3)^3</f>
        <v>-4.5920341502610588E-5</v>
      </c>
    </row>
    <row r="1775" spans="1:14" x14ac:dyDescent="0.3">
      <c r="A1775" s="31">
        <v>42877</v>
      </c>
      <c r="B1775" s="32">
        <v>4169.8999999999996</v>
      </c>
      <c r="C1775" s="32">
        <v>4200.5</v>
      </c>
      <c r="D1775" s="32">
        <v>4247.95</v>
      </c>
      <c r="E1775" s="32">
        <v>3950</v>
      </c>
      <c r="F1775" s="32">
        <v>3968</v>
      </c>
      <c r="G1775" s="32">
        <v>3964.2</v>
      </c>
      <c r="H1775" s="32">
        <v>4032.12</v>
      </c>
      <c r="I1775" s="32">
        <v>192674</v>
      </c>
      <c r="J1775" s="33">
        <v>776884784.25</v>
      </c>
      <c r="K1775" s="39">
        <f>IF(ISERROR((Table212[[#This Row],[Close Price]]-G1774)/G1774),0,(Table212[[#This Row],[Close Price]]-G1774)/G1774)</f>
        <v>-4.9329720137173516E-2</v>
      </c>
      <c r="L1775" s="39">
        <f>IF(OR(Table212[[#This Row],[Raw Return]]&lt;-20,Table212[[#This Row],[Raw Return]]&gt;20),"Outlier",Table212[[#This Row],[Raw Return]])</f>
        <v>-4.9329720137173516E-2</v>
      </c>
      <c r="M1775" s="40">
        <f>(Table212[[#This Row],[Return]]-$Q$3)^2</f>
        <v>2.562143880501203E-3</v>
      </c>
      <c r="N1775" s="40">
        <f>(Table212[[#This Row],[Return]]-$Q$3)^3</f>
        <v>-1.2968963611102114E-4</v>
      </c>
    </row>
    <row r="1776" spans="1:14" x14ac:dyDescent="0.3">
      <c r="A1776" s="36">
        <v>42878</v>
      </c>
      <c r="B1776" s="37">
        <v>3964.2</v>
      </c>
      <c r="C1776" s="37">
        <v>3968.6</v>
      </c>
      <c r="D1776" s="37">
        <v>4025</v>
      </c>
      <c r="E1776" s="37">
        <v>3801</v>
      </c>
      <c r="F1776" s="37">
        <v>3984</v>
      </c>
      <c r="G1776" s="37">
        <v>3983.05</v>
      </c>
      <c r="H1776" s="37">
        <v>3904.09</v>
      </c>
      <c r="I1776" s="37">
        <v>392627</v>
      </c>
      <c r="J1776" s="38">
        <v>1532849870.75</v>
      </c>
      <c r="K1776" s="39">
        <f>IF(ISERROR((Table212[[#This Row],[Close Price]]-G1775)/G1775),0,(Table212[[#This Row],[Close Price]]-G1775)/G1775)</f>
        <v>4.7550577670148744E-3</v>
      </c>
      <c r="L1776" s="39">
        <f>IF(OR(Table212[[#This Row],[Raw Return]]&lt;-20,Table212[[#This Row],[Raw Return]]&gt;20),"Outlier",Table212[[#This Row],[Raw Return]])</f>
        <v>4.7550577670148744E-3</v>
      </c>
      <c r="M1776" s="40">
        <f>(Table212[[#This Row],[Return]]-$Q$3)^2</f>
        <v>1.2021154750328615E-5</v>
      </c>
      <c r="N1776" s="40">
        <f>(Table212[[#This Row],[Return]]-$Q$3)^3</f>
        <v>4.1679191120435886E-8</v>
      </c>
    </row>
    <row r="1777" spans="1:14" x14ac:dyDescent="0.3">
      <c r="A1777" s="31">
        <v>42879</v>
      </c>
      <c r="B1777" s="32">
        <v>3983.05</v>
      </c>
      <c r="C1777" s="32">
        <v>4016.9</v>
      </c>
      <c r="D1777" s="32">
        <v>4031</v>
      </c>
      <c r="E1777" s="32">
        <v>3931.1</v>
      </c>
      <c r="F1777" s="32">
        <v>3950</v>
      </c>
      <c r="G1777" s="32">
        <v>3953.95</v>
      </c>
      <c r="H1777" s="32">
        <v>3982.42</v>
      </c>
      <c r="I1777" s="32">
        <v>226604</v>
      </c>
      <c r="J1777" s="33">
        <v>902431952.95000005</v>
      </c>
      <c r="K1777" s="39">
        <f>IF(ISERROR((Table212[[#This Row],[Close Price]]-G1776)/G1776),0,(Table212[[#This Row],[Close Price]]-G1776)/G1776)</f>
        <v>-7.3059590012679639E-3</v>
      </c>
      <c r="L1777" s="39">
        <f>IF(OR(Table212[[#This Row],[Raw Return]]&lt;-20,Table212[[#This Row],[Raw Return]]&gt;20),"Outlier",Table212[[#This Row],[Raw Return]])</f>
        <v>-7.3059590012679639E-3</v>
      </c>
      <c r="M1777" s="40">
        <f>(Table212[[#This Row],[Return]]-$Q$3)^2</f>
        <v>7.3854482508512245E-5</v>
      </c>
      <c r="N1777" s="40">
        <f>(Table212[[#This Row],[Return]]-$Q$3)^3</f>
        <v>-6.3469530996692397E-7</v>
      </c>
    </row>
    <row r="1778" spans="1:14" x14ac:dyDescent="0.3">
      <c r="A1778" s="36">
        <v>42880</v>
      </c>
      <c r="B1778" s="37">
        <v>3953.95</v>
      </c>
      <c r="C1778" s="37">
        <v>3974.7</v>
      </c>
      <c r="D1778" s="37">
        <v>4015</v>
      </c>
      <c r="E1778" s="37">
        <v>3945.25</v>
      </c>
      <c r="F1778" s="37">
        <v>3999</v>
      </c>
      <c r="G1778" s="37">
        <v>3997.1</v>
      </c>
      <c r="H1778" s="37">
        <v>3995.46</v>
      </c>
      <c r="I1778" s="37">
        <v>108531</v>
      </c>
      <c r="J1778" s="38">
        <v>433631374.94999999</v>
      </c>
      <c r="K1778" s="39">
        <f>IF(ISERROR((Table212[[#This Row],[Close Price]]-G1777)/G1777),0,(Table212[[#This Row],[Close Price]]-G1777)/G1777)</f>
        <v>1.0913137495416E-2</v>
      </c>
      <c r="L1778" s="39">
        <f>IF(OR(Table212[[#This Row],[Raw Return]]&lt;-20,Table212[[#This Row],[Raw Return]]&gt;20),"Outlier",Table212[[#This Row],[Raw Return]])</f>
        <v>1.0913137495416E-2</v>
      </c>
      <c r="M1778" s="40">
        <f>(Table212[[#This Row],[Return]]-$Q$3)^2</f>
        <v>9.2645118470439084E-5</v>
      </c>
      <c r="N1778" s="40">
        <f>(Table212[[#This Row],[Return]]-$Q$3)^3</f>
        <v>8.9173089089113097E-7</v>
      </c>
    </row>
    <row r="1779" spans="1:14" x14ac:dyDescent="0.3">
      <c r="A1779" s="31">
        <v>42881</v>
      </c>
      <c r="B1779" s="32">
        <v>3997.1</v>
      </c>
      <c r="C1779" s="32">
        <v>4021</v>
      </c>
      <c r="D1779" s="32">
        <v>4080</v>
      </c>
      <c r="E1779" s="32">
        <v>3965</v>
      </c>
      <c r="F1779" s="32">
        <v>4014.7</v>
      </c>
      <c r="G1779" s="32">
        <v>4007.35</v>
      </c>
      <c r="H1779" s="32">
        <v>4024</v>
      </c>
      <c r="I1779" s="32">
        <v>161514</v>
      </c>
      <c r="J1779" s="33">
        <v>649931547.70000005</v>
      </c>
      <c r="K1779" s="39">
        <f>IF(ISERROR((Table212[[#This Row],[Close Price]]-G1778)/G1778),0,(Table212[[#This Row],[Close Price]]-G1778)/G1778)</f>
        <v>2.5643591603912836E-3</v>
      </c>
      <c r="L1779" s="39">
        <f>IF(OR(Table212[[#This Row],[Raw Return]]&lt;-20,Table212[[#This Row],[Raw Return]]&gt;20),"Outlier",Table212[[#This Row],[Raw Return]])</f>
        <v>2.5643591603912836E-3</v>
      </c>
      <c r="M1779" s="40">
        <f>(Table212[[#This Row],[Return]]-$Q$3)^2</f>
        <v>1.6293375946950371E-6</v>
      </c>
      <c r="N1779" s="40">
        <f>(Table212[[#This Row],[Return]]-$Q$3)^3</f>
        <v>2.0797762647417474E-9</v>
      </c>
    </row>
    <row r="1780" spans="1:14" x14ac:dyDescent="0.3">
      <c r="A1780" s="36">
        <v>42884</v>
      </c>
      <c r="B1780" s="37">
        <v>4007.35</v>
      </c>
      <c r="C1780" s="37">
        <v>4020.55</v>
      </c>
      <c r="D1780" s="37">
        <v>4066</v>
      </c>
      <c r="E1780" s="37">
        <v>3945.6</v>
      </c>
      <c r="F1780" s="37">
        <v>4004</v>
      </c>
      <c r="G1780" s="37">
        <v>3998.05</v>
      </c>
      <c r="H1780" s="37">
        <v>4016.11</v>
      </c>
      <c r="I1780" s="37">
        <v>78651</v>
      </c>
      <c r="J1780" s="38">
        <v>315870713.10000002</v>
      </c>
      <c r="K1780" s="39">
        <f>IF(ISERROR((Table212[[#This Row],[Close Price]]-G1779)/G1779),0,(Table212[[#This Row],[Close Price]]-G1779)/G1779)</f>
        <v>-2.3207356482462791E-3</v>
      </c>
      <c r="L1780" s="39">
        <f>IF(OR(Table212[[#This Row],[Raw Return]]&lt;-20,Table212[[#This Row],[Raw Return]]&gt;20),"Outlier",Table212[[#This Row],[Raw Return]])</f>
        <v>-2.3207356482462791E-3</v>
      </c>
      <c r="M1780" s="40">
        <f>(Table212[[#This Row],[Return]]-$Q$3)^2</f>
        <v>1.3022280624842472E-5</v>
      </c>
      <c r="N1780" s="40">
        <f>(Table212[[#This Row],[Return]]-$Q$3)^3</f>
        <v>-4.6992719100721464E-8</v>
      </c>
    </row>
    <row r="1781" spans="1:14" x14ac:dyDescent="0.3">
      <c r="A1781" s="31">
        <v>42885</v>
      </c>
      <c r="B1781" s="32">
        <v>3998.05</v>
      </c>
      <c r="C1781" s="32">
        <v>4000</v>
      </c>
      <c r="D1781" s="32">
        <v>4173.75</v>
      </c>
      <c r="E1781" s="32">
        <v>3942</v>
      </c>
      <c r="F1781" s="32">
        <v>4151</v>
      </c>
      <c r="G1781" s="32">
        <v>4154.5</v>
      </c>
      <c r="H1781" s="32">
        <v>4095.17</v>
      </c>
      <c r="I1781" s="32">
        <v>181270</v>
      </c>
      <c r="J1781" s="33">
        <v>742331636.75</v>
      </c>
      <c r="K1781" s="39">
        <f>IF(ISERROR((Table212[[#This Row],[Close Price]]-G1780)/G1780),0,(Table212[[#This Row],[Close Price]]-G1780)/G1780)</f>
        <v>3.9131576643613712E-2</v>
      </c>
      <c r="L1781" s="39">
        <f>IF(OR(Table212[[#This Row],[Raw Return]]&lt;-20,Table212[[#This Row],[Raw Return]]&gt;20),"Outlier",Table212[[#This Row],[Raw Return]])</f>
        <v>3.9131576643613712E-2</v>
      </c>
      <c r="M1781" s="40">
        <f>(Table212[[#This Row],[Return]]-$Q$3)^2</f>
        <v>1.4321435537672487E-3</v>
      </c>
      <c r="N1781" s="40">
        <f>(Table212[[#This Row],[Return]]-$Q$3)^3</f>
        <v>5.4197571725445425E-5</v>
      </c>
    </row>
    <row r="1782" spans="1:14" x14ac:dyDescent="0.3">
      <c r="A1782" s="36">
        <v>42886</v>
      </c>
      <c r="B1782" s="37">
        <v>4154.5</v>
      </c>
      <c r="C1782" s="37">
        <v>4178</v>
      </c>
      <c r="D1782" s="37">
        <v>4220</v>
      </c>
      <c r="E1782" s="37">
        <v>4115.6499999999996</v>
      </c>
      <c r="F1782" s="37">
        <v>4186.95</v>
      </c>
      <c r="G1782" s="37">
        <v>4192</v>
      </c>
      <c r="H1782" s="37">
        <v>4182.5</v>
      </c>
      <c r="I1782" s="37">
        <v>283516</v>
      </c>
      <c r="J1782" s="38">
        <v>1185805421.05</v>
      </c>
      <c r="K1782" s="39">
        <f>IF(ISERROR((Table212[[#This Row],[Close Price]]-G1781)/G1781),0,(Table212[[#This Row],[Close Price]]-G1781)/G1781)</f>
        <v>9.0263569623300031E-3</v>
      </c>
      <c r="L1782" s="39">
        <f>IF(OR(Table212[[#This Row],[Raw Return]]&lt;-20,Table212[[#This Row],[Raw Return]]&gt;20),"Outlier",Table212[[#This Row],[Raw Return]])</f>
        <v>9.0263569623300031E-3</v>
      </c>
      <c r="M1782" s="40">
        <f>(Table212[[#This Row],[Return]]-$Q$3)^2</f>
        <v>5.9883653148072861E-5</v>
      </c>
      <c r="N1782" s="40">
        <f>(Table212[[#This Row],[Return]]-$Q$3)^3</f>
        <v>4.6340682883449059E-7</v>
      </c>
    </row>
    <row r="1783" spans="1:14" x14ac:dyDescent="0.3">
      <c r="A1783" s="31">
        <v>42887</v>
      </c>
      <c r="B1783" s="32">
        <v>4192</v>
      </c>
      <c r="C1783" s="32">
        <v>4141</v>
      </c>
      <c r="D1783" s="32">
        <v>4240.05</v>
      </c>
      <c r="E1783" s="32">
        <v>4141</v>
      </c>
      <c r="F1783" s="32">
        <v>4185</v>
      </c>
      <c r="G1783" s="32">
        <v>4205.6000000000004</v>
      </c>
      <c r="H1783" s="32">
        <v>4205.29</v>
      </c>
      <c r="I1783" s="32">
        <v>94518</v>
      </c>
      <c r="J1783" s="33">
        <v>397475408.30000001</v>
      </c>
      <c r="K1783" s="39">
        <f>IF(ISERROR((Table212[[#This Row],[Close Price]]-G1782)/G1782),0,(Table212[[#This Row],[Close Price]]-G1782)/G1782)</f>
        <v>3.244274809160392E-3</v>
      </c>
      <c r="L1783" s="39">
        <f>IF(OR(Table212[[#This Row],[Raw Return]]&lt;-20,Table212[[#This Row],[Raw Return]]&gt;20),"Outlier",Table212[[#This Row],[Raw Return]])</f>
        <v>3.244274809160392E-3</v>
      </c>
      <c r="M1783" s="40">
        <f>(Table212[[#This Row],[Return]]-$Q$3)^2</f>
        <v>3.8273864643058619E-6</v>
      </c>
      <c r="N1783" s="40">
        <f>(Table212[[#This Row],[Return]]-$Q$3)^3</f>
        <v>7.4877868815927603E-9</v>
      </c>
    </row>
    <row r="1784" spans="1:14" x14ac:dyDescent="0.3">
      <c r="A1784" s="36">
        <v>42888</v>
      </c>
      <c r="B1784" s="37">
        <v>4205.6000000000004</v>
      </c>
      <c r="C1784" s="37">
        <v>4220</v>
      </c>
      <c r="D1784" s="37">
        <v>4321.8500000000004</v>
      </c>
      <c r="E1784" s="37">
        <v>4205.1000000000004</v>
      </c>
      <c r="F1784" s="37">
        <v>4290.1000000000004</v>
      </c>
      <c r="G1784" s="37">
        <v>4305.8</v>
      </c>
      <c r="H1784" s="37">
        <v>4268.91</v>
      </c>
      <c r="I1784" s="37">
        <v>127932</v>
      </c>
      <c r="J1784" s="38">
        <v>546129937.29999995</v>
      </c>
      <c r="K1784" s="39">
        <f>IF(ISERROR((Table212[[#This Row],[Close Price]]-G1783)/G1783),0,(Table212[[#This Row],[Close Price]]-G1783)/G1783)</f>
        <v>2.3825375689556737E-2</v>
      </c>
      <c r="L1784" s="39">
        <f>IF(OR(Table212[[#This Row],[Raw Return]]&lt;-20,Table212[[#This Row],[Raw Return]]&gt;20),"Outlier",Table212[[#This Row],[Raw Return]])</f>
        <v>2.3825375689556737E-2</v>
      </c>
      <c r="M1784" s="40">
        <f>(Table212[[#This Row],[Return]]-$Q$3)^2</f>
        <v>5.0793762694775367E-4</v>
      </c>
      <c r="N1784" s="40">
        <f>(Table212[[#This Row],[Return]]-$Q$3)^3</f>
        <v>1.1447629851225042E-5</v>
      </c>
    </row>
    <row r="1785" spans="1:14" x14ac:dyDescent="0.3">
      <c r="A1785" s="31">
        <v>42891</v>
      </c>
      <c r="B1785" s="32">
        <v>4305.8</v>
      </c>
      <c r="C1785" s="32">
        <v>4339</v>
      </c>
      <c r="D1785" s="32">
        <v>4343.45</v>
      </c>
      <c r="E1785" s="32">
        <v>4298</v>
      </c>
      <c r="F1785" s="32">
        <v>4299</v>
      </c>
      <c r="G1785" s="32">
        <v>4304.75</v>
      </c>
      <c r="H1785" s="32">
        <v>4318.37</v>
      </c>
      <c r="I1785" s="32">
        <v>57413</v>
      </c>
      <c r="J1785" s="33">
        <v>247930566.55000001</v>
      </c>
      <c r="K1785" s="39">
        <f>IF(ISERROR((Table212[[#This Row],[Close Price]]-G1784)/G1784),0,(Table212[[#This Row],[Close Price]]-G1784)/G1784)</f>
        <v>-2.4385712295048117E-4</v>
      </c>
      <c r="L1785" s="39">
        <f>IF(OR(Table212[[#This Row],[Raw Return]]&lt;-20,Table212[[#This Row],[Raw Return]]&gt;20),"Outlier",Table212[[#This Row],[Raw Return]])</f>
        <v>-2.4385712295048117E-4</v>
      </c>
      <c r="M1785" s="40">
        <f>(Table212[[#This Row],[Return]]-$Q$3)^2</f>
        <v>2.3462923559380566E-6</v>
      </c>
      <c r="N1785" s="40">
        <f>(Table212[[#This Row],[Return]]-$Q$3)^3</f>
        <v>-3.5939595809829049E-9</v>
      </c>
    </row>
    <row r="1786" spans="1:14" x14ac:dyDescent="0.3">
      <c r="A1786" s="36">
        <v>42892</v>
      </c>
      <c r="B1786" s="37">
        <v>4304.75</v>
      </c>
      <c r="C1786" s="37">
        <v>4340</v>
      </c>
      <c r="D1786" s="37">
        <v>4340.05</v>
      </c>
      <c r="E1786" s="37">
        <v>4176</v>
      </c>
      <c r="F1786" s="37">
        <v>4248</v>
      </c>
      <c r="G1786" s="37">
        <v>4244.1000000000004</v>
      </c>
      <c r="H1786" s="37">
        <v>4239.62</v>
      </c>
      <c r="I1786" s="37">
        <v>92133</v>
      </c>
      <c r="J1786" s="38">
        <v>390609017.5</v>
      </c>
      <c r="K1786" s="39">
        <f>IF(ISERROR((Table212[[#This Row],[Close Price]]-G1785)/G1785),0,(Table212[[#This Row],[Close Price]]-G1785)/G1785)</f>
        <v>-1.408908763575112E-2</v>
      </c>
      <c r="L1786" s="39">
        <f>IF(OR(Table212[[#This Row],[Raw Return]]&lt;-20,Table212[[#This Row],[Raw Return]]&gt;20),"Outlier",Table212[[#This Row],[Raw Return]])</f>
        <v>-1.408908763575112E-2</v>
      </c>
      <c r="M1786" s="40">
        <f>(Table212[[#This Row],[Return]]-$Q$3)^2</f>
        <v>2.3645187395597228E-4</v>
      </c>
      <c r="N1786" s="40">
        <f>(Table212[[#This Row],[Return]]-$Q$3)^3</f>
        <v>-3.635918504916565E-6</v>
      </c>
    </row>
    <row r="1787" spans="1:14" x14ac:dyDescent="0.3">
      <c r="A1787" s="31">
        <v>42893</v>
      </c>
      <c r="B1787" s="32">
        <v>4244.1000000000004</v>
      </c>
      <c r="C1787" s="32">
        <v>4274.95</v>
      </c>
      <c r="D1787" s="32">
        <v>4280</v>
      </c>
      <c r="E1787" s="32">
        <v>4181.2</v>
      </c>
      <c r="F1787" s="32">
        <v>4275</v>
      </c>
      <c r="G1787" s="32">
        <v>4254.1499999999996</v>
      </c>
      <c r="H1787" s="32">
        <v>4220.6000000000004</v>
      </c>
      <c r="I1787" s="32">
        <v>94267</v>
      </c>
      <c r="J1787" s="33">
        <v>397863344.35000002</v>
      </c>
      <c r="K1787" s="39">
        <f>IF(ISERROR((Table212[[#This Row],[Close Price]]-G1786)/G1786),0,(Table212[[#This Row],[Close Price]]-G1786)/G1786)</f>
        <v>2.3679932141088267E-3</v>
      </c>
      <c r="L1787" s="39">
        <f>IF(OR(Table212[[#This Row],[Raw Return]]&lt;-20,Table212[[#This Row],[Raw Return]]&gt;20),"Outlier",Table212[[#This Row],[Raw Return]])</f>
        <v>2.3679932141088267E-3</v>
      </c>
      <c r="M1787" s="40">
        <f>(Table212[[#This Row],[Return]]-$Q$3)^2</f>
        <v>1.1665925566064316E-6</v>
      </c>
      <c r="N1787" s="40">
        <f>(Table212[[#This Row],[Return]]-$Q$3)^3</f>
        <v>1.2600239545763866E-9</v>
      </c>
    </row>
    <row r="1788" spans="1:14" x14ac:dyDescent="0.3">
      <c r="A1788" s="36">
        <v>42894</v>
      </c>
      <c r="B1788" s="37">
        <v>4254.1499999999996</v>
      </c>
      <c r="C1788" s="37">
        <v>4278.6000000000004</v>
      </c>
      <c r="D1788" s="37">
        <v>4310</v>
      </c>
      <c r="E1788" s="37">
        <v>4236</v>
      </c>
      <c r="F1788" s="37">
        <v>4267.8999999999996</v>
      </c>
      <c r="G1788" s="37">
        <v>4280</v>
      </c>
      <c r="H1788" s="37">
        <v>4276.38</v>
      </c>
      <c r="I1788" s="37">
        <v>58681</v>
      </c>
      <c r="J1788" s="38">
        <v>250942441.55000001</v>
      </c>
      <c r="K1788" s="39">
        <f>IF(ISERROR((Table212[[#This Row],[Close Price]]-G1787)/G1787),0,(Table212[[#This Row],[Close Price]]-G1787)/G1787)</f>
        <v>6.0764194962566829E-3</v>
      </c>
      <c r="L1788" s="39">
        <f>IF(OR(Table212[[#This Row],[Raw Return]]&lt;-20,Table212[[#This Row],[Raw Return]]&gt;20),"Outlier",Table212[[#This Row],[Raw Return]])</f>
        <v>6.0764194962566829E-3</v>
      </c>
      <c r="M1788" s="40">
        <f>(Table212[[#This Row],[Return]]-$Q$3)^2</f>
        <v>2.2929879975903411E-5</v>
      </c>
      <c r="N1788" s="40">
        <f>(Table212[[#This Row],[Return]]-$Q$3)^3</f>
        <v>1.0980008395906673E-7</v>
      </c>
    </row>
    <row r="1789" spans="1:14" x14ac:dyDescent="0.3">
      <c r="A1789" s="31">
        <v>42895</v>
      </c>
      <c r="B1789" s="32">
        <v>4280</v>
      </c>
      <c r="C1789" s="32">
        <v>4299</v>
      </c>
      <c r="D1789" s="32">
        <v>4299</v>
      </c>
      <c r="E1789" s="32">
        <v>4190.8999999999996</v>
      </c>
      <c r="F1789" s="32">
        <v>4235</v>
      </c>
      <c r="G1789" s="32">
        <v>4242.2</v>
      </c>
      <c r="H1789" s="32">
        <v>4231.6400000000003</v>
      </c>
      <c r="I1789" s="32">
        <v>104304</v>
      </c>
      <c r="J1789" s="33">
        <v>441377425.55000001</v>
      </c>
      <c r="K1789" s="39">
        <f>IF(ISERROR((Table212[[#This Row],[Close Price]]-G1788)/G1788),0,(Table212[[#This Row],[Close Price]]-G1788)/G1788)</f>
        <v>-8.8317757009346212E-3</v>
      </c>
      <c r="L1789" s="39">
        <f>IF(OR(Table212[[#This Row],[Raw Return]]&lt;-20,Table212[[#This Row],[Raw Return]]&gt;20),"Outlier",Table212[[#This Row],[Raw Return]])</f>
        <v>-8.8317757009346212E-3</v>
      </c>
      <c r="M1789" s="40">
        <f>(Table212[[#This Row],[Return]]-$Q$3)^2</f>
        <v>1.0240791869076697E-4</v>
      </c>
      <c r="N1789" s="40">
        <f>(Table212[[#This Row],[Return]]-$Q$3)^3</f>
        <v>-1.0363353432824562E-6</v>
      </c>
    </row>
    <row r="1790" spans="1:14" x14ac:dyDescent="0.3">
      <c r="A1790" s="36">
        <v>42898</v>
      </c>
      <c r="B1790" s="37">
        <v>4242.2</v>
      </c>
      <c r="C1790" s="37">
        <v>4235</v>
      </c>
      <c r="D1790" s="37">
        <v>4235</v>
      </c>
      <c r="E1790" s="37">
        <v>4140</v>
      </c>
      <c r="F1790" s="37">
        <v>4156.3999999999996</v>
      </c>
      <c r="G1790" s="37">
        <v>4152.6499999999996</v>
      </c>
      <c r="H1790" s="37">
        <v>4170.13</v>
      </c>
      <c r="I1790" s="37">
        <v>63575</v>
      </c>
      <c r="J1790" s="38">
        <v>265115910.30000001</v>
      </c>
      <c r="K1790" s="39">
        <f>IF(ISERROR((Table212[[#This Row],[Close Price]]-G1789)/G1789),0,(Table212[[#This Row],[Close Price]]-G1789)/G1789)</f>
        <v>-2.1109330064589173E-2</v>
      </c>
      <c r="L1790" s="39">
        <f>IF(OR(Table212[[#This Row],[Raw Return]]&lt;-20,Table212[[#This Row],[Raw Return]]&gt;20),"Outlier",Table212[[#This Row],[Raw Return]])</f>
        <v>-2.1109330064589173E-2</v>
      </c>
      <c r="M1790" s="40">
        <f>(Table212[[#This Row],[Return]]-$Q$3)^2</f>
        <v>5.0163609693383863E-4</v>
      </c>
      <c r="N1790" s="40">
        <f>(Table212[[#This Row],[Return]]-$Q$3)^3</f>
        <v>-1.123526111399598E-5</v>
      </c>
    </row>
    <row r="1791" spans="1:14" x14ac:dyDescent="0.3">
      <c r="A1791" s="31">
        <v>42899</v>
      </c>
      <c r="B1791" s="32">
        <v>4152.6499999999996</v>
      </c>
      <c r="C1791" s="32">
        <v>4174</v>
      </c>
      <c r="D1791" s="32">
        <v>4229.8999999999996</v>
      </c>
      <c r="E1791" s="32">
        <v>4152.6499999999996</v>
      </c>
      <c r="F1791" s="32">
        <v>4179.8999999999996</v>
      </c>
      <c r="G1791" s="32">
        <v>4176.8500000000004</v>
      </c>
      <c r="H1791" s="32">
        <v>4203.05</v>
      </c>
      <c r="I1791" s="32">
        <v>61327</v>
      </c>
      <c r="J1791" s="33">
        <v>257760698.09999999</v>
      </c>
      <c r="K1791" s="39">
        <f>IF(ISERROR((Table212[[#This Row],[Close Price]]-G1790)/G1790),0,(Table212[[#This Row],[Close Price]]-G1790)/G1790)</f>
        <v>5.8276040600582111E-3</v>
      </c>
      <c r="L1791" s="39">
        <f>IF(OR(Table212[[#This Row],[Raw Return]]&lt;-20,Table212[[#This Row],[Raw Return]]&gt;20),"Outlier",Table212[[#This Row],[Raw Return]])</f>
        <v>5.8276040600582111E-3</v>
      </c>
      <c r="M1791" s="40">
        <f>(Table212[[#This Row],[Return]]-$Q$3)^2</f>
        <v>2.0608875988742179E-5</v>
      </c>
      <c r="N1791" s="40">
        <f>(Table212[[#This Row],[Return]]-$Q$3)^3</f>
        <v>9.3558114096252814E-8</v>
      </c>
    </row>
    <row r="1792" spans="1:14" x14ac:dyDescent="0.3">
      <c r="A1792" s="36">
        <v>42900</v>
      </c>
      <c r="B1792" s="37">
        <v>4176.8500000000004</v>
      </c>
      <c r="C1792" s="37">
        <v>4185</v>
      </c>
      <c r="D1792" s="37">
        <v>4194.8999999999996</v>
      </c>
      <c r="E1792" s="37">
        <v>4103</v>
      </c>
      <c r="F1792" s="37">
        <v>4120</v>
      </c>
      <c r="G1792" s="37">
        <v>4128.3999999999996</v>
      </c>
      <c r="H1792" s="37">
        <v>4131.74</v>
      </c>
      <c r="I1792" s="37">
        <v>84652</v>
      </c>
      <c r="J1792" s="38">
        <v>349759887.30000001</v>
      </c>
      <c r="K1792" s="39">
        <f>IF(ISERROR((Table212[[#This Row],[Close Price]]-G1791)/G1791),0,(Table212[[#This Row],[Close Price]]-G1791)/G1791)</f>
        <v>-1.159965045428989E-2</v>
      </c>
      <c r="L1792" s="39">
        <f>IF(OR(Table212[[#This Row],[Raw Return]]&lt;-20,Table212[[#This Row],[Raw Return]]&gt;20),"Outlier",Table212[[#This Row],[Raw Return]])</f>
        <v>-1.159965045428989E-2</v>
      </c>
      <c r="M1792" s="40">
        <f>(Table212[[#This Row],[Return]]-$Q$3)^2</f>
        <v>1.6608906164775048E-4</v>
      </c>
      <c r="N1792" s="40">
        <f>(Table212[[#This Row],[Return]]-$Q$3)^3</f>
        <v>-2.1404818380746114E-6</v>
      </c>
    </row>
    <row r="1793" spans="1:14" x14ac:dyDescent="0.3">
      <c r="A1793" s="31">
        <v>42901</v>
      </c>
      <c r="B1793" s="32">
        <v>4128.3999999999996</v>
      </c>
      <c r="C1793" s="32">
        <v>4130</v>
      </c>
      <c r="D1793" s="32">
        <v>4149.95</v>
      </c>
      <c r="E1793" s="32">
        <v>4070</v>
      </c>
      <c r="F1793" s="32">
        <v>4099</v>
      </c>
      <c r="G1793" s="32">
        <v>4098.3999999999996</v>
      </c>
      <c r="H1793" s="32">
        <v>4102.3100000000004</v>
      </c>
      <c r="I1793" s="32">
        <v>148021</v>
      </c>
      <c r="J1793" s="33">
        <v>607227337.60000002</v>
      </c>
      <c r="K1793" s="39">
        <f>IF(ISERROR((Table212[[#This Row],[Close Price]]-G1792)/G1792),0,(Table212[[#This Row],[Close Price]]-G1792)/G1792)</f>
        <v>-7.2667377192132555E-3</v>
      </c>
      <c r="L1793" s="39">
        <f>IF(OR(Table212[[#This Row],[Raw Return]]&lt;-20,Table212[[#This Row],[Raw Return]]&gt;20),"Outlier",Table212[[#This Row],[Raw Return]])</f>
        <v>-7.2667377192132555E-3</v>
      </c>
      <c r="M1793" s="40">
        <f>(Table212[[#This Row],[Return]]-$Q$3)^2</f>
        <v>7.3181896162467804E-5</v>
      </c>
      <c r="N1793" s="40">
        <f>(Table212[[#This Row],[Return]]-$Q$3)^3</f>
        <v>-6.2604490721391285E-7</v>
      </c>
    </row>
    <row r="1794" spans="1:14" x14ac:dyDescent="0.3">
      <c r="A1794" s="36">
        <v>42902</v>
      </c>
      <c r="B1794" s="37">
        <v>4098.3999999999996</v>
      </c>
      <c r="C1794" s="37">
        <v>4102</v>
      </c>
      <c r="D1794" s="37">
        <v>4255</v>
      </c>
      <c r="E1794" s="37">
        <v>4102</v>
      </c>
      <c r="F1794" s="37">
        <v>4200</v>
      </c>
      <c r="G1794" s="37">
        <v>4199.7</v>
      </c>
      <c r="H1794" s="37">
        <v>4201.2700000000004</v>
      </c>
      <c r="I1794" s="37">
        <v>255011</v>
      </c>
      <c r="J1794" s="38">
        <v>1071370018.05</v>
      </c>
      <c r="K1794" s="39">
        <f>IF(ISERROR((Table212[[#This Row],[Close Price]]-G1793)/G1793),0,(Table212[[#This Row],[Close Price]]-G1793)/G1793)</f>
        <v>2.4716962717157964E-2</v>
      </c>
      <c r="L1794" s="39">
        <f>IF(OR(Table212[[#This Row],[Raw Return]]&lt;-20,Table212[[#This Row],[Raw Return]]&gt;20),"Outlier",Table212[[#This Row],[Raw Return]])</f>
        <v>2.4716962717157964E-2</v>
      </c>
      <c r="M1794" s="40">
        <f>(Table212[[#This Row],[Return]]-$Q$3)^2</f>
        <v>5.4892078903523672E-4</v>
      </c>
      <c r="N1794" s="40">
        <f>(Table212[[#This Row],[Return]]-$Q$3)^3</f>
        <v>1.2860697358286213E-5</v>
      </c>
    </row>
    <row r="1795" spans="1:14" x14ac:dyDescent="0.3">
      <c r="A1795" s="31">
        <v>42905</v>
      </c>
      <c r="B1795" s="32">
        <v>4199.7</v>
      </c>
      <c r="C1795" s="32">
        <v>4230.2</v>
      </c>
      <c r="D1795" s="32">
        <v>4288</v>
      </c>
      <c r="E1795" s="32">
        <v>4162.6499999999996</v>
      </c>
      <c r="F1795" s="32">
        <v>4240.3</v>
      </c>
      <c r="G1795" s="32">
        <v>4242.45</v>
      </c>
      <c r="H1795" s="32">
        <v>4226.79</v>
      </c>
      <c r="I1795" s="32">
        <v>132057</v>
      </c>
      <c r="J1795" s="33">
        <v>558177676.45000005</v>
      </c>
      <c r="K1795" s="39">
        <f>IF(ISERROR((Table212[[#This Row],[Close Price]]-G1794)/G1794),0,(Table212[[#This Row],[Close Price]]-G1794)/G1794)</f>
        <v>1.0179298521322952E-2</v>
      </c>
      <c r="L1795" s="39">
        <f>IF(OR(Table212[[#This Row],[Raw Return]]&lt;-20,Table212[[#This Row],[Raw Return]]&gt;20),"Outlier",Table212[[#This Row],[Raw Return]])</f>
        <v>1.0179298521322952E-2</v>
      </c>
      <c r="M1795" s="40">
        <f>(Table212[[#This Row],[Return]]-$Q$3)^2</f>
        <v>7.9056895267487135E-5</v>
      </c>
      <c r="N1795" s="40">
        <f>(Table212[[#This Row],[Return]]-$Q$3)^3</f>
        <v>7.0292603982444151E-7</v>
      </c>
    </row>
    <row r="1796" spans="1:14" x14ac:dyDescent="0.3">
      <c r="A1796" s="36">
        <v>42906</v>
      </c>
      <c r="B1796" s="37">
        <v>4242.45</v>
      </c>
      <c r="C1796" s="37">
        <v>4232</v>
      </c>
      <c r="D1796" s="37">
        <v>4287.95</v>
      </c>
      <c r="E1796" s="37">
        <v>4218.8</v>
      </c>
      <c r="F1796" s="37">
        <v>4268</v>
      </c>
      <c r="G1796" s="37">
        <v>4264.3999999999996</v>
      </c>
      <c r="H1796" s="37">
        <v>4251.7</v>
      </c>
      <c r="I1796" s="37">
        <v>105308</v>
      </c>
      <c r="J1796" s="38">
        <v>447737793.75</v>
      </c>
      <c r="K1796" s="39">
        <f>IF(ISERROR((Table212[[#This Row],[Close Price]]-G1795)/G1795),0,(Table212[[#This Row],[Close Price]]-G1795)/G1795)</f>
        <v>5.1738971584814955E-3</v>
      </c>
      <c r="L1796" s="39">
        <f>IF(OR(Table212[[#This Row],[Raw Return]]&lt;-20,Table212[[#This Row],[Raw Return]]&gt;20),"Outlier",Table212[[#This Row],[Raw Return]])</f>
        <v>5.1738971584814955E-3</v>
      </c>
      <c r="M1796" s="40">
        <f>(Table212[[#This Row],[Return]]-$Q$3)^2</f>
        <v>1.5100942274316487E-5</v>
      </c>
      <c r="N1796" s="40">
        <f>(Table212[[#This Row],[Return]]-$Q$3)^3</f>
        <v>5.8682157289269344E-8</v>
      </c>
    </row>
    <row r="1797" spans="1:14" x14ac:dyDescent="0.3">
      <c r="A1797" s="31">
        <v>42907</v>
      </c>
      <c r="B1797" s="32">
        <v>4264.3999999999996</v>
      </c>
      <c r="C1797" s="32">
        <v>4265</v>
      </c>
      <c r="D1797" s="32">
        <v>4329</v>
      </c>
      <c r="E1797" s="32">
        <v>4248.1000000000004</v>
      </c>
      <c r="F1797" s="32">
        <v>4272</v>
      </c>
      <c r="G1797" s="32">
        <v>4268.3999999999996</v>
      </c>
      <c r="H1797" s="32">
        <v>4298.26</v>
      </c>
      <c r="I1797" s="32">
        <v>203709</v>
      </c>
      <c r="J1797" s="33">
        <v>875594603.10000002</v>
      </c>
      <c r="K1797" s="39">
        <f>IF(ISERROR((Table212[[#This Row],[Close Price]]-G1796)/G1796),0,(Table212[[#This Row],[Close Price]]-G1796)/G1796)</f>
        <v>9.3799831160303916E-4</v>
      </c>
      <c r="L1797" s="39">
        <f>IF(OR(Table212[[#This Row],[Raw Return]]&lt;-20,Table212[[#This Row],[Raw Return]]&gt;20),"Outlier",Table212[[#This Row],[Raw Return]])</f>
        <v>9.3799831160303916E-4</v>
      </c>
      <c r="M1797" s="40">
        <f>(Table212[[#This Row],[Return]]-$Q$3)^2</f>
        <v>1.2243404060660713E-7</v>
      </c>
      <c r="N1797" s="40">
        <f>(Table212[[#This Row],[Return]]-$Q$3)^3</f>
        <v>-4.2840375980288837E-11</v>
      </c>
    </row>
    <row r="1798" spans="1:14" x14ac:dyDescent="0.3">
      <c r="A1798" s="36">
        <v>42908</v>
      </c>
      <c r="B1798" s="37">
        <v>4268.3999999999996</v>
      </c>
      <c r="C1798" s="37">
        <v>4272</v>
      </c>
      <c r="D1798" s="37">
        <v>4315</v>
      </c>
      <c r="E1798" s="37">
        <v>4198.05</v>
      </c>
      <c r="F1798" s="37">
        <v>4230</v>
      </c>
      <c r="G1798" s="37">
        <v>4220</v>
      </c>
      <c r="H1798" s="37">
        <v>4256.6899999999996</v>
      </c>
      <c r="I1798" s="37">
        <v>74343</v>
      </c>
      <c r="J1798" s="38">
        <v>316454818.94999999</v>
      </c>
      <c r="K1798" s="39">
        <f>IF(ISERROR((Table212[[#This Row],[Close Price]]-G1797)/G1797),0,(Table212[[#This Row],[Close Price]]-G1797)/G1797)</f>
        <v>-1.1339143472964023E-2</v>
      </c>
      <c r="L1798" s="39">
        <f>IF(OR(Table212[[#This Row],[Raw Return]]&lt;-20,Table212[[#This Row],[Raw Return]]&gt;20),"Outlier",Table212[[#This Row],[Raw Return]])</f>
        <v>-1.1339143472964023E-2</v>
      </c>
      <c r="M1798" s="40">
        <f>(Table212[[#This Row],[Return]]-$Q$3)^2</f>
        <v>1.5944232968284866E-4</v>
      </c>
      <c r="N1798" s="40">
        <f>(Table212[[#This Row],[Return]]-$Q$3)^3</f>
        <v>-2.0132858774593089E-6</v>
      </c>
    </row>
    <row r="1799" spans="1:14" x14ac:dyDescent="0.3">
      <c r="A1799" s="31">
        <v>42909</v>
      </c>
      <c r="B1799" s="32">
        <v>4220</v>
      </c>
      <c r="C1799" s="32">
        <v>4222.7</v>
      </c>
      <c r="D1799" s="32">
        <v>4236</v>
      </c>
      <c r="E1799" s="32">
        <v>4089.55</v>
      </c>
      <c r="F1799" s="32">
        <v>4104</v>
      </c>
      <c r="G1799" s="32">
        <v>4101.3</v>
      </c>
      <c r="H1799" s="32">
        <v>4135.17</v>
      </c>
      <c r="I1799" s="32">
        <v>93020</v>
      </c>
      <c r="J1799" s="33">
        <v>384653230.69999999</v>
      </c>
      <c r="K1799" s="39">
        <f>IF(ISERROR((Table212[[#This Row],[Close Price]]-G1798)/G1798),0,(Table212[[#This Row],[Close Price]]-G1798)/G1798)</f>
        <v>-2.8127962085308014E-2</v>
      </c>
      <c r="L1799" s="39">
        <f>IF(OR(Table212[[#This Row],[Raw Return]]&lt;-20,Table212[[#This Row],[Raw Return]]&gt;20),"Outlier",Table212[[#This Row],[Raw Return]])</f>
        <v>-2.8127962085308014E-2</v>
      </c>
      <c r="M1799" s="40">
        <f>(Table212[[#This Row],[Return]]-$Q$3)^2</f>
        <v>8.652931817382224E-4</v>
      </c>
      <c r="N1799" s="40">
        <f>(Table212[[#This Row],[Return]]-$Q$3)^3</f>
        <v>-2.5453348420159764E-5</v>
      </c>
    </row>
    <row r="1800" spans="1:14" x14ac:dyDescent="0.3">
      <c r="A1800" s="36">
        <v>42913</v>
      </c>
      <c r="B1800" s="37">
        <v>4101.3</v>
      </c>
      <c r="C1800" s="37">
        <v>4106</v>
      </c>
      <c r="D1800" s="37">
        <v>4117.45</v>
      </c>
      <c r="E1800" s="37">
        <v>3982.2</v>
      </c>
      <c r="F1800" s="37">
        <v>4018.8</v>
      </c>
      <c r="G1800" s="37">
        <v>4036.05</v>
      </c>
      <c r="H1800" s="37">
        <v>4019.7</v>
      </c>
      <c r="I1800" s="37">
        <v>122618</v>
      </c>
      <c r="J1800" s="38">
        <v>492887101.55000001</v>
      </c>
      <c r="K1800" s="39">
        <f>IF(ISERROR((Table212[[#This Row],[Close Price]]-G1799)/G1799),0,(Table212[[#This Row],[Close Price]]-G1799)/G1799)</f>
        <v>-1.5909589642308535E-2</v>
      </c>
      <c r="L1800" s="39">
        <f>IF(OR(Table212[[#This Row],[Raw Return]]&lt;-20,Table212[[#This Row],[Raw Return]]&gt;20),"Outlier",Table212[[#This Row],[Raw Return]])</f>
        <v>-1.5909589642308535E-2</v>
      </c>
      <c r="M1800" s="40">
        <f>(Table212[[#This Row],[Return]]-$Q$3)^2</f>
        <v>2.9575379002653323E-4</v>
      </c>
      <c r="N1800" s="40">
        <f>(Table212[[#This Row],[Return]]-$Q$3)^3</f>
        <v>-5.0862239447307897E-6</v>
      </c>
    </row>
    <row r="1801" spans="1:14" x14ac:dyDescent="0.3">
      <c r="A1801" s="31">
        <v>42914</v>
      </c>
      <c r="B1801" s="32">
        <v>4036.05</v>
      </c>
      <c r="C1801" s="32">
        <v>4025</v>
      </c>
      <c r="D1801" s="32">
        <v>4155</v>
      </c>
      <c r="E1801" s="32">
        <v>3950</v>
      </c>
      <c r="F1801" s="32">
        <v>4152</v>
      </c>
      <c r="G1801" s="32">
        <v>4108.1499999999996</v>
      </c>
      <c r="H1801" s="32">
        <v>4059.25</v>
      </c>
      <c r="I1801" s="32">
        <v>111692</v>
      </c>
      <c r="J1801" s="33">
        <v>453385413.25</v>
      </c>
      <c r="K1801" s="39">
        <f>IF(ISERROR((Table212[[#This Row],[Close Price]]-G1800)/G1800),0,(Table212[[#This Row],[Close Price]]-G1800)/G1800)</f>
        <v>1.7864000693747464E-2</v>
      </c>
      <c r="L1801" s="39">
        <f>IF(OR(Table212[[#This Row],[Raw Return]]&lt;-20,Table212[[#This Row],[Raw Return]]&gt;20),"Outlier",Table212[[#This Row],[Raw Return]])</f>
        <v>1.7864000693747464E-2</v>
      </c>
      <c r="M1801" s="40">
        <f>(Table212[[#This Row],[Return]]-$Q$3)^2</f>
        <v>2.7476697923967504E-4</v>
      </c>
      <c r="N1801" s="40">
        <f>(Table212[[#This Row],[Return]]-$Q$3)^3</f>
        <v>4.5545639965594092E-6</v>
      </c>
    </row>
    <row r="1802" spans="1:14" x14ac:dyDescent="0.3">
      <c r="A1802" s="36">
        <v>42915</v>
      </c>
      <c r="B1802" s="37">
        <v>4108.1499999999996</v>
      </c>
      <c r="C1802" s="37">
        <v>4150</v>
      </c>
      <c r="D1802" s="37">
        <v>4168.7</v>
      </c>
      <c r="E1802" s="37">
        <v>4075</v>
      </c>
      <c r="F1802" s="37">
        <v>4100</v>
      </c>
      <c r="G1802" s="37">
        <v>4098.75</v>
      </c>
      <c r="H1802" s="37">
        <v>4126.17</v>
      </c>
      <c r="I1802" s="37">
        <v>142918</v>
      </c>
      <c r="J1802" s="38">
        <v>589703798.95000005</v>
      </c>
      <c r="K1802" s="39">
        <f>IF(ISERROR((Table212[[#This Row],[Close Price]]-G1801)/G1801),0,(Table212[[#This Row],[Close Price]]-G1801)/G1801)</f>
        <v>-2.2881345617856304E-3</v>
      </c>
      <c r="L1802" s="39">
        <f>IF(OR(Table212[[#This Row],[Raw Return]]&lt;-20,Table212[[#This Row],[Raw Return]]&gt;20),"Outlier",Table212[[#This Row],[Raw Return]])</f>
        <v>-2.2881345617856304E-3</v>
      </c>
      <c r="M1802" s="40">
        <f>(Table212[[#This Row],[Return]]-$Q$3)^2</f>
        <v>1.2788052304682192E-5</v>
      </c>
      <c r="N1802" s="40">
        <f>(Table212[[#This Row],[Return]]-$Q$3)^3</f>
        <v>-4.5730569082321153E-8</v>
      </c>
    </row>
    <row r="1803" spans="1:14" x14ac:dyDescent="0.3">
      <c r="A1803" s="31">
        <v>42916</v>
      </c>
      <c r="B1803" s="32">
        <v>4098.75</v>
      </c>
      <c r="C1803" s="32">
        <v>4100</v>
      </c>
      <c r="D1803" s="32">
        <v>4141.8</v>
      </c>
      <c r="E1803" s="32">
        <v>4052.25</v>
      </c>
      <c r="F1803" s="32">
        <v>4107.1499999999996</v>
      </c>
      <c r="G1803" s="32">
        <v>4118.7</v>
      </c>
      <c r="H1803" s="32">
        <v>4110.05</v>
      </c>
      <c r="I1803" s="32">
        <v>86710</v>
      </c>
      <c r="J1803" s="33">
        <v>356382678.35000002</v>
      </c>
      <c r="K1803" s="39">
        <f>IF(ISERROR((Table212[[#This Row],[Close Price]]-G1802)/G1802),0,(Table212[[#This Row],[Close Price]]-G1802)/G1802)</f>
        <v>4.8673376029276776E-3</v>
      </c>
      <c r="L1803" s="39">
        <f>IF(OR(Table212[[#This Row],[Raw Return]]&lt;-20,Table212[[#This Row],[Raw Return]]&gt;20),"Outlier",Table212[[#This Row],[Raw Return]])</f>
        <v>4.8673376029276776E-3</v>
      </c>
      <c r="M1803" s="40">
        <f>(Table212[[#This Row],[Return]]-$Q$3)^2</f>
        <v>1.2812344407979948E-5</v>
      </c>
      <c r="N1803" s="40">
        <f>(Table212[[#This Row],[Return]]-$Q$3)^3</f>
        <v>4.5860935193830062E-8</v>
      </c>
    </row>
    <row r="1804" spans="1:14" x14ac:dyDescent="0.3">
      <c r="A1804" s="36">
        <v>42919</v>
      </c>
      <c r="B1804" s="37">
        <v>4118.7</v>
      </c>
      <c r="C1804" s="37">
        <v>4125</v>
      </c>
      <c r="D1804" s="37">
        <v>4168.6000000000004</v>
      </c>
      <c r="E1804" s="37">
        <v>4092.95</v>
      </c>
      <c r="F1804" s="37">
        <v>4130</v>
      </c>
      <c r="G1804" s="37">
        <v>4130.7</v>
      </c>
      <c r="H1804" s="37">
        <v>4122.3599999999997</v>
      </c>
      <c r="I1804" s="37">
        <v>108062</v>
      </c>
      <c r="J1804" s="38">
        <v>445470178.80000001</v>
      </c>
      <c r="K1804" s="39">
        <f>IF(ISERROR((Table212[[#This Row],[Close Price]]-G1803)/G1803),0,(Table212[[#This Row],[Close Price]]-G1803)/G1803)</f>
        <v>2.9135406803117488E-3</v>
      </c>
      <c r="L1804" s="39">
        <f>IF(OR(Table212[[#This Row],[Raw Return]]&lt;-20,Table212[[#This Row],[Raw Return]]&gt;20),"Outlier",Table212[[#This Row],[Raw Return]])</f>
        <v>2.9135406803117488E-3</v>
      </c>
      <c r="M1804" s="40">
        <f>(Table212[[#This Row],[Return]]-$Q$3)^2</f>
        <v>2.642694384849589E-6</v>
      </c>
      <c r="N1804" s="40">
        <f>(Table212[[#This Row],[Return]]-$Q$3)^3</f>
        <v>4.2960607386772941E-9</v>
      </c>
    </row>
    <row r="1805" spans="1:14" x14ac:dyDescent="0.3">
      <c r="A1805" s="31">
        <v>42920</v>
      </c>
      <c r="B1805" s="32">
        <v>4130.7</v>
      </c>
      <c r="C1805" s="32">
        <v>4149</v>
      </c>
      <c r="D1805" s="32">
        <v>4189</v>
      </c>
      <c r="E1805" s="32">
        <v>4105.3999999999996</v>
      </c>
      <c r="F1805" s="32">
        <v>4113.2</v>
      </c>
      <c r="G1805" s="32">
        <v>4132.7</v>
      </c>
      <c r="H1805" s="32">
        <v>4158.37</v>
      </c>
      <c r="I1805" s="32">
        <v>87938</v>
      </c>
      <c r="J1805" s="33">
        <v>365678528.14999998</v>
      </c>
      <c r="K1805" s="39">
        <f>IF(ISERROR((Table212[[#This Row],[Close Price]]-G1804)/G1804),0,(Table212[[#This Row],[Close Price]]-G1804)/G1804)</f>
        <v>4.841794368993149E-4</v>
      </c>
      <c r="L1805" s="39">
        <f>IF(OR(Table212[[#This Row],[Raw Return]]&lt;-20,Table212[[#This Row],[Raw Return]]&gt;20),"Outlier",Table212[[#This Row],[Raw Return]])</f>
        <v>4.841794368993149E-4</v>
      </c>
      <c r="M1805" s="40">
        <f>(Table212[[#This Row],[Return]]-$Q$3)^2</f>
        <v>6.4597328779895368E-7</v>
      </c>
      <c r="N1805" s="40">
        <f>(Table212[[#This Row],[Return]]-$Q$3)^3</f>
        <v>-5.1918464451113075E-10</v>
      </c>
    </row>
    <row r="1806" spans="1:14" x14ac:dyDescent="0.3">
      <c r="A1806" s="36">
        <v>42921</v>
      </c>
      <c r="B1806" s="37">
        <v>4132.7</v>
      </c>
      <c r="C1806" s="37">
        <v>4135.1499999999996</v>
      </c>
      <c r="D1806" s="37">
        <v>4174</v>
      </c>
      <c r="E1806" s="37">
        <v>4118.3999999999996</v>
      </c>
      <c r="F1806" s="37">
        <v>4170</v>
      </c>
      <c r="G1806" s="37">
        <v>4149.25</v>
      </c>
      <c r="H1806" s="37">
        <v>4144.1099999999997</v>
      </c>
      <c r="I1806" s="37">
        <v>179431</v>
      </c>
      <c r="J1806" s="38">
        <v>743582434</v>
      </c>
      <c r="K1806" s="39">
        <f>IF(ISERROR((Table212[[#This Row],[Close Price]]-G1805)/G1805),0,(Table212[[#This Row],[Close Price]]-G1805)/G1805)</f>
        <v>4.0046458731580279E-3</v>
      </c>
      <c r="L1806" s="39">
        <f>IF(OR(Table212[[#This Row],[Raw Return]]&lt;-20,Table212[[#This Row],[Raw Return]]&gt;20),"Outlier",Table212[[#This Row],[Raw Return]])</f>
        <v>4.0046458731580279E-3</v>
      </c>
      <c r="M1806" s="40">
        <f>(Table212[[#This Row],[Return]]-$Q$3)^2</f>
        <v>7.3806860184480688E-6</v>
      </c>
      <c r="N1806" s="40">
        <f>(Table212[[#This Row],[Return]]-$Q$3)^3</f>
        <v>2.005141823336613E-8</v>
      </c>
    </row>
    <row r="1807" spans="1:14" x14ac:dyDescent="0.3">
      <c r="A1807" s="31">
        <v>42922</v>
      </c>
      <c r="B1807" s="32">
        <v>4149.25</v>
      </c>
      <c r="C1807" s="32">
        <v>4162</v>
      </c>
      <c r="D1807" s="32">
        <v>4198.95</v>
      </c>
      <c r="E1807" s="32">
        <v>4120.2</v>
      </c>
      <c r="F1807" s="32">
        <v>4125</v>
      </c>
      <c r="G1807" s="32">
        <v>4151.5</v>
      </c>
      <c r="H1807" s="32">
        <v>4158.96</v>
      </c>
      <c r="I1807" s="32">
        <v>98393</v>
      </c>
      <c r="J1807" s="33">
        <v>409212082.60000002</v>
      </c>
      <c r="K1807" s="39">
        <f>IF(ISERROR((Table212[[#This Row],[Close Price]]-G1806)/G1806),0,(Table212[[#This Row],[Close Price]]-G1806)/G1806)</f>
        <v>5.4226667470024708E-4</v>
      </c>
      <c r="L1807" s="39">
        <f>IF(OR(Table212[[#This Row],[Raw Return]]&lt;-20,Table212[[#This Row],[Raw Return]]&gt;20),"Outlier",Table212[[#This Row],[Raw Return]])</f>
        <v>5.4226667470024708E-4</v>
      </c>
      <c r="M1807" s="40">
        <f>(Table212[[#This Row],[Return]]-$Q$3)^2</f>
        <v>5.559751270748715E-7</v>
      </c>
      <c r="N1807" s="40">
        <f>(Table212[[#This Row],[Return]]-$Q$3)^3</f>
        <v>-4.1455584627666985E-10</v>
      </c>
    </row>
    <row r="1808" spans="1:14" x14ac:dyDescent="0.3">
      <c r="A1808" s="36">
        <v>42923</v>
      </c>
      <c r="B1808" s="37">
        <v>4151.5</v>
      </c>
      <c r="C1808" s="37">
        <v>4140.5</v>
      </c>
      <c r="D1808" s="37">
        <v>4153.3</v>
      </c>
      <c r="E1808" s="37">
        <v>4080</v>
      </c>
      <c r="F1808" s="37">
        <v>4108.6000000000004</v>
      </c>
      <c r="G1808" s="37">
        <v>4115.8999999999996</v>
      </c>
      <c r="H1808" s="37">
        <v>4115.88</v>
      </c>
      <c r="I1808" s="37">
        <v>93621</v>
      </c>
      <c r="J1808" s="38">
        <v>385332426.14999998</v>
      </c>
      <c r="K1808" s="39">
        <f>IF(ISERROR((Table212[[#This Row],[Close Price]]-G1807)/G1807),0,(Table212[[#This Row],[Close Price]]-G1807)/G1807)</f>
        <v>-8.5752137781525632E-3</v>
      </c>
      <c r="L1808" s="39">
        <f>IF(OR(Table212[[#This Row],[Raw Return]]&lt;-20,Table212[[#This Row],[Raw Return]]&gt;20),"Outlier",Table212[[#This Row],[Raw Return]])</f>
        <v>-8.5752137781525632E-3</v>
      </c>
      <c r="M1808" s="40">
        <f>(Table212[[#This Row],[Return]]-$Q$3)^2</f>
        <v>9.7281093710428E-5</v>
      </c>
      <c r="N1808" s="40">
        <f>(Table212[[#This Row],[Return]]-$Q$3)^3</f>
        <v>-9.5949489178090157E-7</v>
      </c>
    </row>
    <row r="1809" spans="1:14" x14ac:dyDescent="0.3">
      <c r="A1809" s="31">
        <v>42926</v>
      </c>
      <c r="B1809" s="32">
        <v>4115.8999999999996</v>
      </c>
      <c r="C1809" s="32">
        <v>4116.1000000000004</v>
      </c>
      <c r="D1809" s="32">
        <v>4145.3</v>
      </c>
      <c r="E1809" s="32">
        <v>4090.7</v>
      </c>
      <c r="F1809" s="32">
        <v>4090.7</v>
      </c>
      <c r="G1809" s="32">
        <v>4103</v>
      </c>
      <c r="H1809" s="32">
        <v>4111.63</v>
      </c>
      <c r="I1809" s="32">
        <v>17464</v>
      </c>
      <c r="J1809" s="33">
        <v>71805556.25</v>
      </c>
      <c r="K1809" s="39">
        <f>IF(ISERROR((Table212[[#This Row],[Close Price]]-G1808)/G1808),0,(Table212[[#This Row],[Close Price]]-G1808)/G1808)</f>
        <v>-3.1341869335988815E-3</v>
      </c>
      <c r="L1809" s="39">
        <f>IF(OR(Table212[[#This Row],[Raw Return]]&lt;-20,Table212[[#This Row],[Raw Return]]&gt;20),"Outlier",Table212[[#This Row],[Raw Return]])</f>
        <v>-3.1341869335988815E-3</v>
      </c>
      <c r="M1809" s="40">
        <f>(Table212[[#This Row],[Return]]-$Q$3)^2</f>
        <v>1.9554888854817727E-5</v>
      </c>
      <c r="N1809" s="40">
        <f>(Table212[[#This Row],[Return]]-$Q$3)^3</f>
        <v>-8.647349810494041E-8</v>
      </c>
    </row>
    <row r="1810" spans="1:14" x14ac:dyDescent="0.3">
      <c r="A1810" s="36">
        <v>42927</v>
      </c>
      <c r="B1810" s="37">
        <v>4103</v>
      </c>
      <c r="C1810" s="37">
        <v>4105.1000000000004</v>
      </c>
      <c r="D1810" s="37">
        <v>4142.2</v>
      </c>
      <c r="E1810" s="37">
        <v>4091.15</v>
      </c>
      <c r="F1810" s="37">
        <v>4120</v>
      </c>
      <c r="G1810" s="37">
        <v>4123.2</v>
      </c>
      <c r="H1810" s="37">
        <v>4117.16</v>
      </c>
      <c r="I1810" s="37">
        <v>103330</v>
      </c>
      <c r="J1810" s="38">
        <v>425426507.85000002</v>
      </c>
      <c r="K1810" s="39">
        <f>IF(ISERROR((Table212[[#This Row],[Close Price]]-G1809)/G1809),0,(Table212[[#This Row],[Close Price]]-G1809)/G1809)</f>
        <v>4.9232269071410716E-3</v>
      </c>
      <c r="L1810" s="39">
        <f>IF(OR(Table212[[#This Row],[Raw Return]]&lt;-20,Table212[[#This Row],[Raw Return]]&gt;20),"Outlier",Table212[[#This Row],[Raw Return]])</f>
        <v>4.9232269071410716E-3</v>
      </c>
      <c r="M1810" s="40">
        <f>(Table212[[#This Row],[Return]]-$Q$3)^2</f>
        <v>1.3215572121436912E-5</v>
      </c>
      <c r="N1810" s="40">
        <f>(Table212[[#This Row],[Return]]-$Q$3)^3</f>
        <v>4.8042871122944527E-8</v>
      </c>
    </row>
    <row r="1811" spans="1:14" x14ac:dyDescent="0.3">
      <c r="A1811" s="31">
        <v>42928</v>
      </c>
      <c r="B1811" s="32">
        <v>4123.2</v>
      </c>
      <c r="C1811" s="32">
        <v>4093</v>
      </c>
      <c r="D1811" s="32">
        <v>4249</v>
      </c>
      <c r="E1811" s="32">
        <v>4093</v>
      </c>
      <c r="F1811" s="32">
        <v>4237</v>
      </c>
      <c r="G1811" s="32">
        <v>4229.3</v>
      </c>
      <c r="H1811" s="32">
        <v>4183.6899999999996</v>
      </c>
      <c r="I1811" s="32">
        <v>213039</v>
      </c>
      <c r="J1811" s="33">
        <v>891289017.85000002</v>
      </c>
      <c r="K1811" s="39">
        <f>IF(ISERROR((Table212[[#This Row],[Close Price]]-G1810)/G1810),0,(Table212[[#This Row],[Close Price]]-G1810)/G1810)</f>
        <v>2.57324408226621E-2</v>
      </c>
      <c r="L1811" s="39">
        <f>IF(OR(Table212[[#This Row],[Raw Return]]&lt;-20,Table212[[#This Row],[Raw Return]]&gt;20),"Outlier",Table212[[#This Row],[Raw Return]])</f>
        <v>2.57324408226621E-2</v>
      </c>
      <c r="M1811" s="40">
        <f>(Table212[[#This Row],[Return]]-$Q$3)^2</f>
        <v>5.9753537699305868E-4</v>
      </c>
      <c r="N1811" s="40">
        <f>(Table212[[#This Row],[Return]]-$Q$3)^3</f>
        <v>1.4606475483199198E-5</v>
      </c>
    </row>
    <row r="1812" spans="1:14" x14ac:dyDescent="0.3">
      <c r="A1812" s="36">
        <v>42929</v>
      </c>
      <c r="B1812" s="37">
        <v>4229.3</v>
      </c>
      <c r="C1812" s="37">
        <v>4273.3</v>
      </c>
      <c r="D1812" s="37">
        <v>4373.55</v>
      </c>
      <c r="E1812" s="37">
        <v>4240.1000000000004</v>
      </c>
      <c r="F1812" s="37">
        <v>4365</v>
      </c>
      <c r="G1812" s="37">
        <v>4364.55</v>
      </c>
      <c r="H1812" s="37">
        <v>4331.3</v>
      </c>
      <c r="I1812" s="37">
        <v>409545</v>
      </c>
      <c r="J1812" s="38">
        <v>1773863291.25</v>
      </c>
      <c r="K1812" s="39">
        <f>IF(ISERROR((Table212[[#This Row],[Close Price]]-G1811)/G1811),0,(Table212[[#This Row],[Close Price]]-G1811)/G1811)</f>
        <v>3.1979287352516962E-2</v>
      </c>
      <c r="L1812" s="39">
        <f>IF(OR(Table212[[#This Row],[Raw Return]]&lt;-20,Table212[[#This Row],[Raw Return]]&gt;20),"Outlier",Table212[[#This Row],[Raw Return]])</f>
        <v>3.1979287352516962E-2</v>
      </c>
      <c r="M1812" s="40">
        <f>(Table212[[#This Row],[Return]]-$Q$3)^2</f>
        <v>9.4196100772004623E-4</v>
      </c>
      <c r="N1812" s="40">
        <f>(Table212[[#This Row],[Return]]-$Q$3)^3</f>
        <v>2.8910086323981437E-5</v>
      </c>
    </row>
    <row r="1813" spans="1:14" x14ac:dyDescent="0.3">
      <c r="A1813" s="31">
        <v>42930</v>
      </c>
      <c r="B1813" s="32">
        <v>4364.55</v>
      </c>
      <c r="C1813" s="32">
        <v>4400</v>
      </c>
      <c r="D1813" s="32">
        <v>4424</v>
      </c>
      <c r="E1813" s="32">
        <v>4328.1499999999996</v>
      </c>
      <c r="F1813" s="32">
        <v>4400</v>
      </c>
      <c r="G1813" s="32">
        <v>4399.8999999999996</v>
      </c>
      <c r="H1813" s="32">
        <v>4386.76</v>
      </c>
      <c r="I1813" s="32">
        <v>229905</v>
      </c>
      <c r="J1813" s="33">
        <v>1008538220.85</v>
      </c>
      <c r="K1813" s="39">
        <f>IF(ISERROR((Table212[[#This Row],[Close Price]]-G1812)/G1812),0,(Table212[[#This Row],[Close Price]]-G1812)/G1812)</f>
        <v>8.0993458661258212E-3</v>
      </c>
      <c r="L1813" s="39">
        <f>IF(OR(Table212[[#This Row],[Raw Return]]&lt;-20,Table212[[#This Row],[Raw Return]]&gt;20),"Outlier",Table212[[#This Row],[Raw Return]])</f>
        <v>8.0993458661258212E-3</v>
      </c>
      <c r="M1813" s="40">
        <f>(Table212[[#This Row],[Return]]-$Q$3)^2</f>
        <v>4.6395739325516673E-5</v>
      </c>
      <c r="N1813" s="40">
        <f>(Table212[[#This Row],[Return]]-$Q$3)^3</f>
        <v>3.1602187794781184E-7</v>
      </c>
    </row>
    <row r="1814" spans="1:14" x14ac:dyDescent="0.3">
      <c r="A1814" s="36">
        <v>42933</v>
      </c>
      <c r="B1814" s="37">
        <v>4399.8999999999996</v>
      </c>
      <c r="C1814" s="37">
        <v>4418.8999999999996</v>
      </c>
      <c r="D1814" s="37">
        <v>4483.3500000000004</v>
      </c>
      <c r="E1814" s="37">
        <v>4400</v>
      </c>
      <c r="F1814" s="37">
        <v>4436.1000000000004</v>
      </c>
      <c r="G1814" s="37">
        <v>4446.3</v>
      </c>
      <c r="H1814" s="37">
        <v>4453.93</v>
      </c>
      <c r="I1814" s="37">
        <v>169423</v>
      </c>
      <c r="J1814" s="38">
        <v>754598545.54999995</v>
      </c>
      <c r="K1814" s="39">
        <f>IF(ISERROR((Table212[[#This Row],[Close Price]]-G1813)/G1813),0,(Table212[[#This Row],[Close Price]]-G1813)/G1813)</f>
        <v>1.0545694220323315E-2</v>
      </c>
      <c r="L1814" s="39">
        <f>IF(OR(Table212[[#This Row],[Raw Return]]&lt;-20,Table212[[#This Row],[Raw Return]]&gt;20),"Outlier",Table212[[#This Row],[Raw Return]])</f>
        <v>1.0545694220323315E-2</v>
      </c>
      <c r="M1814" s="40">
        <f>(Table212[[#This Row],[Return]]-$Q$3)^2</f>
        <v>8.5706678445006767E-5</v>
      </c>
      <c r="N1814" s="40">
        <f>(Table212[[#This Row],[Return]]-$Q$3)^3</f>
        <v>7.9345444342134703E-7</v>
      </c>
    </row>
    <row r="1815" spans="1:14" x14ac:dyDescent="0.3">
      <c r="A1815" s="31">
        <v>42934</v>
      </c>
      <c r="B1815" s="32">
        <v>4446.3</v>
      </c>
      <c r="C1815" s="32">
        <v>4450.1499999999996</v>
      </c>
      <c r="D1815" s="32">
        <v>4469.8</v>
      </c>
      <c r="E1815" s="32">
        <v>4394</v>
      </c>
      <c r="F1815" s="32">
        <v>4419.8500000000004</v>
      </c>
      <c r="G1815" s="32">
        <v>4419.55</v>
      </c>
      <c r="H1815" s="32">
        <v>4440.47</v>
      </c>
      <c r="I1815" s="32">
        <v>103425</v>
      </c>
      <c r="J1815" s="33">
        <v>459255738.64999998</v>
      </c>
      <c r="K1815" s="39">
        <f>IF(ISERROR((Table212[[#This Row],[Close Price]]-G1814)/G1814),0,(Table212[[#This Row],[Close Price]]-G1814)/G1814)</f>
        <v>-6.0162382205429235E-3</v>
      </c>
      <c r="L1815" s="39">
        <f>IF(OR(Table212[[#This Row],[Raw Return]]&lt;-20,Table212[[#This Row],[Raw Return]]&gt;20),"Outlier",Table212[[#This Row],[Raw Return]])</f>
        <v>-6.0162382205429235E-3</v>
      </c>
      <c r="M1815" s="40">
        <f>(Table212[[#This Row],[Return]]-$Q$3)^2</f>
        <v>5.3350494618183734E-5</v>
      </c>
      <c r="N1815" s="40">
        <f>(Table212[[#This Row],[Return]]-$Q$3)^3</f>
        <v>-3.8967960402664938E-7</v>
      </c>
    </row>
    <row r="1816" spans="1:14" x14ac:dyDescent="0.3">
      <c r="A1816" s="36">
        <v>42935</v>
      </c>
      <c r="B1816" s="37">
        <v>4419.55</v>
      </c>
      <c r="C1816" s="37">
        <v>4430</v>
      </c>
      <c r="D1816" s="37">
        <v>4595.95</v>
      </c>
      <c r="E1816" s="37">
        <v>4428.8</v>
      </c>
      <c r="F1816" s="37">
        <v>4579</v>
      </c>
      <c r="G1816" s="37">
        <v>4564.5</v>
      </c>
      <c r="H1816" s="37">
        <v>4528.18</v>
      </c>
      <c r="I1816" s="37">
        <v>355676</v>
      </c>
      <c r="J1816" s="38">
        <v>1610565471.75</v>
      </c>
      <c r="K1816" s="39">
        <f>IF(ISERROR((Table212[[#This Row],[Close Price]]-G1815)/G1815),0,(Table212[[#This Row],[Close Price]]-G1815)/G1815)</f>
        <v>3.2797456754646924E-2</v>
      </c>
      <c r="L1816" s="39">
        <f>IF(OR(Table212[[#This Row],[Raw Return]]&lt;-20,Table212[[#This Row],[Raw Return]]&gt;20),"Outlier",Table212[[#This Row],[Raw Return]])</f>
        <v>3.2797456754646924E-2</v>
      </c>
      <c r="M1816" s="40">
        <f>(Table212[[#This Row],[Return]]-$Q$3)^2</f>
        <v>9.9285191031024352E-4</v>
      </c>
      <c r="N1816" s="40">
        <f>(Table212[[#This Row],[Return]]-$Q$3)^3</f>
        <v>3.1284319574770923E-5</v>
      </c>
    </row>
    <row r="1817" spans="1:14" x14ac:dyDescent="0.3">
      <c r="A1817" s="31">
        <v>42936</v>
      </c>
      <c r="B1817" s="32">
        <v>4564.5</v>
      </c>
      <c r="C1817" s="32">
        <v>4595</v>
      </c>
      <c r="D1817" s="32">
        <v>4747</v>
      </c>
      <c r="E1817" s="32">
        <v>4527.7</v>
      </c>
      <c r="F1817" s="32">
        <v>4675</v>
      </c>
      <c r="G1817" s="32">
        <v>4679.3</v>
      </c>
      <c r="H1817" s="32">
        <v>4660.01</v>
      </c>
      <c r="I1817" s="32">
        <v>347484</v>
      </c>
      <c r="J1817" s="33">
        <v>1619280412.8</v>
      </c>
      <c r="K1817" s="39">
        <f>IF(ISERROR((Table212[[#This Row],[Close Price]]-G1816)/G1816),0,(Table212[[#This Row],[Close Price]]-G1816)/G1816)</f>
        <v>2.5150618906780629E-2</v>
      </c>
      <c r="L1817" s="39">
        <f>IF(OR(Table212[[#This Row],[Raw Return]]&lt;-20,Table212[[#This Row],[Raw Return]]&gt;20),"Outlier",Table212[[#This Row],[Raw Return]])</f>
        <v>2.5150618906780629E-2</v>
      </c>
      <c r="M1817" s="40">
        <f>(Table212[[#This Row],[Return]]-$Q$3)^2</f>
        <v>5.6942915932372965E-4</v>
      </c>
      <c r="N1817" s="40">
        <f>(Table212[[#This Row],[Return]]-$Q$3)^3</f>
        <v>1.3588125648000482E-5</v>
      </c>
    </row>
    <row r="1818" spans="1:14" x14ac:dyDescent="0.3">
      <c r="A1818" s="36">
        <v>42937</v>
      </c>
      <c r="B1818" s="37">
        <v>4679.3</v>
      </c>
      <c r="C1818" s="37">
        <v>4682.8</v>
      </c>
      <c r="D1818" s="37">
        <v>4975</v>
      </c>
      <c r="E1818" s="37">
        <v>4678.8999999999996</v>
      </c>
      <c r="F1818" s="37">
        <v>4930</v>
      </c>
      <c r="G1818" s="37">
        <v>4910.3999999999996</v>
      </c>
      <c r="H1818" s="37">
        <v>4862.1000000000004</v>
      </c>
      <c r="I1818" s="37">
        <v>516203</v>
      </c>
      <c r="J1818" s="38">
        <v>2509830923.0500002</v>
      </c>
      <c r="K1818" s="39">
        <f>IF(ISERROR((Table212[[#This Row],[Close Price]]-G1817)/G1817),0,(Table212[[#This Row],[Close Price]]-G1817)/G1817)</f>
        <v>4.9387728933814767E-2</v>
      </c>
      <c r="L1818" s="39">
        <f>IF(OR(Table212[[#This Row],[Raw Return]]&lt;-20,Table212[[#This Row],[Raw Return]]&gt;20),"Outlier",Table212[[#This Row],[Raw Return]])</f>
        <v>4.9387728933814767E-2</v>
      </c>
      <c r="M1818" s="40">
        <f>(Table212[[#This Row],[Return]]-$Q$3)^2</f>
        <v>2.3135931518131854E-3</v>
      </c>
      <c r="N1818" s="40">
        <f>(Table212[[#This Row],[Return]]-$Q$3)^3</f>
        <v>1.1128342540553438E-4</v>
      </c>
    </row>
    <row r="1819" spans="1:14" x14ac:dyDescent="0.3">
      <c r="A1819" s="31">
        <v>42940</v>
      </c>
      <c r="B1819" s="32">
        <v>4910.3999999999996</v>
      </c>
      <c r="C1819" s="32">
        <v>4950</v>
      </c>
      <c r="D1819" s="32">
        <v>5044.7</v>
      </c>
      <c r="E1819" s="32">
        <v>4905</v>
      </c>
      <c r="F1819" s="32">
        <v>4949</v>
      </c>
      <c r="G1819" s="32">
        <v>4949.95</v>
      </c>
      <c r="H1819" s="32">
        <v>4971.18</v>
      </c>
      <c r="I1819" s="32">
        <v>321007</v>
      </c>
      <c r="J1819" s="33">
        <v>1595783122.7</v>
      </c>
      <c r="K1819" s="39">
        <f>IF(ISERROR((Table212[[#This Row],[Close Price]]-G1818)/G1818),0,(Table212[[#This Row],[Close Price]]-G1818)/G1818)</f>
        <v>8.0543336591724062E-3</v>
      </c>
      <c r="L1819" s="39">
        <f>IF(OR(Table212[[#This Row],[Raw Return]]&lt;-20,Table212[[#This Row],[Raw Return]]&gt;20),"Outlier",Table212[[#This Row],[Raw Return]])</f>
        <v>8.0543336591724062E-3</v>
      </c>
      <c r="M1819" s="40">
        <f>(Table212[[#This Row],[Return]]-$Q$3)^2</f>
        <v>4.5784569368843767E-5</v>
      </c>
      <c r="N1819" s="40">
        <f>(Table212[[#This Row],[Return]]-$Q$3)^3</f>
        <v>3.0979806484943016E-7</v>
      </c>
    </row>
    <row r="1820" spans="1:14" x14ac:dyDescent="0.3">
      <c r="A1820" s="36">
        <v>42941</v>
      </c>
      <c r="B1820" s="37">
        <v>4949.95</v>
      </c>
      <c r="C1820" s="37">
        <v>4949</v>
      </c>
      <c r="D1820" s="37">
        <v>5001</v>
      </c>
      <c r="E1820" s="37">
        <v>4920</v>
      </c>
      <c r="F1820" s="37">
        <v>4949</v>
      </c>
      <c r="G1820" s="37">
        <v>4958.5</v>
      </c>
      <c r="H1820" s="37">
        <v>4951.76</v>
      </c>
      <c r="I1820" s="37">
        <v>147644</v>
      </c>
      <c r="J1820" s="38">
        <v>731097079.45000005</v>
      </c>
      <c r="K1820" s="39">
        <f>IF(ISERROR((Table212[[#This Row],[Close Price]]-G1819)/G1819),0,(Table212[[#This Row],[Close Price]]-G1819)/G1819)</f>
        <v>1.7272901746482655E-3</v>
      </c>
      <c r="L1820" s="39">
        <f>IF(OR(Table212[[#This Row],[Raw Return]]&lt;-20,Table212[[#This Row],[Raw Return]]&gt;20),"Outlier",Table212[[#This Row],[Raw Return]])</f>
        <v>1.7272901746482655E-3</v>
      </c>
      <c r="M1820" s="40">
        <f>(Table212[[#This Row],[Return]]-$Q$3)^2</f>
        <v>1.9306014789405581E-7</v>
      </c>
      <c r="N1820" s="40">
        <f>(Table212[[#This Row],[Return]]-$Q$3)^3</f>
        <v>8.4827946112251236E-11</v>
      </c>
    </row>
    <row r="1821" spans="1:14" x14ac:dyDescent="0.3">
      <c r="A1821" s="31">
        <v>42942</v>
      </c>
      <c r="B1821" s="32">
        <v>4958.5</v>
      </c>
      <c r="C1821" s="32">
        <v>4949</v>
      </c>
      <c r="D1821" s="32">
        <v>4996.75</v>
      </c>
      <c r="E1821" s="32">
        <v>4925</v>
      </c>
      <c r="F1821" s="32">
        <v>4938</v>
      </c>
      <c r="G1821" s="32">
        <v>4955.45</v>
      </c>
      <c r="H1821" s="32">
        <v>4964.3</v>
      </c>
      <c r="I1821" s="32">
        <v>122925</v>
      </c>
      <c r="J1821" s="33">
        <v>610236164.85000002</v>
      </c>
      <c r="K1821" s="39">
        <f>IF(ISERROR((Table212[[#This Row],[Close Price]]-G1820)/G1820),0,(Table212[[#This Row],[Close Price]]-G1820)/G1820)</f>
        <v>-6.1510537460929347E-4</v>
      </c>
      <c r="L1821" s="39">
        <f>IF(OR(Table212[[#This Row],[Raw Return]]&lt;-20,Table212[[#This Row],[Raw Return]]&gt;20),"Outlier",Table212[[#This Row],[Raw Return]])</f>
        <v>-6.1510537460929347E-4</v>
      </c>
      <c r="M1821" s="40">
        <f>(Table212[[#This Row],[Return]]-$Q$3)^2</f>
        <v>3.6214449508800812E-6</v>
      </c>
      <c r="N1821" s="40">
        <f>(Table212[[#This Row],[Return]]-$Q$3)^3</f>
        <v>-6.8916439490418813E-9</v>
      </c>
    </row>
    <row r="1822" spans="1:14" x14ac:dyDescent="0.3">
      <c r="A1822" s="36">
        <v>42943</v>
      </c>
      <c r="B1822" s="37">
        <v>4955.45</v>
      </c>
      <c r="C1822" s="37">
        <v>4950</v>
      </c>
      <c r="D1822" s="37">
        <v>5098</v>
      </c>
      <c r="E1822" s="37">
        <v>4890.1000000000004</v>
      </c>
      <c r="F1822" s="37">
        <v>4898.8500000000004</v>
      </c>
      <c r="G1822" s="37">
        <v>4934.45</v>
      </c>
      <c r="H1822" s="37">
        <v>5012.59</v>
      </c>
      <c r="I1822" s="37">
        <v>321478</v>
      </c>
      <c r="J1822" s="38">
        <v>1611436632.75</v>
      </c>
      <c r="K1822" s="39">
        <f>IF(ISERROR((Table212[[#This Row],[Close Price]]-G1821)/G1821),0,(Table212[[#This Row],[Close Price]]-G1821)/G1821)</f>
        <v>-4.2377584275898258E-3</v>
      </c>
      <c r="L1822" s="39">
        <f>IF(OR(Table212[[#This Row],[Raw Return]]&lt;-20,Table212[[#This Row],[Raw Return]]&gt;20),"Outlier",Table212[[#This Row],[Raw Return]])</f>
        <v>-4.2377584275898258E-3</v>
      </c>
      <c r="M1822" s="40">
        <f>(Table212[[#This Row],[Return]]-$Q$3)^2</f>
        <v>3.0532946050650354E-5</v>
      </c>
      <c r="N1822" s="40">
        <f>(Table212[[#This Row],[Return]]-$Q$3)^3</f>
        <v>-1.6871475496997797E-7</v>
      </c>
    </row>
    <row r="1823" spans="1:14" x14ac:dyDescent="0.3">
      <c r="A1823" s="31">
        <v>42944</v>
      </c>
      <c r="B1823" s="32">
        <v>4934.45</v>
      </c>
      <c r="C1823" s="32">
        <v>4896.95</v>
      </c>
      <c r="D1823" s="32">
        <v>5014</v>
      </c>
      <c r="E1823" s="32">
        <v>4890</v>
      </c>
      <c r="F1823" s="32">
        <v>4941</v>
      </c>
      <c r="G1823" s="32">
        <v>4926.3</v>
      </c>
      <c r="H1823" s="32">
        <v>4947.07</v>
      </c>
      <c r="I1823" s="32">
        <v>166077</v>
      </c>
      <c r="J1823" s="33">
        <v>821594328.10000002</v>
      </c>
      <c r="K1823" s="39">
        <f>IF(ISERROR((Table212[[#This Row],[Close Price]]-G1822)/G1822),0,(Table212[[#This Row],[Close Price]]-G1822)/G1822)</f>
        <v>-1.6516531730992586E-3</v>
      </c>
      <c r="L1823" s="39">
        <f>IF(OR(Table212[[#This Row],[Raw Return]]&lt;-20,Table212[[#This Row],[Raw Return]]&gt;20),"Outlier",Table212[[#This Row],[Raw Return]])</f>
        <v>-1.6516531730992586E-3</v>
      </c>
      <c r="M1823" s="40">
        <f>(Table212[[#This Row],[Return]]-$Q$3)^2</f>
        <v>8.6409967925751E-6</v>
      </c>
      <c r="N1823" s="40">
        <f>(Table212[[#This Row],[Return]]-$Q$3)^3</f>
        <v>-2.5400704719673168E-8</v>
      </c>
    </row>
    <row r="1824" spans="1:14" x14ac:dyDescent="0.3">
      <c r="A1824" s="36">
        <v>42947</v>
      </c>
      <c r="B1824" s="37">
        <v>4926.3</v>
      </c>
      <c r="C1824" s="37">
        <v>4940</v>
      </c>
      <c r="D1824" s="37">
        <v>5009.75</v>
      </c>
      <c r="E1824" s="37">
        <v>4927</v>
      </c>
      <c r="F1824" s="37">
        <v>5002</v>
      </c>
      <c r="G1824" s="37">
        <v>4991.8500000000004</v>
      </c>
      <c r="H1824" s="37">
        <v>4980.6099999999997</v>
      </c>
      <c r="I1824" s="37">
        <v>147439</v>
      </c>
      <c r="J1824" s="38">
        <v>734335898.29999995</v>
      </c>
      <c r="K1824" s="39">
        <f>IF(ISERROR((Table212[[#This Row],[Close Price]]-G1823)/G1823),0,(Table212[[#This Row],[Close Price]]-G1823)/G1823)</f>
        <v>1.330613239145001E-2</v>
      </c>
      <c r="L1824" s="39">
        <f>IF(OR(Table212[[#This Row],[Raw Return]]&lt;-20,Table212[[#This Row],[Raw Return]]&gt;20),"Outlier",Table212[[#This Row],[Raw Return]])</f>
        <v>1.330613239145001E-2</v>
      </c>
      <c r="M1824" s="40">
        <f>(Table212[[#This Row],[Return]]-$Q$3)^2</f>
        <v>1.4443781195740244E-4</v>
      </c>
      <c r="N1824" s="40">
        <f>(Table212[[#This Row],[Return]]-$Q$3)^3</f>
        <v>1.7358866021798555E-6</v>
      </c>
    </row>
    <row r="1825" spans="1:14" x14ac:dyDescent="0.3">
      <c r="A1825" s="31">
        <v>42948</v>
      </c>
      <c r="B1825" s="32">
        <v>4991.8500000000004</v>
      </c>
      <c r="C1825" s="32">
        <v>5025</v>
      </c>
      <c r="D1825" s="32">
        <v>5084.3999999999996</v>
      </c>
      <c r="E1825" s="32">
        <v>4990</v>
      </c>
      <c r="F1825" s="32">
        <v>5068.8999999999996</v>
      </c>
      <c r="G1825" s="32">
        <v>5067.25</v>
      </c>
      <c r="H1825" s="32">
        <v>5051.55</v>
      </c>
      <c r="I1825" s="32">
        <v>146487</v>
      </c>
      <c r="J1825" s="33">
        <v>739986098.95000005</v>
      </c>
      <c r="K1825" s="39">
        <f>IF(ISERROR((Table212[[#This Row],[Close Price]]-G1824)/G1824),0,(Table212[[#This Row],[Close Price]]-G1824)/G1824)</f>
        <v>1.5104620531466216E-2</v>
      </c>
      <c r="L1825" s="39">
        <f>IF(OR(Table212[[#This Row],[Raw Return]]&lt;-20,Table212[[#This Row],[Raw Return]]&gt;20),"Outlier",Table212[[#This Row],[Raw Return]])</f>
        <v>1.5104620531466216E-2</v>
      </c>
      <c r="M1825" s="40">
        <f>(Table212[[#This Row],[Return]]-$Q$3)^2</f>
        <v>1.90901653743096E-4</v>
      </c>
      <c r="N1825" s="40">
        <f>(Table212[[#This Row],[Return]]-$Q$3)^3</f>
        <v>2.6376340215622355E-6</v>
      </c>
    </row>
    <row r="1826" spans="1:14" x14ac:dyDescent="0.3">
      <c r="A1826" s="36">
        <v>42949</v>
      </c>
      <c r="B1826" s="37">
        <v>5067.25</v>
      </c>
      <c r="C1826" s="37">
        <v>5070</v>
      </c>
      <c r="D1826" s="37">
        <v>5100</v>
      </c>
      <c r="E1826" s="37">
        <v>4984.3999999999996</v>
      </c>
      <c r="F1826" s="37">
        <v>4990</v>
      </c>
      <c r="G1826" s="37">
        <v>5002.3500000000004</v>
      </c>
      <c r="H1826" s="37">
        <v>5025.8599999999997</v>
      </c>
      <c r="I1826" s="37">
        <v>142369</v>
      </c>
      <c r="J1826" s="38">
        <v>715526467.39999998</v>
      </c>
      <c r="K1826" s="39">
        <f>IF(ISERROR((Table212[[#This Row],[Close Price]]-G1825)/G1825),0,(Table212[[#This Row],[Close Price]]-G1825)/G1825)</f>
        <v>-1.2807735951452886E-2</v>
      </c>
      <c r="L1826" s="39">
        <f>IF(OR(Table212[[#This Row],[Raw Return]]&lt;-20,Table212[[#This Row],[Raw Return]]&gt;20),"Outlier",Table212[[#This Row],[Raw Return]])</f>
        <v>-1.2807735951452886E-2</v>
      </c>
      <c r="M1826" s="40">
        <f>(Table212[[#This Row],[Return]]-$Q$3)^2</f>
        <v>1.986870676485152E-4</v>
      </c>
      <c r="N1826" s="40">
        <f>(Table212[[#This Row],[Return]]-$Q$3)^3</f>
        <v>-2.8006213827320759E-6</v>
      </c>
    </row>
    <row r="1827" spans="1:14" x14ac:dyDescent="0.3">
      <c r="A1827" s="31">
        <v>42950</v>
      </c>
      <c r="B1827" s="32">
        <v>5002.3500000000004</v>
      </c>
      <c r="C1827" s="32">
        <v>5027.7</v>
      </c>
      <c r="D1827" s="32">
        <v>5177.7</v>
      </c>
      <c r="E1827" s="32">
        <v>5010</v>
      </c>
      <c r="F1827" s="32">
        <v>5105</v>
      </c>
      <c r="G1827" s="32">
        <v>5115.05</v>
      </c>
      <c r="H1827" s="32">
        <v>5106.2</v>
      </c>
      <c r="I1827" s="32">
        <v>311578</v>
      </c>
      <c r="J1827" s="33">
        <v>1590978686.55</v>
      </c>
      <c r="K1827" s="39">
        <f>IF(ISERROR((Table212[[#This Row],[Close Price]]-G1826)/G1826),0,(Table212[[#This Row],[Close Price]]-G1826)/G1826)</f>
        <v>2.2529411176746891E-2</v>
      </c>
      <c r="L1827" s="39">
        <f>IF(OR(Table212[[#This Row],[Raw Return]]&lt;-20,Table212[[#This Row],[Raw Return]]&gt;20),"Outlier",Table212[[#This Row],[Raw Return]])</f>
        <v>2.2529411176746891E-2</v>
      </c>
      <c r="M1827" s="40">
        <f>(Table212[[#This Row],[Return]]-$Q$3)^2</f>
        <v>4.5120162411454491E-4</v>
      </c>
      <c r="N1827" s="40">
        <f>(Table212[[#This Row],[Return]]-$Q$3)^3</f>
        <v>9.5842025046585802E-6</v>
      </c>
    </row>
    <row r="1828" spans="1:14" x14ac:dyDescent="0.3">
      <c r="A1828" s="36">
        <v>42951</v>
      </c>
      <c r="B1828" s="37">
        <v>5115.05</v>
      </c>
      <c r="C1828" s="37">
        <v>5121</v>
      </c>
      <c r="D1828" s="37">
        <v>5341.8</v>
      </c>
      <c r="E1828" s="37">
        <v>5118.6000000000004</v>
      </c>
      <c r="F1828" s="37">
        <v>5309</v>
      </c>
      <c r="G1828" s="37">
        <v>5308.15</v>
      </c>
      <c r="H1828" s="37">
        <v>5228.1000000000004</v>
      </c>
      <c r="I1828" s="37">
        <v>268186</v>
      </c>
      <c r="J1828" s="38">
        <v>1402102789.9000001</v>
      </c>
      <c r="K1828" s="39">
        <f>IF(ISERROR((Table212[[#This Row],[Close Price]]-G1827)/G1827),0,(Table212[[#This Row],[Close Price]]-G1827)/G1827)</f>
        <v>3.7751341629113977E-2</v>
      </c>
      <c r="L1828" s="39">
        <f>IF(OR(Table212[[#This Row],[Raw Return]]&lt;-20,Table212[[#This Row],[Raw Return]]&gt;20),"Outlier",Table212[[#This Row],[Raw Return]])</f>
        <v>3.7751341629113977E-2</v>
      </c>
      <c r="M1828" s="40">
        <f>(Table212[[#This Row],[Return]]-$Q$3)^2</f>
        <v>1.3295822785391121E-3</v>
      </c>
      <c r="N1828" s="40">
        <f>(Table212[[#This Row],[Return]]-$Q$3)^3</f>
        <v>4.8481140391605688E-5</v>
      </c>
    </row>
    <row r="1829" spans="1:14" x14ac:dyDescent="0.3">
      <c r="A1829" s="31">
        <v>42954</v>
      </c>
      <c r="B1829" s="32">
        <v>5308.15</v>
      </c>
      <c r="C1829" s="32">
        <v>5310.8</v>
      </c>
      <c r="D1829" s="32">
        <v>5495</v>
      </c>
      <c r="E1829" s="32">
        <v>5310.8</v>
      </c>
      <c r="F1829" s="32">
        <v>5435</v>
      </c>
      <c r="G1829" s="32">
        <v>5433.05</v>
      </c>
      <c r="H1829" s="32">
        <v>5416.86</v>
      </c>
      <c r="I1829" s="32">
        <v>243057</v>
      </c>
      <c r="J1829" s="33">
        <v>1316606303.05</v>
      </c>
      <c r="K1829" s="39">
        <f>IF(ISERROR((Table212[[#This Row],[Close Price]]-G1828)/G1828),0,(Table212[[#This Row],[Close Price]]-G1828)/G1828)</f>
        <v>2.3529855034239905E-2</v>
      </c>
      <c r="L1829" s="39">
        <f>IF(OR(Table212[[#This Row],[Raw Return]]&lt;-20,Table212[[#This Row],[Raw Return]]&gt;20),"Outlier",Table212[[#This Row],[Raw Return]])</f>
        <v>2.3529855034239905E-2</v>
      </c>
      <c r="M1829" s="40">
        <f>(Table212[[#This Row],[Return]]-$Q$3)^2</f>
        <v>4.9470438264179629E-4</v>
      </c>
      <c r="N1829" s="40">
        <f>(Table212[[#This Row],[Return]]-$Q$3)^3</f>
        <v>1.1003190619914474E-5</v>
      </c>
    </row>
    <row r="1830" spans="1:14" x14ac:dyDescent="0.3">
      <c r="A1830" s="36">
        <v>42955</v>
      </c>
      <c r="B1830" s="37">
        <v>5433.05</v>
      </c>
      <c r="C1830" s="37">
        <v>5479</v>
      </c>
      <c r="D1830" s="37">
        <v>5479.9</v>
      </c>
      <c r="E1830" s="37">
        <v>5302.25</v>
      </c>
      <c r="F1830" s="37">
        <v>5347</v>
      </c>
      <c r="G1830" s="37">
        <v>5336.1</v>
      </c>
      <c r="H1830" s="37">
        <v>5370.1</v>
      </c>
      <c r="I1830" s="37">
        <v>257108</v>
      </c>
      <c r="J1830" s="38">
        <v>1380696592.4000001</v>
      </c>
      <c r="K1830" s="39">
        <f>IF(ISERROR((Table212[[#This Row],[Close Price]]-G1829)/G1829),0,(Table212[[#This Row],[Close Price]]-G1829)/G1829)</f>
        <v>-1.7844488823036748E-2</v>
      </c>
      <c r="L1830" s="39">
        <f>IF(OR(Table212[[#This Row],[Raw Return]]&lt;-20,Table212[[#This Row],[Raw Return]]&gt;20),"Outlier",Table212[[#This Row],[Raw Return]])</f>
        <v>-1.7844488823036748E-2</v>
      </c>
      <c r="M1830" s="40">
        <f>(Table212[[#This Row],[Return]]-$Q$3)^2</f>
        <v>3.6604845785984986E-4</v>
      </c>
      <c r="N1830" s="40">
        <f>(Table212[[#This Row],[Return]]-$Q$3)^3</f>
        <v>-7.003382914108024E-6</v>
      </c>
    </row>
    <row r="1831" spans="1:14" x14ac:dyDescent="0.3">
      <c r="A1831" s="31">
        <v>42956</v>
      </c>
      <c r="B1831" s="32">
        <v>5336.1</v>
      </c>
      <c r="C1831" s="32">
        <v>5336</v>
      </c>
      <c r="D1831" s="32">
        <v>5336</v>
      </c>
      <c r="E1831" s="32">
        <v>5076</v>
      </c>
      <c r="F1831" s="32">
        <v>5076</v>
      </c>
      <c r="G1831" s="32">
        <v>5121.8999999999996</v>
      </c>
      <c r="H1831" s="32">
        <v>5199.45</v>
      </c>
      <c r="I1831" s="32">
        <v>225019</v>
      </c>
      <c r="J1831" s="33">
        <v>1169974982.2</v>
      </c>
      <c r="K1831" s="39">
        <f>IF(ISERROR((Table212[[#This Row],[Close Price]]-G1830)/G1830),0,(Table212[[#This Row],[Close Price]]-G1830)/G1830)</f>
        <v>-4.0141676505313001E-2</v>
      </c>
      <c r="L1831" s="39">
        <f>IF(OR(Table212[[#This Row],[Raw Return]]&lt;-20,Table212[[#This Row],[Raw Return]]&gt;20),"Outlier",Table212[[#This Row],[Raw Return]])</f>
        <v>-4.0141676505313001E-2</v>
      </c>
      <c r="M1831" s="40">
        <f>(Table212[[#This Row],[Return]]-$Q$3)^2</f>
        <v>1.7164101467466691E-3</v>
      </c>
      <c r="N1831" s="40">
        <f>(Table212[[#This Row],[Return]]-$Q$3)^3</f>
        <v>-7.1110152477003979E-5</v>
      </c>
    </row>
    <row r="1832" spans="1:14" x14ac:dyDescent="0.3">
      <c r="A1832" s="36">
        <v>42957</v>
      </c>
      <c r="B1832" s="37">
        <v>5121.8999999999996</v>
      </c>
      <c r="C1832" s="37">
        <v>5098.8999999999996</v>
      </c>
      <c r="D1832" s="37">
        <v>5174.95</v>
      </c>
      <c r="E1832" s="37">
        <v>4963.45</v>
      </c>
      <c r="F1832" s="37">
        <v>5065</v>
      </c>
      <c r="G1832" s="37">
        <v>5024.75</v>
      </c>
      <c r="H1832" s="37">
        <v>5053.2</v>
      </c>
      <c r="I1832" s="37">
        <v>237901</v>
      </c>
      <c r="J1832" s="38">
        <v>1202162066.4000001</v>
      </c>
      <c r="K1832" s="39">
        <f>IF(ISERROR((Table212[[#This Row],[Close Price]]-G1831)/G1831),0,(Table212[[#This Row],[Close Price]]-G1831)/G1831)</f>
        <v>-1.8967570628087165E-2</v>
      </c>
      <c r="L1832" s="39">
        <f>IF(OR(Table212[[#This Row],[Raw Return]]&lt;-20,Table212[[#This Row],[Raw Return]]&gt;20),"Outlier",Table212[[#This Row],[Raw Return]])</f>
        <v>-1.8967570628087165E-2</v>
      </c>
      <c r="M1832" s="40">
        <f>(Table212[[#This Row],[Return]]-$Q$3)^2</f>
        <v>4.1028425529389552E-4</v>
      </c>
      <c r="N1832" s="40">
        <f>(Table212[[#This Row],[Return]]-$Q$3)^3</f>
        <v>-8.3105023526257621E-6</v>
      </c>
    </row>
    <row r="1833" spans="1:14" x14ac:dyDescent="0.3">
      <c r="A1833" s="31">
        <v>42958</v>
      </c>
      <c r="B1833" s="32">
        <v>5024.75</v>
      </c>
      <c r="C1833" s="32">
        <v>4990</v>
      </c>
      <c r="D1833" s="32">
        <v>5169.3999999999996</v>
      </c>
      <c r="E1833" s="32">
        <v>4913</v>
      </c>
      <c r="F1833" s="32">
        <v>5003</v>
      </c>
      <c r="G1833" s="32">
        <v>4992</v>
      </c>
      <c r="H1833" s="32">
        <v>5036.28</v>
      </c>
      <c r="I1833" s="32">
        <v>288737</v>
      </c>
      <c r="J1833" s="33">
        <v>1454160599.75</v>
      </c>
      <c r="K1833" s="39">
        <f>IF(ISERROR((Table212[[#This Row],[Close Price]]-G1832)/G1832),0,(Table212[[#This Row],[Close Price]]-G1832)/G1832)</f>
        <v>-6.5177372008557643E-3</v>
      </c>
      <c r="L1833" s="39">
        <f>IF(OR(Table212[[#This Row],[Raw Return]]&lt;-20,Table212[[#This Row],[Raw Return]]&gt;20),"Outlier",Table212[[#This Row],[Raw Return]])</f>
        <v>-6.5177372008557643E-3</v>
      </c>
      <c r="M1833" s="40">
        <f>(Table212[[#This Row],[Return]]-$Q$3)^2</f>
        <v>6.0928035668187225E-5</v>
      </c>
      <c r="N1833" s="40">
        <f>(Table212[[#This Row],[Return]]-$Q$3)^3</f>
        <v>-4.7558238983753925E-7</v>
      </c>
    </row>
    <row r="1834" spans="1:14" x14ac:dyDescent="0.3">
      <c r="A1834" s="36">
        <v>42961</v>
      </c>
      <c r="B1834" s="37">
        <v>4992</v>
      </c>
      <c r="C1834" s="37">
        <v>5050</v>
      </c>
      <c r="D1834" s="37">
        <v>5245</v>
      </c>
      <c r="E1834" s="37">
        <v>5049.45</v>
      </c>
      <c r="F1834" s="37">
        <v>5239.6000000000004</v>
      </c>
      <c r="G1834" s="37">
        <v>5222.05</v>
      </c>
      <c r="H1834" s="37">
        <v>5172.53</v>
      </c>
      <c r="I1834" s="37">
        <v>195624</v>
      </c>
      <c r="J1834" s="38">
        <v>1011870382.75</v>
      </c>
      <c r="K1834" s="39">
        <f>IF(ISERROR((Table212[[#This Row],[Close Price]]-G1833)/G1833),0,(Table212[[#This Row],[Close Price]]-G1833)/G1833)</f>
        <v>4.6083733974359012E-2</v>
      </c>
      <c r="L1834" s="39">
        <f>IF(OR(Table212[[#This Row],[Raw Return]]&lt;-20,Table212[[#This Row],[Raw Return]]&gt;20),"Outlier",Table212[[#This Row],[Raw Return]])</f>
        <v>4.6083733974359012E-2</v>
      </c>
      <c r="M1834" s="40">
        <f>(Table212[[#This Row],[Return]]-$Q$3)^2</f>
        <v>2.0066663767117974E-3</v>
      </c>
      <c r="N1834" s="40">
        <f>(Table212[[#This Row],[Return]]-$Q$3)^3</f>
        <v>8.989028568354863E-5</v>
      </c>
    </row>
    <row r="1835" spans="1:14" x14ac:dyDescent="0.3">
      <c r="A1835" s="31">
        <v>42963</v>
      </c>
      <c r="B1835" s="32">
        <v>5222.05</v>
      </c>
      <c r="C1835" s="32">
        <v>5269</v>
      </c>
      <c r="D1835" s="32">
        <v>5423.5</v>
      </c>
      <c r="E1835" s="32">
        <v>5169.75</v>
      </c>
      <c r="F1835" s="32">
        <v>5398.1</v>
      </c>
      <c r="G1835" s="32">
        <v>5356.8</v>
      </c>
      <c r="H1835" s="32">
        <v>5270.45</v>
      </c>
      <c r="I1835" s="32">
        <v>224358</v>
      </c>
      <c r="J1835" s="33">
        <v>1182466827.7</v>
      </c>
      <c r="K1835" s="39">
        <f>IF(ISERROR((Table212[[#This Row],[Close Price]]-G1834)/G1834),0,(Table212[[#This Row],[Close Price]]-G1834)/G1834)</f>
        <v>2.5804042473741153E-2</v>
      </c>
      <c r="L1835" s="39">
        <f>IF(OR(Table212[[#This Row],[Raw Return]]&lt;-20,Table212[[#This Row],[Raw Return]]&gt;20),"Outlier",Table212[[#This Row],[Raw Return]])</f>
        <v>2.5804042473741153E-2</v>
      </c>
      <c r="M1835" s="40">
        <f>(Table212[[#This Row],[Return]]-$Q$3)^2</f>
        <v>6.0104104217202897E-4</v>
      </c>
      <c r="N1835" s="40">
        <f>(Table212[[#This Row],[Return]]-$Q$3)^3</f>
        <v>1.4735205375490611E-5</v>
      </c>
    </row>
    <row r="1836" spans="1:14" x14ac:dyDescent="0.3">
      <c r="A1836" s="36">
        <v>42964</v>
      </c>
      <c r="B1836" s="37">
        <v>5356.8</v>
      </c>
      <c r="C1836" s="37">
        <v>5384</v>
      </c>
      <c r="D1836" s="37">
        <v>5456.5</v>
      </c>
      <c r="E1836" s="37">
        <v>5281</v>
      </c>
      <c r="F1836" s="37">
        <v>5303.85</v>
      </c>
      <c r="G1836" s="37">
        <v>5304.45</v>
      </c>
      <c r="H1836" s="37">
        <v>5373.03</v>
      </c>
      <c r="I1836" s="37">
        <v>182299</v>
      </c>
      <c r="J1836" s="38">
        <v>979497416.85000002</v>
      </c>
      <c r="K1836" s="39">
        <f>IF(ISERROR((Table212[[#This Row],[Close Price]]-G1835)/G1835),0,(Table212[[#This Row],[Close Price]]-G1835)/G1835)</f>
        <v>-9.7726254480287409E-3</v>
      </c>
      <c r="L1836" s="39">
        <f>IF(OR(Table212[[#This Row],[Raw Return]]&lt;-20,Table212[[#This Row],[Raw Return]]&gt;20),"Outlier",Table212[[#This Row],[Raw Return]])</f>
        <v>-9.7726254480287409E-3</v>
      </c>
      <c r="M1836" s="40">
        <f>(Table212[[#This Row],[Return]]-$Q$3)^2</f>
        <v>1.2233531324596682E-4</v>
      </c>
      <c r="N1836" s="40">
        <f>(Table212[[#This Row],[Return]]-$Q$3)^3</f>
        <v>-1.3530933434024185E-6</v>
      </c>
    </row>
    <row r="1837" spans="1:14" x14ac:dyDescent="0.3">
      <c r="A1837" s="31">
        <v>42965</v>
      </c>
      <c r="B1837" s="32">
        <v>5304.45</v>
      </c>
      <c r="C1837" s="32">
        <v>5296.95</v>
      </c>
      <c r="D1837" s="32">
        <v>5365</v>
      </c>
      <c r="E1837" s="32">
        <v>5201.05</v>
      </c>
      <c r="F1837" s="32">
        <v>5300</v>
      </c>
      <c r="G1837" s="32">
        <v>5309.5</v>
      </c>
      <c r="H1837" s="32">
        <v>5297.76</v>
      </c>
      <c r="I1837" s="32">
        <v>151327</v>
      </c>
      <c r="J1837" s="33">
        <v>801693393.64999998</v>
      </c>
      <c r="K1837" s="39">
        <f>IF(ISERROR((Table212[[#This Row],[Close Price]]-G1836)/G1836),0,(Table212[[#This Row],[Close Price]]-G1836)/G1836)</f>
        <v>9.5203084202889689E-4</v>
      </c>
      <c r="L1837" s="39">
        <f>IF(OR(Table212[[#This Row],[Raw Return]]&lt;-20,Table212[[#This Row],[Raw Return]]&gt;20),"Outlier",Table212[[#This Row],[Raw Return]])</f>
        <v>9.5203084202889689E-4</v>
      </c>
      <c r="M1837" s="40">
        <f>(Table212[[#This Row],[Return]]-$Q$3)^2</f>
        <v>1.1281082608100532E-7</v>
      </c>
      <c r="N1837" s="40">
        <f>(Table212[[#This Row],[Return]]-$Q$3)^3</f>
        <v>-3.78901364424929E-11</v>
      </c>
    </row>
    <row r="1838" spans="1:14" x14ac:dyDescent="0.3">
      <c r="A1838" s="36">
        <v>42968</v>
      </c>
      <c r="B1838" s="37">
        <v>5309.5</v>
      </c>
      <c r="C1838" s="37">
        <v>5315</v>
      </c>
      <c r="D1838" s="37">
        <v>5360</v>
      </c>
      <c r="E1838" s="37">
        <v>5181.05</v>
      </c>
      <c r="F1838" s="37">
        <v>5220</v>
      </c>
      <c r="G1838" s="37">
        <v>5216.8500000000004</v>
      </c>
      <c r="H1838" s="37">
        <v>5242.43</v>
      </c>
      <c r="I1838" s="37">
        <v>164539</v>
      </c>
      <c r="J1838" s="38">
        <v>862583457.60000002</v>
      </c>
      <c r="K1838" s="39">
        <f>IF(ISERROR((Table212[[#This Row],[Close Price]]-G1837)/G1837),0,(Table212[[#This Row],[Close Price]]-G1837)/G1837)</f>
        <v>-1.7449854035219821E-2</v>
      </c>
      <c r="L1838" s="39">
        <f>IF(OR(Table212[[#This Row],[Raw Return]]&lt;-20,Table212[[#This Row],[Raw Return]]&gt;20),"Outlier",Table212[[#This Row],[Raw Return]])</f>
        <v>-1.7449854035219821E-2</v>
      </c>
      <c r="M1838" s="40">
        <f>(Table212[[#This Row],[Return]]-$Q$3)^2</f>
        <v>3.5110357885510232E-4</v>
      </c>
      <c r="N1838" s="40">
        <f>(Table212[[#This Row],[Return]]-$Q$3)^3</f>
        <v>-6.5788939308889573E-6</v>
      </c>
    </row>
    <row r="1839" spans="1:14" x14ac:dyDescent="0.3">
      <c r="A1839" s="31">
        <v>42969</v>
      </c>
      <c r="B1839" s="32">
        <v>5216.8500000000004</v>
      </c>
      <c r="C1839" s="32">
        <v>5250</v>
      </c>
      <c r="D1839" s="32">
        <v>5290.15</v>
      </c>
      <c r="E1839" s="32">
        <v>5176.05</v>
      </c>
      <c r="F1839" s="32">
        <v>5239.8999999999996</v>
      </c>
      <c r="G1839" s="32">
        <v>5234.6000000000004</v>
      </c>
      <c r="H1839" s="32">
        <v>5239.78</v>
      </c>
      <c r="I1839" s="32">
        <v>130727</v>
      </c>
      <c r="J1839" s="33">
        <v>684980805.35000002</v>
      </c>
      <c r="K1839" s="39">
        <f>IF(ISERROR((Table212[[#This Row],[Close Price]]-G1838)/G1838),0,(Table212[[#This Row],[Close Price]]-G1838)/G1838)</f>
        <v>3.4024363361032039E-3</v>
      </c>
      <c r="L1839" s="39">
        <f>IF(OR(Table212[[#This Row],[Raw Return]]&lt;-20,Table212[[#This Row],[Raw Return]]&gt;20),"Outlier",Table212[[#This Row],[Raw Return]])</f>
        <v>3.4024363361032039E-3</v>
      </c>
      <c r="M1839" s="40">
        <f>(Table212[[#This Row],[Return]]-$Q$3)^2</f>
        <v>4.4712466992714645E-6</v>
      </c>
      <c r="N1839" s="40">
        <f>(Table212[[#This Row],[Return]]-$Q$3)^3</f>
        <v>9.4545954099036674E-9</v>
      </c>
    </row>
    <row r="1840" spans="1:14" x14ac:dyDescent="0.3">
      <c r="A1840" s="36">
        <v>42970</v>
      </c>
      <c r="B1840" s="37">
        <v>5234.6000000000004</v>
      </c>
      <c r="C1840" s="37">
        <v>5249.85</v>
      </c>
      <c r="D1840" s="37">
        <v>5375</v>
      </c>
      <c r="E1840" s="37">
        <v>5220.45</v>
      </c>
      <c r="F1840" s="37">
        <v>5350</v>
      </c>
      <c r="G1840" s="37">
        <v>5351.3</v>
      </c>
      <c r="H1840" s="37">
        <v>5333.64</v>
      </c>
      <c r="I1840" s="37">
        <v>194647</v>
      </c>
      <c r="J1840" s="38">
        <v>1038176821.3</v>
      </c>
      <c r="K1840" s="39">
        <f>IF(ISERROR((Table212[[#This Row],[Close Price]]-G1839)/G1839),0,(Table212[[#This Row],[Close Price]]-G1839)/G1839)</f>
        <v>2.2293967065296263E-2</v>
      </c>
      <c r="L1840" s="39">
        <f>IF(OR(Table212[[#This Row],[Raw Return]]&lt;-20,Table212[[#This Row],[Raw Return]]&gt;20),"Outlier",Table212[[#This Row],[Raw Return]])</f>
        <v>2.2293967065296263E-2</v>
      </c>
      <c r="M1840" s="40">
        <f>(Table212[[#This Row],[Return]]-$Q$3)^2</f>
        <v>4.4125468251149136E-4</v>
      </c>
      <c r="N1840" s="40">
        <f>(Table212[[#This Row],[Return]]-$Q$3)^3</f>
        <v>9.2690236572716175E-6</v>
      </c>
    </row>
    <row r="1841" spans="1:14" x14ac:dyDescent="0.3">
      <c r="A1841" s="31">
        <v>42971</v>
      </c>
      <c r="B1841" s="32">
        <v>5351.3</v>
      </c>
      <c r="C1841" s="32">
        <v>5399.8</v>
      </c>
      <c r="D1841" s="32">
        <v>5521</v>
      </c>
      <c r="E1841" s="32">
        <v>5304.05</v>
      </c>
      <c r="F1841" s="32">
        <v>5516</v>
      </c>
      <c r="G1841" s="32">
        <v>5506.25</v>
      </c>
      <c r="H1841" s="32">
        <v>5427.52</v>
      </c>
      <c r="I1841" s="32">
        <v>185689</v>
      </c>
      <c r="J1841" s="33">
        <v>1007830031.2</v>
      </c>
      <c r="K1841" s="39">
        <f>IF(ISERROR((Table212[[#This Row],[Close Price]]-G1840)/G1840),0,(Table212[[#This Row],[Close Price]]-G1840)/G1840)</f>
        <v>2.8955580886887263E-2</v>
      </c>
      <c r="L1841" s="39">
        <f>IF(OR(Table212[[#This Row],[Raw Return]]&lt;-20,Table212[[#This Row],[Raw Return]]&gt;20),"Outlier",Table212[[#This Row],[Raw Return]])</f>
        <v>2.8955580886887263E-2</v>
      </c>
      <c r="M1841" s="40">
        <f>(Table212[[#This Row],[Return]]-$Q$3)^2</f>
        <v>7.6550034037672703E-4</v>
      </c>
      <c r="N1841" s="40">
        <f>(Table212[[#This Row],[Return]]-$Q$3)^3</f>
        <v>2.1179616019833697E-5</v>
      </c>
    </row>
    <row r="1842" spans="1:14" x14ac:dyDescent="0.3">
      <c r="A1842" s="36">
        <v>42975</v>
      </c>
      <c r="B1842" s="37">
        <v>5506.25</v>
      </c>
      <c r="C1842" s="37">
        <v>5557</v>
      </c>
      <c r="D1842" s="37">
        <v>5630</v>
      </c>
      <c r="E1842" s="37">
        <v>5530.05</v>
      </c>
      <c r="F1842" s="37">
        <v>5578</v>
      </c>
      <c r="G1842" s="37">
        <v>5578</v>
      </c>
      <c r="H1842" s="37">
        <v>5589.76</v>
      </c>
      <c r="I1842" s="37">
        <v>214750</v>
      </c>
      <c r="J1842" s="38">
        <v>1200400128.6500001</v>
      </c>
      <c r="K1842" s="39">
        <f>IF(ISERROR((Table212[[#This Row],[Close Price]]-G1841)/G1841),0,(Table212[[#This Row],[Close Price]]-G1841)/G1841)</f>
        <v>1.3030646992054484E-2</v>
      </c>
      <c r="L1842" s="39">
        <f>IF(OR(Table212[[#This Row],[Raw Return]]&lt;-20,Table212[[#This Row],[Raw Return]]&gt;20),"Outlier",Table212[[#This Row],[Raw Return]])</f>
        <v>1.3030646992054484E-2</v>
      </c>
      <c r="M1842" s="40">
        <f>(Table212[[#This Row],[Return]]-$Q$3)^2</f>
        <v>1.3789201130502704E-4</v>
      </c>
      <c r="N1842" s="40">
        <f>(Table212[[#This Row],[Return]]-$Q$3)^3</f>
        <v>1.6192304395930187E-6</v>
      </c>
    </row>
    <row r="1843" spans="1:14" x14ac:dyDescent="0.3">
      <c r="A1843" s="31">
        <v>42976</v>
      </c>
      <c r="B1843" s="32">
        <v>5578</v>
      </c>
      <c r="C1843" s="32">
        <v>5575</v>
      </c>
      <c r="D1843" s="32">
        <v>5583.6</v>
      </c>
      <c r="E1843" s="32">
        <v>5425.5</v>
      </c>
      <c r="F1843" s="32">
        <v>5431.1</v>
      </c>
      <c r="G1843" s="32">
        <v>5442.95</v>
      </c>
      <c r="H1843" s="32">
        <v>5483</v>
      </c>
      <c r="I1843" s="32">
        <v>150716</v>
      </c>
      <c r="J1843" s="33">
        <v>826375458.54999995</v>
      </c>
      <c r="K1843" s="39">
        <f>IF(ISERROR((Table212[[#This Row],[Close Price]]-G1842)/G1842),0,(Table212[[#This Row],[Close Price]]-G1842)/G1842)</f>
        <v>-2.4211186805306595E-2</v>
      </c>
      <c r="L1843" s="39">
        <f>IF(OR(Table212[[#This Row],[Raw Return]]&lt;-20,Table212[[#This Row],[Raw Return]]&gt;20),"Outlier",Table212[[#This Row],[Raw Return]])</f>
        <v>-2.4211186805306595E-2</v>
      </c>
      <c r="M1843" s="40">
        <f>(Table212[[#This Row],[Return]]-$Q$3)^2</f>
        <v>6.5020363552888703E-4</v>
      </c>
      <c r="N1843" s="40">
        <f>(Table212[[#This Row],[Return]]-$Q$3)^3</f>
        <v>-1.6579601590593013E-5</v>
      </c>
    </row>
    <row r="1844" spans="1:14" x14ac:dyDescent="0.3">
      <c r="A1844" s="36">
        <v>42977</v>
      </c>
      <c r="B1844" s="37">
        <v>5442.95</v>
      </c>
      <c r="C1844" s="37">
        <v>5499</v>
      </c>
      <c r="D1844" s="37">
        <v>5586.95</v>
      </c>
      <c r="E1844" s="37">
        <v>5450</v>
      </c>
      <c r="F1844" s="37">
        <v>5494.3</v>
      </c>
      <c r="G1844" s="37">
        <v>5489.65</v>
      </c>
      <c r="H1844" s="37">
        <v>5527.46</v>
      </c>
      <c r="I1844" s="37">
        <v>139515</v>
      </c>
      <c r="J1844" s="38">
        <v>771164168.25</v>
      </c>
      <c r="K1844" s="39">
        <f>IF(ISERROR((Table212[[#This Row],[Close Price]]-G1843)/G1843),0,(Table212[[#This Row],[Close Price]]-G1843)/G1843)</f>
        <v>8.579906117087208E-3</v>
      </c>
      <c r="L1844" s="39">
        <f>IF(OR(Table212[[#This Row],[Raw Return]]&lt;-20,Table212[[#This Row],[Raw Return]]&gt;20),"Outlier",Table212[[#This Row],[Raw Return]])</f>
        <v>8.579906117087208E-3</v>
      </c>
      <c r="M1844" s="40">
        <f>(Table212[[#This Row],[Return]]-$Q$3)^2</f>
        <v>5.3173293837067329E-5</v>
      </c>
      <c r="N1844" s="40">
        <f>(Table212[[#This Row],[Return]]-$Q$3)^3</f>
        <v>3.8773976744588821E-7</v>
      </c>
    </row>
    <row r="1845" spans="1:14" x14ac:dyDescent="0.3">
      <c r="A1845" s="31">
        <v>42978</v>
      </c>
      <c r="B1845" s="32">
        <v>5489.65</v>
      </c>
      <c r="C1845" s="32">
        <v>5490</v>
      </c>
      <c r="D1845" s="32">
        <v>5540</v>
      </c>
      <c r="E1845" s="32">
        <v>5455.55</v>
      </c>
      <c r="F1845" s="32">
        <v>5518.95</v>
      </c>
      <c r="G1845" s="32">
        <v>5502.85</v>
      </c>
      <c r="H1845" s="32">
        <v>5496.78</v>
      </c>
      <c r="I1845" s="32">
        <v>143342</v>
      </c>
      <c r="J1845" s="33">
        <v>787919244.64999998</v>
      </c>
      <c r="K1845" s="39">
        <f>IF(ISERROR((Table212[[#This Row],[Close Price]]-G1844)/G1844),0,(Table212[[#This Row],[Close Price]]-G1844)/G1844)</f>
        <v>2.4045248786353827E-3</v>
      </c>
      <c r="L1845" s="39">
        <f>IF(OR(Table212[[#This Row],[Raw Return]]&lt;-20,Table212[[#This Row],[Raw Return]]&gt;20),"Outlier",Table212[[#This Row],[Raw Return]])</f>
        <v>2.4045248786353827E-3</v>
      </c>
      <c r="M1845" s="40">
        <f>(Table212[[#This Row],[Return]]-$Q$3)^2</f>
        <v>1.2468420275737727E-6</v>
      </c>
      <c r="N1845" s="40">
        <f>(Table212[[#This Row],[Return]]-$Q$3)^3</f>
        <v>1.3922497515604669E-9</v>
      </c>
    </row>
    <row r="1846" spans="1:14" x14ac:dyDescent="0.3">
      <c r="A1846" s="36">
        <v>42979</v>
      </c>
      <c r="B1846" s="37">
        <v>5502.85</v>
      </c>
      <c r="C1846" s="37">
        <v>5530</v>
      </c>
      <c r="D1846" s="37">
        <v>5573</v>
      </c>
      <c r="E1846" s="37">
        <v>5480.1</v>
      </c>
      <c r="F1846" s="37">
        <v>5486</v>
      </c>
      <c r="G1846" s="37">
        <v>5495.3</v>
      </c>
      <c r="H1846" s="37">
        <v>5523.18</v>
      </c>
      <c r="I1846" s="37">
        <v>91200</v>
      </c>
      <c r="J1846" s="38">
        <v>503713930.64999998</v>
      </c>
      <c r="K1846" s="39">
        <f>IF(ISERROR((Table212[[#This Row],[Close Price]]-G1845)/G1845),0,(Table212[[#This Row],[Close Price]]-G1845)/G1845)</f>
        <v>-1.3720163188166463E-3</v>
      </c>
      <c r="L1846" s="39">
        <f>IF(OR(Table212[[#This Row],[Raw Return]]&lt;-20,Table212[[#This Row],[Raw Return]]&gt;20),"Outlier",Table212[[#This Row],[Raw Return]])</f>
        <v>-1.3720163188166463E-3</v>
      </c>
      <c r="M1846" s="40">
        <f>(Table212[[#This Row],[Return]]-$Q$3)^2</f>
        <v>7.0751764812831777E-6</v>
      </c>
      <c r="N1846" s="40">
        <f>(Table212[[#This Row],[Return]]-$Q$3)^3</f>
        <v>-1.881940618560699E-8</v>
      </c>
    </row>
    <row r="1847" spans="1:14" x14ac:dyDescent="0.3">
      <c r="A1847" s="31">
        <v>42982</v>
      </c>
      <c r="B1847" s="32">
        <v>5495.3</v>
      </c>
      <c r="C1847" s="32">
        <v>5495</v>
      </c>
      <c r="D1847" s="32">
        <v>5495</v>
      </c>
      <c r="E1847" s="32">
        <v>5345.05</v>
      </c>
      <c r="F1847" s="32">
        <v>5380</v>
      </c>
      <c r="G1847" s="32">
        <v>5377.25</v>
      </c>
      <c r="H1847" s="32">
        <v>5413.28</v>
      </c>
      <c r="I1847" s="32">
        <v>121880</v>
      </c>
      <c r="J1847" s="33">
        <v>659770298.39999998</v>
      </c>
      <c r="K1847" s="39">
        <f>IF(ISERROR((Table212[[#This Row],[Close Price]]-G1846)/G1846),0,(Table212[[#This Row],[Close Price]]-G1846)/G1846)</f>
        <v>-2.1481993703710477E-2</v>
      </c>
      <c r="L1847" s="39">
        <f>IF(OR(Table212[[#This Row],[Raw Return]]&lt;-20,Table212[[#This Row],[Raw Return]]&gt;20),"Outlier",Table212[[#This Row],[Raw Return]])</f>
        <v>-2.1481993703710477E-2</v>
      </c>
      <c r="M1847" s="40">
        <f>(Table212[[#This Row],[Return]]-$Q$3)^2</f>
        <v>5.1846824468035986E-4</v>
      </c>
      <c r="N1847" s="40">
        <f>(Table212[[#This Row],[Return]]-$Q$3)^3</f>
        <v>-1.1805468930914608E-5</v>
      </c>
    </row>
    <row r="1848" spans="1:14" x14ac:dyDescent="0.3">
      <c r="A1848" s="36">
        <v>42983</v>
      </c>
      <c r="B1848" s="37">
        <v>5377.25</v>
      </c>
      <c r="C1848" s="37">
        <v>5401</v>
      </c>
      <c r="D1848" s="37">
        <v>5444.4</v>
      </c>
      <c r="E1848" s="37">
        <v>5374.2</v>
      </c>
      <c r="F1848" s="37">
        <v>5400</v>
      </c>
      <c r="G1848" s="37">
        <v>5395.9</v>
      </c>
      <c r="H1848" s="37">
        <v>5402.89</v>
      </c>
      <c r="I1848" s="37">
        <v>105781</v>
      </c>
      <c r="J1848" s="38">
        <v>571522936.20000005</v>
      </c>
      <c r="K1848" s="39">
        <f>IF(ISERROR((Table212[[#This Row],[Close Price]]-G1847)/G1847),0,(Table212[[#This Row],[Close Price]]-G1847)/G1847)</f>
        <v>3.4683155888232155E-3</v>
      </c>
      <c r="L1848" s="39">
        <f>IF(OR(Table212[[#This Row],[Raw Return]]&lt;-20,Table212[[#This Row],[Raw Return]]&gt;20),"Outlier",Table212[[#This Row],[Raw Return]])</f>
        <v>3.4683155888232155E-3</v>
      </c>
      <c r="M1848" s="40">
        <f>(Table212[[#This Row],[Return]]-$Q$3)^2</f>
        <v>4.7541943861373565E-6</v>
      </c>
      <c r="N1848" s="40">
        <f>(Table212[[#This Row],[Return]]-$Q$3)^3</f>
        <v>1.0366100196502702E-8</v>
      </c>
    </row>
    <row r="1849" spans="1:14" x14ac:dyDescent="0.3">
      <c r="A1849" s="31">
        <v>42984</v>
      </c>
      <c r="B1849" s="32">
        <v>5395.9</v>
      </c>
      <c r="C1849" s="32">
        <v>5389.9</v>
      </c>
      <c r="D1849" s="32">
        <v>5520</v>
      </c>
      <c r="E1849" s="32">
        <v>5352.3</v>
      </c>
      <c r="F1849" s="32">
        <v>5450</v>
      </c>
      <c r="G1849" s="32">
        <v>5456.15</v>
      </c>
      <c r="H1849" s="32">
        <v>5471.68</v>
      </c>
      <c r="I1849" s="32">
        <v>258895</v>
      </c>
      <c r="J1849" s="33">
        <v>1416590181.25</v>
      </c>
      <c r="K1849" s="39">
        <f>IF(ISERROR((Table212[[#This Row],[Close Price]]-G1848)/G1848),0,(Table212[[#This Row],[Close Price]]-G1848)/G1848)</f>
        <v>1.1165885209140273E-2</v>
      </c>
      <c r="L1849" s="39">
        <f>IF(OR(Table212[[#This Row],[Raw Return]]&lt;-20,Table212[[#This Row],[Raw Return]]&gt;20),"Outlier",Table212[[#This Row],[Raw Return]])</f>
        <v>1.1165885209140273E-2</v>
      </c>
      <c r="M1849" s="40">
        <f>(Table212[[#This Row],[Return]]-$Q$3)^2</f>
        <v>9.7574511361292636E-5</v>
      </c>
      <c r="N1849" s="40">
        <f>(Table212[[#This Row],[Return]]-$Q$3)^3</f>
        <v>9.638391827695445E-7</v>
      </c>
    </row>
    <row r="1850" spans="1:14" x14ac:dyDescent="0.3">
      <c r="A1850" s="36">
        <v>42985</v>
      </c>
      <c r="B1850" s="37">
        <v>5456.15</v>
      </c>
      <c r="C1850" s="37">
        <v>5500</v>
      </c>
      <c r="D1850" s="37">
        <v>5650</v>
      </c>
      <c r="E1850" s="37">
        <v>5460</v>
      </c>
      <c r="F1850" s="37">
        <v>5635</v>
      </c>
      <c r="G1850" s="37">
        <v>5623.8</v>
      </c>
      <c r="H1850" s="37">
        <v>5556.06</v>
      </c>
      <c r="I1850" s="37">
        <v>356624</v>
      </c>
      <c r="J1850" s="38">
        <v>1981423592.3</v>
      </c>
      <c r="K1850" s="39">
        <f>IF(ISERROR((Table212[[#This Row],[Close Price]]-G1849)/G1849),0,(Table212[[#This Row],[Close Price]]-G1849)/G1849)</f>
        <v>3.0726794534607839E-2</v>
      </c>
      <c r="L1850" s="39">
        <f>IF(OR(Table212[[#This Row],[Raw Return]]&lt;-20,Table212[[#This Row],[Raw Return]]&gt;20),"Outlier",Table212[[#This Row],[Raw Return]])</f>
        <v>3.0726794534607839E-2</v>
      </c>
      <c r="M1850" s="40">
        <f>(Table212[[#This Row],[Return]]-$Q$3)^2</f>
        <v>8.6664827171589558E-4</v>
      </c>
      <c r="N1850" s="40">
        <f>(Table212[[#This Row],[Return]]-$Q$3)^3</f>
        <v>2.55131635413367E-5</v>
      </c>
    </row>
    <row r="1851" spans="1:14" x14ac:dyDescent="0.3">
      <c r="A1851" s="31">
        <v>42986</v>
      </c>
      <c r="B1851" s="32">
        <v>5623.8</v>
      </c>
      <c r="C1851" s="32">
        <v>5665</v>
      </c>
      <c r="D1851" s="32">
        <v>5680</v>
      </c>
      <c r="E1851" s="32">
        <v>5550</v>
      </c>
      <c r="F1851" s="32">
        <v>5594.8</v>
      </c>
      <c r="G1851" s="32">
        <v>5594.75</v>
      </c>
      <c r="H1851" s="32">
        <v>5600.36</v>
      </c>
      <c r="I1851" s="32">
        <v>178818</v>
      </c>
      <c r="J1851" s="33">
        <v>1001445626.35</v>
      </c>
      <c r="K1851" s="39">
        <f>IF(ISERROR((Table212[[#This Row],[Close Price]]-G1850)/G1850),0,(Table212[[#This Row],[Close Price]]-G1850)/G1850)</f>
        <v>-5.1655464276823826E-3</v>
      </c>
      <c r="L1851" s="39">
        <f>IF(OR(Table212[[#This Row],[Raw Return]]&lt;-20,Table212[[#This Row],[Raw Return]]&gt;20),"Outlier",Table212[[#This Row],[Raw Return]])</f>
        <v>-5.1655464276823826E-3</v>
      </c>
      <c r="M1851" s="40">
        <f>(Table212[[#This Row],[Return]]-$Q$3)^2</f>
        <v>4.1647023341663241E-5</v>
      </c>
      <c r="N1851" s="40">
        <f>(Table212[[#This Row],[Return]]-$Q$3)^3</f>
        <v>-2.6876700356166805E-7</v>
      </c>
    </row>
    <row r="1852" spans="1:14" x14ac:dyDescent="0.3">
      <c r="A1852" s="36">
        <v>42989</v>
      </c>
      <c r="B1852" s="37">
        <v>5594.75</v>
      </c>
      <c r="C1852" s="37">
        <v>5649</v>
      </c>
      <c r="D1852" s="37">
        <v>5790</v>
      </c>
      <c r="E1852" s="37">
        <v>5620</v>
      </c>
      <c r="F1852" s="37">
        <v>5733.35</v>
      </c>
      <c r="G1852" s="37">
        <v>5733.3</v>
      </c>
      <c r="H1852" s="37">
        <v>5739</v>
      </c>
      <c r="I1852" s="37">
        <v>203830</v>
      </c>
      <c r="J1852" s="38">
        <v>1169779826.0999999</v>
      </c>
      <c r="K1852" s="39">
        <f>IF(ISERROR((Table212[[#This Row],[Close Price]]-G1851)/G1851),0,(Table212[[#This Row],[Close Price]]-G1851)/G1851)</f>
        <v>2.47642879485232E-2</v>
      </c>
      <c r="L1852" s="39">
        <f>IF(OR(Table212[[#This Row],[Raw Return]]&lt;-20,Table212[[#This Row],[Raw Return]]&gt;20),"Outlier",Table212[[#This Row],[Raw Return]])</f>
        <v>2.47642879485232E-2</v>
      </c>
      <c r="M1852" s="40">
        <f>(Table212[[#This Row],[Return]]-$Q$3)^2</f>
        <v>5.511405999549388E-4</v>
      </c>
      <c r="N1852" s="40">
        <f>(Table212[[#This Row],[Return]]-$Q$3)^3</f>
        <v>1.2938788294914469E-5</v>
      </c>
    </row>
    <row r="1853" spans="1:14" x14ac:dyDescent="0.3">
      <c r="A1853" s="31">
        <v>42990</v>
      </c>
      <c r="B1853" s="32">
        <v>5733.3</v>
      </c>
      <c r="C1853" s="32">
        <v>5786</v>
      </c>
      <c r="D1853" s="32">
        <v>5786</v>
      </c>
      <c r="E1853" s="32">
        <v>5660</v>
      </c>
      <c r="F1853" s="32">
        <v>5676</v>
      </c>
      <c r="G1853" s="32">
        <v>5678.9</v>
      </c>
      <c r="H1853" s="32">
        <v>5691.46</v>
      </c>
      <c r="I1853" s="32">
        <v>148537</v>
      </c>
      <c r="J1853" s="33">
        <v>845393124.14999998</v>
      </c>
      <c r="K1853" s="39">
        <f>IF(ISERROR((Table212[[#This Row],[Close Price]]-G1852)/G1852),0,(Table212[[#This Row],[Close Price]]-G1852)/G1852)</f>
        <v>-9.4884272582981075E-3</v>
      </c>
      <c r="L1853" s="39">
        <f>IF(OR(Table212[[#This Row],[Raw Return]]&lt;-20,Table212[[#This Row],[Raw Return]]&gt;20),"Outlier",Table212[[#This Row],[Raw Return]])</f>
        <v>-9.4884272582981075E-3</v>
      </c>
      <c r="M1853" s="40">
        <f>(Table212[[#This Row],[Return]]-$Q$3)^2</f>
        <v>1.1612931692335284E-4</v>
      </c>
      <c r="N1853" s="40">
        <f>(Table212[[#This Row],[Return]]-$Q$3)^3</f>
        <v>-1.2514479962355834E-6</v>
      </c>
    </row>
    <row r="1854" spans="1:14" x14ac:dyDescent="0.3">
      <c r="A1854" s="36">
        <v>42991</v>
      </c>
      <c r="B1854" s="37">
        <v>5678.9</v>
      </c>
      <c r="C1854" s="37">
        <v>5711</v>
      </c>
      <c r="D1854" s="37">
        <v>5788.3</v>
      </c>
      <c r="E1854" s="37">
        <v>5678.9</v>
      </c>
      <c r="F1854" s="37">
        <v>5720</v>
      </c>
      <c r="G1854" s="37">
        <v>5723.35</v>
      </c>
      <c r="H1854" s="37">
        <v>5733.32</v>
      </c>
      <c r="I1854" s="37">
        <v>161275</v>
      </c>
      <c r="J1854" s="38">
        <v>924640482.20000005</v>
      </c>
      <c r="K1854" s="39">
        <f>IF(ISERROR((Table212[[#This Row],[Close Price]]-G1853)/G1853),0,(Table212[[#This Row],[Close Price]]-G1853)/G1853)</f>
        <v>7.8272200602230585E-3</v>
      </c>
      <c r="L1854" s="39">
        <f>IF(OR(Table212[[#This Row],[Raw Return]]&lt;-20,Table212[[#This Row],[Raw Return]]&gt;20),"Outlier",Table212[[#This Row],[Raw Return]])</f>
        <v>7.8272200602230585E-3</v>
      </c>
      <c r="M1854" s="40">
        <f>(Table212[[#This Row],[Return]]-$Q$3)^2</f>
        <v>4.2762653604152817E-5</v>
      </c>
      <c r="N1854" s="40">
        <f>(Table212[[#This Row],[Return]]-$Q$3)^3</f>
        <v>2.796385044462339E-7</v>
      </c>
    </row>
    <row r="1855" spans="1:14" x14ac:dyDescent="0.3">
      <c r="A1855" s="31">
        <v>42992</v>
      </c>
      <c r="B1855" s="32">
        <v>5723.35</v>
      </c>
      <c r="C1855" s="32">
        <v>5775</v>
      </c>
      <c r="D1855" s="32">
        <v>5775</v>
      </c>
      <c r="E1855" s="32">
        <v>5660.1</v>
      </c>
      <c r="F1855" s="32">
        <v>5695</v>
      </c>
      <c r="G1855" s="32">
        <v>5680.6</v>
      </c>
      <c r="H1855" s="32">
        <v>5709.27</v>
      </c>
      <c r="I1855" s="32">
        <v>141118</v>
      </c>
      <c r="J1855" s="33">
        <v>805681296.39999998</v>
      </c>
      <c r="K1855" s="39">
        <f>IF(ISERROR((Table212[[#This Row],[Close Price]]-G1854)/G1854),0,(Table212[[#This Row],[Close Price]]-G1854)/G1854)</f>
        <v>-7.4694016616142639E-3</v>
      </c>
      <c r="L1855" s="39">
        <f>IF(OR(Table212[[#This Row],[Raw Return]]&lt;-20,Table212[[#This Row],[Raw Return]]&gt;20),"Outlier",Table212[[#This Row],[Raw Return]])</f>
        <v>-7.4694016616142639E-3</v>
      </c>
      <c r="M1855" s="40">
        <f>(Table212[[#This Row],[Return]]-$Q$3)^2</f>
        <v>7.6690403698168792E-5</v>
      </c>
      <c r="N1855" s="40">
        <f>(Table212[[#This Row],[Return]]-$Q$3)^3</f>
        <v>-6.7160131195863361E-7</v>
      </c>
    </row>
    <row r="1856" spans="1:14" x14ac:dyDescent="0.3">
      <c r="A1856" s="36">
        <v>42993</v>
      </c>
      <c r="B1856" s="37">
        <v>5680.6</v>
      </c>
      <c r="C1856" s="37">
        <v>5674.9</v>
      </c>
      <c r="D1856" s="37">
        <v>5720</v>
      </c>
      <c r="E1856" s="37">
        <v>5620.3</v>
      </c>
      <c r="F1856" s="37">
        <v>5671.25</v>
      </c>
      <c r="G1856" s="37">
        <v>5674.55</v>
      </c>
      <c r="H1856" s="37">
        <v>5674.76</v>
      </c>
      <c r="I1856" s="37">
        <v>183979</v>
      </c>
      <c r="J1856" s="38">
        <v>1044036794.15</v>
      </c>
      <c r="K1856" s="39">
        <f>IF(ISERROR((Table212[[#This Row],[Close Price]]-G1855)/G1855),0,(Table212[[#This Row],[Close Price]]-G1855)/G1855)</f>
        <v>-1.0650283420765732E-3</v>
      </c>
      <c r="L1856" s="39">
        <f>IF(OR(Table212[[#This Row],[Raw Return]]&lt;-20,Table212[[#This Row],[Raw Return]]&gt;20),"Outlier",Table212[[#This Row],[Raw Return]])</f>
        <v>-1.0650283420765732E-3</v>
      </c>
      <c r="M1856" s="40">
        <f>(Table212[[#This Row],[Return]]-$Q$3)^2</f>
        <v>5.536290941497824E-6</v>
      </c>
      <c r="N1856" s="40">
        <f>(Table212[[#This Row],[Return]]-$Q$3)^3</f>
        <v>-1.302651840563889E-8</v>
      </c>
    </row>
    <row r="1857" spans="1:14" x14ac:dyDescent="0.3">
      <c r="A1857" s="31">
        <v>42996</v>
      </c>
      <c r="B1857" s="32">
        <v>5674.55</v>
      </c>
      <c r="C1857" s="32">
        <v>5690</v>
      </c>
      <c r="D1857" s="32">
        <v>5725</v>
      </c>
      <c r="E1857" s="32">
        <v>5607.3</v>
      </c>
      <c r="F1857" s="32">
        <v>5640</v>
      </c>
      <c r="G1857" s="32">
        <v>5626.45</v>
      </c>
      <c r="H1857" s="32">
        <v>5667.98</v>
      </c>
      <c r="I1857" s="32">
        <v>139901</v>
      </c>
      <c r="J1857" s="33">
        <v>792955806.64999998</v>
      </c>
      <c r="K1857" s="39">
        <f>IF(ISERROR((Table212[[#This Row],[Close Price]]-G1856)/G1856),0,(Table212[[#This Row],[Close Price]]-G1856)/G1856)</f>
        <v>-8.4764430659700525E-3</v>
      </c>
      <c r="L1857" s="39">
        <f>IF(OR(Table212[[#This Row],[Raw Return]]&lt;-20,Table212[[#This Row],[Raw Return]]&gt;20),"Outlier",Table212[[#This Row],[Raw Return]])</f>
        <v>-8.4764430659700525E-3</v>
      </c>
      <c r="M1857" s="40">
        <f>(Table212[[#This Row],[Return]]-$Q$3)^2</f>
        <v>9.5342475015369754E-5</v>
      </c>
      <c r="N1857" s="40">
        <f>(Table212[[#This Row],[Return]]-$Q$3)^3</f>
        <v>-9.3095702296805205E-7</v>
      </c>
    </row>
    <row r="1858" spans="1:14" x14ac:dyDescent="0.3">
      <c r="A1858" s="36">
        <v>42997</v>
      </c>
      <c r="B1858" s="37">
        <v>5626.45</v>
      </c>
      <c r="C1858" s="37">
        <v>5640</v>
      </c>
      <c r="D1858" s="37">
        <v>5673.8</v>
      </c>
      <c r="E1858" s="37">
        <v>5600</v>
      </c>
      <c r="F1858" s="37">
        <v>5663.7</v>
      </c>
      <c r="G1858" s="37">
        <v>5651.25</v>
      </c>
      <c r="H1858" s="37">
        <v>5635.46</v>
      </c>
      <c r="I1858" s="37">
        <v>104130</v>
      </c>
      <c r="J1858" s="38">
        <v>586820559.29999995</v>
      </c>
      <c r="K1858" s="39">
        <f>IF(ISERROR((Table212[[#This Row],[Close Price]]-G1857)/G1857),0,(Table212[[#This Row],[Close Price]]-G1857)/G1857)</f>
        <v>4.4077526682011186E-3</v>
      </c>
      <c r="L1858" s="39">
        <f>IF(OR(Table212[[#This Row],[Raw Return]]&lt;-20,Table212[[#This Row],[Raw Return]]&gt;20),"Outlier",Table212[[#This Row],[Raw Return]])</f>
        <v>4.4077526682011186E-3</v>
      </c>
      <c r="M1858" s="40">
        <f>(Table212[[#This Row],[Return]]-$Q$3)^2</f>
        <v>9.733455268143146E-6</v>
      </c>
      <c r="N1858" s="40">
        <f>(Table212[[#This Row],[Return]]-$Q$3)^3</f>
        <v>3.0366906762185491E-8</v>
      </c>
    </row>
    <row r="1859" spans="1:14" x14ac:dyDescent="0.3">
      <c r="A1859" s="31">
        <v>42998</v>
      </c>
      <c r="B1859" s="32">
        <v>5651.25</v>
      </c>
      <c r="C1859" s="32">
        <v>5670</v>
      </c>
      <c r="D1859" s="32">
        <v>5675</v>
      </c>
      <c r="E1859" s="32">
        <v>5587.95</v>
      </c>
      <c r="F1859" s="32">
        <v>5607</v>
      </c>
      <c r="G1859" s="32">
        <v>5602.9</v>
      </c>
      <c r="H1859" s="32">
        <v>5626.22</v>
      </c>
      <c r="I1859" s="32">
        <v>126778</v>
      </c>
      <c r="J1859" s="33">
        <v>713281165.54999995</v>
      </c>
      <c r="K1859" s="39">
        <f>IF(ISERROR((Table212[[#This Row],[Close Price]]-G1858)/G1858),0,(Table212[[#This Row],[Close Price]]-G1858)/G1858)</f>
        <v>-8.5556292855563567E-3</v>
      </c>
      <c r="L1859" s="39">
        <f>IF(OR(Table212[[#This Row],[Raw Return]]&lt;-20,Table212[[#This Row],[Raw Return]]&gt;20),"Outlier",Table212[[#This Row],[Raw Return]])</f>
        <v>-8.5556292855563567E-3</v>
      </c>
      <c r="M1859" s="40">
        <f>(Table212[[#This Row],[Return]]-$Q$3)^2</f>
        <v>9.6895148945785515E-5</v>
      </c>
      <c r="N1859" s="40">
        <f>(Table212[[#This Row],[Return]]-$Q$3)^3</f>
        <v>-9.5379063075675107E-7</v>
      </c>
    </row>
    <row r="1860" spans="1:14" x14ac:dyDescent="0.3">
      <c r="A1860" s="36">
        <v>42999</v>
      </c>
      <c r="B1860" s="37">
        <v>5602.9</v>
      </c>
      <c r="C1860" s="37">
        <v>5606</v>
      </c>
      <c r="D1860" s="37">
        <v>5620</v>
      </c>
      <c r="E1860" s="37">
        <v>5442.3</v>
      </c>
      <c r="F1860" s="37">
        <v>5469</v>
      </c>
      <c r="G1860" s="37">
        <v>5486.3</v>
      </c>
      <c r="H1860" s="37">
        <v>5485.91</v>
      </c>
      <c r="I1860" s="37">
        <v>244183</v>
      </c>
      <c r="J1860" s="38">
        <v>1339564946.1500001</v>
      </c>
      <c r="K1860" s="39">
        <f>IF(ISERROR((Table212[[#This Row],[Close Price]]-G1859)/G1859),0,(Table212[[#This Row],[Close Price]]-G1859)/G1859)</f>
        <v>-2.0810651626836006E-2</v>
      </c>
      <c r="L1860" s="39">
        <f>IF(OR(Table212[[#This Row],[Raw Return]]&lt;-20,Table212[[#This Row],[Raw Return]]&gt;20),"Outlier",Table212[[#This Row],[Raw Return]])</f>
        <v>-2.0810651626836006E-2</v>
      </c>
      <c r="M1860" s="40">
        <f>(Table212[[#This Row],[Return]]-$Q$3)^2</f>
        <v>4.8834616393967213E-4</v>
      </c>
      <c r="N1860" s="40">
        <f>(Table212[[#This Row],[Return]]-$Q$3)^3</f>
        <v>-1.0791744903748287E-5</v>
      </c>
    </row>
    <row r="1861" spans="1:14" x14ac:dyDescent="0.3">
      <c r="A1861" s="31">
        <v>43000</v>
      </c>
      <c r="B1861" s="32">
        <v>5486.3</v>
      </c>
      <c r="C1861" s="32">
        <v>5440.1</v>
      </c>
      <c r="D1861" s="32">
        <v>5459</v>
      </c>
      <c r="E1861" s="32">
        <v>5200</v>
      </c>
      <c r="F1861" s="32">
        <v>5235</v>
      </c>
      <c r="G1861" s="32">
        <v>5231.6499999999996</v>
      </c>
      <c r="H1861" s="32">
        <v>5305.49</v>
      </c>
      <c r="I1861" s="32">
        <v>248932</v>
      </c>
      <c r="J1861" s="33">
        <v>1320707236.1500001</v>
      </c>
      <c r="K1861" s="39">
        <f>IF(ISERROR((Table212[[#This Row],[Close Price]]-G1860)/G1860),0,(Table212[[#This Row],[Close Price]]-G1860)/G1860)</f>
        <v>-4.641561708255118E-2</v>
      </c>
      <c r="L1861" s="39">
        <f>IF(OR(Table212[[#This Row],[Raw Return]]&lt;-20,Table212[[#This Row],[Raw Return]]&gt;20),"Outlier",Table212[[#This Row],[Raw Return]])</f>
        <v>-4.641561708255118E-2</v>
      </c>
      <c r="M1861" s="40">
        <f>(Table212[[#This Row],[Return]]-$Q$3)^2</f>
        <v>2.2756259304674061E-3</v>
      </c>
      <c r="N1861" s="40">
        <f>(Table212[[#This Row],[Return]]-$Q$3)^3</f>
        <v>-1.0855536971210095E-4</v>
      </c>
    </row>
    <row r="1862" spans="1:14" x14ac:dyDescent="0.3">
      <c r="A1862" s="36">
        <v>43003</v>
      </c>
      <c r="B1862" s="37">
        <v>5231.6499999999996</v>
      </c>
      <c r="C1862" s="37">
        <v>5230</v>
      </c>
      <c r="D1862" s="37">
        <v>5234.8</v>
      </c>
      <c r="E1862" s="37">
        <v>5001.75</v>
      </c>
      <c r="F1862" s="37">
        <v>5107</v>
      </c>
      <c r="G1862" s="37">
        <v>5110.6000000000004</v>
      </c>
      <c r="H1862" s="37">
        <v>5083.78</v>
      </c>
      <c r="I1862" s="37">
        <v>261373</v>
      </c>
      <c r="J1862" s="38">
        <v>1328763601.45</v>
      </c>
      <c r="K1862" s="39">
        <f>IF(ISERROR((Table212[[#This Row],[Close Price]]-G1861)/G1861),0,(Table212[[#This Row],[Close Price]]-G1861)/G1861)</f>
        <v>-2.3138015731174539E-2</v>
      </c>
      <c r="L1862" s="39">
        <f>IF(OR(Table212[[#This Row],[Raw Return]]&lt;-20,Table212[[#This Row],[Raw Return]]&gt;20),"Outlier",Table212[[#This Row],[Raw Return]])</f>
        <v>-2.3138015731174539E-2</v>
      </c>
      <c r="M1862" s="40">
        <f>(Table212[[#This Row],[Return]]-$Q$3)^2</f>
        <v>5.9662555819255483E-4</v>
      </c>
      <c r="N1862" s="40">
        <f>(Table212[[#This Row],[Return]]-$Q$3)^3</f>
        <v>-1.4573128036464666E-5</v>
      </c>
    </row>
    <row r="1863" spans="1:14" x14ac:dyDescent="0.3">
      <c r="A1863" s="31">
        <v>43004</v>
      </c>
      <c r="B1863" s="32">
        <v>5110.6000000000004</v>
      </c>
      <c r="C1863" s="32">
        <v>5100</v>
      </c>
      <c r="D1863" s="32">
        <v>5255.05</v>
      </c>
      <c r="E1863" s="32">
        <v>5005</v>
      </c>
      <c r="F1863" s="32">
        <v>5152.6499999999996</v>
      </c>
      <c r="G1863" s="32">
        <v>5170.5</v>
      </c>
      <c r="H1863" s="32">
        <v>5127.74</v>
      </c>
      <c r="I1863" s="32">
        <v>234772</v>
      </c>
      <c r="J1863" s="33">
        <v>1203849253.0999999</v>
      </c>
      <c r="K1863" s="39">
        <f>IF(ISERROR((Table212[[#This Row],[Close Price]]-G1862)/G1862),0,(Table212[[#This Row],[Close Price]]-G1862)/G1862)</f>
        <v>1.1720737291120345E-2</v>
      </c>
      <c r="L1863" s="39">
        <f>IF(OR(Table212[[#This Row],[Raw Return]]&lt;-20,Table212[[#This Row],[Raw Return]]&gt;20),"Outlier",Table212[[#This Row],[Raw Return]])</f>
        <v>1.1720737291120345E-2</v>
      </c>
      <c r="M1863" s="40">
        <f>(Table212[[#This Row],[Return]]-$Q$3)^2</f>
        <v>1.0884400899445047E-4</v>
      </c>
      <c r="N1863" s="40">
        <f>(Table212[[#This Row],[Return]]-$Q$3)^3</f>
        <v>1.1355513928254481E-6</v>
      </c>
    </row>
    <row r="1864" spans="1:14" x14ac:dyDescent="0.3">
      <c r="A1864" s="36">
        <v>43005</v>
      </c>
      <c r="B1864" s="37">
        <v>5170.5</v>
      </c>
      <c r="C1864" s="37">
        <v>5220</v>
      </c>
      <c r="D1864" s="37">
        <v>5238.1000000000004</v>
      </c>
      <c r="E1864" s="37">
        <v>5045</v>
      </c>
      <c r="F1864" s="37">
        <v>5045</v>
      </c>
      <c r="G1864" s="37">
        <v>5071.3500000000004</v>
      </c>
      <c r="H1864" s="37">
        <v>5118.8599999999997</v>
      </c>
      <c r="I1864" s="37">
        <v>186629</v>
      </c>
      <c r="J1864" s="38">
        <v>955328103.60000002</v>
      </c>
      <c r="K1864" s="39">
        <f>IF(ISERROR((Table212[[#This Row],[Close Price]]-G1863)/G1863),0,(Table212[[#This Row],[Close Price]]-G1863)/G1863)</f>
        <v>-1.9176095155207358E-2</v>
      </c>
      <c r="L1864" s="39">
        <f>IF(OR(Table212[[#This Row],[Raw Return]]&lt;-20,Table212[[#This Row],[Raw Return]]&gt;20),"Outlier",Table212[[#This Row],[Raw Return]])</f>
        <v>-1.9176095155207358E-2</v>
      </c>
      <c r="M1864" s="40">
        <f>(Table212[[#This Row],[Return]]-$Q$3)^2</f>
        <v>4.1877526433883844E-4</v>
      </c>
      <c r="N1864" s="40">
        <f>(Table212[[#This Row],[Return]]-$Q$3)^3</f>
        <v>-8.5698166854730026E-6</v>
      </c>
    </row>
    <row r="1865" spans="1:14" x14ac:dyDescent="0.3">
      <c r="A1865" s="31">
        <v>43006</v>
      </c>
      <c r="B1865" s="32">
        <v>5071.3500000000004</v>
      </c>
      <c r="C1865" s="32">
        <v>5070</v>
      </c>
      <c r="D1865" s="32">
        <v>5131.3999999999996</v>
      </c>
      <c r="E1865" s="32">
        <v>5022.1499999999996</v>
      </c>
      <c r="F1865" s="32">
        <v>5044</v>
      </c>
      <c r="G1865" s="32">
        <v>5043.75</v>
      </c>
      <c r="H1865" s="32">
        <v>5064.67</v>
      </c>
      <c r="I1865" s="32">
        <v>276635</v>
      </c>
      <c r="J1865" s="33">
        <v>1401066307.95</v>
      </c>
      <c r="K1865" s="39">
        <f>IF(ISERROR((Table212[[#This Row],[Close Price]]-G1864)/G1864),0,(Table212[[#This Row],[Close Price]]-G1864)/G1864)</f>
        <v>-5.4423378390370146E-3</v>
      </c>
      <c r="L1865" s="39">
        <f>IF(OR(Table212[[#This Row],[Raw Return]]&lt;-20,Table212[[#This Row],[Raw Return]]&gt;20),"Outlier",Table212[[#This Row],[Raw Return]])</f>
        <v>-5.4423378390370146E-3</v>
      </c>
      <c r="M1865" s="40">
        <f>(Table212[[#This Row],[Return]]-$Q$3)^2</f>
        <v>4.5296156170454676E-5</v>
      </c>
      <c r="N1865" s="40">
        <f>(Table212[[#This Row],[Return]]-$Q$3)^3</f>
        <v>-3.0485408863151927E-7</v>
      </c>
    </row>
    <row r="1866" spans="1:14" x14ac:dyDescent="0.3">
      <c r="A1866" s="36">
        <v>43007</v>
      </c>
      <c r="B1866" s="37">
        <v>5043.75</v>
      </c>
      <c r="C1866" s="37">
        <v>5099</v>
      </c>
      <c r="D1866" s="37">
        <v>5246</v>
      </c>
      <c r="E1866" s="37">
        <v>5062.6000000000004</v>
      </c>
      <c r="F1866" s="37">
        <v>5175</v>
      </c>
      <c r="G1866" s="37">
        <v>5154.45</v>
      </c>
      <c r="H1866" s="37">
        <v>5153.45</v>
      </c>
      <c r="I1866" s="37">
        <v>236821</v>
      </c>
      <c r="J1866" s="38">
        <v>1220445000.6500001</v>
      </c>
      <c r="K1866" s="39">
        <f>IF(ISERROR((Table212[[#This Row],[Close Price]]-G1865)/G1865),0,(Table212[[#This Row],[Close Price]]-G1865)/G1865)</f>
        <v>2.1947955390334537E-2</v>
      </c>
      <c r="L1866" s="39">
        <f>IF(OR(Table212[[#This Row],[Raw Return]]&lt;-20,Table212[[#This Row],[Raw Return]]&gt;20),"Outlier",Table212[[#This Row],[Raw Return]])</f>
        <v>2.1947955390334537E-2</v>
      </c>
      <c r="M1866" s="40">
        <f>(Table212[[#This Row],[Return]]-$Q$3)^2</f>
        <v>4.2683772050883104E-4</v>
      </c>
      <c r="N1866" s="40">
        <f>(Table212[[#This Row],[Return]]-$Q$3)^3</f>
        <v>8.8184892106502909E-6</v>
      </c>
    </row>
    <row r="1867" spans="1:14" x14ac:dyDescent="0.3">
      <c r="A1867" s="31">
        <v>43011</v>
      </c>
      <c r="B1867" s="32">
        <v>5154.45</v>
      </c>
      <c r="C1867" s="32">
        <v>5210</v>
      </c>
      <c r="D1867" s="32">
        <v>5344.85</v>
      </c>
      <c r="E1867" s="32">
        <v>5141</v>
      </c>
      <c r="F1867" s="32">
        <v>5315.05</v>
      </c>
      <c r="G1867" s="32">
        <v>5325.45</v>
      </c>
      <c r="H1867" s="32">
        <v>5285.81</v>
      </c>
      <c r="I1867" s="32">
        <v>297740</v>
      </c>
      <c r="J1867" s="33">
        <v>1573796921.45</v>
      </c>
      <c r="K1867" s="39">
        <f>IF(ISERROR((Table212[[#This Row],[Close Price]]-G1866)/G1866),0,(Table212[[#This Row],[Close Price]]-G1866)/G1866)</f>
        <v>3.3175217530483372E-2</v>
      </c>
      <c r="L1867" s="39">
        <f>IF(OR(Table212[[#This Row],[Raw Return]]&lt;-20,Table212[[#This Row],[Raw Return]]&gt;20),"Outlier",Table212[[#This Row],[Raw Return]])</f>
        <v>3.3175217530483372E-2</v>
      </c>
      <c r="M1867" s="40">
        <f>(Table212[[#This Row],[Return]]-$Q$3)^2</f>
        <v>1.0168007596499128E-3</v>
      </c>
      <c r="N1867" s="40">
        <f>(Table212[[#This Row],[Return]]-$Q$3)^3</f>
        <v>3.2423044548583353E-5</v>
      </c>
    </row>
    <row r="1868" spans="1:14" x14ac:dyDescent="0.3">
      <c r="A1868" s="36">
        <v>43012</v>
      </c>
      <c r="B1868" s="37">
        <v>5325.45</v>
      </c>
      <c r="C1868" s="37">
        <v>5348</v>
      </c>
      <c r="D1868" s="37">
        <v>5348</v>
      </c>
      <c r="E1868" s="37">
        <v>5250</v>
      </c>
      <c r="F1868" s="37">
        <v>5280</v>
      </c>
      <c r="G1868" s="37">
        <v>5274.5</v>
      </c>
      <c r="H1868" s="37">
        <v>5296.06</v>
      </c>
      <c r="I1868" s="37">
        <v>116412</v>
      </c>
      <c r="J1868" s="38">
        <v>616524615.35000002</v>
      </c>
      <c r="K1868" s="39">
        <f>IF(ISERROR((Table212[[#This Row],[Close Price]]-G1867)/G1867),0,(Table212[[#This Row],[Close Price]]-G1867)/G1867)</f>
        <v>-9.5672666159666922E-3</v>
      </c>
      <c r="L1868" s="39">
        <f>IF(OR(Table212[[#This Row],[Raw Return]]&lt;-20,Table212[[#This Row],[Raw Return]]&gt;20),"Outlier",Table212[[#This Row],[Raw Return]])</f>
        <v>-9.5672666159666922E-3</v>
      </c>
      <c r="M1868" s="40">
        <f>(Table212[[#This Row],[Return]]-$Q$3)^2</f>
        <v>1.1783473064775506E-4</v>
      </c>
      <c r="N1868" s="40">
        <f>(Table212[[#This Row],[Return]]-$Q$3)^3</f>
        <v>-1.279116114058953E-6</v>
      </c>
    </row>
    <row r="1869" spans="1:14" x14ac:dyDescent="0.3">
      <c r="A1869" s="31">
        <v>43013</v>
      </c>
      <c r="B1869" s="32">
        <v>5274.5</v>
      </c>
      <c r="C1869" s="32">
        <v>5299</v>
      </c>
      <c r="D1869" s="32">
        <v>5326</v>
      </c>
      <c r="E1869" s="32">
        <v>5209.3</v>
      </c>
      <c r="F1869" s="32">
        <v>5255.85</v>
      </c>
      <c r="G1869" s="32">
        <v>5258.7</v>
      </c>
      <c r="H1869" s="32">
        <v>5291.3</v>
      </c>
      <c r="I1869" s="32">
        <v>128849</v>
      </c>
      <c r="J1869" s="33">
        <v>681778229.54999995</v>
      </c>
      <c r="K1869" s="39">
        <f>IF(ISERROR((Table212[[#This Row],[Close Price]]-G1868)/G1868),0,(Table212[[#This Row],[Close Price]]-G1868)/G1868)</f>
        <v>-2.9955446013840521E-3</v>
      </c>
      <c r="L1869" s="39">
        <f>IF(OR(Table212[[#This Row],[Raw Return]]&lt;-20,Table212[[#This Row],[Raw Return]]&gt;20),"Outlier",Table212[[#This Row],[Raw Return]])</f>
        <v>-2.9955446013840521E-3</v>
      </c>
      <c r="M1869" s="40">
        <f>(Table212[[#This Row],[Return]]-$Q$3)^2</f>
        <v>1.8347932530753662E-5</v>
      </c>
      <c r="N1869" s="40">
        <f>(Table212[[#This Row],[Return]]-$Q$3)^3</f>
        <v>-7.8592427243714666E-8</v>
      </c>
    </row>
    <row r="1870" spans="1:14" x14ac:dyDescent="0.3">
      <c r="A1870" s="36">
        <v>43014</v>
      </c>
      <c r="B1870" s="37">
        <v>5258.7</v>
      </c>
      <c r="C1870" s="37">
        <v>5285</v>
      </c>
      <c r="D1870" s="37">
        <v>5354</v>
      </c>
      <c r="E1870" s="37">
        <v>5245.55</v>
      </c>
      <c r="F1870" s="37">
        <v>5297</v>
      </c>
      <c r="G1870" s="37">
        <v>5297.95</v>
      </c>
      <c r="H1870" s="37">
        <v>5305.97</v>
      </c>
      <c r="I1870" s="37">
        <v>257532</v>
      </c>
      <c r="J1870" s="38">
        <v>1366458068.05</v>
      </c>
      <c r="K1870" s="39">
        <f>IF(ISERROR((Table212[[#This Row],[Close Price]]-G1869)/G1869),0,(Table212[[#This Row],[Close Price]]-G1869)/G1869)</f>
        <v>7.463821857112975E-3</v>
      </c>
      <c r="L1870" s="39">
        <f>IF(OR(Table212[[#This Row],[Raw Return]]&lt;-20,Table212[[#This Row],[Raw Return]]&gt;20),"Outlier",Table212[[#This Row],[Raw Return]])</f>
        <v>7.463821857112975E-3</v>
      </c>
      <c r="M1870" s="40">
        <f>(Table212[[#This Row],[Return]]-$Q$3)^2</f>
        <v>3.8141960498224189E-5</v>
      </c>
      <c r="N1870" s="40">
        <f>(Table212[[#This Row],[Return]]-$Q$3)^3</f>
        <v>2.3556161223016516E-7</v>
      </c>
    </row>
    <row r="1871" spans="1:14" x14ac:dyDescent="0.3">
      <c r="A1871" s="31">
        <v>43017</v>
      </c>
      <c r="B1871" s="32">
        <v>5297.95</v>
      </c>
      <c r="C1871" s="32">
        <v>5318.85</v>
      </c>
      <c r="D1871" s="32">
        <v>5367.65</v>
      </c>
      <c r="E1871" s="32">
        <v>5290</v>
      </c>
      <c r="F1871" s="32">
        <v>5302</v>
      </c>
      <c r="G1871" s="32">
        <v>5305.8</v>
      </c>
      <c r="H1871" s="32">
        <v>5324.93</v>
      </c>
      <c r="I1871" s="32">
        <v>131215</v>
      </c>
      <c r="J1871" s="33">
        <v>698711234.75</v>
      </c>
      <c r="K1871" s="39">
        <f>IF(ISERROR((Table212[[#This Row],[Close Price]]-G1870)/G1870),0,(Table212[[#This Row],[Close Price]]-G1870)/G1870)</f>
        <v>1.4817051878557488E-3</v>
      </c>
      <c r="L1871" s="39">
        <f>IF(OR(Table212[[#This Row],[Raw Return]]&lt;-20,Table212[[#This Row],[Raw Return]]&gt;20),"Outlier",Table212[[#This Row],[Raw Return]])</f>
        <v>1.4817051878557488E-3</v>
      </c>
      <c r="M1871" s="40">
        <f>(Table212[[#This Row],[Return]]-$Q$3)^2</f>
        <v>3.755887281287169E-8</v>
      </c>
      <c r="N1871" s="40">
        <f>(Table212[[#This Row],[Return]]-$Q$3)^3</f>
        <v>7.2789514910642734E-12</v>
      </c>
    </row>
    <row r="1872" spans="1:14" x14ac:dyDescent="0.3">
      <c r="A1872" s="36">
        <v>43018</v>
      </c>
      <c r="B1872" s="37">
        <v>5305.8</v>
      </c>
      <c r="C1872" s="37">
        <v>5355</v>
      </c>
      <c r="D1872" s="37">
        <v>5360</v>
      </c>
      <c r="E1872" s="37">
        <v>5306.8</v>
      </c>
      <c r="F1872" s="37">
        <v>5329.1</v>
      </c>
      <c r="G1872" s="37">
        <v>5333.65</v>
      </c>
      <c r="H1872" s="37">
        <v>5343.32</v>
      </c>
      <c r="I1872" s="37">
        <v>94363</v>
      </c>
      <c r="J1872" s="38">
        <v>504211382.64999998</v>
      </c>
      <c r="K1872" s="39">
        <f>IF(ISERROR((Table212[[#This Row],[Close Price]]-G1871)/G1871),0,(Table212[[#This Row],[Close Price]]-G1871)/G1871)</f>
        <v>5.2489728221944768E-3</v>
      </c>
      <c r="L1872" s="39">
        <f>IF(OR(Table212[[#This Row],[Raw Return]]&lt;-20,Table212[[#This Row],[Raw Return]]&gt;20),"Outlier",Table212[[#This Row],[Raw Return]])</f>
        <v>5.2489728221944768E-3</v>
      </c>
      <c r="M1872" s="40">
        <f>(Table212[[#This Row],[Return]]-$Q$3)^2</f>
        <v>1.5690065650020261E-5</v>
      </c>
      <c r="N1872" s="40">
        <f>(Table212[[#This Row],[Return]]-$Q$3)^3</f>
        <v>6.2149428747179383E-8</v>
      </c>
    </row>
    <row r="1873" spans="1:14" x14ac:dyDescent="0.3">
      <c r="A1873" s="31">
        <v>43019</v>
      </c>
      <c r="B1873" s="32">
        <v>5333.65</v>
      </c>
      <c r="C1873" s="32">
        <v>5365</v>
      </c>
      <c r="D1873" s="32">
        <v>5448.8</v>
      </c>
      <c r="E1873" s="32">
        <v>5250.05</v>
      </c>
      <c r="F1873" s="32">
        <v>5275</v>
      </c>
      <c r="G1873" s="32">
        <v>5301.2</v>
      </c>
      <c r="H1873" s="32">
        <v>5366.72</v>
      </c>
      <c r="I1873" s="32">
        <v>324156</v>
      </c>
      <c r="J1873" s="33">
        <v>1739652899.2</v>
      </c>
      <c r="K1873" s="39">
        <f>IF(ISERROR((Table212[[#This Row],[Close Price]]-G1872)/G1872),0,(Table212[[#This Row],[Close Price]]-G1872)/G1872)</f>
        <v>-6.0840137616828662E-3</v>
      </c>
      <c r="L1873" s="39">
        <f>IF(OR(Table212[[#This Row],[Raw Return]]&lt;-20,Table212[[#This Row],[Raw Return]]&gt;20),"Outlier",Table212[[#This Row],[Raw Return]])</f>
        <v>-6.0840137616828662E-3</v>
      </c>
      <c r="M1873" s="40">
        <f>(Table212[[#This Row],[Return]]-$Q$3)^2</f>
        <v>5.4345172534934035E-5</v>
      </c>
      <c r="N1873" s="40">
        <f>(Table212[[#This Row],[Return]]-$Q$3)^3</f>
        <v>-4.0062814654195736E-7</v>
      </c>
    </row>
    <row r="1874" spans="1:14" x14ac:dyDescent="0.3">
      <c r="A1874" s="36">
        <v>43020</v>
      </c>
      <c r="B1874" s="37">
        <v>5301.2</v>
      </c>
      <c r="C1874" s="37">
        <v>5309.95</v>
      </c>
      <c r="D1874" s="37">
        <v>5403</v>
      </c>
      <c r="E1874" s="37">
        <v>5290</v>
      </c>
      <c r="F1874" s="37">
        <v>5403</v>
      </c>
      <c r="G1874" s="37">
        <v>5392.15</v>
      </c>
      <c r="H1874" s="37">
        <v>5349.54</v>
      </c>
      <c r="I1874" s="37">
        <v>144302</v>
      </c>
      <c r="J1874" s="38">
        <v>771949457.79999995</v>
      </c>
      <c r="K1874" s="39">
        <f>IF(ISERROR((Table212[[#This Row],[Close Price]]-G1873)/G1873),0,(Table212[[#This Row],[Close Price]]-G1873)/G1873)</f>
        <v>1.715649286953894E-2</v>
      </c>
      <c r="L1874" s="39">
        <f>IF(OR(Table212[[#This Row],[Raw Return]]&lt;-20,Table212[[#This Row],[Raw Return]]&gt;20),"Outlier",Table212[[#This Row],[Raw Return]])</f>
        <v>1.715649286953894E-2</v>
      </c>
      <c r="M1874" s="40">
        <f>(Table212[[#This Row],[Return]]-$Q$3)^2</f>
        <v>2.5181211045042883E-4</v>
      </c>
      <c r="N1874" s="40">
        <f>(Table212[[#This Row],[Return]]-$Q$3)^3</f>
        <v>3.9959028351770709E-6</v>
      </c>
    </row>
    <row r="1875" spans="1:14" x14ac:dyDescent="0.3">
      <c r="A1875" s="31">
        <v>43021</v>
      </c>
      <c r="B1875" s="32">
        <v>5392.15</v>
      </c>
      <c r="C1875" s="32">
        <v>5415</v>
      </c>
      <c r="D1875" s="32">
        <v>5448</v>
      </c>
      <c r="E1875" s="32">
        <v>5360</v>
      </c>
      <c r="F1875" s="32">
        <v>5389</v>
      </c>
      <c r="G1875" s="32">
        <v>5375.25</v>
      </c>
      <c r="H1875" s="32">
        <v>5397.22</v>
      </c>
      <c r="I1875" s="32">
        <v>131788</v>
      </c>
      <c r="J1875" s="33">
        <v>711288591.70000005</v>
      </c>
      <c r="K1875" s="39">
        <f>IF(ISERROR((Table212[[#This Row],[Close Price]]-G1874)/G1874),0,(Table212[[#This Row],[Close Price]]-G1874)/G1874)</f>
        <v>-3.1341858071455056E-3</v>
      </c>
      <c r="L1875" s="39">
        <f>IF(OR(Table212[[#This Row],[Raw Return]]&lt;-20,Table212[[#This Row],[Raw Return]]&gt;20),"Outlier",Table212[[#This Row],[Raw Return]])</f>
        <v>-3.1341858071455056E-3</v>
      </c>
      <c r="M1875" s="40">
        <f>(Table212[[#This Row],[Return]]-$Q$3)^2</f>
        <v>1.9554878892260313E-5</v>
      </c>
      <c r="N1875" s="40">
        <f>(Table212[[#This Row],[Return]]-$Q$3)^3</f>
        <v>-8.6473432021945553E-8</v>
      </c>
    </row>
    <row r="1876" spans="1:14" x14ac:dyDescent="0.3">
      <c r="A1876" s="36">
        <v>43024</v>
      </c>
      <c r="B1876" s="37">
        <v>5375.25</v>
      </c>
      <c r="C1876" s="37">
        <v>5429</v>
      </c>
      <c r="D1876" s="37">
        <v>5436.6</v>
      </c>
      <c r="E1876" s="37">
        <v>5315.2</v>
      </c>
      <c r="F1876" s="37">
        <v>5337.95</v>
      </c>
      <c r="G1876" s="37">
        <v>5354.3</v>
      </c>
      <c r="H1876" s="37">
        <v>5392.57</v>
      </c>
      <c r="I1876" s="37">
        <v>136498</v>
      </c>
      <c r="J1876" s="38">
        <v>736074639.39999998</v>
      </c>
      <c r="K1876" s="39">
        <f>IF(ISERROR((Table212[[#This Row],[Close Price]]-G1875)/G1875),0,(Table212[[#This Row],[Close Price]]-G1875)/G1875)</f>
        <v>-3.8974931398539263E-3</v>
      </c>
      <c r="L1876" s="39">
        <f>IF(OR(Table212[[#This Row],[Raw Return]]&lt;-20,Table212[[#This Row],[Raw Return]]&gt;20),"Outlier",Table212[[#This Row],[Raw Return]])</f>
        <v>-3.8974931398539263E-3</v>
      </c>
      <c r="M1876" s="40">
        <f>(Table212[[#This Row],[Return]]-$Q$3)^2</f>
        <v>2.6888344236516707E-5</v>
      </c>
      <c r="N1876" s="40">
        <f>(Table212[[#This Row],[Return]]-$Q$3)^3</f>
        <v>-1.3942674521417908E-7</v>
      </c>
    </row>
    <row r="1877" spans="1:14" x14ac:dyDescent="0.3">
      <c r="A1877" s="31">
        <v>43025</v>
      </c>
      <c r="B1877" s="32">
        <v>5354.3</v>
      </c>
      <c r="C1877" s="32">
        <v>5380</v>
      </c>
      <c r="D1877" s="32">
        <v>5414.65</v>
      </c>
      <c r="E1877" s="32">
        <v>5307.75</v>
      </c>
      <c r="F1877" s="32">
        <v>5348.8</v>
      </c>
      <c r="G1877" s="32">
        <v>5356.75</v>
      </c>
      <c r="H1877" s="32">
        <v>5368.56</v>
      </c>
      <c r="I1877" s="32">
        <v>138637</v>
      </c>
      <c r="J1877" s="33">
        <v>744281645.64999998</v>
      </c>
      <c r="K1877" s="39">
        <f>IF(ISERROR((Table212[[#This Row],[Close Price]]-G1876)/G1876),0,(Table212[[#This Row],[Close Price]]-G1876)/G1876)</f>
        <v>4.5757615374555368E-4</v>
      </c>
      <c r="L1877" s="39">
        <f>IF(OR(Table212[[#This Row],[Raw Return]]&lt;-20,Table212[[#This Row],[Raw Return]]&gt;20),"Outlier",Table212[[#This Row],[Raw Return]])</f>
        <v>4.5757615374555368E-4</v>
      </c>
      <c r="M1877" s="40">
        <f>(Table212[[#This Row],[Return]]-$Q$3)^2</f>
        <v>6.894444505219901E-7</v>
      </c>
      <c r="N1877" s="40">
        <f>(Table212[[#This Row],[Return]]-$Q$3)^3</f>
        <v>-5.7246497480981922E-10</v>
      </c>
    </row>
    <row r="1878" spans="1:14" x14ac:dyDescent="0.3">
      <c r="A1878" s="36">
        <v>43026</v>
      </c>
      <c r="B1878" s="37">
        <v>5356.75</v>
      </c>
      <c r="C1878" s="37">
        <v>5379.8</v>
      </c>
      <c r="D1878" s="37">
        <v>5379.8</v>
      </c>
      <c r="E1878" s="37">
        <v>4827.1000000000004</v>
      </c>
      <c r="F1878" s="37">
        <v>5320</v>
      </c>
      <c r="G1878" s="37">
        <v>5315.05</v>
      </c>
      <c r="H1878" s="37">
        <v>5326.46</v>
      </c>
      <c r="I1878" s="37">
        <v>101122</v>
      </c>
      <c r="J1878" s="38">
        <v>538622518.14999998</v>
      </c>
      <c r="K1878" s="39">
        <f>IF(ISERROR((Table212[[#This Row],[Close Price]]-G1877)/G1877),0,(Table212[[#This Row],[Close Price]]-G1877)/G1877)</f>
        <v>-7.7845708685303251E-3</v>
      </c>
      <c r="L1878" s="39">
        <f>IF(OR(Table212[[#This Row],[Raw Return]]&lt;-20,Table212[[#This Row],[Raw Return]]&gt;20),"Outlier",Table212[[#This Row],[Raw Return]])</f>
        <v>-7.7845708685303251E-3</v>
      </c>
      <c r="M1878" s="40">
        <f>(Table212[[#This Row],[Return]]-$Q$3)^2</f>
        <v>8.2309801532228733E-5</v>
      </c>
      <c r="N1878" s="40">
        <f>(Table212[[#This Row],[Return]]-$Q$3)^3</f>
        <v>-7.4675361169620175E-7</v>
      </c>
    </row>
    <row r="1879" spans="1:14" x14ac:dyDescent="0.3">
      <c r="A1879" s="31">
        <v>43027</v>
      </c>
      <c r="B1879" s="32">
        <v>5315.05</v>
      </c>
      <c r="C1879" s="32">
        <v>5343</v>
      </c>
      <c r="D1879" s="32">
        <v>5343</v>
      </c>
      <c r="E1879" s="32">
        <v>5250</v>
      </c>
      <c r="F1879" s="32">
        <v>5250</v>
      </c>
      <c r="G1879" s="32">
        <v>5306.1</v>
      </c>
      <c r="H1879" s="32">
        <v>5311.97</v>
      </c>
      <c r="I1879" s="32">
        <v>21122</v>
      </c>
      <c r="J1879" s="33">
        <v>112199331.40000001</v>
      </c>
      <c r="K1879" s="39">
        <f>IF(ISERROR((Table212[[#This Row],[Close Price]]-G1878)/G1878),0,(Table212[[#This Row],[Close Price]]-G1878)/G1878)</f>
        <v>-1.6838976114993871E-3</v>
      </c>
      <c r="L1879" s="39">
        <f>IF(OR(Table212[[#This Row],[Raw Return]]&lt;-20,Table212[[#This Row],[Raw Return]]&gt;20),"Outlier",Table212[[#This Row],[Raw Return]])</f>
        <v>-1.6838976114993871E-3</v>
      </c>
      <c r="M1879" s="40">
        <f>(Table212[[#This Row],[Return]]-$Q$3)^2</f>
        <v>8.8316052413584475E-6</v>
      </c>
      <c r="N1879" s="40">
        <f>(Table212[[#This Row],[Return]]-$Q$3)^3</f>
        <v>-2.6245779317300174E-8</v>
      </c>
    </row>
    <row r="1880" spans="1:14" x14ac:dyDescent="0.3">
      <c r="A1880" s="36">
        <v>43031</v>
      </c>
      <c r="B1880" s="37">
        <v>5306.1</v>
      </c>
      <c r="C1880" s="37">
        <v>5275</v>
      </c>
      <c r="D1880" s="37">
        <v>5327</v>
      </c>
      <c r="E1880" s="37">
        <v>5235</v>
      </c>
      <c r="F1880" s="37">
        <v>5327</v>
      </c>
      <c r="G1880" s="37">
        <v>5287.3</v>
      </c>
      <c r="H1880" s="37">
        <v>5272.47</v>
      </c>
      <c r="I1880" s="37">
        <v>88707</v>
      </c>
      <c r="J1880" s="38">
        <v>467704900.80000001</v>
      </c>
      <c r="K1880" s="39">
        <f>IF(ISERROR((Table212[[#This Row],[Close Price]]-G1879)/G1879),0,(Table212[[#This Row],[Close Price]]-G1879)/G1879)</f>
        <v>-3.5430919130812048E-3</v>
      </c>
      <c r="L1880" s="39">
        <f>IF(OR(Table212[[#This Row],[Raw Return]]&lt;-20,Table212[[#This Row],[Raw Return]]&gt;20),"Outlier",Table212[[#This Row],[Raw Return]])</f>
        <v>-3.5430919130812048E-3</v>
      </c>
      <c r="M1880" s="40">
        <f>(Table212[[#This Row],[Return]]-$Q$3)^2</f>
        <v>2.3338522200244413E-5</v>
      </c>
      <c r="N1880" s="40">
        <f>(Table212[[#This Row],[Return]]-$Q$3)^3</f>
        <v>-1.12748307028688E-7</v>
      </c>
    </row>
    <row r="1881" spans="1:14" x14ac:dyDescent="0.3">
      <c r="A1881" s="31">
        <v>43032</v>
      </c>
      <c r="B1881" s="32">
        <v>5287.3</v>
      </c>
      <c r="C1881" s="32">
        <v>5331</v>
      </c>
      <c r="D1881" s="32">
        <v>5335</v>
      </c>
      <c r="E1881" s="32">
        <v>5243.05</v>
      </c>
      <c r="F1881" s="32">
        <v>5250</v>
      </c>
      <c r="G1881" s="32">
        <v>5252.8</v>
      </c>
      <c r="H1881" s="32">
        <v>5281.63</v>
      </c>
      <c r="I1881" s="32">
        <v>83074</v>
      </c>
      <c r="J1881" s="33">
        <v>438765789.55000001</v>
      </c>
      <c r="K1881" s="39">
        <f>IF(ISERROR((Table212[[#This Row],[Close Price]]-G1880)/G1880),0,(Table212[[#This Row],[Close Price]]-G1880)/G1880)</f>
        <v>-6.5250695061751744E-3</v>
      </c>
      <c r="L1881" s="39">
        <f>IF(OR(Table212[[#This Row],[Raw Return]]&lt;-20,Table212[[#This Row],[Raw Return]]&gt;20),"Outlier",Table212[[#This Row],[Raw Return]])</f>
        <v>-6.5250695061751744E-3</v>
      </c>
      <c r="M1881" s="40">
        <f>(Table212[[#This Row],[Return]]-$Q$3)^2</f>
        <v>6.1042556120929664E-5</v>
      </c>
      <c r="N1881" s="40">
        <f>(Table212[[#This Row],[Return]]-$Q$3)^3</f>
        <v>-4.7692387806891719E-7</v>
      </c>
    </row>
    <row r="1882" spans="1:14" x14ac:dyDescent="0.3">
      <c r="A1882" s="36">
        <v>43033</v>
      </c>
      <c r="B1882" s="37">
        <v>5252.8</v>
      </c>
      <c r="C1882" s="37">
        <v>5278</v>
      </c>
      <c r="D1882" s="37">
        <v>5376</v>
      </c>
      <c r="E1882" s="37">
        <v>4906.2</v>
      </c>
      <c r="F1882" s="37">
        <v>5001.05</v>
      </c>
      <c r="G1882" s="37">
        <v>4997</v>
      </c>
      <c r="H1882" s="37">
        <v>5043.32</v>
      </c>
      <c r="I1882" s="37">
        <v>242390</v>
      </c>
      <c r="J1882" s="38">
        <v>1222450047.3499999</v>
      </c>
      <c r="K1882" s="39">
        <f>IF(ISERROR((Table212[[#This Row],[Close Price]]-G1881)/G1881),0,(Table212[[#This Row],[Close Price]]-G1881)/G1881)</f>
        <v>-4.8697837343892811E-2</v>
      </c>
      <c r="L1882" s="39">
        <f>IF(OR(Table212[[#This Row],[Raw Return]]&lt;-20,Table212[[#This Row],[Raw Return]]&gt;20),"Outlier",Table212[[#This Row],[Raw Return]])</f>
        <v>-4.8697837343892811E-2</v>
      </c>
      <c r="M1882" s="40">
        <f>(Table212[[#This Row],[Return]]-$Q$3)^2</f>
        <v>2.4985743448175932E-3</v>
      </c>
      <c r="N1882" s="40">
        <f>(Table212[[#This Row],[Return]]-$Q$3)^3</f>
        <v>-1.2489309110646387E-4</v>
      </c>
    </row>
    <row r="1883" spans="1:14" x14ac:dyDescent="0.3">
      <c r="A1883" s="31">
        <v>43034</v>
      </c>
      <c r="B1883" s="32">
        <v>4997</v>
      </c>
      <c r="C1883" s="32">
        <v>4990</v>
      </c>
      <c r="D1883" s="32">
        <v>5067</v>
      </c>
      <c r="E1883" s="32">
        <v>4885.2</v>
      </c>
      <c r="F1883" s="32">
        <v>5014</v>
      </c>
      <c r="G1883" s="32">
        <v>4982</v>
      </c>
      <c r="H1883" s="32">
        <v>4991.07</v>
      </c>
      <c r="I1883" s="32">
        <v>233169</v>
      </c>
      <c r="J1883" s="33">
        <v>1163763039.95</v>
      </c>
      <c r="K1883" s="39">
        <f>IF(ISERROR((Table212[[#This Row],[Close Price]]-G1882)/G1882),0,(Table212[[#This Row],[Close Price]]-G1882)/G1882)</f>
        <v>-3.0018010806483891E-3</v>
      </c>
      <c r="L1883" s="39">
        <f>IF(OR(Table212[[#This Row],[Raw Return]]&lt;-20,Table212[[#This Row],[Raw Return]]&gt;20),"Outlier",Table212[[#This Row],[Raw Return]])</f>
        <v>-3.0018010806483891E-3</v>
      </c>
      <c r="M1883" s="40">
        <f>(Table212[[#This Row],[Return]]-$Q$3)^2</f>
        <v>1.8401570289886321E-5</v>
      </c>
      <c r="N1883" s="40">
        <f>(Table212[[#This Row],[Return]]-$Q$3)^3</f>
        <v>-7.8937310874822312E-8</v>
      </c>
    </row>
    <row r="1884" spans="1:14" x14ac:dyDescent="0.3">
      <c r="A1884" s="36">
        <v>43035</v>
      </c>
      <c r="B1884" s="37">
        <v>4982</v>
      </c>
      <c r="C1884" s="37">
        <v>4988.8</v>
      </c>
      <c r="D1884" s="37">
        <v>5089.25</v>
      </c>
      <c r="E1884" s="37">
        <v>4988.8</v>
      </c>
      <c r="F1884" s="37">
        <v>5025</v>
      </c>
      <c r="G1884" s="37">
        <v>5033.95</v>
      </c>
      <c r="H1884" s="37">
        <v>5043.09</v>
      </c>
      <c r="I1884" s="37">
        <v>158840</v>
      </c>
      <c r="J1884" s="38">
        <v>801043627.85000002</v>
      </c>
      <c r="K1884" s="39">
        <f>IF(ISERROR((Table212[[#This Row],[Close Price]]-G1883)/G1883),0,(Table212[[#This Row],[Close Price]]-G1883)/G1883)</f>
        <v>1.042753914090723E-2</v>
      </c>
      <c r="L1884" s="39">
        <f>IF(OR(Table212[[#This Row],[Raw Return]]&lt;-20,Table212[[#This Row],[Raw Return]]&gt;20),"Outlier",Table212[[#This Row],[Raw Return]])</f>
        <v>1.042753914090723E-2</v>
      </c>
      <c r="M1884" s="40">
        <f>(Table212[[#This Row],[Return]]-$Q$3)^2</f>
        <v>8.3532929207226882E-5</v>
      </c>
      <c r="N1884" s="40">
        <f>(Table212[[#This Row],[Return]]-$Q$3)^3</f>
        <v>7.634604892568492E-7</v>
      </c>
    </row>
    <row r="1885" spans="1:14" x14ac:dyDescent="0.3">
      <c r="A1885" s="31">
        <v>43038</v>
      </c>
      <c r="B1885" s="32">
        <v>5033.95</v>
      </c>
      <c r="C1885" s="32">
        <v>5064</v>
      </c>
      <c r="D1885" s="32">
        <v>5075</v>
      </c>
      <c r="E1885" s="32">
        <v>4971.95</v>
      </c>
      <c r="F1885" s="32">
        <v>5000</v>
      </c>
      <c r="G1885" s="32">
        <v>4994.8500000000004</v>
      </c>
      <c r="H1885" s="32">
        <v>5003.67</v>
      </c>
      <c r="I1885" s="32">
        <v>110610</v>
      </c>
      <c r="J1885" s="33">
        <v>553456283.39999998</v>
      </c>
      <c r="K1885" s="39">
        <f>IF(ISERROR((Table212[[#This Row],[Close Price]]-G1884)/G1884),0,(Table212[[#This Row],[Close Price]]-G1884)/G1884)</f>
        <v>-7.7672603025456064E-3</v>
      </c>
      <c r="L1885" s="39">
        <f>IF(OR(Table212[[#This Row],[Raw Return]]&lt;-20,Table212[[#This Row],[Raw Return]]&gt;20),"Outlier",Table212[[#This Row],[Raw Return]])</f>
        <v>-7.7672603025456064E-3</v>
      </c>
      <c r="M1885" s="40">
        <f>(Table212[[#This Row],[Return]]-$Q$3)^2</f>
        <v>8.1996001835745252E-5</v>
      </c>
      <c r="N1885" s="40">
        <f>(Table212[[#This Row],[Return]]-$Q$3)^3</f>
        <v>-7.4248727461349621E-7</v>
      </c>
    </row>
    <row r="1886" spans="1:14" x14ac:dyDescent="0.3">
      <c r="A1886" s="36">
        <v>43039</v>
      </c>
      <c r="B1886" s="37">
        <v>4994.8500000000004</v>
      </c>
      <c r="C1886" s="37">
        <v>5015</v>
      </c>
      <c r="D1886" s="37">
        <v>5158.75</v>
      </c>
      <c r="E1886" s="37">
        <v>4881</v>
      </c>
      <c r="F1886" s="37">
        <v>5049.8</v>
      </c>
      <c r="G1886" s="37">
        <v>5010.3500000000004</v>
      </c>
      <c r="H1886" s="37">
        <v>5013.74</v>
      </c>
      <c r="I1886" s="37">
        <v>318607</v>
      </c>
      <c r="J1886" s="38">
        <v>1597411431.3</v>
      </c>
      <c r="K1886" s="39">
        <f>IF(ISERROR((Table212[[#This Row],[Close Price]]-G1885)/G1885),0,(Table212[[#This Row],[Close Price]]-G1885)/G1885)</f>
        <v>3.103196292180946E-3</v>
      </c>
      <c r="L1886" s="39">
        <f>IF(OR(Table212[[#This Row],[Raw Return]]&lt;-20,Table212[[#This Row],[Raw Return]]&gt;20),"Outlier",Table212[[#This Row],[Raw Return]])</f>
        <v>3.103196292180946E-3</v>
      </c>
      <c r="M1886" s="40">
        <f>(Table212[[#This Row],[Return]]-$Q$3)^2</f>
        <v>3.2952858475151248E-6</v>
      </c>
      <c r="N1886" s="40">
        <f>(Table212[[#This Row],[Return]]-$Q$3)^3</f>
        <v>5.9819067648675833E-9</v>
      </c>
    </row>
    <row r="1887" spans="1:14" x14ac:dyDescent="0.3">
      <c r="A1887" s="31">
        <v>43040</v>
      </c>
      <c r="B1887" s="32">
        <v>5010.3500000000004</v>
      </c>
      <c r="C1887" s="32">
        <v>5050</v>
      </c>
      <c r="D1887" s="32">
        <v>5099</v>
      </c>
      <c r="E1887" s="32">
        <v>5000</v>
      </c>
      <c r="F1887" s="32">
        <v>5025</v>
      </c>
      <c r="G1887" s="32">
        <v>5022.6000000000004</v>
      </c>
      <c r="H1887" s="32">
        <v>5048.0200000000004</v>
      </c>
      <c r="I1887" s="32">
        <v>99629</v>
      </c>
      <c r="J1887" s="33">
        <v>502929057.10000002</v>
      </c>
      <c r="K1887" s="39">
        <f>IF(ISERROR((Table212[[#This Row],[Close Price]]-G1886)/G1886),0,(Table212[[#This Row],[Close Price]]-G1886)/G1886)</f>
        <v>2.4449389763190194E-3</v>
      </c>
      <c r="L1887" s="39">
        <f>IF(OR(Table212[[#This Row],[Raw Return]]&lt;-20,Table212[[#This Row],[Raw Return]]&gt;20),"Outlier",Table212[[#This Row],[Raw Return]])</f>
        <v>2.4449389763190194E-3</v>
      </c>
      <c r="M1887" s="40">
        <f>(Table212[[#This Row],[Return]]-$Q$3)^2</f>
        <v>1.3387297716390407E-6</v>
      </c>
      <c r="N1887" s="40">
        <f>(Table212[[#This Row],[Return]]-$Q$3)^3</f>
        <v>1.548957074294073E-9</v>
      </c>
    </row>
    <row r="1888" spans="1:14" x14ac:dyDescent="0.3">
      <c r="A1888" s="36">
        <v>43041</v>
      </c>
      <c r="B1888" s="37">
        <v>5022.6000000000004</v>
      </c>
      <c r="C1888" s="37">
        <v>5068</v>
      </c>
      <c r="D1888" s="37">
        <v>5068</v>
      </c>
      <c r="E1888" s="37">
        <v>4970</v>
      </c>
      <c r="F1888" s="37">
        <v>4978</v>
      </c>
      <c r="G1888" s="37">
        <v>4982.1499999999996</v>
      </c>
      <c r="H1888" s="37">
        <v>5018.6400000000003</v>
      </c>
      <c r="I1888" s="37">
        <v>79540</v>
      </c>
      <c r="J1888" s="38">
        <v>399182275.5</v>
      </c>
      <c r="K1888" s="39">
        <f>IF(ISERROR((Table212[[#This Row],[Close Price]]-G1887)/G1887),0,(Table212[[#This Row],[Close Price]]-G1887)/G1887)</f>
        <v>-8.0535977382233757E-3</v>
      </c>
      <c r="L1888" s="39">
        <f>IF(OR(Table212[[#This Row],[Raw Return]]&lt;-20,Table212[[#This Row],[Raw Return]]&gt;20),"Outlier",Table212[[#This Row],[Raw Return]])</f>
        <v>-8.0535977382233757E-3</v>
      </c>
      <c r="M1888" s="40">
        <f>(Table212[[#This Row],[Return]]-$Q$3)^2</f>
        <v>8.726365605565992E-5</v>
      </c>
      <c r="N1888" s="40">
        <f>(Table212[[#This Row],[Return]]-$Q$3)^3</f>
        <v>-8.1517360094177908E-7</v>
      </c>
    </row>
    <row r="1889" spans="1:14" x14ac:dyDescent="0.3">
      <c r="A1889" s="31">
        <v>43042</v>
      </c>
      <c r="B1889" s="32">
        <v>4982.1499999999996</v>
      </c>
      <c r="C1889" s="32">
        <v>4989</v>
      </c>
      <c r="D1889" s="32">
        <v>5082.2</v>
      </c>
      <c r="E1889" s="32">
        <v>4965</v>
      </c>
      <c r="F1889" s="32">
        <v>5020</v>
      </c>
      <c r="G1889" s="32">
        <v>5032.6000000000004</v>
      </c>
      <c r="H1889" s="32">
        <v>5033.83</v>
      </c>
      <c r="I1889" s="32">
        <v>123701</v>
      </c>
      <c r="J1889" s="33">
        <v>622690217.14999998</v>
      </c>
      <c r="K1889" s="39">
        <f>IF(ISERROR((Table212[[#This Row],[Close Price]]-G1888)/G1888),0,(Table212[[#This Row],[Close Price]]-G1888)/G1888)</f>
        <v>1.012615035677383E-2</v>
      </c>
      <c r="L1889" s="39">
        <f>IF(OR(Table212[[#This Row],[Raw Return]]&lt;-20,Table212[[#This Row],[Raw Return]]&gt;20),"Outlier",Table212[[#This Row],[Raw Return]])</f>
        <v>1.012615035677383E-2</v>
      </c>
      <c r="M1889" s="40">
        <f>(Table212[[#This Row],[Return]]-$Q$3)^2</f>
        <v>7.8114597404270643E-5</v>
      </c>
      <c r="N1889" s="40">
        <f>(Table212[[#This Row],[Return]]-$Q$3)^3</f>
        <v>6.9039605035655508E-7</v>
      </c>
    </row>
    <row r="1890" spans="1:14" x14ac:dyDescent="0.3">
      <c r="A1890" s="36">
        <v>43045</v>
      </c>
      <c r="B1890" s="37">
        <v>5032.6000000000004</v>
      </c>
      <c r="C1890" s="37">
        <v>5030</v>
      </c>
      <c r="D1890" s="37">
        <v>5050</v>
      </c>
      <c r="E1890" s="37">
        <v>4992</v>
      </c>
      <c r="F1890" s="37">
        <v>5010</v>
      </c>
      <c r="G1890" s="37">
        <v>5009.6000000000004</v>
      </c>
      <c r="H1890" s="37">
        <v>5011.37</v>
      </c>
      <c r="I1890" s="37">
        <v>79496</v>
      </c>
      <c r="J1890" s="38">
        <v>398384139.44999999</v>
      </c>
      <c r="K1890" s="39">
        <f>IF(ISERROR((Table212[[#This Row],[Close Price]]-G1889)/G1889),0,(Table212[[#This Row],[Close Price]]-G1889)/G1889)</f>
        <v>-4.5702022811270511E-3</v>
      </c>
      <c r="L1890" s="39">
        <f>IF(OR(Table212[[#This Row],[Raw Return]]&lt;-20,Table212[[#This Row],[Raw Return]]&gt;20),"Outlier",Table212[[#This Row],[Raw Return]])</f>
        <v>-4.5702022811270511E-3</v>
      </c>
      <c r="M1890" s="40">
        <f>(Table212[[#This Row],[Return]]-$Q$3)^2</f>
        <v>3.4317410035299792E-5</v>
      </c>
      <c r="N1890" s="40">
        <f>(Table212[[#This Row],[Return]]-$Q$3)^3</f>
        <v>-2.0103503772356863E-7</v>
      </c>
    </row>
    <row r="1891" spans="1:14" x14ac:dyDescent="0.3">
      <c r="A1891" s="31">
        <v>43046</v>
      </c>
      <c r="B1891" s="32">
        <v>5009.6000000000004</v>
      </c>
      <c r="C1891" s="32">
        <v>5038</v>
      </c>
      <c r="D1891" s="32">
        <v>5038</v>
      </c>
      <c r="E1891" s="32">
        <v>4955</v>
      </c>
      <c r="F1891" s="32">
        <v>4976</v>
      </c>
      <c r="G1891" s="32">
        <v>4981</v>
      </c>
      <c r="H1891" s="32">
        <v>4990.8999999999996</v>
      </c>
      <c r="I1891" s="32">
        <v>101453</v>
      </c>
      <c r="J1891" s="33">
        <v>506341608.94999999</v>
      </c>
      <c r="K1891" s="39">
        <f>IF(ISERROR((Table212[[#This Row],[Close Price]]-G1890)/G1890),0,(Table212[[#This Row],[Close Price]]-G1890)/G1890)</f>
        <v>-5.7090386458001361E-3</v>
      </c>
      <c r="L1891" s="39">
        <f>IF(OR(Table212[[#This Row],[Raw Return]]&lt;-20,Table212[[#This Row],[Raw Return]]&gt;20),"Outlier",Table212[[#This Row],[Raw Return]])</f>
        <v>-5.7090386458001361E-3</v>
      </c>
      <c r="M1891" s="40">
        <f>(Table212[[#This Row],[Return]]-$Q$3)^2</f>
        <v>4.895720738513085E-5</v>
      </c>
      <c r="N1891" s="40">
        <f>(Table212[[#This Row],[Return]]-$Q$3)^3</f>
        <v>-3.4255077565857993E-7</v>
      </c>
    </row>
    <row r="1892" spans="1:14" x14ac:dyDescent="0.3">
      <c r="A1892" s="36">
        <v>43047</v>
      </c>
      <c r="B1892" s="37">
        <v>4981</v>
      </c>
      <c r="C1892" s="37">
        <v>5005</v>
      </c>
      <c r="D1892" s="37">
        <v>5044.45</v>
      </c>
      <c r="E1892" s="37">
        <v>4950</v>
      </c>
      <c r="F1892" s="37">
        <v>5018</v>
      </c>
      <c r="G1892" s="37">
        <v>5022.7</v>
      </c>
      <c r="H1892" s="37">
        <v>5015.2299999999996</v>
      </c>
      <c r="I1892" s="37">
        <v>140928</v>
      </c>
      <c r="J1892" s="38">
        <v>706786407.29999995</v>
      </c>
      <c r="K1892" s="39">
        <f>IF(ISERROR((Table212[[#This Row],[Close Price]]-G1891)/G1891),0,(Table212[[#This Row],[Close Price]]-G1891)/G1891)</f>
        <v>8.3718128889780797E-3</v>
      </c>
      <c r="L1892" s="39">
        <f>IF(OR(Table212[[#This Row],[Raw Return]]&lt;-20,Table212[[#This Row],[Raw Return]]&gt;20),"Outlier",Table212[[#This Row],[Raw Return]])</f>
        <v>8.3718128889780797E-3</v>
      </c>
      <c r="M1892" s="40">
        <f>(Table212[[#This Row],[Return]]-$Q$3)^2</f>
        <v>5.0181764138442585E-5</v>
      </c>
      <c r="N1892" s="40">
        <f>(Table212[[#This Row],[Return]]-$Q$3)^3</f>
        <v>3.554830414714368E-7</v>
      </c>
    </row>
    <row r="1893" spans="1:14" x14ac:dyDescent="0.3">
      <c r="A1893" s="31">
        <v>43048</v>
      </c>
      <c r="B1893" s="32">
        <v>5022.7</v>
      </c>
      <c r="C1893" s="32">
        <v>5005.1000000000004</v>
      </c>
      <c r="D1893" s="32">
        <v>5094</v>
      </c>
      <c r="E1893" s="32">
        <v>4991.3999999999996</v>
      </c>
      <c r="F1893" s="32">
        <v>5005.2</v>
      </c>
      <c r="G1893" s="32">
        <v>5006.75</v>
      </c>
      <c r="H1893" s="32">
        <v>5023.92</v>
      </c>
      <c r="I1893" s="32">
        <v>139597</v>
      </c>
      <c r="J1893" s="33">
        <v>701323916.29999995</v>
      </c>
      <c r="K1893" s="39">
        <f>IF(ISERROR((Table212[[#This Row],[Close Price]]-G1892)/G1892),0,(Table212[[#This Row],[Close Price]]-G1892)/G1892)</f>
        <v>-3.1755828538435143E-3</v>
      </c>
      <c r="L1893" s="39">
        <f>IF(OR(Table212[[#This Row],[Raw Return]]&lt;-20,Table212[[#This Row],[Raw Return]]&gt;20),"Outlier",Table212[[#This Row],[Raw Return]])</f>
        <v>-3.1755828538435143E-3</v>
      </c>
      <c r="M1893" s="40">
        <f>(Table212[[#This Row],[Return]]-$Q$3)^2</f>
        <v>1.9922715530129837E-5</v>
      </c>
      <c r="N1893" s="40">
        <f>(Table212[[#This Row],[Return]]-$Q$3)^3</f>
        <v>-8.8924780280308871E-8</v>
      </c>
    </row>
    <row r="1894" spans="1:14" x14ac:dyDescent="0.3">
      <c r="A1894" s="36">
        <v>43049</v>
      </c>
      <c r="B1894" s="37">
        <v>5006.75</v>
      </c>
      <c r="C1894" s="37">
        <v>5021</v>
      </c>
      <c r="D1894" s="37">
        <v>5075.25</v>
      </c>
      <c r="E1894" s="37">
        <v>4990</v>
      </c>
      <c r="F1894" s="37">
        <v>5035</v>
      </c>
      <c r="G1894" s="37">
        <v>5027.45</v>
      </c>
      <c r="H1894" s="37">
        <v>5032.71</v>
      </c>
      <c r="I1894" s="37">
        <v>84973</v>
      </c>
      <c r="J1894" s="38">
        <v>427644368.85000002</v>
      </c>
      <c r="K1894" s="39">
        <f>IF(ISERROR((Table212[[#This Row],[Close Price]]-G1893)/G1893),0,(Table212[[#This Row],[Close Price]]-G1893)/G1893)</f>
        <v>4.1344185349777435E-3</v>
      </c>
      <c r="L1894" s="39">
        <f>IF(OR(Table212[[#This Row],[Raw Return]]&lt;-20,Table212[[#This Row],[Raw Return]]&gt;20),"Outlier",Table212[[#This Row],[Raw Return]])</f>
        <v>4.1344185349777435E-3</v>
      </c>
      <c r="M1894" s="40">
        <f>(Table212[[#This Row],[Return]]-$Q$3)^2</f>
        <v>8.1026445924350362E-6</v>
      </c>
      <c r="N1894" s="40">
        <f>(Table212[[#This Row],[Return]]-$Q$3)^3</f>
        <v>2.3064295027130232E-8</v>
      </c>
    </row>
    <row r="1895" spans="1:14" x14ac:dyDescent="0.3">
      <c r="A1895" s="31">
        <v>43052</v>
      </c>
      <c r="B1895" s="32">
        <v>5027.45</v>
      </c>
      <c r="C1895" s="32">
        <v>5028</v>
      </c>
      <c r="D1895" s="32">
        <v>5050</v>
      </c>
      <c r="E1895" s="32">
        <v>4962.6000000000004</v>
      </c>
      <c r="F1895" s="32">
        <v>4974.75</v>
      </c>
      <c r="G1895" s="32">
        <v>4998.3500000000004</v>
      </c>
      <c r="H1895" s="32">
        <v>5002.2700000000004</v>
      </c>
      <c r="I1895" s="32">
        <v>84985</v>
      </c>
      <c r="J1895" s="33">
        <v>425117879</v>
      </c>
      <c r="K1895" s="39">
        <f>IF(ISERROR((Table212[[#This Row],[Close Price]]-G1894)/G1894),0,(Table212[[#This Row],[Close Price]]-G1894)/G1894)</f>
        <v>-5.7882226576096143E-3</v>
      </c>
      <c r="L1895" s="39">
        <f>IF(OR(Table212[[#This Row],[Raw Return]]&lt;-20,Table212[[#This Row],[Raw Return]]&gt;20),"Outlier",Table212[[#This Row],[Raw Return]])</f>
        <v>-5.7882226576096143E-3</v>
      </c>
      <c r="M1895" s="40">
        <f>(Table212[[#This Row],[Return]]-$Q$3)^2</f>
        <v>5.007156948232515E-5</v>
      </c>
      <c r="N1895" s="40">
        <f>(Table212[[#This Row],[Return]]-$Q$3)^3</f>
        <v>-3.5431277116786408E-7</v>
      </c>
    </row>
    <row r="1896" spans="1:14" x14ac:dyDescent="0.3">
      <c r="A1896" s="36">
        <v>43053</v>
      </c>
      <c r="B1896" s="37">
        <v>4998.3500000000004</v>
      </c>
      <c r="C1896" s="37">
        <v>4978.3500000000004</v>
      </c>
      <c r="D1896" s="37">
        <v>5059</v>
      </c>
      <c r="E1896" s="37">
        <v>4964.5</v>
      </c>
      <c r="F1896" s="37">
        <v>5020</v>
      </c>
      <c r="G1896" s="37">
        <v>5014.3999999999996</v>
      </c>
      <c r="H1896" s="37">
        <v>5008.75</v>
      </c>
      <c r="I1896" s="37">
        <v>65822</v>
      </c>
      <c r="J1896" s="38">
        <v>329685765.30000001</v>
      </c>
      <c r="K1896" s="39">
        <f>IF(ISERROR((Table212[[#This Row],[Close Price]]-G1895)/G1895),0,(Table212[[#This Row],[Close Price]]-G1895)/G1895)</f>
        <v>3.21105964968425E-3</v>
      </c>
      <c r="L1896" s="39">
        <f>IF(OR(Table212[[#This Row],[Raw Return]]&lt;-20,Table212[[#This Row],[Raw Return]]&gt;20),"Outlier",Table212[[#This Row],[Raw Return]])</f>
        <v>3.21105964968425E-3</v>
      </c>
      <c r="M1896" s="40">
        <f>(Table212[[#This Row],[Return]]-$Q$3)^2</f>
        <v>3.6985273790139732E-6</v>
      </c>
      <c r="N1896" s="40">
        <f>(Table212[[#This Row],[Return]]-$Q$3)^3</f>
        <v>7.1128435610879172E-9</v>
      </c>
    </row>
    <row r="1897" spans="1:14" x14ac:dyDescent="0.3">
      <c r="A1897" s="31">
        <v>43054</v>
      </c>
      <c r="B1897" s="32">
        <v>5014.3999999999996</v>
      </c>
      <c r="C1897" s="32">
        <v>5024.8500000000004</v>
      </c>
      <c r="D1897" s="32">
        <v>5049</v>
      </c>
      <c r="E1897" s="32">
        <v>4850</v>
      </c>
      <c r="F1897" s="32">
        <v>4912</v>
      </c>
      <c r="G1897" s="32">
        <v>4902.6499999999996</v>
      </c>
      <c r="H1897" s="32">
        <v>4953.82</v>
      </c>
      <c r="I1897" s="32">
        <v>116297</v>
      </c>
      <c r="J1897" s="33">
        <v>576114009.64999998</v>
      </c>
      <c r="K1897" s="39">
        <f>IF(ISERROR((Table212[[#This Row],[Close Price]]-G1896)/G1896),0,(Table212[[#This Row],[Close Price]]-G1896)/G1896)</f>
        <v>-2.228581684747926E-2</v>
      </c>
      <c r="L1897" s="39">
        <f>IF(OR(Table212[[#This Row],[Raw Return]]&lt;-20,Table212[[#This Row],[Raw Return]]&gt;20),"Outlier",Table212[[#This Row],[Raw Return]])</f>
        <v>-2.228581684747926E-2</v>
      </c>
      <c r="M1897" s="40">
        <f>(Table212[[#This Row],[Return]]-$Q$3)^2</f>
        <v>5.5572031795228017E-4</v>
      </c>
      <c r="N1897" s="40">
        <f>(Table212[[#This Row],[Return]]-$Q$3)^3</f>
        <v>-1.3100395684252697E-5</v>
      </c>
    </row>
    <row r="1898" spans="1:14" x14ac:dyDescent="0.3">
      <c r="A1898" s="36">
        <v>43055</v>
      </c>
      <c r="B1898" s="37">
        <v>4902.6499999999996</v>
      </c>
      <c r="C1898" s="37">
        <v>4949</v>
      </c>
      <c r="D1898" s="37">
        <v>5009.3500000000004</v>
      </c>
      <c r="E1898" s="37">
        <v>4905.05</v>
      </c>
      <c r="F1898" s="37">
        <v>4990.6000000000004</v>
      </c>
      <c r="G1898" s="37">
        <v>4984.75</v>
      </c>
      <c r="H1898" s="37">
        <v>4959.63</v>
      </c>
      <c r="I1898" s="37">
        <v>84334</v>
      </c>
      <c r="J1898" s="38">
        <v>418265667.39999998</v>
      </c>
      <c r="K1898" s="39">
        <f>IF(ISERROR((Table212[[#This Row],[Close Price]]-G1897)/G1897),0,(Table212[[#This Row],[Close Price]]-G1897)/G1897)</f>
        <v>1.6746045506001932E-2</v>
      </c>
      <c r="L1898" s="39">
        <f>IF(OR(Table212[[#This Row],[Raw Return]]&lt;-20,Table212[[#This Row],[Raw Return]]&gt;20),"Outlier",Table212[[#This Row],[Raw Return]])</f>
        <v>1.6746045506001932E-2</v>
      </c>
      <c r="M1898" s="40">
        <f>(Table212[[#This Row],[Return]]-$Q$3)^2</f>
        <v>2.3895413661800986E-4</v>
      </c>
      <c r="N1898" s="40">
        <f>(Table212[[#This Row],[Return]]-$Q$3)^3</f>
        <v>3.6937868402696256E-6</v>
      </c>
    </row>
    <row r="1899" spans="1:14" x14ac:dyDescent="0.3">
      <c r="A1899" s="31">
        <v>43056</v>
      </c>
      <c r="B1899" s="32">
        <v>4984.75</v>
      </c>
      <c r="C1899" s="32">
        <v>5030</v>
      </c>
      <c r="D1899" s="32">
        <v>5195.6499999999996</v>
      </c>
      <c r="E1899" s="32">
        <v>5015.05</v>
      </c>
      <c r="F1899" s="32">
        <v>5132</v>
      </c>
      <c r="G1899" s="32">
        <v>5129.75</v>
      </c>
      <c r="H1899" s="32">
        <v>5125.3</v>
      </c>
      <c r="I1899" s="32">
        <v>227223</v>
      </c>
      <c r="J1899" s="33">
        <v>1164586090.3</v>
      </c>
      <c r="K1899" s="39">
        <f>IF(ISERROR((Table212[[#This Row],[Close Price]]-G1898)/G1898),0,(Table212[[#This Row],[Close Price]]-G1898)/G1898)</f>
        <v>2.9088720597823362E-2</v>
      </c>
      <c r="L1899" s="39">
        <f>IF(OR(Table212[[#This Row],[Raw Return]]&lt;-20,Table212[[#This Row],[Raw Return]]&gt;20),"Outlier",Table212[[#This Row],[Raw Return]])</f>
        <v>2.9088720597823362E-2</v>
      </c>
      <c r="M1899" s="40">
        <f>(Table212[[#This Row],[Return]]-$Q$3)^2</f>
        <v>7.7288539954638031E-4</v>
      </c>
      <c r="N1899" s="40">
        <f>(Table212[[#This Row],[Return]]-$Q$3)^3</f>
        <v>2.1486845188886649E-5</v>
      </c>
    </row>
    <row r="1900" spans="1:14" x14ac:dyDescent="0.3">
      <c r="A1900" s="36">
        <v>43059</v>
      </c>
      <c r="B1900" s="37">
        <v>5129.75</v>
      </c>
      <c r="C1900" s="37">
        <v>5156.8</v>
      </c>
      <c r="D1900" s="37">
        <v>5215</v>
      </c>
      <c r="E1900" s="37">
        <v>5144.1000000000004</v>
      </c>
      <c r="F1900" s="37">
        <v>5171</v>
      </c>
      <c r="G1900" s="37">
        <v>5173.55</v>
      </c>
      <c r="H1900" s="37">
        <v>5179.54</v>
      </c>
      <c r="I1900" s="37">
        <v>85975</v>
      </c>
      <c r="J1900" s="38">
        <v>445311165.44999999</v>
      </c>
      <c r="K1900" s="39">
        <f>IF(ISERROR((Table212[[#This Row],[Close Price]]-G1899)/G1899),0,(Table212[[#This Row],[Close Price]]-G1899)/G1899)</f>
        <v>8.5384277986256998E-3</v>
      </c>
      <c r="L1900" s="39">
        <f>IF(OR(Table212[[#This Row],[Raw Return]]&lt;-20,Table212[[#This Row],[Raw Return]]&gt;20),"Outlier",Table212[[#This Row],[Raw Return]])</f>
        <v>8.5384277986256998E-3</v>
      </c>
      <c r="M1900" s="40">
        <f>(Table212[[#This Row],[Return]]-$Q$3)^2</f>
        <v>5.2570094321808054E-5</v>
      </c>
      <c r="N1900" s="40">
        <f>(Table212[[#This Row],[Return]]-$Q$3)^3</f>
        <v>3.8116071623271437E-7</v>
      </c>
    </row>
    <row r="1901" spans="1:14" x14ac:dyDescent="0.3">
      <c r="A1901" s="31">
        <v>43060</v>
      </c>
      <c r="B1901" s="32">
        <v>5173.55</v>
      </c>
      <c r="C1901" s="32">
        <v>5200</v>
      </c>
      <c r="D1901" s="32">
        <v>5244</v>
      </c>
      <c r="E1901" s="32">
        <v>5115</v>
      </c>
      <c r="F1901" s="32">
        <v>5210</v>
      </c>
      <c r="G1901" s="32">
        <v>5206.2</v>
      </c>
      <c r="H1901" s="32">
        <v>5189.29</v>
      </c>
      <c r="I1901" s="32">
        <v>105469</v>
      </c>
      <c r="J1901" s="33">
        <v>547308805.10000002</v>
      </c>
      <c r="K1901" s="39">
        <f>IF(ISERROR((Table212[[#This Row],[Close Price]]-G1900)/G1900),0,(Table212[[#This Row],[Close Price]]-G1900)/G1900)</f>
        <v>6.310947028635972E-3</v>
      </c>
      <c r="L1901" s="39">
        <f>IF(OR(Table212[[#This Row],[Raw Return]]&lt;-20,Table212[[#This Row],[Raw Return]]&gt;20),"Outlier",Table212[[#This Row],[Raw Return]])</f>
        <v>6.310947028635972E-3</v>
      </c>
      <c r="M1901" s="40">
        <f>(Table212[[#This Row],[Return]]-$Q$3)^2</f>
        <v>2.5230960552139718E-5</v>
      </c>
      <c r="N1901" s="40">
        <f>(Table212[[#This Row],[Return]]-$Q$3)^3</f>
        <v>1.2673619871050051E-7</v>
      </c>
    </row>
    <row r="1902" spans="1:14" x14ac:dyDescent="0.3">
      <c r="A1902" s="36">
        <v>43061</v>
      </c>
      <c r="B1902" s="37">
        <v>5206.2</v>
      </c>
      <c r="C1902" s="37">
        <v>5206</v>
      </c>
      <c r="D1902" s="37">
        <v>5221</v>
      </c>
      <c r="E1902" s="37">
        <v>5150</v>
      </c>
      <c r="F1902" s="37">
        <v>5180</v>
      </c>
      <c r="G1902" s="37">
        <v>5176.3500000000004</v>
      </c>
      <c r="H1902" s="37">
        <v>5175.01</v>
      </c>
      <c r="I1902" s="37">
        <v>104244</v>
      </c>
      <c r="J1902" s="38">
        <v>539464125.75</v>
      </c>
      <c r="K1902" s="39">
        <f>IF(ISERROR((Table212[[#This Row],[Close Price]]-G1901)/G1901),0,(Table212[[#This Row],[Close Price]]-G1901)/G1901)</f>
        <v>-5.7335484614497055E-3</v>
      </c>
      <c r="L1902" s="39">
        <f>IF(OR(Table212[[#This Row],[Raw Return]]&lt;-20,Table212[[#This Row],[Raw Return]]&gt;20),"Outlier",Table212[[#This Row],[Raw Return]])</f>
        <v>-5.7335484614497055E-3</v>
      </c>
      <c r="M1902" s="40">
        <f>(Table212[[#This Row],[Return]]-$Q$3)^2</f>
        <v>4.9300795668403091E-5</v>
      </c>
      <c r="N1902" s="40">
        <f>(Table212[[#This Row],[Return]]-$Q$3)^3</f>
        <v>-3.4616319660808154E-7</v>
      </c>
    </row>
    <row r="1903" spans="1:14" x14ac:dyDescent="0.3">
      <c r="A1903" s="31">
        <v>43062</v>
      </c>
      <c r="B1903" s="32">
        <v>5176.3500000000004</v>
      </c>
      <c r="C1903" s="32">
        <v>5188</v>
      </c>
      <c r="D1903" s="32">
        <v>5189</v>
      </c>
      <c r="E1903" s="32">
        <v>5101</v>
      </c>
      <c r="F1903" s="32">
        <v>5125</v>
      </c>
      <c r="G1903" s="32">
        <v>5133.6000000000004</v>
      </c>
      <c r="H1903" s="32">
        <v>5135.6899999999996</v>
      </c>
      <c r="I1903" s="32">
        <v>81941</v>
      </c>
      <c r="J1903" s="33">
        <v>420823846.64999998</v>
      </c>
      <c r="K1903" s="39">
        <f>IF(ISERROR((Table212[[#This Row],[Close Price]]-G1902)/G1902),0,(Table212[[#This Row],[Close Price]]-G1902)/G1902)</f>
        <v>-8.2587151177953566E-3</v>
      </c>
      <c r="L1903" s="39">
        <f>IF(OR(Table212[[#This Row],[Raw Return]]&lt;-20,Table212[[#This Row],[Raw Return]]&gt;20),"Outlier",Table212[[#This Row],[Raw Return]])</f>
        <v>-8.2587151177953566E-3</v>
      </c>
      <c r="M1903" s="40">
        <f>(Table212[[#This Row],[Return]]-$Q$3)^2</f>
        <v>9.1137937939898456E-5</v>
      </c>
      <c r="N1903" s="40">
        <f>(Table212[[#This Row],[Return]]-$Q$3)^3</f>
        <v>-8.7005918718347677E-7</v>
      </c>
    </row>
    <row r="1904" spans="1:14" x14ac:dyDescent="0.3">
      <c r="A1904" s="36">
        <v>43063</v>
      </c>
      <c r="B1904" s="37">
        <v>5133.6000000000004</v>
      </c>
      <c r="C1904" s="37">
        <v>5141.1000000000004</v>
      </c>
      <c r="D1904" s="37">
        <v>5191</v>
      </c>
      <c r="E1904" s="37">
        <v>5123.6499999999996</v>
      </c>
      <c r="F1904" s="37">
        <v>5160</v>
      </c>
      <c r="G1904" s="37">
        <v>5160.6000000000004</v>
      </c>
      <c r="H1904" s="37">
        <v>5158.37</v>
      </c>
      <c r="I1904" s="37">
        <v>67352</v>
      </c>
      <c r="J1904" s="38">
        <v>347426343.5</v>
      </c>
      <c r="K1904" s="39">
        <f>IF(ISERROR((Table212[[#This Row],[Close Price]]-G1903)/G1903),0,(Table212[[#This Row],[Close Price]]-G1903)/G1903)</f>
        <v>5.2594670406732116E-3</v>
      </c>
      <c r="L1904" s="39">
        <f>IF(OR(Table212[[#This Row],[Raw Return]]&lt;-20,Table212[[#This Row],[Raw Return]]&gt;20),"Outlier",Table212[[#This Row],[Raw Return]])</f>
        <v>5.2594670406732116E-3</v>
      </c>
      <c r="M1904" s="40">
        <f>(Table212[[#This Row],[Return]]-$Q$3)^2</f>
        <v>1.5773312420405965E-5</v>
      </c>
      <c r="N1904" s="40">
        <f>(Table212[[#This Row],[Return]]-$Q$3)^3</f>
        <v>6.2644703514647594E-8</v>
      </c>
    </row>
    <row r="1905" spans="1:14" x14ac:dyDescent="0.3">
      <c r="A1905" s="31">
        <v>43066</v>
      </c>
      <c r="B1905" s="32">
        <v>5160.6000000000004</v>
      </c>
      <c r="C1905" s="32">
        <v>5159</v>
      </c>
      <c r="D1905" s="32">
        <v>5159.95</v>
      </c>
      <c r="E1905" s="32">
        <v>5121</v>
      </c>
      <c r="F1905" s="32">
        <v>5148.8999999999996</v>
      </c>
      <c r="G1905" s="32">
        <v>5151.8500000000004</v>
      </c>
      <c r="H1905" s="32">
        <v>5140.9399999999996</v>
      </c>
      <c r="I1905" s="32">
        <v>95340</v>
      </c>
      <c r="J1905" s="33">
        <v>490137055.39999998</v>
      </c>
      <c r="K1905" s="39">
        <f>IF(ISERROR((Table212[[#This Row],[Close Price]]-G1904)/G1904),0,(Table212[[#This Row],[Close Price]]-G1904)/G1904)</f>
        <v>-1.6955392783784831E-3</v>
      </c>
      <c r="L1905" s="39">
        <f>IF(OR(Table212[[#This Row],[Raw Return]]&lt;-20,Table212[[#This Row],[Raw Return]]&gt;20),"Outlier",Table212[[#This Row],[Raw Return]])</f>
        <v>-1.6955392783784831E-3</v>
      </c>
      <c r="M1905" s="40">
        <f>(Table212[[#This Row],[Return]]-$Q$3)^2</f>
        <v>8.9009342202078659E-6</v>
      </c>
      <c r="N1905" s="40">
        <f>(Table212[[#This Row],[Return]]-$Q$3)^3</f>
        <v>-2.6555433004409853E-8</v>
      </c>
    </row>
    <row r="1906" spans="1:14" x14ac:dyDescent="0.3">
      <c r="A1906" s="36">
        <v>43067</v>
      </c>
      <c r="B1906" s="37">
        <v>5151.8500000000004</v>
      </c>
      <c r="C1906" s="37">
        <v>5145.05</v>
      </c>
      <c r="D1906" s="37">
        <v>5274.8</v>
      </c>
      <c r="E1906" s="37">
        <v>5122.6499999999996</v>
      </c>
      <c r="F1906" s="37">
        <v>5244</v>
      </c>
      <c r="G1906" s="37">
        <v>5240.2</v>
      </c>
      <c r="H1906" s="37">
        <v>5226.9399999999996</v>
      </c>
      <c r="I1906" s="37">
        <v>153601</v>
      </c>
      <c r="J1906" s="38">
        <v>802862908.79999995</v>
      </c>
      <c r="K1906" s="39">
        <f>IF(ISERROR((Table212[[#This Row],[Close Price]]-G1905)/G1905),0,(Table212[[#This Row],[Close Price]]-G1905)/G1905)</f>
        <v>1.7149179420984588E-2</v>
      </c>
      <c r="L1906" s="39">
        <f>IF(OR(Table212[[#This Row],[Raw Return]]&lt;-20,Table212[[#This Row],[Raw Return]]&gt;20),"Outlier",Table212[[#This Row],[Raw Return]])</f>
        <v>1.7149179420984588E-2</v>
      </c>
      <c r="M1906" s="40">
        <f>(Table212[[#This Row],[Return]]-$Q$3)^2</f>
        <v>2.5158005572134513E-4</v>
      </c>
      <c r="N1906" s="40">
        <f>(Table212[[#This Row],[Return]]-$Q$3)^3</f>
        <v>3.9903805363077157E-6</v>
      </c>
    </row>
    <row r="1907" spans="1:14" x14ac:dyDescent="0.3">
      <c r="A1907" s="31">
        <v>43068</v>
      </c>
      <c r="B1907" s="32">
        <v>5240.2</v>
      </c>
      <c r="C1907" s="32">
        <v>5260</v>
      </c>
      <c r="D1907" s="32">
        <v>5349</v>
      </c>
      <c r="E1907" s="32">
        <v>5224.8500000000004</v>
      </c>
      <c r="F1907" s="32">
        <v>5290</v>
      </c>
      <c r="G1907" s="32">
        <v>5305.6</v>
      </c>
      <c r="H1907" s="32">
        <v>5303.12</v>
      </c>
      <c r="I1907" s="32">
        <v>161851</v>
      </c>
      <c r="J1907" s="33">
        <v>858315606.54999995</v>
      </c>
      <c r="K1907" s="39">
        <f>IF(ISERROR((Table212[[#This Row],[Close Price]]-G1906)/G1906),0,(Table212[[#This Row],[Close Price]]-G1906)/G1906)</f>
        <v>1.2480439677874995E-2</v>
      </c>
      <c r="L1907" s="39">
        <f>IF(OR(Table212[[#This Row],[Raw Return]]&lt;-20,Table212[[#This Row],[Raw Return]]&gt;20),"Outlier",Table212[[#This Row],[Raw Return]])</f>
        <v>1.2480439677874995E-2</v>
      </c>
      <c r="M1907" s="40">
        <f>(Table212[[#This Row],[Return]]-$Q$3)^2</f>
        <v>1.2527285330644832E-4</v>
      </c>
      <c r="N1907" s="40">
        <f>(Table212[[#This Row],[Return]]-$Q$3)^3</f>
        <v>1.4021208711808571E-6</v>
      </c>
    </row>
    <row r="1908" spans="1:14" x14ac:dyDescent="0.3">
      <c r="A1908" s="36">
        <v>43069</v>
      </c>
      <c r="B1908" s="37">
        <v>5305.6</v>
      </c>
      <c r="C1908" s="37">
        <v>5251.5</v>
      </c>
      <c r="D1908" s="37">
        <v>5290</v>
      </c>
      <c r="E1908" s="37">
        <v>5151</v>
      </c>
      <c r="F1908" s="37">
        <v>5185</v>
      </c>
      <c r="G1908" s="37">
        <v>5214.1000000000004</v>
      </c>
      <c r="H1908" s="37">
        <v>5224.1400000000003</v>
      </c>
      <c r="I1908" s="37">
        <v>282218</v>
      </c>
      <c r="J1908" s="38">
        <v>1474345649.95</v>
      </c>
      <c r="K1908" s="39">
        <f>IF(ISERROR((Table212[[#This Row],[Close Price]]-G1907)/G1907),0,(Table212[[#This Row],[Close Price]]-G1907)/G1907)</f>
        <v>-1.7245928829915561E-2</v>
      </c>
      <c r="L1908" s="39">
        <f>IF(OR(Table212[[#This Row],[Raw Return]]&lt;-20,Table212[[#This Row],[Raw Return]]&gt;20),"Outlier",Table212[[#This Row],[Raw Return]])</f>
        <v>-1.7245928829915561E-2</v>
      </c>
      <c r="M1908" s="40">
        <f>(Table212[[#This Row],[Return]]-$Q$3)^2</f>
        <v>3.4350296200686987E-4</v>
      </c>
      <c r="N1908" s="40">
        <f>(Table212[[#This Row],[Return]]-$Q$3)^3</f>
        <v>-6.3664264988772448E-6</v>
      </c>
    </row>
    <row r="1909" spans="1:14" x14ac:dyDescent="0.3">
      <c r="A1909" s="31">
        <v>43070</v>
      </c>
      <c r="B1909" s="32">
        <v>5214.1000000000004</v>
      </c>
      <c r="C1909" s="32">
        <v>5213.75</v>
      </c>
      <c r="D1909" s="32">
        <v>5282.25</v>
      </c>
      <c r="E1909" s="32">
        <v>5060</v>
      </c>
      <c r="F1909" s="32">
        <v>5075.3</v>
      </c>
      <c r="G1909" s="32">
        <v>5098.8500000000004</v>
      </c>
      <c r="H1909" s="32">
        <v>5176.8900000000003</v>
      </c>
      <c r="I1909" s="32">
        <v>98823</v>
      </c>
      <c r="J1909" s="33">
        <v>511595696.69999999</v>
      </c>
      <c r="K1909" s="39">
        <f>IF(ISERROR((Table212[[#This Row],[Close Price]]-G1908)/G1908),0,(Table212[[#This Row],[Close Price]]-G1908)/G1908)</f>
        <v>-2.2103526974933351E-2</v>
      </c>
      <c r="L1909" s="39">
        <f>IF(OR(Table212[[#This Row],[Raw Return]]&lt;-20,Table212[[#This Row],[Raw Return]]&gt;20),"Outlier",Table212[[#This Row],[Raw Return]])</f>
        <v>-2.2103526974933351E-2</v>
      </c>
      <c r="M1909" s="40">
        <f>(Table212[[#This Row],[Return]]-$Q$3)^2</f>
        <v>5.4715904638651125E-4</v>
      </c>
      <c r="N1909" s="40">
        <f>(Table212[[#This Row],[Return]]-$Q$3)^3</f>
        <v>-1.2798833104824007E-5</v>
      </c>
    </row>
    <row r="1910" spans="1:14" x14ac:dyDescent="0.3">
      <c r="A1910" s="36">
        <v>43073</v>
      </c>
      <c r="B1910" s="37">
        <v>5098.8500000000004</v>
      </c>
      <c r="C1910" s="37">
        <v>5100</v>
      </c>
      <c r="D1910" s="37">
        <v>5137</v>
      </c>
      <c r="E1910" s="37">
        <v>5005</v>
      </c>
      <c r="F1910" s="37">
        <v>5065</v>
      </c>
      <c r="G1910" s="37">
        <v>5056.8</v>
      </c>
      <c r="H1910" s="37">
        <v>5044.74</v>
      </c>
      <c r="I1910" s="37">
        <v>131794</v>
      </c>
      <c r="J1910" s="38">
        <v>664866498.10000002</v>
      </c>
      <c r="K1910" s="39">
        <f>IF(ISERROR((Table212[[#This Row],[Close Price]]-G1909)/G1909),0,(Table212[[#This Row],[Close Price]]-G1909)/G1909)</f>
        <v>-8.2469576473126645E-3</v>
      </c>
      <c r="L1910" s="39">
        <f>IF(OR(Table212[[#This Row],[Raw Return]]&lt;-20,Table212[[#This Row],[Raw Return]]&gt;20),"Outlier",Table212[[#This Row],[Raw Return]])</f>
        <v>-8.2469576473126645E-3</v>
      </c>
      <c r="M1910" s="40">
        <f>(Table212[[#This Row],[Return]]-$Q$3)^2</f>
        <v>9.0913587991362131E-5</v>
      </c>
      <c r="N1910" s="40">
        <f>(Table212[[#This Row],[Return]]-$Q$3)^3</f>
        <v>-8.6684848983244326E-7</v>
      </c>
    </row>
    <row r="1911" spans="1:14" x14ac:dyDescent="0.3">
      <c r="A1911" s="31">
        <v>43074</v>
      </c>
      <c r="B1911" s="32">
        <v>5056.8</v>
      </c>
      <c r="C1911" s="32">
        <v>5051.05</v>
      </c>
      <c r="D1911" s="32">
        <v>5084.3</v>
      </c>
      <c r="E1911" s="32">
        <v>4982.8</v>
      </c>
      <c r="F1911" s="32">
        <v>5001.5</v>
      </c>
      <c r="G1911" s="32">
        <v>5003.6499999999996</v>
      </c>
      <c r="H1911" s="32">
        <v>5017.2299999999996</v>
      </c>
      <c r="I1911" s="32">
        <v>154886</v>
      </c>
      <c r="J1911" s="33">
        <v>777097972.60000002</v>
      </c>
      <c r="K1911" s="39">
        <f>IF(ISERROR((Table212[[#This Row],[Close Price]]-G1910)/G1910),0,(Table212[[#This Row],[Close Price]]-G1910)/G1910)</f>
        <v>-1.0510599588672787E-2</v>
      </c>
      <c r="L1911" s="39">
        <f>IF(OR(Table212[[#This Row],[Raw Return]]&lt;-20,Table212[[#This Row],[Raw Return]]&gt;20),"Outlier",Table212[[#This Row],[Raw Return]])</f>
        <v>-1.0510599588672787E-2</v>
      </c>
      <c r="M1911" s="40">
        <f>(Table212[[#This Row],[Return]]-$Q$3)^2</f>
        <v>1.3920468861228379E-4</v>
      </c>
      <c r="N1911" s="40">
        <f>(Table212[[#This Row],[Return]]-$Q$3)^3</f>
        <v>-1.64240702806497E-6</v>
      </c>
    </row>
    <row r="1912" spans="1:14" x14ac:dyDescent="0.3">
      <c r="A1912" s="36">
        <v>43075</v>
      </c>
      <c r="B1912" s="37">
        <v>5003.6499999999996</v>
      </c>
      <c r="C1912" s="37">
        <v>4970.05</v>
      </c>
      <c r="D1912" s="37">
        <v>5032.95</v>
      </c>
      <c r="E1912" s="37">
        <v>4905</v>
      </c>
      <c r="F1912" s="37">
        <v>4967</v>
      </c>
      <c r="G1912" s="37">
        <v>4964.6499999999996</v>
      </c>
      <c r="H1912" s="37">
        <v>4978.09</v>
      </c>
      <c r="I1912" s="37">
        <v>208715</v>
      </c>
      <c r="J1912" s="38">
        <v>1039002147.2</v>
      </c>
      <c r="K1912" s="39">
        <f>IF(ISERROR((Table212[[#This Row],[Close Price]]-G1911)/G1911),0,(Table212[[#This Row],[Close Price]]-G1911)/G1911)</f>
        <v>-7.7943101535878816E-3</v>
      </c>
      <c r="L1912" s="39">
        <f>IF(OR(Table212[[#This Row],[Raw Return]]&lt;-20,Table212[[#This Row],[Raw Return]]&gt;20),"Outlier",Table212[[#This Row],[Raw Return]])</f>
        <v>-7.7943101535878816E-3</v>
      </c>
      <c r="M1912" s="40">
        <f>(Table212[[#This Row],[Return]]-$Q$3)^2</f>
        <v>8.2486615225133529E-5</v>
      </c>
      <c r="N1912" s="40">
        <f>(Table212[[#This Row],[Return]]-$Q$3)^3</f>
        <v>-7.4916111015319419E-7</v>
      </c>
    </row>
    <row r="1913" spans="1:14" x14ac:dyDescent="0.3">
      <c r="A1913" s="31">
        <v>43076</v>
      </c>
      <c r="B1913" s="32">
        <v>4964.6499999999996</v>
      </c>
      <c r="C1913" s="32">
        <v>4940</v>
      </c>
      <c r="D1913" s="32">
        <v>5093</v>
      </c>
      <c r="E1913" s="32">
        <v>4940</v>
      </c>
      <c r="F1913" s="32">
        <v>5069.3500000000004</v>
      </c>
      <c r="G1913" s="32">
        <v>5070.2</v>
      </c>
      <c r="H1913" s="32">
        <v>5041.68</v>
      </c>
      <c r="I1913" s="32">
        <v>120619</v>
      </c>
      <c r="J1913" s="33">
        <v>608122929.79999995</v>
      </c>
      <c r="K1913" s="39">
        <f>IF(ISERROR((Table212[[#This Row],[Close Price]]-G1912)/G1912),0,(Table212[[#This Row],[Close Price]]-G1912)/G1912)</f>
        <v>2.1260310394489074E-2</v>
      </c>
      <c r="L1913" s="39">
        <f>IF(OR(Table212[[#This Row],[Raw Return]]&lt;-20,Table212[[#This Row],[Raw Return]]&gt;20),"Outlier",Table212[[#This Row],[Raw Return]])</f>
        <v>2.1260310394489074E-2</v>
      </c>
      <c r="M1913" s="40">
        <f>(Table212[[#This Row],[Return]]-$Q$3)^2</f>
        <v>3.988970143421304E-4</v>
      </c>
      <c r="N1913" s="40">
        <f>(Table212[[#This Row],[Return]]-$Q$3)^3</f>
        <v>7.966933251583634E-6</v>
      </c>
    </row>
    <row r="1914" spans="1:14" x14ac:dyDescent="0.3">
      <c r="A1914" s="36">
        <v>43077</v>
      </c>
      <c r="B1914" s="37">
        <v>5070.2</v>
      </c>
      <c r="C1914" s="37">
        <v>5090</v>
      </c>
      <c r="D1914" s="37">
        <v>5147.7</v>
      </c>
      <c r="E1914" s="37">
        <v>5070.2</v>
      </c>
      <c r="F1914" s="37">
        <v>5111.3500000000004</v>
      </c>
      <c r="G1914" s="37">
        <v>5125.1000000000004</v>
      </c>
      <c r="H1914" s="37">
        <v>5116.32</v>
      </c>
      <c r="I1914" s="37">
        <v>141024</v>
      </c>
      <c r="J1914" s="38">
        <v>721523975.20000005</v>
      </c>
      <c r="K1914" s="39">
        <f>IF(ISERROR((Table212[[#This Row],[Close Price]]-G1913)/G1913),0,(Table212[[#This Row],[Close Price]]-G1913)/G1913)</f>
        <v>1.0827975227801772E-2</v>
      </c>
      <c r="L1914" s="39">
        <f>IF(OR(Table212[[#This Row],[Raw Return]]&lt;-20,Table212[[#This Row],[Raw Return]]&gt;20),"Outlier",Table212[[#This Row],[Raw Return]])</f>
        <v>1.0827975227801772E-2</v>
      </c>
      <c r="M1914" s="40">
        <f>(Table212[[#This Row],[Return]]-$Q$3)^2</f>
        <v>9.1012957672821119E-5</v>
      </c>
      <c r="N1914" s="40">
        <f>(Table212[[#This Row],[Return]]-$Q$3)^3</f>
        <v>8.6827009237052582E-7</v>
      </c>
    </row>
    <row r="1915" spans="1:14" x14ac:dyDescent="0.3">
      <c r="A1915" s="31">
        <v>43080</v>
      </c>
      <c r="B1915" s="32">
        <v>5125.1000000000004</v>
      </c>
      <c r="C1915" s="32">
        <v>5159</v>
      </c>
      <c r="D1915" s="32">
        <v>5159</v>
      </c>
      <c r="E1915" s="32">
        <v>5059.6499999999996</v>
      </c>
      <c r="F1915" s="32">
        <v>5110</v>
      </c>
      <c r="G1915" s="32">
        <v>5106.3</v>
      </c>
      <c r="H1915" s="32">
        <v>5102.5</v>
      </c>
      <c r="I1915" s="32">
        <v>81543</v>
      </c>
      <c r="J1915" s="33">
        <v>416073052.94999999</v>
      </c>
      <c r="K1915" s="39">
        <f>IF(ISERROR((Table212[[#This Row],[Close Price]]-G1914)/G1914),0,(Table212[[#This Row],[Close Price]]-G1914)/G1914)</f>
        <v>-3.6682211078808572E-3</v>
      </c>
      <c r="L1915" s="39">
        <f>IF(OR(Table212[[#This Row],[Raw Return]]&lt;-20,Table212[[#This Row],[Raw Return]]&gt;20),"Outlier",Table212[[#This Row],[Raw Return]])</f>
        <v>-3.6682211078808572E-3</v>
      </c>
      <c r="M1915" s="40">
        <f>(Table212[[#This Row],[Return]]-$Q$3)^2</f>
        <v>2.4563176790825227E-5</v>
      </c>
      <c r="N1915" s="40">
        <f>(Table212[[#This Row],[Return]]-$Q$3)^3</f>
        <v>-1.2173817897148603E-7</v>
      </c>
    </row>
    <row r="1916" spans="1:14" x14ac:dyDescent="0.3">
      <c r="A1916" s="36">
        <v>43081</v>
      </c>
      <c r="B1916" s="37">
        <v>5106.3</v>
      </c>
      <c r="C1916" s="37">
        <v>5120</v>
      </c>
      <c r="D1916" s="37">
        <v>5129</v>
      </c>
      <c r="E1916" s="37">
        <v>5073.5</v>
      </c>
      <c r="F1916" s="37">
        <v>5112</v>
      </c>
      <c r="G1916" s="37">
        <v>5109.7</v>
      </c>
      <c r="H1916" s="37">
        <v>5104.04</v>
      </c>
      <c r="I1916" s="37">
        <v>118285</v>
      </c>
      <c r="J1916" s="38">
        <v>603731511.64999998</v>
      </c>
      <c r="K1916" s="39">
        <f>IF(ISERROR((Table212[[#This Row],[Close Price]]-G1915)/G1915),0,(Table212[[#This Row],[Close Price]]-G1915)/G1915)</f>
        <v>6.6584415330075324E-4</v>
      </c>
      <c r="L1916" s="39">
        <f>IF(OR(Table212[[#This Row],[Raw Return]]&lt;-20,Table212[[#This Row],[Raw Return]]&gt;20),"Outlier",Table212[[#This Row],[Raw Return]])</f>
        <v>6.6584415330075324E-4</v>
      </c>
      <c r="M1916" s="40">
        <f>(Table212[[#This Row],[Return]]-$Q$3)^2</f>
        <v>3.8695854147011723E-7</v>
      </c>
      <c r="N1916" s="40">
        <f>(Table212[[#This Row],[Return]]-$Q$3)^3</f>
        <v>-2.4071139854144997E-10</v>
      </c>
    </row>
    <row r="1917" spans="1:14" x14ac:dyDescent="0.3">
      <c r="A1917" s="31">
        <v>43082</v>
      </c>
      <c r="B1917" s="32">
        <v>5109.7</v>
      </c>
      <c r="C1917" s="32">
        <v>5114.8500000000004</v>
      </c>
      <c r="D1917" s="32">
        <v>5125</v>
      </c>
      <c r="E1917" s="32">
        <v>5001.1499999999996</v>
      </c>
      <c r="F1917" s="32">
        <v>5091</v>
      </c>
      <c r="G1917" s="32">
        <v>5056.1499999999996</v>
      </c>
      <c r="H1917" s="32">
        <v>5069.58</v>
      </c>
      <c r="I1917" s="32">
        <v>117002</v>
      </c>
      <c r="J1917" s="33">
        <v>593151020.35000002</v>
      </c>
      <c r="K1917" s="39">
        <f>IF(ISERROR((Table212[[#This Row],[Close Price]]-G1916)/G1916),0,(Table212[[#This Row],[Close Price]]-G1916)/G1916)</f>
        <v>-1.0480067322934846E-2</v>
      </c>
      <c r="L1917" s="39">
        <f>IF(OR(Table212[[#This Row],[Raw Return]]&lt;-20,Table212[[#This Row],[Raw Return]]&gt;20),"Outlier",Table212[[#This Row],[Raw Return]])</f>
        <v>-1.0480067322934846E-2</v>
      </c>
      <c r="M1917" s="40">
        <f>(Table212[[#This Row],[Return]]-$Q$3)^2</f>
        <v>1.3848515073342762E-4</v>
      </c>
      <c r="N1917" s="40">
        <f>(Table212[[#This Row],[Return]]-$Q$3)^3</f>
        <v>-1.629689292344909E-6</v>
      </c>
    </row>
    <row r="1918" spans="1:14" x14ac:dyDescent="0.3">
      <c r="A1918" s="36">
        <v>43083</v>
      </c>
      <c r="B1918" s="37">
        <v>5056.1499999999996</v>
      </c>
      <c r="C1918" s="37">
        <v>5000</v>
      </c>
      <c r="D1918" s="37">
        <v>5132</v>
      </c>
      <c r="E1918" s="37">
        <v>5000</v>
      </c>
      <c r="F1918" s="37">
        <v>5115</v>
      </c>
      <c r="G1918" s="37">
        <v>5116.25</v>
      </c>
      <c r="H1918" s="37">
        <v>5075.63</v>
      </c>
      <c r="I1918" s="37">
        <v>161585</v>
      </c>
      <c r="J1918" s="38">
        <v>820146186.20000005</v>
      </c>
      <c r="K1918" s="39">
        <f>IF(ISERROR((Table212[[#This Row],[Close Price]]-G1917)/G1917),0,(Table212[[#This Row],[Close Price]]-G1917)/G1917)</f>
        <v>1.1886514442807347E-2</v>
      </c>
      <c r="L1918" s="39">
        <f>IF(OR(Table212[[#This Row],[Raw Return]]&lt;-20,Table212[[#This Row],[Raw Return]]&gt;20),"Outlier",Table212[[#This Row],[Raw Return]])</f>
        <v>1.1886514442807347E-2</v>
      </c>
      <c r="M1918" s="40">
        <f>(Table212[[#This Row],[Return]]-$Q$3)^2</f>
        <v>1.1233054180891624E-4</v>
      </c>
      <c r="N1918" s="40">
        <f>(Table212[[#This Row],[Return]]-$Q$3)^3</f>
        <v>1.1905476454630517E-6</v>
      </c>
    </row>
    <row r="1919" spans="1:14" x14ac:dyDescent="0.3">
      <c r="A1919" s="31">
        <v>43084</v>
      </c>
      <c r="B1919" s="32">
        <v>5116.25</v>
      </c>
      <c r="C1919" s="32">
        <v>5160</v>
      </c>
      <c r="D1919" s="32">
        <v>5187.5</v>
      </c>
      <c r="E1919" s="32">
        <v>5111.5</v>
      </c>
      <c r="F1919" s="32">
        <v>5160</v>
      </c>
      <c r="G1919" s="32">
        <v>5170.3500000000004</v>
      </c>
      <c r="H1919" s="32">
        <v>5158.09</v>
      </c>
      <c r="I1919" s="32">
        <v>145700</v>
      </c>
      <c r="J1919" s="33">
        <v>751533785.35000002</v>
      </c>
      <c r="K1919" s="39">
        <f>IF(ISERROR((Table212[[#This Row],[Close Price]]-G1918)/G1918),0,(Table212[[#This Row],[Close Price]]-G1918)/G1918)</f>
        <v>1.0574150989494329E-2</v>
      </c>
      <c r="L1919" s="39">
        <f>IF(OR(Table212[[#This Row],[Raw Return]]&lt;-20,Table212[[#This Row],[Raw Return]]&gt;20),"Outlier",Table212[[#This Row],[Raw Return]])</f>
        <v>1.0574150989494329E-2</v>
      </c>
      <c r="M1919" s="40">
        <f>(Table212[[#This Row],[Return]]-$Q$3)^2</f>
        <v>8.6234381827332394E-5</v>
      </c>
      <c r="N1919" s="40">
        <f>(Table212[[#This Row],[Return]]-$Q$3)^3</f>
        <v>8.0079376249416013E-7</v>
      </c>
    </row>
    <row r="1920" spans="1:14" x14ac:dyDescent="0.3">
      <c r="A1920" s="36">
        <v>43087</v>
      </c>
      <c r="B1920" s="37">
        <v>5170.3500000000004</v>
      </c>
      <c r="C1920" s="37">
        <v>5050</v>
      </c>
      <c r="D1920" s="37">
        <v>5233.8</v>
      </c>
      <c r="E1920" s="37">
        <v>5004.05</v>
      </c>
      <c r="F1920" s="37">
        <v>5220</v>
      </c>
      <c r="G1920" s="37">
        <v>5210.6000000000004</v>
      </c>
      <c r="H1920" s="37">
        <v>5170.41</v>
      </c>
      <c r="I1920" s="37">
        <v>99880</v>
      </c>
      <c r="J1920" s="38">
        <v>516420074.25</v>
      </c>
      <c r="K1920" s="39">
        <f>IF(ISERROR((Table212[[#This Row],[Close Price]]-G1919)/G1919),0,(Table212[[#This Row],[Close Price]]-G1919)/G1919)</f>
        <v>7.7847727910102795E-3</v>
      </c>
      <c r="L1920" s="39">
        <f>IF(OR(Table212[[#This Row],[Raw Return]]&lt;-20,Table212[[#This Row],[Raw Return]]&gt;20),"Outlier",Table212[[#This Row],[Raw Return]])</f>
        <v>7.7847727910102795E-3</v>
      </c>
      <c r="M1920" s="40">
        <f>(Table212[[#This Row],[Return]]-$Q$3)^2</f>
        <v>4.2209303162310355E-5</v>
      </c>
      <c r="N1920" s="40">
        <f>(Table212[[#This Row],[Return]]-$Q$3)^3</f>
        <v>2.7422830139975203E-7</v>
      </c>
    </row>
    <row r="1921" spans="1:14" x14ac:dyDescent="0.3">
      <c r="A1921" s="31">
        <v>43088</v>
      </c>
      <c r="B1921" s="32">
        <v>5210.6000000000004</v>
      </c>
      <c r="C1921" s="32">
        <v>5255</v>
      </c>
      <c r="D1921" s="32">
        <v>5288</v>
      </c>
      <c r="E1921" s="32">
        <v>5201.2</v>
      </c>
      <c r="F1921" s="32">
        <v>5275</v>
      </c>
      <c r="G1921" s="32">
        <v>5279.5</v>
      </c>
      <c r="H1921" s="32">
        <v>5258.69</v>
      </c>
      <c r="I1921" s="32">
        <v>91737</v>
      </c>
      <c r="J1921" s="33">
        <v>482416852.35000002</v>
      </c>
      <c r="K1921" s="39">
        <f>IF(ISERROR((Table212[[#This Row],[Close Price]]-G1920)/G1920),0,(Table212[[#This Row],[Close Price]]-G1920)/G1920)</f>
        <v>1.322304533067202E-2</v>
      </c>
      <c r="L1921" s="39">
        <f>IF(OR(Table212[[#This Row],[Raw Return]]&lt;-20,Table212[[#This Row],[Raw Return]]&gt;20),"Outlier",Table212[[#This Row],[Raw Return]])</f>
        <v>1.322304533067202E-2</v>
      </c>
      <c r="M1921" s="40">
        <f>(Table212[[#This Row],[Return]]-$Q$3)^2</f>
        <v>1.4244759688329621E-4</v>
      </c>
      <c r="N1921" s="40">
        <f>(Table212[[#This Row],[Return]]-$Q$3)^3</f>
        <v>1.7001321908729438E-6</v>
      </c>
    </row>
    <row r="1922" spans="1:14" x14ac:dyDescent="0.3">
      <c r="A1922" s="36">
        <v>43089</v>
      </c>
      <c r="B1922" s="37">
        <v>5279.5</v>
      </c>
      <c r="C1922" s="37">
        <v>5288</v>
      </c>
      <c r="D1922" s="37">
        <v>5340</v>
      </c>
      <c r="E1922" s="37">
        <v>5271</v>
      </c>
      <c r="F1922" s="37">
        <v>5322.8</v>
      </c>
      <c r="G1922" s="37">
        <v>5312.7</v>
      </c>
      <c r="H1922" s="37">
        <v>5308.85</v>
      </c>
      <c r="I1922" s="37">
        <v>100708</v>
      </c>
      <c r="J1922" s="38">
        <v>534643570.75</v>
      </c>
      <c r="K1922" s="39">
        <f>IF(ISERROR((Table212[[#This Row],[Close Price]]-G1921)/G1921),0,(Table212[[#This Row],[Close Price]]-G1921)/G1921)</f>
        <v>6.2884742873377817E-3</v>
      </c>
      <c r="L1922" s="39">
        <f>IF(OR(Table212[[#This Row],[Raw Return]]&lt;-20,Table212[[#This Row],[Raw Return]]&gt;20),"Outlier",Table212[[#This Row],[Raw Return]])</f>
        <v>6.2884742873377817E-3</v>
      </c>
      <c r="M1922" s="40">
        <f>(Table212[[#This Row],[Return]]-$Q$3)^2</f>
        <v>2.5005702486417343E-5</v>
      </c>
      <c r="N1922" s="40">
        <f>(Table212[[#This Row],[Return]]-$Q$3)^3</f>
        <v>1.2504277108691371E-7</v>
      </c>
    </row>
    <row r="1923" spans="1:14" x14ac:dyDescent="0.3">
      <c r="A1923" s="31">
        <v>43090</v>
      </c>
      <c r="B1923" s="32">
        <v>5312.7</v>
      </c>
      <c r="C1923" s="32">
        <v>5340</v>
      </c>
      <c r="D1923" s="32">
        <v>5370</v>
      </c>
      <c r="E1923" s="32">
        <v>5315.1</v>
      </c>
      <c r="F1923" s="32">
        <v>5340</v>
      </c>
      <c r="G1923" s="32">
        <v>5353.35</v>
      </c>
      <c r="H1923" s="32">
        <v>5349.33</v>
      </c>
      <c r="I1923" s="32">
        <v>87711</v>
      </c>
      <c r="J1923" s="33">
        <v>469194662.64999998</v>
      </c>
      <c r="K1923" s="39">
        <f>IF(ISERROR((Table212[[#This Row],[Close Price]]-G1922)/G1922),0,(Table212[[#This Row],[Close Price]]-G1922)/G1922)</f>
        <v>7.6514766502909157E-3</v>
      </c>
      <c r="L1923" s="39">
        <f>IF(OR(Table212[[#This Row],[Raw Return]]&lt;-20,Table212[[#This Row],[Raw Return]]&gt;20),"Outlier",Table212[[#This Row],[Raw Return]])</f>
        <v>7.6514766502909157E-3</v>
      </c>
      <c r="M1923" s="40">
        <f>(Table212[[#This Row],[Return]]-$Q$3)^2</f>
        <v>4.0495055969221761E-5</v>
      </c>
      <c r="N1923" s="40">
        <f>(Table212[[#This Row],[Return]]-$Q$3)^3</f>
        <v>2.5769322775405862E-7</v>
      </c>
    </row>
    <row r="1924" spans="1:14" x14ac:dyDescent="0.3">
      <c r="A1924" s="36">
        <v>43091</v>
      </c>
      <c r="B1924" s="37">
        <v>5353.35</v>
      </c>
      <c r="C1924" s="37">
        <v>5316</v>
      </c>
      <c r="D1924" s="37">
        <v>5444.9</v>
      </c>
      <c r="E1924" s="37">
        <v>5316</v>
      </c>
      <c r="F1924" s="37">
        <v>5420</v>
      </c>
      <c r="G1924" s="37">
        <v>5428.15</v>
      </c>
      <c r="H1924" s="37">
        <v>5405.59</v>
      </c>
      <c r="I1924" s="37">
        <v>116452</v>
      </c>
      <c r="J1924" s="38">
        <v>629491245.85000002</v>
      </c>
      <c r="K1924" s="39">
        <f>IF(ISERROR((Table212[[#This Row],[Close Price]]-G1923)/G1923),0,(Table212[[#This Row],[Close Price]]-G1923)/G1923)</f>
        <v>1.3972559238607464E-2</v>
      </c>
      <c r="L1924" s="39">
        <f>IF(OR(Table212[[#This Row],[Raw Return]]&lt;-20,Table212[[#This Row],[Raw Return]]&gt;20),"Outlier",Table212[[#This Row],[Raw Return]])</f>
        <v>1.3972559238607464E-2</v>
      </c>
      <c r="M1924" s="40">
        <f>(Table212[[#This Row],[Return]]-$Q$3)^2</f>
        <v>1.6090047671576569E-4</v>
      </c>
      <c r="N1924" s="40">
        <f>(Table212[[#This Row],[Return]]-$Q$3)^3</f>
        <v>2.0409670634092419E-6</v>
      </c>
    </row>
    <row r="1925" spans="1:14" x14ac:dyDescent="0.3">
      <c r="A1925" s="31">
        <v>43095</v>
      </c>
      <c r="B1925" s="32">
        <v>5428.15</v>
      </c>
      <c r="C1925" s="32">
        <v>5431.9</v>
      </c>
      <c r="D1925" s="32">
        <v>5435</v>
      </c>
      <c r="E1925" s="32">
        <v>5355</v>
      </c>
      <c r="F1925" s="32">
        <v>5402</v>
      </c>
      <c r="G1925" s="32">
        <v>5403.55</v>
      </c>
      <c r="H1925" s="32">
        <v>5400.12</v>
      </c>
      <c r="I1925" s="32">
        <v>59737</v>
      </c>
      <c r="J1925" s="33">
        <v>322586740.60000002</v>
      </c>
      <c r="K1925" s="39">
        <f>IF(ISERROR((Table212[[#This Row],[Close Price]]-G1924)/G1924),0,(Table212[[#This Row],[Close Price]]-G1924)/G1924)</f>
        <v>-4.5319307683095444E-3</v>
      </c>
      <c r="L1925" s="39">
        <f>IF(OR(Table212[[#This Row],[Raw Return]]&lt;-20,Table212[[#This Row],[Raw Return]]&gt;20),"Outlier",Table212[[#This Row],[Raw Return]])</f>
        <v>-4.5319307683095444E-3</v>
      </c>
      <c r="M1925" s="40">
        <f>(Table212[[#This Row],[Return]]-$Q$3)^2</f>
        <v>3.3870477559293508E-5</v>
      </c>
      <c r="N1925" s="40">
        <f>(Table212[[#This Row],[Return]]-$Q$3)^3</f>
        <v>-1.9712058533076463E-7</v>
      </c>
    </row>
    <row r="1926" spans="1:14" x14ac:dyDescent="0.3">
      <c r="A1926" s="36">
        <v>43096</v>
      </c>
      <c r="B1926" s="37">
        <v>5403.55</v>
      </c>
      <c r="C1926" s="37">
        <v>5411</v>
      </c>
      <c r="D1926" s="37">
        <v>5418.8</v>
      </c>
      <c r="E1926" s="37">
        <v>5280.8</v>
      </c>
      <c r="F1926" s="37">
        <v>5328</v>
      </c>
      <c r="G1926" s="37">
        <v>5326.3</v>
      </c>
      <c r="H1926" s="37">
        <v>5336.67</v>
      </c>
      <c r="I1926" s="37">
        <v>78924</v>
      </c>
      <c r="J1926" s="38">
        <v>421191659.30000001</v>
      </c>
      <c r="K1926" s="39">
        <f>IF(ISERROR((Table212[[#This Row],[Close Price]]-G1925)/G1925),0,(Table212[[#This Row],[Close Price]]-G1925)/G1925)</f>
        <v>-1.4296157155943777E-2</v>
      </c>
      <c r="L1926" s="39">
        <f>IF(OR(Table212[[#This Row],[Raw Return]]&lt;-20,Table212[[#This Row],[Raw Return]]&gt;20),"Outlier",Table212[[#This Row],[Raw Return]])</f>
        <v>-1.4296157155943777E-2</v>
      </c>
      <c r="M1926" s="40">
        <f>(Table212[[#This Row],[Return]]-$Q$3)^2</f>
        <v>2.4286296433169918E-4</v>
      </c>
      <c r="N1926" s="40">
        <f>(Table212[[#This Row],[Return]]-$Q$3)^3</f>
        <v>-3.7847913059534316E-6</v>
      </c>
    </row>
    <row r="1927" spans="1:14" x14ac:dyDescent="0.3">
      <c r="A1927" s="31">
        <v>43097</v>
      </c>
      <c r="B1927" s="32">
        <v>5326.3</v>
      </c>
      <c r="C1927" s="32">
        <v>5291</v>
      </c>
      <c r="D1927" s="32">
        <v>5357</v>
      </c>
      <c r="E1927" s="32">
        <v>5266.35</v>
      </c>
      <c r="F1927" s="32">
        <v>5303</v>
      </c>
      <c r="G1927" s="32">
        <v>5305.75</v>
      </c>
      <c r="H1927" s="32">
        <v>5313.41</v>
      </c>
      <c r="I1927" s="32">
        <v>137276</v>
      </c>
      <c r="J1927" s="33">
        <v>729403511.89999998</v>
      </c>
      <c r="K1927" s="39">
        <f>IF(ISERROR((Table212[[#This Row],[Close Price]]-G1926)/G1926),0,(Table212[[#This Row],[Close Price]]-G1926)/G1926)</f>
        <v>-3.8582130184180727E-3</v>
      </c>
      <c r="L1927" s="39">
        <f>IF(OR(Table212[[#This Row],[Raw Return]]&lt;-20,Table212[[#This Row],[Raw Return]]&gt;20),"Outlier",Table212[[#This Row],[Raw Return]])</f>
        <v>-3.8582130184180727E-3</v>
      </c>
      <c r="M1927" s="40">
        <f>(Table212[[#This Row],[Return]]-$Q$3)^2</f>
        <v>2.6482521100169212E-5</v>
      </c>
      <c r="N1927" s="40">
        <f>(Table212[[#This Row],[Return]]-$Q$3)^3</f>
        <v>-1.362821544100351E-7</v>
      </c>
    </row>
    <row r="1928" spans="1:14" x14ac:dyDescent="0.3">
      <c r="A1928" s="36">
        <v>43098</v>
      </c>
      <c r="B1928" s="37">
        <v>5305.75</v>
      </c>
      <c r="C1928" s="37">
        <v>5280.05</v>
      </c>
      <c r="D1928" s="37">
        <v>5330</v>
      </c>
      <c r="E1928" s="37">
        <v>5185.25</v>
      </c>
      <c r="F1928" s="37">
        <v>5234</v>
      </c>
      <c r="G1928" s="37">
        <v>5230.3999999999996</v>
      </c>
      <c r="H1928" s="37">
        <v>5259.59</v>
      </c>
      <c r="I1928" s="37">
        <v>78892</v>
      </c>
      <c r="J1928" s="38">
        <v>414939638.85000002</v>
      </c>
      <c r="K1928" s="39">
        <f>IF(ISERROR((Table212[[#This Row],[Close Price]]-G1927)/G1927),0,(Table212[[#This Row],[Close Price]]-G1927)/G1927)</f>
        <v>-1.4201573764312371E-2</v>
      </c>
      <c r="L1928" s="39">
        <f>IF(OR(Table212[[#This Row],[Raw Return]]&lt;-20,Table212[[#This Row],[Raw Return]]&gt;20),"Outlier",Table212[[#This Row],[Raw Return]])</f>
        <v>-1.4201573764312371E-2</v>
      </c>
      <c r="M1928" s="40">
        <f>(Table212[[#This Row],[Return]]-$Q$3)^2</f>
        <v>2.3992392361716014E-4</v>
      </c>
      <c r="N1928" s="40">
        <f>(Table212[[#This Row],[Return]]-$Q$3)^3</f>
        <v>-3.7162962970797298E-6</v>
      </c>
    </row>
    <row r="1929" spans="1:14" x14ac:dyDescent="0.3">
      <c r="A1929" s="31">
        <v>43101</v>
      </c>
      <c r="B1929" s="32">
        <v>5230.3999999999996</v>
      </c>
      <c r="C1929" s="32">
        <v>5208</v>
      </c>
      <c r="D1929" s="32">
        <v>5308.75</v>
      </c>
      <c r="E1929" s="32">
        <v>5151.6000000000004</v>
      </c>
      <c r="F1929" s="32">
        <v>5167</v>
      </c>
      <c r="G1929" s="32">
        <v>5171.8500000000004</v>
      </c>
      <c r="H1929" s="32">
        <v>5224.5600000000004</v>
      </c>
      <c r="I1929" s="32">
        <v>44899</v>
      </c>
      <c r="J1929" s="33">
        <v>234577505.34999999</v>
      </c>
      <c r="K1929" s="39">
        <f>IF(ISERROR((Table212[[#This Row],[Close Price]]-G1928)/G1928),0,(Table212[[#This Row],[Close Price]]-G1928)/G1928)</f>
        <v>-1.1194172529825496E-2</v>
      </c>
      <c r="L1929" s="39">
        <f>IF(OR(Table212[[#This Row],[Raw Return]]&lt;-20,Table212[[#This Row],[Raw Return]]&gt;20),"Outlier",Table212[[#This Row],[Raw Return]])</f>
        <v>-1.1194172529825496E-2</v>
      </c>
      <c r="M1929" s="40">
        <f>(Table212[[#This Row],[Return]]-$Q$3)^2</f>
        <v>1.5580223627413507E-4</v>
      </c>
      <c r="N1929" s="40">
        <f>(Table212[[#This Row],[Return]]-$Q$3)^3</f>
        <v>-1.9447354477864927E-6</v>
      </c>
    </row>
    <row r="1930" spans="1:14" x14ac:dyDescent="0.3">
      <c r="A1930" s="36">
        <v>43102</v>
      </c>
      <c r="B1930" s="37">
        <v>5171.8500000000004</v>
      </c>
      <c r="C1930" s="37">
        <v>5199.8999999999996</v>
      </c>
      <c r="D1930" s="37">
        <v>5229</v>
      </c>
      <c r="E1930" s="37">
        <v>5047.75</v>
      </c>
      <c r="F1930" s="37">
        <v>5080</v>
      </c>
      <c r="G1930" s="37">
        <v>5101.1000000000004</v>
      </c>
      <c r="H1930" s="37">
        <v>5134.71</v>
      </c>
      <c r="I1930" s="37">
        <v>79123</v>
      </c>
      <c r="J1930" s="38">
        <v>406273658.85000002</v>
      </c>
      <c r="K1930" s="39">
        <f>IF(ISERROR((Table212[[#This Row],[Close Price]]-G1929)/G1929),0,(Table212[[#This Row],[Close Price]]-G1929)/G1929)</f>
        <v>-1.367982443419666E-2</v>
      </c>
      <c r="L1930" s="39">
        <f>IF(OR(Table212[[#This Row],[Raw Return]]&lt;-20,Table212[[#This Row],[Raw Return]]&gt;20),"Outlier",Table212[[#This Row],[Raw Return]])</f>
        <v>-1.367982443419666E-2</v>
      </c>
      <c r="M1930" s="40">
        <f>(Table212[[#This Row],[Return]]-$Q$3)^2</f>
        <v>2.2403289661158371E-4</v>
      </c>
      <c r="N1930" s="40">
        <f>(Table212[[#This Row],[Return]]-$Q$3)^3</f>
        <v>-3.353263572762179E-6</v>
      </c>
    </row>
    <row r="1931" spans="1:14" x14ac:dyDescent="0.3">
      <c r="A1931" s="31">
        <v>43103</v>
      </c>
      <c r="B1931" s="32">
        <v>5101.1000000000004</v>
      </c>
      <c r="C1931" s="32">
        <v>5139.3500000000004</v>
      </c>
      <c r="D1931" s="32">
        <v>5179.8</v>
      </c>
      <c r="E1931" s="32">
        <v>5088.8</v>
      </c>
      <c r="F1931" s="32">
        <v>5100</v>
      </c>
      <c r="G1931" s="32">
        <v>5099.45</v>
      </c>
      <c r="H1931" s="32">
        <v>5143.0200000000004</v>
      </c>
      <c r="I1931" s="32">
        <v>119413</v>
      </c>
      <c r="J1931" s="33">
        <v>614143603.39999998</v>
      </c>
      <c r="K1931" s="39">
        <f>IF(ISERROR((Table212[[#This Row],[Close Price]]-G1930)/G1930),0,(Table212[[#This Row],[Close Price]]-G1930)/G1930)</f>
        <v>-3.2345964595882176E-4</v>
      </c>
      <c r="L1931" s="39">
        <f>IF(OR(Table212[[#This Row],[Raw Return]]&lt;-20,Table212[[#This Row],[Raw Return]]&gt;20),"Outlier",Table212[[#This Row],[Raw Return]])</f>
        <v>-3.2345964595882176E-4</v>
      </c>
      <c r="M1931" s="40">
        <f>(Table212[[#This Row],[Return]]-$Q$3)^2</f>
        <v>2.5964930290103461E-6</v>
      </c>
      <c r="N1931" s="40">
        <f>(Table212[[#This Row],[Return]]-$Q$3)^3</f>
        <v>-4.1838946588308362E-9</v>
      </c>
    </row>
    <row r="1932" spans="1:14" x14ac:dyDescent="0.3">
      <c r="A1932" s="36">
        <v>43104</v>
      </c>
      <c r="B1932" s="37">
        <v>5099.45</v>
      </c>
      <c r="C1932" s="37">
        <v>5120</v>
      </c>
      <c r="D1932" s="37">
        <v>5135</v>
      </c>
      <c r="E1932" s="37">
        <v>5051</v>
      </c>
      <c r="F1932" s="37">
        <v>5064</v>
      </c>
      <c r="G1932" s="37">
        <v>5062.55</v>
      </c>
      <c r="H1932" s="37">
        <v>5078.79</v>
      </c>
      <c r="I1932" s="37">
        <v>79205</v>
      </c>
      <c r="J1932" s="38">
        <v>402265228.19999999</v>
      </c>
      <c r="K1932" s="39">
        <f>IF(ISERROR((Table212[[#This Row],[Close Price]]-G1931)/G1931),0,(Table212[[#This Row],[Close Price]]-G1931)/G1931)</f>
        <v>-7.2360744786201725E-3</v>
      </c>
      <c r="L1932" s="39">
        <f>IF(OR(Table212[[#This Row],[Raw Return]]&lt;-20,Table212[[#This Row],[Raw Return]]&gt;20),"Outlier",Table212[[#This Row],[Raw Return]])</f>
        <v>-7.2360744786201725E-3</v>
      </c>
      <c r="M1932" s="40">
        <f>(Table212[[#This Row],[Return]]-$Q$3)^2</f>
        <v>7.2658210317976665E-5</v>
      </c>
      <c r="N1932" s="40">
        <f>(Table212[[#This Row],[Return]]-$Q$3)^3</f>
        <v>-6.1933702621953262E-7</v>
      </c>
    </row>
    <row r="1933" spans="1:14" x14ac:dyDescent="0.3">
      <c r="A1933" s="31">
        <v>43105</v>
      </c>
      <c r="B1933" s="32">
        <v>5062.55</v>
      </c>
      <c r="C1933" s="32">
        <v>5098.8</v>
      </c>
      <c r="D1933" s="32">
        <v>5144.95</v>
      </c>
      <c r="E1933" s="32">
        <v>5076.1000000000004</v>
      </c>
      <c r="F1933" s="32">
        <v>5125</v>
      </c>
      <c r="G1933" s="32">
        <v>5127.2</v>
      </c>
      <c r="H1933" s="32">
        <v>5114.04</v>
      </c>
      <c r="I1933" s="32">
        <v>151818</v>
      </c>
      <c r="J1933" s="33">
        <v>776403937</v>
      </c>
      <c r="K1933" s="39">
        <f>IF(ISERROR((Table212[[#This Row],[Close Price]]-G1932)/G1932),0,(Table212[[#This Row],[Close Price]]-G1932)/G1932)</f>
        <v>1.2770244244501216E-2</v>
      </c>
      <c r="L1933" s="39">
        <f>IF(OR(Table212[[#This Row],[Raw Return]]&lt;-20,Table212[[#This Row],[Raw Return]]&gt;20),"Outlier",Table212[[#This Row],[Raw Return]])</f>
        <v>1.2770244244501216E-2</v>
      </c>
      <c r="M1933" s="40">
        <f>(Table212[[#This Row],[Return]]-$Q$3)^2</f>
        <v>1.3184413585516153E-4</v>
      </c>
      <c r="N1933" s="40">
        <f>(Table212[[#This Row],[Return]]-$Q$3)^3</f>
        <v>1.5138792177424952E-6</v>
      </c>
    </row>
    <row r="1934" spans="1:14" x14ac:dyDescent="0.3">
      <c r="A1934" s="36">
        <v>43108</v>
      </c>
      <c r="B1934" s="37">
        <v>5127.2</v>
      </c>
      <c r="C1934" s="37">
        <v>5170</v>
      </c>
      <c r="D1934" s="37">
        <v>5253</v>
      </c>
      <c r="E1934" s="37">
        <v>5146.1499999999996</v>
      </c>
      <c r="F1934" s="37">
        <v>5220</v>
      </c>
      <c r="G1934" s="37">
        <v>5221.25</v>
      </c>
      <c r="H1934" s="37">
        <v>5211.5</v>
      </c>
      <c r="I1934" s="37">
        <v>181068</v>
      </c>
      <c r="J1934" s="38">
        <v>943636503.10000002</v>
      </c>
      <c r="K1934" s="39">
        <f>IF(ISERROR((Table212[[#This Row],[Close Price]]-G1933)/G1933),0,(Table212[[#This Row],[Close Price]]-G1933)/G1933)</f>
        <v>1.834334529567799E-2</v>
      </c>
      <c r="L1934" s="39">
        <f>IF(OR(Table212[[#This Row],[Raw Return]]&lt;-20,Table212[[#This Row],[Raw Return]]&gt;20),"Outlier",Table212[[#This Row],[Raw Return]])</f>
        <v>1.834334529567799E-2</v>
      </c>
      <c r="M1934" s="40">
        <f>(Table212[[#This Row],[Return]]-$Q$3)^2</f>
        <v>2.9088807536125863E-4</v>
      </c>
      <c r="N1934" s="40">
        <f>(Table212[[#This Row],[Return]]-$Q$3)^3</f>
        <v>4.9612244722223613E-6</v>
      </c>
    </row>
    <row r="1935" spans="1:14" x14ac:dyDescent="0.3">
      <c r="A1935" s="31">
        <v>43109</v>
      </c>
      <c r="B1935" s="32">
        <v>5221.25</v>
      </c>
      <c r="C1935" s="32">
        <v>5230</v>
      </c>
      <c r="D1935" s="32">
        <v>5242.3999999999996</v>
      </c>
      <c r="E1935" s="32">
        <v>5105</v>
      </c>
      <c r="F1935" s="32">
        <v>5151.25</v>
      </c>
      <c r="G1935" s="32">
        <v>5156.3999999999996</v>
      </c>
      <c r="H1935" s="32">
        <v>5154.2</v>
      </c>
      <c r="I1935" s="32">
        <v>233510</v>
      </c>
      <c r="J1935" s="33">
        <v>1203557648.05</v>
      </c>
      <c r="K1935" s="39">
        <f>IF(ISERROR((Table212[[#This Row],[Close Price]]-G1934)/G1934),0,(Table212[[#This Row],[Close Price]]-G1934)/G1934)</f>
        <v>-1.2420397414412327E-2</v>
      </c>
      <c r="L1935" s="39">
        <f>IF(OR(Table212[[#This Row],[Raw Return]]&lt;-20,Table212[[#This Row],[Raw Return]]&gt;20),"Outlier",Table212[[#This Row],[Raw Return]])</f>
        <v>-1.2420397414412327E-2</v>
      </c>
      <c r="M1935" s="40">
        <f>(Table212[[#This Row],[Return]]-$Q$3)^2</f>
        <v>1.8791752962073421E-4</v>
      </c>
      <c r="N1935" s="40">
        <f>(Table212[[#This Row],[Return]]-$Q$3)^3</f>
        <v>-2.5760301504745179E-6</v>
      </c>
    </row>
    <row r="1936" spans="1:14" x14ac:dyDescent="0.3">
      <c r="A1936" s="36">
        <v>43110</v>
      </c>
      <c r="B1936" s="37">
        <v>5156.3999999999996</v>
      </c>
      <c r="C1936" s="37">
        <v>5160</v>
      </c>
      <c r="D1936" s="37">
        <v>5272.6</v>
      </c>
      <c r="E1936" s="37">
        <v>5130</v>
      </c>
      <c r="F1936" s="37">
        <v>5199.6000000000004</v>
      </c>
      <c r="G1936" s="37">
        <v>5199.55</v>
      </c>
      <c r="H1936" s="37">
        <v>5201.53</v>
      </c>
      <c r="I1936" s="37">
        <v>260021</v>
      </c>
      <c r="J1936" s="38">
        <v>1352507140.7</v>
      </c>
      <c r="K1936" s="39">
        <f>IF(ISERROR((Table212[[#This Row],[Close Price]]-G1935)/G1935),0,(Table212[[#This Row],[Close Price]]-G1935)/G1935)</f>
        <v>8.368241408734883E-3</v>
      </c>
      <c r="L1936" s="39">
        <f>IF(OR(Table212[[#This Row],[Raw Return]]&lt;-20,Table212[[#This Row],[Raw Return]]&gt;20),"Outlier",Table212[[#This Row],[Raw Return]])</f>
        <v>8.368241408734883E-3</v>
      </c>
      <c r="M1936" s="40">
        <f>(Table212[[#This Row],[Return]]-$Q$3)^2</f>
        <v>5.0131176813139181E-5</v>
      </c>
      <c r="N1936" s="40">
        <f>(Table212[[#This Row],[Return]]-$Q$3)^3</f>
        <v>3.5494564296409645E-7</v>
      </c>
    </row>
    <row r="1937" spans="1:14" x14ac:dyDescent="0.3">
      <c r="A1937" s="31">
        <v>43111</v>
      </c>
      <c r="B1937" s="32">
        <v>5199.55</v>
      </c>
      <c r="C1937" s="32">
        <v>5198</v>
      </c>
      <c r="D1937" s="32">
        <v>5198</v>
      </c>
      <c r="E1937" s="32">
        <v>5135</v>
      </c>
      <c r="F1937" s="32">
        <v>5138.5</v>
      </c>
      <c r="G1937" s="32">
        <v>5146.3999999999996</v>
      </c>
      <c r="H1937" s="32">
        <v>5168.33</v>
      </c>
      <c r="I1937" s="32">
        <v>71160</v>
      </c>
      <c r="J1937" s="33">
        <v>367778309.14999998</v>
      </c>
      <c r="K1937" s="39">
        <f>IF(ISERROR((Table212[[#This Row],[Close Price]]-G1936)/G1936),0,(Table212[[#This Row],[Close Price]]-G1936)/G1936)</f>
        <v>-1.0222038445634823E-2</v>
      </c>
      <c r="L1937" s="39">
        <f>IF(OR(Table212[[#This Row],[Raw Return]]&lt;-20,Table212[[#This Row],[Raw Return]]&gt;20),"Outlier",Table212[[#This Row],[Raw Return]])</f>
        <v>-1.0222038445634823E-2</v>
      </c>
      <c r="M1937" s="40">
        <f>(Table212[[#This Row],[Return]]-$Q$3)^2</f>
        <v>1.3247877674108804E-4</v>
      </c>
      <c r="N1937" s="40">
        <f>(Table212[[#This Row],[Return]]-$Q$3)^3</f>
        <v>-1.5248231049919336E-6</v>
      </c>
    </row>
    <row r="1938" spans="1:14" x14ac:dyDescent="0.3">
      <c r="A1938" s="36">
        <v>43112</v>
      </c>
      <c r="B1938" s="37">
        <v>5146.3999999999996</v>
      </c>
      <c r="C1938" s="37">
        <v>5146.3999999999996</v>
      </c>
      <c r="D1938" s="37">
        <v>5170</v>
      </c>
      <c r="E1938" s="37">
        <v>5032</v>
      </c>
      <c r="F1938" s="37">
        <v>5050</v>
      </c>
      <c r="G1938" s="37">
        <v>5057.3</v>
      </c>
      <c r="H1938" s="37">
        <v>5089.1000000000004</v>
      </c>
      <c r="I1938" s="37">
        <v>224758</v>
      </c>
      <c r="J1938" s="38">
        <v>1143816010.4000001</v>
      </c>
      <c r="K1938" s="39">
        <f>IF(ISERROR((Table212[[#This Row],[Close Price]]-G1937)/G1937),0,(Table212[[#This Row],[Close Price]]-G1937)/G1937)</f>
        <v>-1.7313073216228714E-2</v>
      </c>
      <c r="L1938" s="39">
        <f>IF(OR(Table212[[#This Row],[Raw Return]]&lt;-20,Table212[[#This Row],[Raw Return]]&gt;20),"Outlier",Table212[[#This Row],[Raw Return]])</f>
        <v>-1.7313073216228714E-2</v>
      </c>
      <c r="M1938" s="40">
        <f>(Table212[[#This Row],[Return]]-$Q$3)^2</f>
        <v>3.4599635604783656E-4</v>
      </c>
      <c r="N1938" s="40">
        <f>(Table212[[#This Row],[Return]]-$Q$3)^3</f>
        <v>-6.4358703603826045E-6</v>
      </c>
    </row>
    <row r="1939" spans="1:14" x14ac:dyDescent="0.3">
      <c r="A1939" s="31">
        <v>43115</v>
      </c>
      <c r="B1939" s="32">
        <v>5057.3</v>
      </c>
      <c r="C1939" s="32">
        <v>5052</v>
      </c>
      <c r="D1939" s="32">
        <v>5105.2</v>
      </c>
      <c r="E1939" s="32">
        <v>5001.1000000000004</v>
      </c>
      <c r="F1939" s="32">
        <v>5007.2</v>
      </c>
      <c r="G1939" s="32">
        <v>5010.3500000000004</v>
      </c>
      <c r="H1939" s="32">
        <v>5050.1400000000003</v>
      </c>
      <c r="I1939" s="32">
        <v>173185</v>
      </c>
      <c r="J1939" s="33">
        <v>874608632.45000005</v>
      </c>
      <c r="K1939" s="39">
        <f>IF(ISERROR((Table212[[#This Row],[Close Price]]-G1938)/G1938),0,(Table212[[#This Row],[Close Price]]-G1938)/G1938)</f>
        <v>-9.2836098313328879E-3</v>
      </c>
      <c r="L1939" s="39">
        <f>IF(OR(Table212[[#This Row],[Raw Return]]&lt;-20,Table212[[#This Row],[Raw Return]]&gt;20),"Outlier",Table212[[#This Row],[Raw Return]])</f>
        <v>-9.2836098313328879E-3</v>
      </c>
      <c r="M1939" s="40">
        <f>(Table212[[#This Row],[Return]]-$Q$3)^2</f>
        <v>1.1175690619167213E-4</v>
      </c>
      <c r="N1939" s="40">
        <f>(Table212[[#This Row],[Return]]-$Q$3)^3</f>
        <v>-1.1814396875105204E-6</v>
      </c>
    </row>
    <row r="1940" spans="1:14" x14ac:dyDescent="0.3">
      <c r="A1940" s="36">
        <v>43116</v>
      </c>
      <c r="B1940" s="37">
        <v>5010.3500000000004</v>
      </c>
      <c r="C1940" s="37">
        <v>5039</v>
      </c>
      <c r="D1940" s="37">
        <v>5060</v>
      </c>
      <c r="E1940" s="37">
        <v>4935</v>
      </c>
      <c r="F1940" s="37">
        <v>4939</v>
      </c>
      <c r="G1940" s="37">
        <v>4956.8</v>
      </c>
      <c r="H1940" s="37">
        <v>4989.7299999999996</v>
      </c>
      <c r="I1940" s="37">
        <v>124186</v>
      </c>
      <c r="J1940" s="38">
        <v>619654074.45000005</v>
      </c>
      <c r="K1940" s="39">
        <f>IF(ISERROR((Table212[[#This Row],[Close Price]]-G1939)/G1939),0,(Table212[[#This Row],[Close Price]]-G1939)/G1939)</f>
        <v>-1.0687876096480321E-2</v>
      </c>
      <c r="L1940" s="39">
        <f>IF(OR(Table212[[#This Row],[Raw Return]]&lt;-20,Table212[[#This Row],[Raw Return]]&gt;20),"Outlier",Table212[[#This Row],[Raw Return]])</f>
        <v>-1.0687876096480321E-2</v>
      </c>
      <c r="M1940" s="40">
        <f>(Table212[[#This Row],[Return]]-$Q$3)^2</f>
        <v>1.4341931062486133E-4</v>
      </c>
      <c r="N1940" s="40">
        <f>(Table212[[#This Row],[Return]]-$Q$3)^3</f>
        <v>-1.7175581358451309E-6</v>
      </c>
    </row>
    <row r="1941" spans="1:14" x14ac:dyDescent="0.3">
      <c r="A1941" s="31">
        <v>43117</v>
      </c>
      <c r="B1941" s="32">
        <v>4956.8</v>
      </c>
      <c r="C1941" s="32">
        <v>4950</v>
      </c>
      <c r="D1941" s="32">
        <v>5012</v>
      </c>
      <c r="E1941" s="32">
        <v>4890.3999999999996</v>
      </c>
      <c r="F1941" s="32">
        <v>5000.1000000000004</v>
      </c>
      <c r="G1941" s="32">
        <v>4964.8999999999996</v>
      </c>
      <c r="H1941" s="32">
        <v>4963.5600000000004</v>
      </c>
      <c r="I1941" s="32">
        <v>140637</v>
      </c>
      <c r="J1941" s="33">
        <v>698060651.54999995</v>
      </c>
      <c r="K1941" s="39">
        <f>IF(ISERROR((Table212[[#This Row],[Close Price]]-G1940)/G1940),0,(Table212[[#This Row],[Close Price]]-G1940)/G1940)</f>
        <v>1.6341187863136407E-3</v>
      </c>
      <c r="L1941" s="39">
        <f>IF(OR(Table212[[#This Row],[Raw Return]]&lt;-20,Table212[[#This Row],[Raw Return]]&gt;20),"Outlier",Table212[[#This Row],[Raw Return]])</f>
        <v>1.6341187863136407E-3</v>
      </c>
      <c r="M1941" s="40">
        <f>(Table212[[#This Row],[Return]]-$Q$3)^2</f>
        <v>1.198646289538173E-7</v>
      </c>
      <c r="N1941" s="40">
        <f>(Table212[[#This Row],[Return]]-$Q$3)^3</f>
        <v>4.1498898364166745E-11</v>
      </c>
    </row>
    <row r="1942" spans="1:14" x14ac:dyDescent="0.3">
      <c r="A1942" s="36">
        <v>43118</v>
      </c>
      <c r="B1942" s="37">
        <v>4964.8999999999996</v>
      </c>
      <c r="C1942" s="37">
        <v>5007</v>
      </c>
      <c r="D1942" s="37">
        <v>5045</v>
      </c>
      <c r="E1942" s="37">
        <v>4884.5</v>
      </c>
      <c r="F1942" s="37">
        <v>4901</v>
      </c>
      <c r="G1942" s="37">
        <v>4922.6000000000004</v>
      </c>
      <c r="H1942" s="37">
        <v>4979.82</v>
      </c>
      <c r="I1942" s="37">
        <v>211086</v>
      </c>
      <c r="J1942" s="38">
        <v>1051170130.9</v>
      </c>
      <c r="K1942" s="39">
        <f>IF(ISERROR((Table212[[#This Row],[Close Price]]-G1941)/G1941),0,(Table212[[#This Row],[Close Price]]-G1941)/G1941)</f>
        <v>-8.519809059598234E-3</v>
      </c>
      <c r="L1942" s="39">
        <f>IF(OR(Table212[[#This Row],[Raw Return]]&lt;-20,Table212[[#This Row],[Raw Return]]&gt;20),"Outlier",Table212[[#This Row],[Raw Return]])</f>
        <v>-8.519809059598234E-3</v>
      </c>
      <c r="M1942" s="40">
        <f>(Table212[[#This Row],[Return]]-$Q$3)^2</f>
        <v>9.6191236856241774E-5</v>
      </c>
      <c r="N1942" s="40">
        <f>(Table212[[#This Row],[Return]]-$Q$3)^3</f>
        <v>-9.4341605678371369E-7</v>
      </c>
    </row>
    <row r="1943" spans="1:14" x14ac:dyDescent="0.3">
      <c r="A1943" s="31">
        <v>43119</v>
      </c>
      <c r="B1943" s="32">
        <v>4922.6000000000004</v>
      </c>
      <c r="C1943" s="32">
        <v>4920</v>
      </c>
      <c r="D1943" s="32">
        <v>5021</v>
      </c>
      <c r="E1943" s="32">
        <v>4842.3500000000004</v>
      </c>
      <c r="F1943" s="32">
        <v>5000</v>
      </c>
      <c r="G1943" s="32">
        <v>4973.05</v>
      </c>
      <c r="H1943" s="32">
        <v>4910.7700000000004</v>
      </c>
      <c r="I1943" s="32">
        <v>110406</v>
      </c>
      <c r="J1943" s="33">
        <v>542178544.89999998</v>
      </c>
      <c r="K1943" s="39">
        <f>IF(ISERROR((Table212[[#This Row],[Close Price]]-G1942)/G1942),0,(Table212[[#This Row],[Close Price]]-G1942)/G1942)</f>
        <v>1.0248649087880351E-2</v>
      </c>
      <c r="L1943" s="39">
        <f>IF(OR(Table212[[#This Row],[Raw Return]]&lt;-20,Table212[[#This Row],[Raw Return]]&gt;20),"Outlier",Table212[[#This Row],[Raw Return]])</f>
        <v>1.0248649087880351E-2</v>
      </c>
      <c r="M1943" s="40">
        <f>(Table212[[#This Row],[Return]]-$Q$3)^2</f>
        <v>8.0294951253770172E-5</v>
      </c>
      <c r="N1943" s="40">
        <f>(Table212[[#This Row],[Return]]-$Q$3)^3</f>
        <v>7.1950258431095448E-7</v>
      </c>
    </row>
    <row r="1944" spans="1:14" x14ac:dyDescent="0.3">
      <c r="A1944" s="36">
        <v>43122</v>
      </c>
      <c r="B1944" s="37">
        <v>4973.05</v>
      </c>
      <c r="C1944" s="37">
        <v>5000</v>
      </c>
      <c r="D1944" s="37">
        <v>5064.95</v>
      </c>
      <c r="E1944" s="37">
        <v>4951</v>
      </c>
      <c r="F1944" s="37">
        <v>5042</v>
      </c>
      <c r="G1944" s="37">
        <v>5051.45</v>
      </c>
      <c r="H1944" s="37">
        <v>5012.62</v>
      </c>
      <c r="I1944" s="37">
        <v>104891</v>
      </c>
      <c r="J1944" s="38">
        <v>525778637.60000002</v>
      </c>
      <c r="K1944" s="39">
        <f>IF(ISERROR((Table212[[#This Row],[Close Price]]-G1943)/G1943),0,(Table212[[#This Row],[Close Price]]-G1943)/G1943)</f>
        <v>1.5764973205577994E-2</v>
      </c>
      <c r="L1944" s="39">
        <f>IF(OR(Table212[[#This Row],[Raw Return]]&lt;-20,Table212[[#This Row],[Raw Return]]&gt;20),"Outlier",Table212[[#This Row],[Raw Return]])</f>
        <v>1.5764973205577994E-2</v>
      </c>
      <c r="M1944" s="40">
        <f>(Table212[[#This Row],[Return]]-$Q$3)^2</f>
        <v>2.0958553072125048E-4</v>
      </c>
      <c r="N1944" s="40">
        <f>(Table212[[#This Row],[Return]]-$Q$3)^3</f>
        <v>3.0341842178146059E-6</v>
      </c>
    </row>
    <row r="1945" spans="1:14" x14ac:dyDescent="0.3">
      <c r="A1945" s="31">
        <v>43123</v>
      </c>
      <c r="B1945" s="32">
        <v>5051.45</v>
      </c>
      <c r="C1945" s="32">
        <v>5042</v>
      </c>
      <c r="D1945" s="32">
        <v>5089</v>
      </c>
      <c r="E1945" s="32">
        <v>4987.6000000000004</v>
      </c>
      <c r="F1945" s="32">
        <v>5010</v>
      </c>
      <c r="G1945" s="32">
        <v>5014.6000000000004</v>
      </c>
      <c r="H1945" s="32">
        <v>5029.1099999999997</v>
      </c>
      <c r="I1945" s="32">
        <v>178301</v>
      </c>
      <c r="J1945" s="33">
        <v>896696038.70000005</v>
      </c>
      <c r="K1945" s="39">
        <f>IF(ISERROR((Table212[[#This Row],[Close Price]]-G1944)/G1944),0,(Table212[[#This Row],[Close Price]]-G1944)/G1944)</f>
        <v>-7.2949351176393815E-3</v>
      </c>
      <c r="L1945" s="39">
        <f>IF(OR(Table212[[#This Row],[Raw Return]]&lt;-20,Table212[[#This Row],[Raw Return]]&gt;20),"Outlier",Table212[[#This Row],[Raw Return]])</f>
        <v>-7.2949351176393815E-3</v>
      </c>
      <c r="M1945" s="40">
        <f>(Table212[[#This Row],[Return]]-$Q$3)^2</f>
        <v>7.3665128541660545E-5</v>
      </c>
      <c r="N1945" s="40">
        <f>(Table212[[#This Row],[Return]]-$Q$3)^3</f>
        <v>-6.3225595209904203E-7</v>
      </c>
    </row>
    <row r="1946" spans="1:14" x14ac:dyDescent="0.3">
      <c r="A1946" s="36">
        <v>43124</v>
      </c>
      <c r="B1946" s="37">
        <v>5014.6000000000004</v>
      </c>
      <c r="C1946" s="37">
        <v>5015</v>
      </c>
      <c r="D1946" s="37">
        <v>5072.8</v>
      </c>
      <c r="E1946" s="37">
        <v>4949</v>
      </c>
      <c r="F1946" s="37">
        <v>5040</v>
      </c>
      <c r="G1946" s="37">
        <v>5014.45</v>
      </c>
      <c r="H1946" s="37">
        <v>5009.95</v>
      </c>
      <c r="I1946" s="37">
        <v>88003</v>
      </c>
      <c r="J1946" s="38">
        <v>440890299.39999998</v>
      </c>
      <c r="K1946" s="39">
        <f>IF(ISERROR((Table212[[#This Row],[Close Price]]-G1945)/G1945),0,(Table212[[#This Row],[Close Price]]-G1945)/G1945)</f>
        <v>-2.9912655047370815E-5</v>
      </c>
      <c r="L1946" s="39">
        <f>IF(OR(Table212[[#This Row],[Raw Return]]&lt;-20,Table212[[#This Row],[Raw Return]]&gt;20),"Outlier",Table212[[#This Row],[Raw Return]])</f>
        <v>-2.9912655047370815E-5</v>
      </c>
      <c r="M1946" s="40">
        <f>(Table212[[#This Row],[Return]]-$Q$3)^2</f>
        <v>1.7366409240055125E-6</v>
      </c>
      <c r="N1946" s="40">
        <f>(Table212[[#This Row],[Return]]-$Q$3)^3</f>
        <v>-2.2885744571587182E-9</v>
      </c>
    </row>
    <row r="1947" spans="1:14" x14ac:dyDescent="0.3">
      <c r="A1947" s="31">
        <v>43125</v>
      </c>
      <c r="B1947" s="32">
        <v>5014.45</v>
      </c>
      <c r="C1947" s="32">
        <v>5025</v>
      </c>
      <c r="D1947" s="32">
        <v>5070</v>
      </c>
      <c r="E1947" s="32">
        <v>4900</v>
      </c>
      <c r="F1947" s="32">
        <v>4903.1000000000004</v>
      </c>
      <c r="G1947" s="32">
        <v>4933.05</v>
      </c>
      <c r="H1947" s="32">
        <v>4994.3999999999996</v>
      </c>
      <c r="I1947" s="32">
        <v>149077</v>
      </c>
      <c r="J1947" s="33">
        <v>744550495.29999995</v>
      </c>
      <c r="K1947" s="39">
        <f>IF(ISERROR((Table212[[#This Row],[Close Price]]-G1946)/G1946),0,(Table212[[#This Row],[Close Price]]-G1946)/G1946)</f>
        <v>-1.6233086380360685E-2</v>
      </c>
      <c r="L1947" s="39">
        <f>IF(OR(Table212[[#This Row],[Raw Return]]&lt;-20,Table212[[#This Row],[Raw Return]]&gt;20),"Outlier",Table212[[#This Row],[Raw Return]])</f>
        <v>-1.6233086380360685E-2</v>
      </c>
      <c r="M1947" s="40">
        <f>(Table212[[#This Row],[Return]]-$Q$3)^2</f>
        <v>3.0698510640405529E-4</v>
      </c>
      <c r="N1947" s="40">
        <f>(Table212[[#This Row],[Return]]-$Q$3)^3</f>
        <v>-5.3786831180800749E-6</v>
      </c>
    </row>
    <row r="1948" spans="1:14" x14ac:dyDescent="0.3">
      <c r="A1948" s="36">
        <v>43129</v>
      </c>
      <c r="B1948" s="37">
        <v>4933.05</v>
      </c>
      <c r="C1948" s="37">
        <v>4949.5</v>
      </c>
      <c r="D1948" s="37">
        <v>5010</v>
      </c>
      <c r="E1948" s="37">
        <v>4899</v>
      </c>
      <c r="F1948" s="37">
        <v>4902.5</v>
      </c>
      <c r="G1948" s="37">
        <v>4912.3999999999996</v>
      </c>
      <c r="H1948" s="37">
        <v>4945.6499999999996</v>
      </c>
      <c r="I1948" s="37">
        <v>100404</v>
      </c>
      <c r="J1948" s="38">
        <v>496562625.89999998</v>
      </c>
      <c r="K1948" s="39">
        <f>IF(ISERROR((Table212[[#This Row],[Close Price]]-G1947)/G1947),0,(Table212[[#This Row],[Close Price]]-G1947)/G1947)</f>
        <v>-4.1860512259151127E-3</v>
      </c>
      <c r="L1948" s="39">
        <f>IF(OR(Table212[[#This Row],[Raw Return]]&lt;-20,Table212[[#This Row],[Raw Return]]&gt;20),"Outlier",Table212[[#This Row],[Raw Return]])</f>
        <v>-4.1860512259151127E-3</v>
      </c>
      <c r="M1948" s="40">
        <f>(Table212[[#This Row],[Return]]-$Q$3)^2</f>
        <v>2.9964186594931631E-5</v>
      </c>
      <c r="N1948" s="40">
        <f>(Table212[[#This Row],[Return]]-$Q$3)^3</f>
        <v>-1.6402261793539196E-7</v>
      </c>
    </row>
    <row r="1949" spans="1:14" x14ac:dyDescent="0.3">
      <c r="A1949" s="31">
        <v>43130</v>
      </c>
      <c r="B1949" s="32">
        <v>4912.3999999999996</v>
      </c>
      <c r="C1949" s="32">
        <v>4925</v>
      </c>
      <c r="D1949" s="32">
        <v>4939</v>
      </c>
      <c r="E1949" s="32">
        <v>4860</v>
      </c>
      <c r="F1949" s="32">
        <v>4865.75</v>
      </c>
      <c r="G1949" s="32">
        <v>4875.6499999999996</v>
      </c>
      <c r="H1949" s="32">
        <v>4897.2299999999996</v>
      </c>
      <c r="I1949" s="32">
        <v>104332</v>
      </c>
      <c r="J1949" s="33">
        <v>510938084.64999998</v>
      </c>
      <c r="K1949" s="39">
        <f>IF(ISERROR((Table212[[#This Row],[Close Price]]-G1948)/G1948),0,(Table212[[#This Row],[Close Price]]-G1948)/G1948)</f>
        <v>-7.4810683169123041E-3</v>
      </c>
      <c r="L1949" s="39">
        <f>IF(OR(Table212[[#This Row],[Raw Return]]&lt;-20,Table212[[#This Row],[Raw Return]]&gt;20),"Outlier",Table212[[#This Row],[Raw Return]])</f>
        <v>-7.4810683169123041E-3</v>
      </c>
      <c r="M1949" s="40">
        <f>(Table212[[#This Row],[Return]]-$Q$3)^2</f>
        <v>7.6894876743663481E-5</v>
      </c>
      <c r="N1949" s="40">
        <f>(Table212[[#This Row],[Return]]-$Q$3)^3</f>
        <v>-6.7428905095330597E-7</v>
      </c>
    </row>
    <row r="1950" spans="1:14" x14ac:dyDescent="0.3">
      <c r="A1950" s="36">
        <v>43131</v>
      </c>
      <c r="B1950" s="37">
        <v>4875.6499999999996</v>
      </c>
      <c r="C1950" s="37">
        <v>4861</v>
      </c>
      <c r="D1950" s="37">
        <v>4863.45</v>
      </c>
      <c r="E1950" s="37">
        <v>4736.45</v>
      </c>
      <c r="F1950" s="37">
        <v>4791</v>
      </c>
      <c r="G1950" s="37">
        <v>4812.3500000000004</v>
      </c>
      <c r="H1950" s="37">
        <v>4798.22</v>
      </c>
      <c r="I1950" s="37">
        <v>220161</v>
      </c>
      <c r="J1950" s="38">
        <v>1056380073.95</v>
      </c>
      <c r="K1950" s="39">
        <f>IF(ISERROR((Table212[[#This Row],[Close Price]]-G1949)/G1949),0,(Table212[[#This Row],[Close Price]]-G1949)/G1949)</f>
        <v>-1.2982884333370788E-2</v>
      </c>
      <c r="L1950" s="39">
        <f>IF(OR(Table212[[#This Row],[Raw Return]]&lt;-20,Table212[[#This Row],[Raw Return]]&gt;20),"Outlier",Table212[[#This Row],[Raw Return]])</f>
        <v>-1.2982884333370788E-2</v>
      </c>
      <c r="M1950" s="40">
        <f>(Table212[[#This Row],[Return]]-$Q$3)^2</f>
        <v>2.0365540168833715E-4</v>
      </c>
      <c r="N1950" s="40">
        <f>(Table212[[#This Row],[Return]]-$Q$3)^3</f>
        <v>-2.9063231449443046E-6</v>
      </c>
    </row>
    <row r="1951" spans="1:14" x14ac:dyDescent="0.3">
      <c r="A1951" s="31">
        <v>43132</v>
      </c>
      <c r="B1951" s="32">
        <v>4812.3500000000004</v>
      </c>
      <c r="C1951" s="32">
        <v>4811.05</v>
      </c>
      <c r="D1951" s="32">
        <v>5080</v>
      </c>
      <c r="E1951" s="32">
        <v>4770</v>
      </c>
      <c r="F1951" s="32">
        <v>5070</v>
      </c>
      <c r="G1951" s="32">
        <v>5038.3999999999996</v>
      </c>
      <c r="H1951" s="32">
        <v>4931.8</v>
      </c>
      <c r="I1951" s="32">
        <v>350858</v>
      </c>
      <c r="J1951" s="33">
        <v>1730360197.1500001</v>
      </c>
      <c r="K1951" s="39">
        <f>IF(ISERROR((Table212[[#This Row],[Close Price]]-G1950)/G1950),0,(Table212[[#This Row],[Close Price]]-G1950)/G1950)</f>
        <v>4.6972892661589299E-2</v>
      </c>
      <c r="L1951" s="39">
        <f>IF(OR(Table212[[#This Row],[Raw Return]]&lt;-20,Table212[[#This Row],[Raw Return]]&gt;20),"Outlier",Table212[[#This Row],[Raw Return]])</f>
        <v>4.6972892661589299E-2</v>
      </c>
      <c r="M1951" s="40">
        <f>(Table212[[#This Row],[Return]]-$Q$3)^2</f>
        <v>2.0871181825030238E-3</v>
      </c>
      <c r="N1951" s="40">
        <f>(Table212[[#This Row],[Return]]-$Q$3)^3</f>
        <v>9.5349970354422381E-5</v>
      </c>
    </row>
    <row r="1952" spans="1:14" x14ac:dyDescent="0.3">
      <c r="A1952" s="36">
        <v>43133</v>
      </c>
      <c r="B1952" s="37">
        <v>5038.3999999999996</v>
      </c>
      <c r="C1952" s="37">
        <v>5001</v>
      </c>
      <c r="D1952" s="37">
        <v>5148.1000000000004</v>
      </c>
      <c r="E1952" s="37">
        <v>4890.95</v>
      </c>
      <c r="F1952" s="37">
        <v>4950</v>
      </c>
      <c r="G1952" s="37">
        <v>4935.75</v>
      </c>
      <c r="H1952" s="37">
        <v>5033.7700000000004</v>
      </c>
      <c r="I1952" s="37">
        <v>375160</v>
      </c>
      <c r="J1952" s="38">
        <v>1888469450.9000001</v>
      </c>
      <c r="K1952" s="39">
        <f>IF(ISERROR((Table212[[#This Row],[Close Price]]-G1951)/G1951),0,(Table212[[#This Row],[Close Price]]-G1951)/G1951)</f>
        <v>-2.0373531279771286E-2</v>
      </c>
      <c r="L1952" s="39">
        <f>IF(OR(Table212[[#This Row],[Raw Return]]&lt;-20,Table212[[#This Row],[Raw Return]]&gt;20),"Outlier",Table212[[#This Row],[Raw Return]])</f>
        <v>-2.0373531279771286E-2</v>
      </c>
      <c r="M1952" s="40">
        <f>(Table212[[#This Row],[Return]]-$Q$3)^2</f>
        <v>4.6921778146477165E-4</v>
      </c>
      <c r="N1952" s="40">
        <f>(Table212[[#This Row],[Return]]-$Q$3)^3</f>
        <v>-1.016393063873034E-5</v>
      </c>
    </row>
    <row r="1953" spans="1:14" x14ac:dyDescent="0.3">
      <c r="A1953" s="31">
        <v>43136</v>
      </c>
      <c r="B1953" s="32">
        <v>4935.75</v>
      </c>
      <c r="C1953" s="32">
        <v>4810</v>
      </c>
      <c r="D1953" s="32">
        <v>4994.8999999999996</v>
      </c>
      <c r="E1953" s="32">
        <v>4763.05</v>
      </c>
      <c r="F1953" s="32">
        <v>4969</v>
      </c>
      <c r="G1953" s="32">
        <v>4918</v>
      </c>
      <c r="H1953" s="32">
        <v>4898.29</v>
      </c>
      <c r="I1953" s="32">
        <v>295940</v>
      </c>
      <c r="J1953" s="33">
        <v>1449599369</v>
      </c>
      <c r="K1953" s="39">
        <f>IF(ISERROR((Table212[[#This Row],[Close Price]]-G1952)/G1952),0,(Table212[[#This Row],[Close Price]]-G1952)/G1952)</f>
        <v>-3.5962113154029275E-3</v>
      </c>
      <c r="L1953" s="39">
        <f>IF(OR(Table212[[#This Row],[Raw Return]]&lt;-20,Table212[[#This Row],[Raw Return]]&gt;20),"Outlier",Table212[[#This Row],[Raw Return]])</f>
        <v>-3.5962113154029275E-3</v>
      </c>
      <c r="M1953" s="40">
        <f>(Table212[[#This Row],[Return]]-$Q$3)^2</f>
        <v>2.3854583109755887E-5</v>
      </c>
      <c r="N1953" s="40">
        <f>(Table212[[#This Row],[Return]]-$Q$3)^3</f>
        <v>-1.1650853640761204E-7</v>
      </c>
    </row>
    <row r="1954" spans="1:14" x14ac:dyDescent="0.3">
      <c r="A1954" s="36">
        <v>43137</v>
      </c>
      <c r="B1954" s="37">
        <v>4918</v>
      </c>
      <c r="C1954" s="37">
        <v>4500</v>
      </c>
      <c r="D1954" s="37">
        <v>4949</v>
      </c>
      <c r="E1954" s="37">
        <v>4500</v>
      </c>
      <c r="F1954" s="37">
        <v>4905.5</v>
      </c>
      <c r="G1954" s="37">
        <v>4904.6000000000004</v>
      </c>
      <c r="H1954" s="37">
        <v>4816.32</v>
      </c>
      <c r="I1954" s="37">
        <v>263080</v>
      </c>
      <c r="J1954" s="38">
        <v>1267077656.1500001</v>
      </c>
      <c r="K1954" s="39">
        <f>IF(ISERROR((Table212[[#This Row],[Close Price]]-G1953)/G1953),0,(Table212[[#This Row],[Close Price]]-G1953)/G1953)</f>
        <v>-2.7246848312321341E-3</v>
      </c>
      <c r="L1954" s="39">
        <f>IF(OR(Table212[[#This Row],[Raw Return]]&lt;-20,Table212[[#This Row],[Raw Return]]&gt;20),"Outlier",Table212[[#This Row],[Raw Return]])</f>
        <v>-2.7246848312321341E-3</v>
      </c>
      <c r="M1954" s="40">
        <f>(Table212[[#This Row],[Return]]-$Q$3)^2</f>
        <v>1.6100869700007312E-5</v>
      </c>
      <c r="N1954" s="40">
        <f>(Table212[[#This Row],[Return]]-$Q$3)^3</f>
        <v>-6.4606171077927271E-8</v>
      </c>
    </row>
    <row r="1955" spans="1:14" x14ac:dyDescent="0.3">
      <c r="A1955" s="31">
        <v>43138</v>
      </c>
      <c r="B1955" s="32">
        <v>4904.6000000000004</v>
      </c>
      <c r="C1955" s="32">
        <v>5009</v>
      </c>
      <c r="D1955" s="32">
        <v>5056</v>
      </c>
      <c r="E1955" s="32">
        <v>4927.55</v>
      </c>
      <c r="F1955" s="32">
        <v>5001</v>
      </c>
      <c r="G1955" s="32">
        <v>5012.05</v>
      </c>
      <c r="H1955" s="32">
        <v>4986.07</v>
      </c>
      <c r="I1955" s="32">
        <v>201435</v>
      </c>
      <c r="J1955" s="33">
        <v>1004369745.8</v>
      </c>
      <c r="K1955" s="39">
        <f>IF(ISERROR((Table212[[#This Row],[Close Price]]-G1954)/G1954),0,(Table212[[#This Row],[Close Price]]-G1954)/G1954)</f>
        <v>2.1908004730253193E-2</v>
      </c>
      <c r="L1955" s="39">
        <f>IF(OR(Table212[[#This Row],[Raw Return]]&lt;-20,Table212[[#This Row],[Raw Return]]&gt;20),"Outlier",Table212[[#This Row],[Raw Return]])</f>
        <v>2.1908004730253193E-2</v>
      </c>
      <c r="M1955" s="40">
        <f>(Table212[[#This Row],[Return]]-$Q$3)^2</f>
        <v>4.251885511890451E-4</v>
      </c>
      <c r="N1955" s="40">
        <f>(Table212[[#This Row],[Return]]-$Q$3)^3</f>
        <v>8.7674307245905558E-6</v>
      </c>
    </row>
    <row r="1956" spans="1:14" x14ac:dyDescent="0.3">
      <c r="A1956" s="36">
        <v>43139</v>
      </c>
      <c r="B1956" s="37">
        <v>5012.05</v>
      </c>
      <c r="C1956" s="37">
        <v>5000</v>
      </c>
      <c r="D1956" s="37">
        <v>5174</v>
      </c>
      <c r="E1956" s="37">
        <v>4975</v>
      </c>
      <c r="F1956" s="37">
        <v>5039.95</v>
      </c>
      <c r="G1956" s="37">
        <v>5057.25</v>
      </c>
      <c r="H1956" s="37">
        <v>5095.68</v>
      </c>
      <c r="I1956" s="37">
        <v>154586</v>
      </c>
      <c r="J1956" s="38">
        <v>787721093.25</v>
      </c>
      <c r="K1956" s="39">
        <f>IF(ISERROR((Table212[[#This Row],[Close Price]]-G1955)/G1955),0,(Table212[[#This Row],[Close Price]]-G1955)/G1955)</f>
        <v>9.0182659789905962E-3</v>
      </c>
      <c r="L1956" s="39">
        <f>IF(OR(Table212[[#This Row],[Raw Return]]&lt;-20,Table212[[#This Row],[Raw Return]]&gt;20),"Outlier",Table212[[#This Row],[Raw Return]])</f>
        <v>9.0182659789905962E-3</v>
      </c>
      <c r="M1956" s="40">
        <f>(Table212[[#This Row],[Return]]-$Q$3)^2</f>
        <v>5.9758495225254596E-5</v>
      </c>
      <c r="N1956" s="40">
        <f>(Table212[[#This Row],[Return]]-$Q$3)^3</f>
        <v>4.6195479515555554E-7</v>
      </c>
    </row>
    <row r="1957" spans="1:14" x14ac:dyDescent="0.3">
      <c r="A1957" s="31">
        <v>43140</v>
      </c>
      <c r="B1957" s="32">
        <v>5057.25</v>
      </c>
      <c r="C1957" s="32">
        <v>4989.8999999999996</v>
      </c>
      <c r="D1957" s="32">
        <v>5088</v>
      </c>
      <c r="E1957" s="32">
        <v>4961.2</v>
      </c>
      <c r="F1957" s="32">
        <v>5068</v>
      </c>
      <c r="G1957" s="32">
        <v>5059.3500000000004</v>
      </c>
      <c r="H1957" s="32">
        <v>5037.1899999999996</v>
      </c>
      <c r="I1957" s="32">
        <v>144600</v>
      </c>
      <c r="J1957" s="33">
        <v>728376955</v>
      </c>
      <c r="K1957" s="39">
        <f>IF(ISERROR((Table212[[#This Row],[Close Price]]-G1956)/G1956),0,(Table212[[#This Row],[Close Price]]-G1956)/G1956)</f>
        <v>4.1524543971533219E-4</v>
      </c>
      <c r="L1957" s="39">
        <f>IF(OR(Table212[[#This Row],[Raw Return]]&lt;-20,Table212[[#This Row],[Raw Return]]&gt;20),"Outlier",Table212[[#This Row],[Raw Return]])</f>
        <v>4.1524543971533219E-4</v>
      </c>
      <c r="M1957" s="40">
        <f>(Table212[[#This Row],[Return]]-$Q$3)^2</f>
        <v>7.6153308712335075E-7</v>
      </c>
      <c r="N1957" s="40">
        <f>(Table212[[#This Row],[Return]]-$Q$3)^3</f>
        <v>-6.6455842164749844E-10</v>
      </c>
    </row>
    <row r="1958" spans="1:14" x14ac:dyDescent="0.3">
      <c r="A1958" s="36">
        <v>43143</v>
      </c>
      <c r="B1958" s="37">
        <v>5059.3500000000004</v>
      </c>
      <c r="C1958" s="37">
        <v>5096.3</v>
      </c>
      <c r="D1958" s="37">
        <v>5244</v>
      </c>
      <c r="E1958" s="37">
        <v>5042.8</v>
      </c>
      <c r="F1958" s="37">
        <v>5210</v>
      </c>
      <c r="G1958" s="37">
        <v>5235.45</v>
      </c>
      <c r="H1958" s="37">
        <v>5184.22</v>
      </c>
      <c r="I1958" s="37">
        <v>141176</v>
      </c>
      <c r="J1958" s="38">
        <v>731887262.10000002</v>
      </c>
      <c r="K1958" s="39">
        <f>IF(ISERROR((Table212[[#This Row],[Close Price]]-G1957)/G1957),0,(Table212[[#This Row],[Close Price]]-G1957)/G1957)</f>
        <v>3.480684277624585E-2</v>
      </c>
      <c r="L1958" s="39">
        <f>IF(OR(Table212[[#This Row],[Raw Return]]&lt;-20,Table212[[#This Row],[Raw Return]]&gt;20),"Outlier",Table212[[#This Row],[Raw Return]])</f>
        <v>3.480684277624585E-2</v>
      </c>
      <c r="M1958" s="40">
        <f>(Table212[[#This Row],[Return]]-$Q$3)^2</f>
        <v>1.1235192519119042E-3</v>
      </c>
      <c r="N1958" s="40">
        <f>(Table212[[#This Row],[Return]]-$Q$3)^3</f>
        <v>3.7659172938762072E-5</v>
      </c>
    </row>
    <row r="1959" spans="1:14" x14ac:dyDescent="0.3">
      <c r="A1959" s="31">
        <v>43145</v>
      </c>
      <c r="B1959" s="32">
        <v>5235.45</v>
      </c>
      <c r="C1959" s="32">
        <v>5260</v>
      </c>
      <c r="D1959" s="32">
        <v>5350</v>
      </c>
      <c r="E1959" s="32">
        <v>5152.3</v>
      </c>
      <c r="F1959" s="32">
        <v>5175</v>
      </c>
      <c r="G1959" s="32">
        <v>5189</v>
      </c>
      <c r="H1959" s="32">
        <v>5272.21</v>
      </c>
      <c r="I1959" s="32">
        <v>154547</v>
      </c>
      <c r="J1959" s="33">
        <v>814804683.25</v>
      </c>
      <c r="K1959" s="39">
        <f>IF(ISERROR((Table212[[#This Row],[Close Price]]-G1958)/G1958),0,(Table212[[#This Row],[Close Price]]-G1958)/G1958)</f>
        <v>-8.8722077376347432E-3</v>
      </c>
      <c r="L1959" s="39">
        <f>IF(OR(Table212[[#This Row],[Raw Return]]&lt;-20,Table212[[#This Row],[Raw Return]]&gt;20),"Outlier",Table212[[#This Row],[Raw Return]])</f>
        <v>-8.8722077376347432E-3</v>
      </c>
      <c r="M1959" s="40">
        <f>(Table212[[#This Row],[Return]]-$Q$3)^2</f>
        <v>1.0322787196824042E-4</v>
      </c>
      <c r="N1959" s="40">
        <f>(Table212[[#This Row],[Return]]-$Q$3)^3</f>
        <v>-1.048806720986504E-6</v>
      </c>
    </row>
    <row r="1960" spans="1:14" x14ac:dyDescent="0.3">
      <c r="A1960" s="36">
        <v>43146</v>
      </c>
      <c r="B1960" s="37">
        <v>5189</v>
      </c>
      <c r="C1960" s="37">
        <v>5200</v>
      </c>
      <c r="D1960" s="37">
        <v>5291</v>
      </c>
      <c r="E1960" s="37">
        <v>5112.05</v>
      </c>
      <c r="F1960" s="37">
        <v>5134</v>
      </c>
      <c r="G1960" s="37">
        <v>5130.3500000000004</v>
      </c>
      <c r="H1960" s="37">
        <v>5197.04</v>
      </c>
      <c r="I1960" s="37">
        <v>104197</v>
      </c>
      <c r="J1960" s="38">
        <v>541516294.79999995</v>
      </c>
      <c r="K1960" s="39">
        <f>IF(ISERROR((Table212[[#This Row],[Close Price]]-G1959)/G1959),0,(Table212[[#This Row],[Close Price]]-G1959)/G1959)</f>
        <v>-1.1302755829639553E-2</v>
      </c>
      <c r="L1960" s="39">
        <f>IF(OR(Table212[[#This Row],[Raw Return]]&lt;-20,Table212[[#This Row],[Raw Return]]&gt;20),"Outlier",Table212[[#This Row],[Raw Return]])</f>
        <v>-1.1302755829639553E-2</v>
      </c>
      <c r="M1960" s="40">
        <f>(Table212[[#This Row],[Return]]-$Q$3)^2</f>
        <v>1.5852471673887824E-4</v>
      </c>
      <c r="N1960" s="40">
        <f>(Table212[[#This Row],[Return]]-$Q$3)^3</f>
        <v>-1.9959307943378373E-6</v>
      </c>
    </row>
    <row r="1961" spans="1:14" x14ac:dyDescent="0.3">
      <c r="A1961" s="31">
        <v>43147</v>
      </c>
      <c r="B1961" s="32">
        <v>5130.3500000000004</v>
      </c>
      <c r="C1961" s="32">
        <v>5168.8500000000004</v>
      </c>
      <c r="D1961" s="32">
        <v>5199.8</v>
      </c>
      <c r="E1961" s="32">
        <v>5030</v>
      </c>
      <c r="F1961" s="32">
        <v>5055.55</v>
      </c>
      <c r="G1961" s="32">
        <v>5058.25</v>
      </c>
      <c r="H1961" s="32">
        <v>5089.32</v>
      </c>
      <c r="I1961" s="32">
        <v>88468</v>
      </c>
      <c r="J1961" s="33">
        <v>450241691.60000002</v>
      </c>
      <c r="K1961" s="39">
        <f>IF(ISERROR((Table212[[#This Row],[Close Price]]-G1960)/G1960),0,(Table212[[#This Row],[Close Price]]-G1960)/G1960)</f>
        <v>-1.4053622072568219E-2</v>
      </c>
      <c r="L1961" s="39">
        <f>IF(OR(Table212[[#This Row],[Raw Return]]&lt;-20,Table212[[#This Row],[Raw Return]]&gt;20),"Outlier",Table212[[#This Row],[Raw Return]])</f>
        <v>-1.4053622072568219E-2</v>
      </c>
      <c r="M1961" s="40">
        <f>(Table212[[#This Row],[Return]]-$Q$3)^2</f>
        <v>2.3536242442025174E-4</v>
      </c>
      <c r="N1961" s="40">
        <f>(Table212[[#This Row],[Return]]-$Q$3)^3</f>
        <v>-3.6108187875064794E-6</v>
      </c>
    </row>
    <row r="1962" spans="1:14" x14ac:dyDescent="0.3">
      <c r="A1962" s="36">
        <v>43150</v>
      </c>
      <c r="B1962" s="37">
        <v>5058.25</v>
      </c>
      <c r="C1962" s="37">
        <v>5095</v>
      </c>
      <c r="D1962" s="37">
        <v>5119.8500000000004</v>
      </c>
      <c r="E1962" s="37">
        <v>4970</v>
      </c>
      <c r="F1962" s="37">
        <v>4992.2</v>
      </c>
      <c r="G1962" s="37">
        <v>5000.75</v>
      </c>
      <c r="H1962" s="37">
        <v>5017.3599999999997</v>
      </c>
      <c r="I1962" s="37">
        <v>146928</v>
      </c>
      <c r="J1962" s="38">
        <v>737190001.5</v>
      </c>
      <c r="K1962" s="39">
        <f>IF(ISERROR((Table212[[#This Row],[Close Price]]-G1961)/G1961),0,(Table212[[#This Row],[Close Price]]-G1961)/G1961)</f>
        <v>-1.1367567834725449E-2</v>
      </c>
      <c r="L1962" s="39">
        <f>IF(OR(Table212[[#This Row],[Raw Return]]&lt;-20,Table212[[#This Row],[Raw Return]]&gt;20),"Outlier",Table212[[#This Row],[Raw Return]])</f>
        <v>-1.1367567834725449E-2</v>
      </c>
      <c r="M1962" s="40">
        <f>(Table212[[#This Row],[Return]]-$Q$3)^2</f>
        <v>1.6016096916193886E-4</v>
      </c>
      <c r="N1962" s="40">
        <f>(Table212[[#This Row],[Return]]-$Q$3)^3</f>
        <v>-2.0269126456564214E-6</v>
      </c>
    </row>
    <row r="1963" spans="1:14" x14ac:dyDescent="0.3">
      <c r="A1963" s="31">
        <v>43151</v>
      </c>
      <c r="B1963" s="32">
        <v>5000.75</v>
      </c>
      <c r="C1963" s="32">
        <v>5030</v>
      </c>
      <c r="D1963" s="32">
        <v>5049</v>
      </c>
      <c r="E1963" s="32">
        <v>4976.2</v>
      </c>
      <c r="F1963" s="32">
        <v>5004.1499999999996</v>
      </c>
      <c r="G1963" s="32">
        <v>5014.3</v>
      </c>
      <c r="H1963" s="32">
        <v>5011.71</v>
      </c>
      <c r="I1963" s="32">
        <v>107899</v>
      </c>
      <c r="J1963" s="33">
        <v>540759000</v>
      </c>
      <c r="K1963" s="39">
        <f>IF(ISERROR((Table212[[#This Row],[Close Price]]-G1962)/G1962),0,(Table212[[#This Row],[Close Price]]-G1962)/G1962)</f>
        <v>2.7095935609658915E-3</v>
      </c>
      <c r="L1963" s="39">
        <f>IF(OR(Table212[[#This Row],[Raw Return]]&lt;-20,Table212[[#This Row],[Raw Return]]&gt;20),"Outlier",Table212[[#This Row],[Raw Return]])</f>
        <v>2.7095935609658915E-3</v>
      </c>
      <c r="M1963" s="40">
        <f>(Table212[[#This Row],[Return]]-$Q$3)^2</f>
        <v>2.0212010052804051E-6</v>
      </c>
      <c r="N1963" s="40">
        <f>(Table212[[#This Row],[Return]]-$Q$3)^3</f>
        <v>2.8735202258897997E-9</v>
      </c>
    </row>
    <row r="1964" spans="1:14" x14ac:dyDescent="0.3">
      <c r="A1964" s="36">
        <v>43152</v>
      </c>
      <c r="B1964" s="37">
        <v>5014.3</v>
      </c>
      <c r="C1964" s="37">
        <v>5040</v>
      </c>
      <c r="D1964" s="37">
        <v>5050.25</v>
      </c>
      <c r="E1964" s="37">
        <v>4955.1000000000004</v>
      </c>
      <c r="F1964" s="37">
        <v>4957.55</v>
      </c>
      <c r="G1964" s="37">
        <v>4973.45</v>
      </c>
      <c r="H1964" s="37">
        <v>4995.7</v>
      </c>
      <c r="I1964" s="37">
        <v>100845</v>
      </c>
      <c r="J1964" s="38">
        <v>503791406.19999999</v>
      </c>
      <c r="K1964" s="39">
        <f>IF(ISERROR((Table212[[#This Row],[Close Price]]-G1963)/G1963),0,(Table212[[#This Row],[Close Price]]-G1963)/G1963)</f>
        <v>-8.146700436750965E-3</v>
      </c>
      <c r="L1964" s="39">
        <f>IF(OR(Table212[[#This Row],[Raw Return]]&lt;-20,Table212[[#This Row],[Raw Return]]&gt;20),"Outlier",Table212[[#This Row],[Raw Return]])</f>
        <v>-8.146700436750965E-3</v>
      </c>
      <c r="M1964" s="40">
        <f>(Table212[[#This Row],[Return]]-$Q$3)^2</f>
        <v>8.9011762221650372E-5</v>
      </c>
      <c r="N1964" s="40">
        <f>(Table212[[#This Row],[Return]]-$Q$3)^3</f>
        <v>-8.3979077311799347E-7</v>
      </c>
    </row>
    <row r="1965" spans="1:14" x14ac:dyDescent="0.3">
      <c r="A1965" s="31">
        <v>43153</v>
      </c>
      <c r="B1965" s="32">
        <v>4973.45</v>
      </c>
      <c r="C1965" s="32">
        <v>4989</v>
      </c>
      <c r="D1965" s="32">
        <v>5030</v>
      </c>
      <c r="E1965" s="32">
        <v>4925.1499999999996</v>
      </c>
      <c r="F1965" s="32">
        <v>4943.45</v>
      </c>
      <c r="G1965" s="32">
        <v>4951.8500000000004</v>
      </c>
      <c r="H1965" s="32">
        <v>4978.18</v>
      </c>
      <c r="I1965" s="32">
        <v>123453</v>
      </c>
      <c r="J1965" s="33">
        <v>614571520.29999995</v>
      </c>
      <c r="K1965" s="39">
        <f>IF(ISERROR((Table212[[#This Row],[Close Price]]-G1964)/G1964),0,(Table212[[#This Row],[Close Price]]-G1964)/G1964)</f>
        <v>-4.3430616574006891E-3</v>
      </c>
      <c r="L1965" s="39">
        <f>IF(OR(Table212[[#This Row],[Raw Return]]&lt;-20,Table212[[#This Row],[Raw Return]]&gt;20),"Outlier",Table212[[#This Row],[Raw Return]])</f>
        <v>-4.3430616574006891E-3</v>
      </c>
      <c r="M1965" s="40">
        <f>(Table212[[#This Row],[Return]]-$Q$3)^2</f>
        <v>3.1707775036795884E-5</v>
      </c>
      <c r="N1965" s="40">
        <f>(Table212[[#This Row],[Return]]-$Q$3)^3</f>
        <v>-1.7854539456271704E-7</v>
      </c>
    </row>
    <row r="1966" spans="1:14" x14ac:dyDescent="0.3">
      <c r="A1966" s="36">
        <v>43154</v>
      </c>
      <c r="B1966" s="37">
        <v>4951.8500000000004</v>
      </c>
      <c r="C1966" s="37">
        <v>4943.1499999999996</v>
      </c>
      <c r="D1966" s="37">
        <v>5057</v>
      </c>
      <c r="E1966" s="37">
        <v>4940</v>
      </c>
      <c r="F1966" s="37">
        <v>5025</v>
      </c>
      <c r="G1966" s="37">
        <v>5019.6499999999996</v>
      </c>
      <c r="H1966" s="37">
        <v>5015.6499999999996</v>
      </c>
      <c r="I1966" s="37">
        <v>136396</v>
      </c>
      <c r="J1966" s="38">
        <v>684114336.35000002</v>
      </c>
      <c r="K1966" s="39">
        <f>IF(ISERROR((Table212[[#This Row],[Close Price]]-G1965)/G1965),0,(Table212[[#This Row],[Close Price]]-G1965)/G1965)</f>
        <v>1.3691852539959665E-2</v>
      </c>
      <c r="L1966" s="39">
        <f>IF(OR(Table212[[#This Row],[Raw Return]]&lt;-20,Table212[[#This Row],[Raw Return]]&gt;20),"Outlier",Table212[[#This Row],[Raw Return]])</f>
        <v>1.3691852539959665E-2</v>
      </c>
      <c r="M1966" s="40">
        <f>(Table212[[#This Row],[Return]]-$Q$3)^2</f>
        <v>1.5385793761538003E-4</v>
      </c>
      <c r="N1966" s="40">
        <f>(Table212[[#This Row],[Return]]-$Q$3)^3</f>
        <v>1.9084459296891683E-6</v>
      </c>
    </row>
    <row r="1967" spans="1:14" x14ac:dyDescent="0.3">
      <c r="A1967" s="31">
        <v>43157</v>
      </c>
      <c r="B1967" s="32">
        <v>5019.6499999999996</v>
      </c>
      <c r="C1967" s="32">
        <v>5051</v>
      </c>
      <c r="D1967" s="32">
        <v>5260</v>
      </c>
      <c r="E1967" s="32">
        <v>5030.05</v>
      </c>
      <c r="F1967" s="32">
        <v>5200</v>
      </c>
      <c r="G1967" s="32">
        <v>5192.95</v>
      </c>
      <c r="H1967" s="32">
        <v>5146.3100000000004</v>
      </c>
      <c r="I1967" s="32">
        <v>169230</v>
      </c>
      <c r="J1967" s="33">
        <v>870909382.79999995</v>
      </c>
      <c r="K1967" s="39">
        <f>IF(ISERROR((Table212[[#This Row],[Close Price]]-G1966)/G1966),0,(Table212[[#This Row],[Close Price]]-G1966)/G1966)</f>
        <v>3.4524319424661123E-2</v>
      </c>
      <c r="L1967" s="39">
        <f>IF(OR(Table212[[#This Row],[Raw Return]]&lt;-20,Table212[[#This Row],[Raw Return]]&gt;20),"Outlier",Table212[[#This Row],[Raw Return]])</f>
        <v>3.4524319424661123E-2</v>
      </c>
      <c r="M1967" s="40">
        <f>(Table212[[#This Row],[Return]]-$Q$3)^2</f>
        <v>1.1046593055470757E-3</v>
      </c>
      <c r="N1967" s="40">
        <f>(Table212[[#This Row],[Return]]-$Q$3)^3</f>
        <v>3.6714915503216722E-5</v>
      </c>
    </row>
    <row r="1968" spans="1:14" x14ac:dyDescent="0.3">
      <c r="A1968" s="36">
        <v>43158</v>
      </c>
      <c r="B1968" s="37">
        <v>5192.95</v>
      </c>
      <c r="C1968" s="37">
        <v>5208</v>
      </c>
      <c r="D1968" s="37">
        <v>5227.5</v>
      </c>
      <c r="E1968" s="37">
        <v>5101.1000000000004</v>
      </c>
      <c r="F1968" s="37">
        <v>5120.1000000000004</v>
      </c>
      <c r="G1968" s="37">
        <v>5121.3500000000004</v>
      </c>
      <c r="H1968" s="37">
        <v>5151.6899999999996</v>
      </c>
      <c r="I1968" s="37">
        <v>82961</v>
      </c>
      <c r="J1968" s="38">
        <v>427389732.05000001</v>
      </c>
      <c r="K1968" s="39">
        <f>IF(ISERROR((Table212[[#This Row],[Close Price]]-G1967)/G1967),0,(Table212[[#This Row],[Close Price]]-G1967)/G1967)</f>
        <v>-1.378792401236281E-2</v>
      </c>
      <c r="L1968" s="39">
        <f>IF(OR(Table212[[#This Row],[Raw Return]]&lt;-20,Table212[[#This Row],[Raw Return]]&gt;20),"Outlier",Table212[[#This Row],[Raw Return]])</f>
        <v>-1.378792401236281E-2</v>
      </c>
      <c r="M1968" s="40">
        <f>(Table212[[#This Row],[Return]]-$Q$3)^2</f>
        <v>2.2728059240546342E-4</v>
      </c>
      <c r="N1968" s="40">
        <f>(Table212[[#This Row],[Return]]-$Q$3)^3</f>
        <v>-3.4264431378375072E-6</v>
      </c>
    </row>
    <row r="1969" spans="1:14" x14ac:dyDescent="0.3">
      <c r="A1969" s="31">
        <v>43159</v>
      </c>
      <c r="B1969" s="32">
        <v>5121.3500000000004</v>
      </c>
      <c r="C1969" s="32">
        <v>5090</v>
      </c>
      <c r="D1969" s="32">
        <v>5131.8</v>
      </c>
      <c r="E1969" s="32">
        <v>5030.2</v>
      </c>
      <c r="F1969" s="32">
        <v>5049</v>
      </c>
      <c r="G1969" s="32">
        <v>5051.7</v>
      </c>
      <c r="H1969" s="32">
        <v>5086.84</v>
      </c>
      <c r="I1969" s="32">
        <v>130485</v>
      </c>
      <c r="J1969" s="33">
        <v>663755771.04999995</v>
      </c>
      <c r="K1969" s="39">
        <f>IF(ISERROR((Table212[[#This Row],[Close Price]]-G1968)/G1968),0,(Table212[[#This Row],[Close Price]]-G1968)/G1968)</f>
        <v>-1.3599929706034648E-2</v>
      </c>
      <c r="L1969" s="39">
        <f>IF(OR(Table212[[#This Row],[Raw Return]]&lt;-20,Table212[[#This Row],[Raw Return]]&gt;20),"Outlier",Table212[[#This Row],[Raw Return]])</f>
        <v>-1.3599929706034648E-2</v>
      </c>
      <c r="M1969" s="40">
        <f>(Table212[[#This Row],[Return]]-$Q$3)^2</f>
        <v>2.2164759457888716E-4</v>
      </c>
      <c r="N1969" s="40">
        <f>(Table212[[#This Row],[Return]]-$Q$3)^3</f>
        <v>-3.2998525452167367E-6</v>
      </c>
    </row>
    <row r="1970" spans="1:14" x14ac:dyDescent="0.3">
      <c r="A1970" s="36">
        <v>43160</v>
      </c>
      <c r="B1970" s="37">
        <v>5051.7</v>
      </c>
      <c r="C1970" s="37">
        <v>5052</v>
      </c>
      <c r="D1970" s="37">
        <v>5087.8999999999996</v>
      </c>
      <c r="E1970" s="37">
        <v>4986</v>
      </c>
      <c r="F1970" s="37">
        <v>5004</v>
      </c>
      <c r="G1970" s="37">
        <v>4999.3999999999996</v>
      </c>
      <c r="H1970" s="37">
        <v>5030.57</v>
      </c>
      <c r="I1970" s="37">
        <v>84916</v>
      </c>
      <c r="J1970" s="38">
        <v>427175852.5</v>
      </c>
      <c r="K1970" s="39">
        <f>IF(ISERROR((Table212[[#This Row],[Close Price]]-G1969)/G1969),0,(Table212[[#This Row],[Close Price]]-G1969)/G1969)</f>
        <v>-1.035295049191365E-2</v>
      </c>
      <c r="L1970" s="39">
        <f>IF(OR(Table212[[#This Row],[Raw Return]]&lt;-20,Table212[[#This Row],[Raw Return]]&gt;20),"Outlier",Table212[[#This Row],[Raw Return]])</f>
        <v>-1.035295049191365E-2</v>
      </c>
      <c r="M1970" s="40">
        <f>(Table212[[#This Row],[Return]]-$Q$3)^2</f>
        <v>1.3550949495981277E-4</v>
      </c>
      <c r="N1970" s="40">
        <f>(Table212[[#This Row],[Return]]-$Q$3)^3</f>
        <v>-1.5774463227496111E-6</v>
      </c>
    </row>
    <row r="1971" spans="1:14" x14ac:dyDescent="0.3">
      <c r="A1971" s="31">
        <v>43164</v>
      </c>
      <c r="B1971" s="32">
        <v>4999.3999999999996</v>
      </c>
      <c r="C1971" s="32">
        <v>4999.3999999999996</v>
      </c>
      <c r="D1971" s="32">
        <v>5067.6000000000004</v>
      </c>
      <c r="E1971" s="32">
        <v>4952.2</v>
      </c>
      <c r="F1971" s="32">
        <v>5053</v>
      </c>
      <c r="G1971" s="32">
        <v>5037.45</v>
      </c>
      <c r="H1971" s="32">
        <v>5005.57</v>
      </c>
      <c r="I1971" s="32">
        <v>114133</v>
      </c>
      <c r="J1971" s="33">
        <v>571301286.89999998</v>
      </c>
      <c r="K1971" s="39">
        <f>IF(ISERROR((Table212[[#This Row],[Close Price]]-G1970)/G1970),0,(Table212[[#This Row],[Close Price]]-G1970)/G1970)</f>
        <v>7.6109133095971886E-3</v>
      </c>
      <c r="L1971" s="39">
        <f>IF(OR(Table212[[#This Row],[Raw Return]]&lt;-20,Table212[[#This Row],[Raw Return]]&gt;20),"Outlier",Table212[[#This Row],[Raw Return]])</f>
        <v>7.6109133095971886E-3</v>
      </c>
      <c r="M1971" s="40">
        <f>(Table212[[#This Row],[Return]]-$Q$3)^2</f>
        <v>3.9980445828721014E-5</v>
      </c>
      <c r="N1971" s="40">
        <f>(Table212[[#This Row],[Return]]-$Q$3)^3</f>
        <v>2.5279672832981396E-7</v>
      </c>
    </row>
    <row r="1972" spans="1:14" x14ac:dyDescent="0.3">
      <c r="A1972" s="36">
        <v>43165</v>
      </c>
      <c r="B1972" s="37">
        <v>5037.45</v>
      </c>
      <c r="C1972" s="37">
        <v>5075.5</v>
      </c>
      <c r="D1972" s="37">
        <v>5097.95</v>
      </c>
      <c r="E1972" s="37">
        <v>4955</v>
      </c>
      <c r="F1972" s="37">
        <v>4957</v>
      </c>
      <c r="G1972" s="37">
        <v>4980.6499999999996</v>
      </c>
      <c r="H1972" s="37">
        <v>5030.99</v>
      </c>
      <c r="I1972" s="37">
        <v>86842</v>
      </c>
      <c r="J1972" s="38">
        <v>436901346.75</v>
      </c>
      <c r="K1972" s="39">
        <f>IF(ISERROR((Table212[[#This Row],[Close Price]]-G1971)/G1971),0,(Table212[[#This Row],[Close Price]]-G1971)/G1971)</f>
        <v>-1.1275546159267126E-2</v>
      </c>
      <c r="L1972" s="39">
        <f>IF(OR(Table212[[#This Row],[Raw Return]]&lt;-20,Table212[[#This Row],[Raw Return]]&gt;20),"Outlier",Table212[[#This Row],[Raw Return]])</f>
        <v>-1.1275546159267126E-2</v>
      </c>
      <c r="M1972" s="40">
        <f>(Table212[[#This Row],[Return]]-$Q$3)^2</f>
        <v>1.5784028169369308E-4</v>
      </c>
      <c r="N1972" s="40">
        <f>(Table212[[#This Row],[Return]]-$Q$3)^3</f>
        <v>-1.9830185234233118E-6</v>
      </c>
    </row>
    <row r="1973" spans="1:14" x14ac:dyDescent="0.3">
      <c r="A1973" s="31">
        <v>43166</v>
      </c>
      <c r="B1973" s="32">
        <v>4980.6499999999996</v>
      </c>
      <c r="C1973" s="32">
        <v>4980</v>
      </c>
      <c r="D1973" s="32">
        <v>4980</v>
      </c>
      <c r="E1973" s="32">
        <v>4806</v>
      </c>
      <c r="F1973" s="32">
        <v>4830</v>
      </c>
      <c r="G1973" s="32">
        <v>4836.1499999999996</v>
      </c>
      <c r="H1973" s="32">
        <v>4909.79</v>
      </c>
      <c r="I1973" s="32">
        <v>123770</v>
      </c>
      <c r="J1973" s="33">
        <v>607684105.35000002</v>
      </c>
      <c r="K1973" s="39">
        <f>IF(ISERROR((Table212[[#This Row],[Close Price]]-G1972)/G1972),0,(Table212[[#This Row],[Close Price]]-G1972)/G1972)</f>
        <v>-2.9012277513979102E-2</v>
      </c>
      <c r="L1973" s="39">
        <f>IF(OR(Table212[[#This Row],[Raw Return]]&lt;-20,Table212[[#This Row],[Raw Return]]&gt;20),"Outlier",Table212[[#This Row],[Raw Return]])</f>
        <v>-2.9012277513979102E-2</v>
      </c>
      <c r="M1973" s="40">
        <f>(Table212[[#This Row],[Return]]-$Q$3)^2</f>
        <v>9.1810100409547455E-4</v>
      </c>
      <c r="N1973" s="40">
        <f>(Table212[[#This Row],[Return]]-$Q$3)^3</f>
        <v>-2.7818627137637957E-5</v>
      </c>
    </row>
    <row r="1974" spans="1:14" x14ac:dyDescent="0.3">
      <c r="A1974" s="36">
        <v>43167</v>
      </c>
      <c r="B1974" s="37">
        <v>4836.1499999999996</v>
      </c>
      <c r="C1974" s="37">
        <v>4863.95</v>
      </c>
      <c r="D1974" s="37">
        <v>4889</v>
      </c>
      <c r="E1974" s="37">
        <v>4800</v>
      </c>
      <c r="F1974" s="37">
        <v>4861.2</v>
      </c>
      <c r="G1974" s="37">
        <v>4864.6000000000004</v>
      </c>
      <c r="H1974" s="37">
        <v>4852.42</v>
      </c>
      <c r="I1974" s="37">
        <v>102351</v>
      </c>
      <c r="J1974" s="38">
        <v>496649720.85000002</v>
      </c>
      <c r="K1974" s="39">
        <f>IF(ISERROR((Table212[[#This Row],[Close Price]]-G1973)/G1973),0,(Table212[[#This Row],[Close Price]]-G1973)/G1973)</f>
        <v>5.8827786565761458E-3</v>
      </c>
      <c r="L1974" s="39">
        <f>IF(OR(Table212[[#This Row],[Raw Return]]&lt;-20,Table212[[#This Row],[Raw Return]]&gt;20),"Outlier",Table212[[#This Row],[Raw Return]])</f>
        <v>5.8827786565761458E-3</v>
      </c>
      <c r="M1974" s="40">
        <f>(Table212[[#This Row],[Return]]-$Q$3)^2</f>
        <v>2.1112872455237376E-5</v>
      </c>
      <c r="N1974" s="40">
        <f>(Table212[[#This Row],[Return]]-$Q$3)^3</f>
        <v>9.7011001068632603E-8</v>
      </c>
    </row>
    <row r="1975" spans="1:14" x14ac:dyDescent="0.3">
      <c r="A1975" s="31">
        <v>43168</v>
      </c>
      <c r="B1975" s="32">
        <v>4864.6000000000004</v>
      </c>
      <c r="C1975" s="32">
        <v>4893.3999999999996</v>
      </c>
      <c r="D1975" s="32">
        <v>4990</v>
      </c>
      <c r="E1975" s="32">
        <v>4845</v>
      </c>
      <c r="F1975" s="32">
        <v>4986</v>
      </c>
      <c r="G1975" s="32">
        <v>4966.25</v>
      </c>
      <c r="H1975" s="32">
        <v>4930.1899999999996</v>
      </c>
      <c r="I1975" s="32">
        <v>140074</v>
      </c>
      <c r="J1975" s="33">
        <v>690592003.5</v>
      </c>
      <c r="K1975" s="39">
        <f>IF(ISERROR((Table212[[#This Row],[Close Price]]-G1974)/G1974),0,(Table212[[#This Row],[Close Price]]-G1974)/G1974)</f>
        <v>2.0895859885704811E-2</v>
      </c>
      <c r="L1975" s="39">
        <f>IF(OR(Table212[[#This Row],[Raw Return]]&lt;-20,Table212[[#This Row],[Raw Return]]&gt;20),"Outlier",Table212[[#This Row],[Raw Return]])</f>
        <v>2.0895859885704811E-2</v>
      </c>
      <c r="M1975" s="40">
        <f>(Table212[[#This Row],[Return]]-$Q$3)^2</f>
        <v>3.8447193122315382E-4</v>
      </c>
      <c r="N1975" s="40">
        <f>(Table212[[#This Row],[Return]]-$Q$3)^3</f>
        <v>7.5387086393368227E-6</v>
      </c>
    </row>
    <row r="1976" spans="1:14" x14ac:dyDescent="0.3">
      <c r="A1976" s="36">
        <v>43171</v>
      </c>
      <c r="B1976" s="37">
        <v>4966.25</v>
      </c>
      <c r="C1976" s="37">
        <v>5002.5</v>
      </c>
      <c r="D1976" s="37">
        <v>5077.8500000000004</v>
      </c>
      <c r="E1976" s="37">
        <v>4967.2</v>
      </c>
      <c r="F1976" s="37">
        <v>5040</v>
      </c>
      <c r="G1976" s="37">
        <v>5040.05</v>
      </c>
      <c r="H1976" s="37">
        <v>5005.1000000000004</v>
      </c>
      <c r="I1976" s="37">
        <v>107704</v>
      </c>
      <c r="J1976" s="38">
        <v>539069558.10000002</v>
      </c>
      <c r="K1976" s="39">
        <f>IF(ISERROR((Table212[[#This Row],[Close Price]]-G1975)/G1975),0,(Table212[[#This Row],[Close Price]]-G1975)/G1975)</f>
        <v>1.4860307072741039E-2</v>
      </c>
      <c r="L1976" s="39">
        <f>IF(OR(Table212[[#This Row],[Raw Return]]&lt;-20,Table212[[#This Row],[Raw Return]]&gt;20),"Outlier",Table212[[#This Row],[Raw Return]])</f>
        <v>1.4860307072741039E-2</v>
      </c>
      <c r="M1976" s="40">
        <f>(Table212[[#This Row],[Return]]-$Q$3)^2</f>
        <v>1.8421012323595004E-4</v>
      </c>
      <c r="N1976" s="40">
        <f>(Table212[[#This Row],[Return]]-$Q$3)^3</f>
        <v>2.5001740295198838E-6</v>
      </c>
    </row>
    <row r="1977" spans="1:14" x14ac:dyDescent="0.3">
      <c r="A1977" s="31">
        <v>43172</v>
      </c>
      <c r="B1977" s="32">
        <v>5040.05</v>
      </c>
      <c r="C1977" s="32">
        <v>5039</v>
      </c>
      <c r="D1977" s="32">
        <v>5119.95</v>
      </c>
      <c r="E1977" s="32">
        <v>5016.6000000000004</v>
      </c>
      <c r="F1977" s="32">
        <v>5104</v>
      </c>
      <c r="G1977" s="32">
        <v>5098.3999999999996</v>
      </c>
      <c r="H1977" s="32">
        <v>5085.58</v>
      </c>
      <c r="I1977" s="32">
        <v>92570</v>
      </c>
      <c r="J1977" s="33">
        <v>470772050.69999999</v>
      </c>
      <c r="K1977" s="39">
        <f>IF(ISERROR((Table212[[#This Row],[Close Price]]-G1976)/G1976),0,(Table212[[#This Row],[Close Price]]-G1976)/G1976)</f>
        <v>1.15772660985505E-2</v>
      </c>
      <c r="L1977" s="39">
        <f>IF(OR(Table212[[#This Row],[Raw Return]]&lt;-20,Table212[[#This Row],[Raw Return]]&gt;20),"Outlier",Table212[[#This Row],[Raw Return]])</f>
        <v>1.15772660985505E-2</v>
      </c>
      <c r="M1977" s="40">
        <f>(Table212[[#This Row],[Return]]-$Q$3)^2</f>
        <v>1.0587097092966242E-4</v>
      </c>
      <c r="N1977" s="40">
        <f>(Table212[[#This Row],[Return]]-$Q$3)^3</f>
        <v>1.0893447480812656E-6</v>
      </c>
    </row>
    <row r="1978" spans="1:14" x14ac:dyDescent="0.3">
      <c r="A1978" s="36">
        <v>43173</v>
      </c>
      <c r="B1978" s="37">
        <v>5098.3999999999996</v>
      </c>
      <c r="C1978" s="37">
        <v>5090</v>
      </c>
      <c r="D1978" s="37">
        <v>5134.3999999999996</v>
      </c>
      <c r="E1978" s="37">
        <v>5053.45</v>
      </c>
      <c r="F1978" s="37">
        <v>5125</v>
      </c>
      <c r="G1978" s="37">
        <v>5111.6000000000004</v>
      </c>
      <c r="H1978" s="37">
        <v>5091.59</v>
      </c>
      <c r="I1978" s="37">
        <v>78975</v>
      </c>
      <c r="J1978" s="38">
        <v>402108470.25</v>
      </c>
      <c r="K1978" s="39">
        <f>IF(ISERROR((Table212[[#This Row],[Close Price]]-G1977)/G1977),0,(Table212[[#This Row],[Close Price]]-G1977)/G1977)</f>
        <v>2.5890475443277753E-3</v>
      </c>
      <c r="L1978" s="39">
        <f>IF(OR(Table212[[#This Row],[Raw Return]]&lt;-20,Table212[[#This Row],[Raw Return]]&gt;20),"Outlier",Table212[[#This Row],[Raw Return]])</f>
        <v>2.5890475443277753E-3</v>
      </c>
      <c r="M1978" s="40">
        <f>(Table212[[#This Row],[Return]]-$Q$3)^2</f>
        <v>1.6929743376351912E-6</v>
      </c>
      <c r="N1978" s="40">
        <f>(Table212[[#This Row],[Return]]-$Q$3)^3</f>
        <v>2.2028025095687495E-9</v>
      </c>
    </row>
    <row r="1979" spans="1:14" x14ac:dyDescent="0.3">
      <c r="A1979" s="31">
        <v>43174</v>
      </c>
      <c r="B1979" s="32">
        <v>5111.6000000000004</v>
      </c>
      <c r="C1979" s="32">
        <v>5111.5</v>
      </c>
      <c r="D1979" s="32">
        <v>5140.05</v>
      </c>
      <c r="E1979" s="32">
        <v>5020.05</v>
      </c>
      <c r="F1979" s="32">
        <v>5029.8999999999996</v>
      </c>
      <c r="G1979" s="32">
        <v>5034.5</v>
      </c>
      <c r="H1979" s="32">
        <v>5076.09</v>
      </c>
      <c r="I1979" s="32">
        <v>82293</v>
      </c>
      <c r="J1979" s="33">
        <v>417726673.64999998</v>
      </c>
      <c r="K1979" s="39">
        <f>IF(ISERROR((Table212[[#This Row],[Close Price]]-G1978)/G1978),0,(Table212[[#This Row],[Close Price]]-G1978)/G1978)</f>
        <v>-1.5083339854448775E-2</v>
      </c>
      <c r="L1979" s="39">
        <f>IF(OR(Table212[[#This Row],[Raw Return]]&lt;-20,Table212[[#This Row],[Raw Return]]&gt;20),"Outlier",Table212[[#This Row],[Raw Return]])</f>
        <v>-1.5083339854448775E-2</v>
      </c>
      <c r="M1979" s="40">
        <f>(Table212[[#This Row],[Return]]-$Q$3)^2</f>
        <v>2.6801762767344198E-4</v>
      </c>
      <c r="N1979" s="40">
        <f>(Table212[[#This Row],[Return]]-$Q$3)^3</f>
        <v>-4.3877819590184975E-6</v>
      </c>
    </row>
    <row r="1980" spans="1:14" x14ac:dyDescent="0.3">
      <c r="A1980" s="36">
        <v>43175</v>
      </c>
      <c r="B1980" s="37">
        <v>5034.5</v>
      </c>
      <c r="C1980" s="37">
        <v>4971.6000000000004</v>
      </c>
      <c r="D1980" s="37">
        <v>5085</v>
      </c>
      <c r="E1980" s="37">
        <v>4971.6000000000004</v>
      </c>
      <c r="F1980" s="37">
        <v>5011</v>
      </c>
      <c r="G1980" s="37">
        <v>5011.3500000000004</v>
      </c>
      <c r="H1980" s="37">
        <v>5018.41</v>
      </c>
      <c r="I1980" s="37">
        <v>178245</v>
      </c>
      <c r="J1980" s="38">
        <v>894506016.75</v>
      </c>
      <c r="K1980" s="39">
        <f>IF(ISERROR((Table212[[#This Row],[Close Price]]-G1979)/G1979),0,(Table212[[#This Row],[Close Price]]-G1979)/G1979)</f>
        <v>-4.5982719237262163E-3</v>
      </c>
      <c r="L1980" s="39">
        <f>IF(OR(Table212[[#This Row],[Raw Return]]&lt;-20,Table212[[#This Row],[Raw Return]]&gt;20),"Outlier",Table212[[#This Row],[Raw Return]])</f>
        <v>-4.5982719237262163E-3</v>
      </c>
      <c r="M1980" s="40">
        <f>(Table212[[#This Row],[Return]]-$Q$3)^2</f>
        <v>3.4647067843371473E-5</v>
      </c>
      <c r="N1980" s="40">
        <f>(Table212[[#This Row],[Return]]-$Q$3)^3</f>
        <v>-2.0393873903460356E-7</v>
      </c>
    </row>
    <row r="1981" spans="1:14" x14ac:dyDescent="0.3">
      <c r="A1981" s="31">
        <v>43178</v>
      </c>
      <c r="B1981" s="32">
        <v>5011.3500000000004</v>
      </c>
      <c r="C1981" s="32">
        <v>5020</v>
      </c>
      <c r="D1981" s="32">
        <v>5049.95</v>
      </c>
      <c r="E1981" s="32">
        <v>4932.25</v>
      </c>
      <c r="F1981" s="32">
        <v>4950</v>
      </c>
      <c r="G1981" s="32">
        <v>4963.45</v>
      </c>
      <c r="H1981" s="32">
        <v>4981.59</v>
      </c>
      <c r="I1981" s="32">
        <v>84292</v>
      </c>
      <c r="J1981" s="33">
        <v>419908589.75</v>
      </c>
      <c r="K1981" s="39">
        <f>IF(ISERROR((Table212[[#This Row],[Close Price]]-G1980)/G1980),0,(Table212[[#This Row],[Close Price]]-G1980)/G1980)</f>
        <v>-9.5583026529778483E-3</v>
      </c>
      <c r="L1981" s="39">
        <f>IF(OR(Table212[[#This Row],[Raw Return]]&lt;-20,Table212[[#This Row],[Raw Return]]&gt;20),"Outlier",Table212[[#This Row],[Raw Return]])</f>
        <v>-9.5583026529778483E-3</v>
      </c>
      <c r="M1981" s="40">
        <f>(Table212[[#This Row],[Return]]-$Q$3)^2</f>
        <v>1.1764020030383265E-4</v>
      </c>
      <c r="N1981" s="40">
        <f>(Table212[[#This Row],[Return]]-$Q$3)^3</f>
        <v>-1.2759499315703161E-6</v>
      </c>
    </row>
    <row r="1982" spans="1:14" x14ac:dyDescent="0.3">
      <c r="A1982" s="36">
        <v>43179</v>
      </c>
      <c r="B1982" s="37">
        <v>4963.45</v>
      </c>
      <c r="C1982" s="37">
        <v>4945</v>
      </c>
      <c r="D1982" s="37">
        <v>5090</v>
      </c>
      <c r="E1982" s="37">
        <v>4942.55</v>
      </c>
      <c r="F1982" s="37">
        <v>5080</v>
      </c>
      <c r="G1982" s="37">
        <v>5080.8500000000004</v>
      </c>
      <c r="H1982" s="37">
        <v>5043.87</v>
      </c>
      <c r="I1982" s="37">
        <v>107777</v>
      </c>
      <c r="J1982" s="38">
        <v>543612839.64999998</v>
      </c>
      <c r="K1982" s="39">
        <f>IF(ISERROR((Table212[[#This Row],[Close Price]]-G1981)/G1981),0,(Table212[[#This Row],[Close Price]]-G1981)/G1981)</f>
        <v>2.3652902718875088E-2</v>
      </c>
      <c r="L1982" s="39">
        <f>IF(OR(Table212[[#This Row],[Raw Return]]&lt;-20,Table212[[#This Row],[Raw Return]]&gt;20),"Outlier",Table212[[#This Row],[Raw Return]])</f>
        <v>2.3652902718875088E-2</v>
      </c>
      <c r="M1982" s="40">
        <f>(Table212[[#This Row],[Return]]-$Q$3)^2</f>
        <v>5.0019316451003039E-4</v>
      </c>
      <c r="N1982" s="40">
        <f>(Table212[[#This Row],[Return]]-$Q$3)^3</f>
        <v>1.1186819447837806E-5</v>
      </c>
    </row>
    <row r="1983" spans="1:14" x14ac:dyDescent="0.3">
      <c r="A1983" s="31">
        <v>43180</v>
      </c>
      <c r="B1983" s="32">
        <v>5080.8500000000004</v>
      </c>
      <c r="C1983" s="32">
        <v>5090</v>
      </c>
      <c r="D1983" s="32">
        <v>5149.8500000000004</v>
      </c>
      <c r="E1983" s="32">
        <v>5090</v>
      </c>
      <c r="F1983" s="32">
        <v>5120</v>
      </c>
      <c r="G1983" s="32">
        <v>5131.5</v>
      </c>
      <c r="H1983" s="32">
        <v>5128.29</v>
      </c>
      <c r="I1983" s="32">
        <v>99953</v>
      </c>
      <c r="J1983" s="33">
        <v>512588174.05000001</v>
      </c>
      <c r="K1983" s="39">
        <f>IF(ISERROR((Table212[[#This Row],[Close Price]]-G1982)/G1982),0,(Table212[[#This Row],[Close Price]]-G1982)/G1982)</f>
        <v>9.9688044323291633E-3</v>
      </c>
      <c r="L1983" s="39">
        <f>IF(OR(Table212[[#This Row],[Raw Return]]&lt;-20,Table212[[#This Row],[Raw Return]]&gt;20),"Outlier",Table212[[#This Row],[Raw Return]])</f>
        <v>9.9688044323291633E-3</v>
      </c>
      <c r="M1983" s="40">
        <f>(Table212[[#This Row],[Return]]-$Q$3)^2</f>
        <v>7.5358031079666854E-5</v>
      </c>
      <c r="N1983" s="40">
        <f>(Table212[[#This Row],[Return]]-$Q$3)^3</f>
        <v>6.5417555921265713E-7</v>
      </c>
    </row>
    <row r="1984" spans="1:14" x14ac:dyDescent="0.3">
      <c r="A1984" s="36">
        <v>43181</v>
      </c>
      <c r="B1984" s="37">
        <v>5131.5</v>
      </c>
      <c r="C1984" s="37">
        <v>5100</v>
      </c>
      <c r="D1984" s="37">
        <v>5135.45</v>
      </c>
      <c r="E1984" s="37">
        <v>5090</v>
      </c>
      <c r="F1984" s="37">
        <v>5099.95</v>
      </c>
      <c r="G1984" s="37">
        <v>5119.8500000000004</v>
      </c>
      <c r="H1984" s="37">
        <v>5117.92</v>
      </c>
      <c r="I1984" s="37">
        <v>73966</v>
      </c>
      <c r="J1984" s="38">
        <v>378551766</v>
      </c>
      <c r="K1984" s="39">
        <f>IF(ISERROR((Table212[[#This Row],[Close Price]]-G1983)/G1983),0,(Table212[[#This Row],[Close Price]]-G1983)/G1983)</f>
        <v>-2.2702913378153827E-3</v>
      </c>
      <c r="L1984" s="39">
        <f>IF(OR(Table212[[#This Row],[Raw Return]]&lt;-20,Table212[[#This Row],[Raw Return]]&gt;20),"Outlier",Table212[[#This Row],[Raw Return]])</f>
        <v>-2.2702913378153827E-3</v>
      </c>
      <c r="M1984" s="40">
        <f>(Table212[[#This Row],[Return]]-$Q$3)^2</f>
        <v>1.266075456881422E-5</v>
      </c>
      <c r="N1984" s="40">
        <f>(Table212[[#This Row],[Return]]-$Q$3)^3</f>
        <v>-4.5049438781560632E-8</v>
      </c>
    </row>
    <row r="1985" spans="1:14" x14ac:dyDescent="0.3">
      <c r="A1985" s="31">
        <v>43182</v>
      </c>
      <c r="B1985" s="32">
        <v>5119.8500000000004</v>
      </c>
      <c r="C1985" s="32">
        <v>5058.8999999999996</v>
      </c>
      <c r="D1985" s="32">
        <v>5151.7</v>
      </c>
      <c r="E1985" s="32">
        <v>5040</v>
      </c>
      <c r="F1985" s="32">
        <v>5120.05</v>
      </c>
      <c r="G1985" s="32">
        <v>5126.7</v>
      </c>
      <c r="H1985" s="32">
        <v>5089.49</v>
      </c>
      <c r="I1985" s="32">
        <v>173772</v>
      </c>
      <c r="J1985" s="33">
        <v>884410900.89999998</v>
      </c>
      <c r="K1985" s="39">
        <f>IF(ISERROR((Table212[[#This Row],[Close Price]]-G1984)/G1984),0,(Table212[[#This Row],[Close Price]]-G1984)/G1984)</f>
        <v>1.337929822162652E-3</v>
      </c>
      <c r="L1985" s="39">
        <f>IF(OR(Table212[[#This Row],[Raw Return]]&lt;-20,Table212[[#This Row],[Raw Return]]&gt;20),"Outlier",Table212[[#This Row],[Raw Return]])</f>
        <v>1.337929822162652E-3</v>
      </c>
      <c r="M1985" s="40">
        <f>(Table212[[#This Row],[Return]]-$Q$3)^2</f>
        <v>2.5025757583077324E-9</v>
      </c>
      <c r="N1985" s="40">
        <f>(Table212[[#This Row],[Return]]-$Q$3)^3</f>
        <v>1.251932316235202E-13</v>
      </c>
    </row>
    <row r="1986" spans="1:14" x14ac:dyDescent="0.3">
      <c r="A1986" s="36">
        <v>43185</v>
      </c>
      <c r="B1986" s="37">
        <v>5126.7</v>
      </c>
      <c r="C1986" s="37">
        <v>5128</v>
      </c>
      <c r="D1986" s="37">
        <v>5187.8500000000004</v>
      </c>
      <c r="E1986" s="37">
        <v>5063.1499999999996</v>
      </c>
      <c r="F1986" s="37">
        <v>5130</v>
      </c>
      <c r="G1986" s="37">
        <v>5151.05</v>
      </c>
      <c r="H1986" s="37">
        <v>5131.6000000000004</v>
      </c>
      <c r="I1986" s="37">
        <v>126482</v>
      </c>
      <c r="J1986" s="38">
        <v>649054933.64999998</v>
      </c>
      <c r="K1986" s="39">
        <f>IF(ISERROR((Table212[[#This Row],[Close Price]]-G1985)/G1985),0,(Table212[[#This Row],[Close Price]]-G1985)/G1985)</f>
        <v>4.7496440205200934E-3</v>
      </c>
      <c r="L1986" s="39">
        <f>IF(OR(Table212[[#This Row],[Raw Return]]&lt;-20,Table212[[#This Row],[Raw Return]]&gt;20),"Outlier",Table212[[#This Row],[Raw Return]])</f>
        <v>4.7496440205200934E-3</v>
      </c>
      <c r="M1986" s="40">
        <f>(Table212[[#This Row],[Return]]-$Q$3)^2</f>
        <v>1.1983643476644671E-5</v>
      </c>
      <c r="N1986" s="40">
        <f>(Table212[[#This Row],[Return]]-$Q$3)^3</f>
        <v>4.1484257361381884E-8</v>
      </c>
    </row>
    <row r="1987" spans="1:14" x14ac:dyDescent="0.3">
      <c r="A1987" s="31">
        <v>43186</v>
      </c>
      <c r="B1987" s="32">
        <v>5151.05</v>
      </c>
      <c r="C1987" s="32">
        <v>5180</v>
      </c>
      <c r="D1987" s="32">
        <v>5278.45</v>
      </c>
      <c r="E1987" s="32">
        <v>5111</v>
      </c>
      <c r="F1987" s="32">
        <v>5266.05</v>
      </c>
      <c r="G1987" s="32">
        <v>5258.95</v>
      </c>
      <c r="H1987" s="32">
        <v>5193.28</v>
      </c>
      <c r="I1987" s="32">
        <v>129719</v>
      </c>
      <c r="J1987" s="33">
        <v>673667415.35000002</v>
      </c>
      <c r="K1987" s="39">
        <f>IF(ISERROR((Table212[[#This Row],[Close Price]]-G1986)/G1986),0,(Table212[[#This Row],[Close Price]]-G1986)/G1986)</f>
        <v>2.0947185525281183E-2</v>
      </c>
      <c r="L1987" s="39">
        <f>IF(OR(Table212[[#This Row],[Raw Return]]&lt;-20,Table212[[#This Row],[Raw Return]]&gt;20),"Outlier",Table212[[#This Row],[Raw Return]])</f>
        <v>2.0947185525281183E-2</v>
      </c>
      <c r="M1987" s="40">
        <f>(Table212[[#This Row],[Return]]-$Q$3)^2</f>
        <v>3.8648734729036007E-4</v>
      </c>
      <c r="N1987" s="40">
        <f>(Table212[[#This Row],[Return]]-$Q$3)^3</f>
        <v>7.5980635388182777E-6</v>
      </c>
    </row>
    <row r="1988" spans="1:14" x14ac:dyDescent="0.3">
      <c r="A1988" s="36">
        <v>43187</v>
      </c>
      <c r="B1988" s="37">
        <v>5258.95</v>
      </c>
      <c r="C1988" s="37">
        <v>5230</v>
      </c>
      <c r="D1988" s="37">
        <v>5299</v>
      </c>
      <c r="E1988" s="37">
        <v>5021.55</v>
      </c>
      <c r="F1988" s="37">
        <v>5075</v>
      </c>
      <c r="G1988" s="37">
        <v>5171.55</v>
      </c>
      <c r="H1988" s="37">
        <v>5182.7700000000004</v>
      </c>
      <c r="I1988" s="37">
        <v>1229462</v>
      </c>
      <c r="J1988" s="38">
        <v>6372023961.4499998</v>
      </c>
      <c r="K1988" s="39">
        <f>IF(ISERROR((Table212[[#This Row],[Close Price]]-G1987)/G1987),0,(Table212[[#This Row],[Close Price]]-G1987)/G1987)</f>
        <v>-1.6619287120052412E-2</v>
      </c>
      <c r="L1988" s="39">
        <f>IF(OR(Table212[[#This Row],[Raw Return]]&lt;-20,Table212[[#This Row],[Raw Return]]&gt;20),"Outlier",Table212[[#This Row],[Raw Return]])</f>
        <v>-1.6619287120052412E-2</v>
      </c>
      <c r="M1988" s="40">
        <f>(Table212[[#This Row],[Return]]-$Q$3)^2</f>
        <v>3.2066749636045085E-4</v>
      </c>
      <c r="N1988" s="40">
        <f>(Table212[[#This Row],[Return]]-$Q$3)^3</f>
        <v>-5.7422541661502586E-6</v>
      </c>
    </row>
    <row r="1989" spans="1:14" x14ac:dyDescent="0.3">
      <c r="A1989" s="31">
        <v>43192</v>
      </c>
      <c r="B1989" s="32">
        <v>5171.55</v>
      </c>
      <c r="C1989" s="32">
        <v>5075</v>
      </c>
      <c r="D1989" s="32">
        <v>5295</v>
      </c>
      <c r="E1989" s="32">
        <v>5071.1499999999996</v>
      </c>
      <c r="F1989" s="32">
        <v>5270</v>
      </c>
      <c r="G1989" s="32">
        <v>5267.4</v>
      </c>
      <c r="H1989" s="32">
        <v>5223.09</v>
      </c>
      <c r="I1989" s="32">
        <v>239474</v>
      </c>
      <c r="J1989" s="33">
        <v>1250794998.8499999</v>
      </c>
      <c r="K1989" s="39">
        <f>IF(ISERROR((Table212[[#This Row],[Close Price]]-G1988)/G1988),0,(Table212[[#This Row],[Close Price]]-G1988)/G1988)</f>
        <v>1.8534095193897274E-2</v>
      </c>
      <c r="L1989" s="39">
        <f>IF(OR(Table212[[#This Row],[Raw Return]]&lt;-20,Table212[[#This Row],[Raw Return]]&gt;20),"Outlier",Table212[[#This Row],[Raw Return]])</f>
        <v>1.8534095193897274E-2</v>
      </c>
      <c r="M1989" s="40">
        <f>(Table212[[#This Row],[Return]]-$Q$3)^2</f>
        <v>2.9743110824023353E-4</v>
      </c>
      <c r="N1989" s="40">
        <f>(Table212[[#This Row],[Return]]-$Q$3)^3</f>
        <v>5.1295537385435483E-6</v>
      </c>
    </row>
    <row r="1990" spans="1:14" x14ac:dyDescent="0.3">
      <c r="A1990" s="36">
        <v>43193</v>
      </c>
      <c r="B1990" s="37">
        <v>5267.4</v>
      </c>
      <c r="C1990" s="37">
        <v>5269</v>
      </c>
      <c r="D1990" s="37">
        <v>5418.45</v>
      </c>
      <c r="E1990" s="37">
        <v>5232.6000000000004</v>
      </c>
      <c r="F1990" s="37">
        <v>5414</v>
      </c>
      <c r="G1990" s="37">
        <v>5381.6</v>
      </c>
      <c r="H1990" s="37">
        <v>5326.97</v>
      </c>
      <c r="I1990" s="37">
        <v>189750</v>
      </c>
      <c r="J1990" s="38">
        <v>1010791673.1</v>
      </c>
      <c r="K1990" s="39">
        <f>IF(ISERROR((Table212[[#This Row],[Close Price]]-G1989)/G1989),0,(Table212[[#This Row],[Close Price]]-G1989)/G1989)</f>
        <v>2.1680525496450002E-2</v>
      </c>
      <c r="L1990" s="39">
        <f>IF(OR(Table212[[#This Row],[Raw Return]]&lt;-20,Table212[[#This Row],[Raw Return]]&gt;20),"Outlier",Table212[[#This Row],[Raw Return]])</f>
        <v>2.1680525496450002E-2</v>
      </c>
      <c r="M1990" s="40">
        <f>(Table212[[#This Row],[Return]]-$Q$3)^2</f>
        <v>4.1585900859312944E-4</v>
      </c>
      <c r="N1990" s="40">
        <f>(Table212[[#This Row],[Return]]-$Q$3)^3</f>
        <v>8.48045532851503E-6</v>
      </c>
    </row>
    <row r="1991" spans="1:14" x14ac:dyDescent="0.3">
      <c r="A1991" s="31">
        <v>43194</v>
      </c>
      <c r="B1991" s="32">
        <v>5381.6</v>
      </c>
      <c r="C1991" s="32">
        <v>5420</v>
      </c>
      <c r="D1991" s="32">
        <v>5445.6</v>
      </c>
      <c r="E1991" s="32">
        <v>5202.8</v>
      </c>
      <c r="F1991" s="32">
        <v>5231</v>
      </c>
      <c r="G1991" s="32">
        <v>5228.55</v>
      </c>
      <c r="H1991" s="32">
        <v>5348.08</v>
      </c>
      <c r="I1991" s="32">
        <v>188780</v>
      </c>
      <c r="J1991" s="33">
        <v>1009609757.35</v>
      </c>
      <c r="K1991" s="39">
        <f>IF(ISERROR((Table212[[#This Row],[Close Price]]-G1990)/G1990),0,(Table212[[#This Row],[Close Price]]-G1990)/G1990)</f>
        <v>-2.8439497547197892E-2</v>
      </c>
      <c r="L1991" s="39">
        <f>IF(OR(Table212[[#This Row],[Raw Return]]&lt;-20,Table212[[#This Row],[Raw Return]]&gt;20),"Outlier",Table212[[#This Row],[Raw Return]])</f>
        <v>-2.8439497547197892E-2</v>
      </c>
      <c r="M1991" s="40">
        <f>(Table212[[#This Row],[Return]]-$Q$3)^2</f>
        <v>8.8371840698216121E-4</v>
      </c>
      <c r="N1991" s="40">
        <f>(Table212[[#This Row],[Return]]-$Q$3)^3</f>
        <v>-2.6270652001938954E-5</v>
      </c>
    </row>
    <row r="1992" spans="1:14" x14ac:dyDescent="0.3">
      <c r="A1992" s="36">
        <v>43195</v>
      </c>
      <c r="B1992" s="37">
        <v>5228.55</v>
      </c>
      <c r="C1992" s="37">
        <v>5333</v>
      </c>
      <c r="D1992" s="37">
        <v>5500</v>
      </c>
      <c r="E1992" s="37">
        <v>5315</v>
      </c>
      <c r="F1992" s="37">
        <v>5500</v>
      </c>
      <c r="G1992" s="37">
        <v>5443.85</v>
      </c>
      <c r="H1992" s="37">
        <v>5390.27</v>
      </c>
      <c r="I1992" s="37">
        <v>205387</v>
      </c>
      <c r="J1992" s="38">
        <v>1107090879.95</v>
      </c>
      <c r="K1992" s="39">
        <f>IF(ISERROR((Table212[[#This Row],[Close Price]]-G1991)/G1991),0,(Table212[[#This Row],[Close Price]]-G1991)/G1991)</f>
        <v>4.1177764389744798E-2</v>
      </c>
      <c r="L1992" s="39">
        <f>IF(OR(Table212[[#This Row],[Raw Return]]&lt;-20,Table212[[#This Row],[Raw Return]]&gt;20),"Outlier",Table212[[#This Row],[Raw Return]])</f>
        <v>4.1177764389744798E-2</v>
      </c>
      <c r="M1992" s="40">
        <f>(Table212[[#This Row],[Return]]-$Q$3)^2</f>
        <v>1.5912009562321621E-3</v>
      </c>
      <c r="N1992" s="40">
        <f>(Table212[[#This Row],[Return]]-$Q$3)^3</f>
        <v>6.3472783882818849E-5</v>
      </c>
    </row>
    <row r="1993" spans="1:14" x14ac:dyDescent="0.3">
      <c r="A1993" s="31">
        <v>43196</v>
      </c>
      <c r="B1993" s="32">
        <v>5443.85</v>
      </c>
      <c r="C1993" s="32">
        <v>5463.3</v>
      </c>
      <c r="D1993" s="32">
        <v>5513.95</v>
      </c>
      <c r="E1993" s="32">
        <v>5415.05</v>
      </c>
      <c r="F1993" s="32">
        <v>5469</v>
      </c>
      <c r="G1993" s="32">
        <v>5484.25</v>
      </c>
      <c r="H1993" s="32">
        <v>5470.26</v>
      </c>
      <c r="I1993" s="32">
        <v>121693</v>
      </c>
      <c r="J1993" s="33">
        <v>665692037.29999995</v>
      </c>
      <c r="K1993" s="39">
        <f>IF(ISERROR((Table212[[#This Row],[Close Price]]-G1992)/G1992),0,(Table212[[#This Row],[Close Price]]-G1992)/G1992)</f>
        <v>7.4212184391560443E-3</v>
      </c>
      <c r="L1993" s="39">
        <f>IF(OR(Table212[[#This Row],[Raw Return]]&lt;-20,Table212[[#This Row],[Raw Return]]&gt;20),"Outlier",Table212[[#This Row],[Raw Return]])</f>
        <v>7.4212184391560443E-3</v>
      </c>
      <c r="M1993" s="40">
        <f>(Table212[[#This Row],[Return]]-$Q$3)^2</f>
        <v>3.7617545136044916E-5</v>
      </c>
      <c r="N1993" s="40">
        <f>(Table212[[#This Row],[Return]]-$Q$3)^3</f>
        <v>2.3072023006973715E-7</v>
      </c>
    </row>
    <row r="1994" spans="1:14" x14ac:dyDescent="0.3">
      <c r="A1994" s="36">
        <v>43199</v>
      </c>
      <c r="B1994" s="37">
        <v>5484.25</v>
      </c>
      <c r="C1994" s="37">
        <v>5488</v>
      </c>
      <c r="D1994" s="37">
        <v>5579</v>
      </c>
      <c r="E1994" s="37">
        <v>5454.55</v>
      </c>
      <c r="F1994" s="37">
        <v>5551</v>
      </c>
      <c r="G1994" s="37">
        <v>5561.3</v>
      </c>
      <c r="H1994" s="37">
        <v>5531.62</v>
      </c>
      <c r="I1994" s="37">
        <v>137636</v>
      </c>
      <c r="J1994" s="38">
        <v>761349398.35000002</v>
      </c>
      <c r="K1994" s="39">
        <f>IF(ISERROR((Table212[[#This Row],[Close Price]]-G1993)/G1993),0,(Table212[[#This Row],[Close Price]]-G1993)/G1993)</f>
        <v>1.4049323061494312E-2</v>
      </c>
      <c r="L1994" s="39">
        <f>IF(OR(Table212[[#This Row],[Raw Return]]&lt;-20,Table212[[#This Row],[Raw Return]]&gt;20),"Outlier",Table212[[#This Row],[Raw Return]])</f>
        <v>1.4049323061494312E-2</v>
      </c>
      <c r="M1994" s="40">
        <f>(Table212[[#This Row],[Return]]-$Q$3)^2</f>
        <v>1.6285381464557148E-4</v>
      </c>
      <c r="N1994" s="40">
        <f>(Table212[[#This Row],[Return]]-$Q$3)^3</f>
        <v>2.0782457628581249E-6</v>
      </c>
    </row>
    <row r="1995" spans="1:14" x14ac:dyDescent="0.3">
      <c r="A1995" s="31">
        <v>43200</v>
      </c>
      <c r="B1995" s="32">
        <v>5561.3</v>
      </c>
      <c r="C1995" s="32">
        <v>5581.05</v>
      </c>
      <c r="D1995" s="32">
        <v>5585.95</v>
      </c>
      <c r="E1995" s="32">
        <v>5394.95</v>
      </c>
      <c r="F1995" s="32">
        <v>5425</v>
      </c>
      <c r="G1995" s="32">
        <v>5412.9</v>
      </c>
      <c r="H1995" s="32">
        <v>5459.22</v>
      </c>
      <c r="I1995" s="32">
        <v>157907</v>
      </c>
      <c r="J1995" s="33">
        <v>862048336.89999998</v>
      </c>
      <c r="K1995" s="39">
        <f>IF(ISERROR((Table212[[#This Row],[Close Price]]-G1994)/G1994),0,(Table212[[#This Row],[Close Price]]-G1994)/G1994)</f>
        <v>-2.6684408321795361E-2</v>
      </c>
      <c r="L1995" s="39">
        <f>IF(OR(Table212[[#This Row],[Raw Return]]&lt;-20,Table212[[#This Row],[Raw Return]]&gt;20),"Outlier",Table212[[#This Row],[Raw Return]])</f>
        <v>-2.6684408321795361E-2</v>
      </c>
      <c r="M1995" s="40">
        <f>(Table212[[#This Row],[Return]]-$Q$3)^2</f>
        <v>7.8245026061191992E-4</v>
      </c>
      <c r="N1995" s="40">
        <f>(Table212[[#This Row],[Return]]-$Q$3)^3</f>
        <v>-2.1886943121825621E-5</v>
      </c>
    </row>
    <row r="1996" spans="1:14" x14ac:dyDescent="0.3">
      <c r="A1996" s="36">
        <v>43201</v>
      </c>
      <c r="B1996" s="37">
        <v>5412.9</v>
      </c>
      <c r="C1996" s="37">
        <v>5439.05</v>
      </c>
      <c r="D1996" s="37">
        <v>5473.9</v>
      </c>
      <c r="E1996" s="37">
        <v>5340</v>
      </c>
      <c r="F1996" s="37">
        <v>5385</v>
      </c>
      <c r="G1996" s="37">
        <v>5420.2</v>
      </c>
      <c r="H1996" s="37">
        <v>5403.2</v>
      </c>
      <c r="I1996" s="37">
        <v>146251</v>
      </c>
      <c r="J1996" s="38">
        <v>790224118.60000002</v>
      </c>
      <c r="K1996" s="39">
        <f>IF(ISERROR((Table212[[#This Row],[Close Price]]-G1995)/G1995),0,(Table212[[#This Row],[Close Price]]-G1995)/G1995)</f>
        <v>1.3486301243326466E-3</v>
      </c>
      <c r="L1996" s="39">
        <f>IF(OR(Table212[[#This Row],[Raw Return]]&lt;-20,Table212[[#This Row],[Raw Return]]&gt;20),"Outlier",Table212[[#This Row],[Raw Return]])</f>
        <v>1.3486301243326466E-3</v>
      </c>
      <c r="M1996" s="40">
        <f>(Table212[[#This Row],[Return]]-$Q$3)^2</f>
        <v>3.6876535277706928E-9</v>
      </c>
      <c r="N1996" s="40">
        <f>(Table212[[#This Row],[Return]]-$Q$3)^3</f>
        <v>2.239366440227737E-13</v>
      </c>
    </row>
    <row r="1997" spans="1:14" x14ac:dyDescent="0.3">
      <c r="A1997" s="31">
        <v>43202</v>
      </c>
      <c r="B1997" s="32">
        <v>5420.2</v>
      </c>
      <c r="C1997" s="32">
        <v>5425</v>
      </c>
      <c r="D1997" s="32">
        <v>5454</v>
      </c>
      <c r="E1997" s="32">
        <v>5365.25</v>
      </c>
      <c r="F1997" s="32">
        <v>5421</v>
      </c>
      <c r="G1997" s="32">
        <v>5420.75</v>
      </c>
      <c r="H1997" s="32">
        <v>5418.33</v>
      </c>
      <c r="I1997" s="32">
        <v>79654</v>
      </c>
      <c r="J1997" s="33">
        <v>431591867.85000002</v>
      </c>
      <c r="K1997" s="39">
        <f>IF(ISERROR((Table212[[#This Row],[Close Price]]-G1996)/G1996),0,(Table212[[#This Row],[Close Price]]-G1996)/G1996)</f>
        <v>1.0147227039595992E-4</v>
      </c>
      <c r="L1997" s="39">
        <f>IF(OR(Table212[[#This Row],[Raw Return]]&lt;-20,Table212[[#This Row],[Raw Return]]&gt;20),"Outlier",Table212[[#This Row],[Raw Return]])</f>
        <v>1.0147227039595992E-4</v>
      </c>
      <c r="M1997" s="40">
        <f>(Table212[[#This Row],[Return]]-$Q$3)^2</f>
        <v>1.4076204179844832E-6</v>
      </c>
      <c r="N1997" s="40">
        <f>(Table212[[#This Row],[Return]]-$Q$3)^3</f>
        <v>-1.6700456273729135E-9</v>
      </c>
    </row>
    <row r="1998" spans="1:14" x14ac:dyDescent="0.3">
      <c r="A1998" s="36">
        <v>43203</v>
      </c>
      <c r="B1998" s="37">
        <v>5420.75</v>
      </c>
      <c r="C1998" s="37">
        <v>5438</v>
      </c>
      <c r="D1998" s="37">
        <v>5442</v>
      </c>
      <c r="E1998" s="37">
        <v>5293.55</v>
      </c>
      <c r="F1998" s="37">
        <v>5332</v>
      </c>
      <c r="G1998" s="37">
        <v>5316.8</v>
      </c>
      <c r="H1998" s="37">
        <v>5345.5</v>
      </c>
      <c r="I1998" s="37">
        <v>179869</v>
      </c>
      <c r="J1998" s="38">
        <v>961489593.79999995</v>
      </c>
      <c r="K1998" s="39">
        <f>IF(ISERROR((Table212[[#This Row],[Close Price]]-G1997)/G1997),0,(Table212[[#This Row],[Close Price]]-G1997)/G1997)</f>
        <v>-1.9176313240787682E-2</v>
      </c>
      <c r="L1998" s="39">
        <f>IF(OR(Table212[[#This Row],[Raw Return]]&lt;-20,Table212[[#This Row],[Raw Return]]&gt;20),"Outlier",Table212[[#This Row],[Raw Return]])</f>
        <v>-1.9176313240787682E-2</v>
      </c>
      <c r="M1998" s="40">
        <f>(Table212[[#This Row],[Return]]-$Q$3)^2</f>
        <v>4.1878419019269385E-4</v>
      </c>
      <c r="N1998" s="40">
        <f>(Table212[[#This Row],[Return]]-$Q$3)^3</f>
        <v>-8.5700906749325445E-6</v>
      </c>
    </row>
    <row r="1999" spans="1:14" x14ac:dyDescent="0.3">
      <c r="A1999" s="31">
        <v>43206</v>
      </c>
      <c r="B1999" s="32">
        <v>5316.8</v>
      </c>
      <c r="C1999" s="32">
        <v>5320</v>
      </c>
      <c r="D1999" s="32">
        <v>5397</v>
      </c>
      <c r="E1999" s="32">
        <v>5309.95</v>
      </c>
      <c r="F1999" s="32">
        <v>5385</v>
      </c>
      <c r="G1999" s="32">
        <v>5386.15</v>
      </c>
      <c r="H1999" s="32">
        <v>5352.58</v>
      </c>
      <c r="I1999" s="32">
        <v>80113</v>
      </c>
      <c r="J1999" s="33">
        <v>428811045.80000001</v>
      </c>
      <c r="K1999" s="39">
        <f>IF(ISERROR((Table212[[#This Row],[Close Price]]-G1998)/G1998),0,(Table212[[#This Row],[Close Price]]-G1998)/G1998)</f>
        <v>1.3043560036111844E-2</v>
      </c>
      <c r="L1999" s="39">
        <f>IF(OR(Table212[[#This Row],[Raw Return]]&lt;-20,Table212[[#This Row],[Raw Return]]&gt;20),"Outlier",Table212[[#This Row],[Raw Return]])</f>
        <v>1.3043560036111844E-2</v>
      </c>
      <c r="M1999" s="40">
        <f>(Table212[[#This Row],[Return]]-$Q$3)^2</f>
        <v>1.3819544716511608E-4</v>
      </c>
      <c r="N1999" s="40">
        <f>(Table212[[#This Row],[Return]]-$Q$3)^3</f>
        <v>1.6245781327887791E-6</v>
      </c>
    </row>
    <row r="2000" spans="1:14" x14ac:dyDescent="0.3">
      <c r="A2000" s="36">
        <v>43207</v>
      </c>
      <c r="B2000" s="37">
        <v>5386.15</v>
      </c>
      <c r="C2000" s="37">
        <v>5410</v>
      </c>
      <c r="D2000" s="37">
        <v>5449.8</v>
      </c>
      <c r="E2000" s="37">
        <v>5390</v>
      </c>
      <c r="F2000" s="37">
        <v>5416</v>
      </c>
      <c r="G2000" s="37">
        <v>5426.1</v>
      </c>
      <c r="H2000" s="37">
        <v>5422.67</v>
      </c>
      <c r="I2000" s="37">
        <v>129734</v>
      </c>
      <c r="J2000" s="38">
        <v>703504626.35000002</v>
      </c>
      <c r="K2000" s="39">
        <f>IF(ISERROR((Table212[[#This Row],[Close Price]]-G1999)/G1999),0,(Table212[[#This Row],[Close Price]]-G1999)/G1999)</f>
        <v>7.4171718203170593E-3</v>
      </c>
      <c r="L2000" s="39">
        <f>IF(OR(Table212[[#This Row],[Raw Return]]&lt;-20,Table212[[#This Row],[Raw Return]]&gt;20),"Outlier",Table212[[#This Row],[Raw Return]])</f>
        <v>7.4171718203170593E-3</v>
      </c>
      <c r="M2000" s="40">
        <f>(Table212[[#This Row],[Return]]-$Q$3)^2</f>
        <v>3.7567923140235465E-5</v>
      </c>
      <c r="N2000" s="40">
        <f>(Table212[[#This Row],[Return]]-$Q$3)^3</f>
        <v>2.3026385970435212E-7</v>
      </c>
    </row>
    <row r="2001" spans="1:14" x14ac:dyDescent="0.3">
      <c r="A2001" s="31">
        <v>43208</v>
      </c>
      <c r="B2001" s="32">
        <v>5426.1</v>
      </c>
      <c r="C2001" s="32">
        <v>5435</v>
      </c>
      <c r="D2001" s="32">
        <v>5456.9</v>
      </c>
      <c r="E2001" s="32">
        <v>5354.8</v>
      </c>
      <c r="F2001" s="32">
        <v>5355</v>
      </c>
      <c r="G2001" s="32">
        <v>5371.85</v>
      </c>
      <c r="H2001" s="32">
        <v>5411.14</v>
      </c>
      <c r="I2001" s="32">
        <v>83355</v>
      </c>
      <c r="J2001" s="33">
        <v>451045509.44999999</v>
      </c>
      <c r="K2001" s="39">
        <f>IF(ISERROR((Table212[[#This Row],[Close Price]]-G2000)/G2000),0,(Table212[[#This Row],[Close Price]]-G2000)/G2000)</f>
        <v>-9.997972761283426E-3</v>
      </c>
      <c r="L2001" s="39">
        <f>IF(OR(Table212[[#This Row],[Raw Return]]&lt;-20,Table212[[#This Row],[Raw Return]]&gt;20),"Outlier",Table212[[#This Row],[Raw Return]])</f>
        <v>-9.997972761283426E-3</v>
      </c>
      <c r="M2001" s="40">
        <f>(Table212[[#This Row],[Return]]-$Q$3)^2</f>
        <v>1.273710158782274E-4</v>
      </c>
      <c r="N2001" s="40">
        <f>(Table212[[#This Row],[Return]]-$Q$3)^3</f>
        <v>-1.4374935972313268E-6</v>
      </c>
    </row>
    <row r="2002" spans="1:14" x14ac:dyDescent="0.3">
      <c r="A2002" s="36">
        <v>43209</v>
      </c>
      <c r="B2002" s="37">
        <v>5371.85</v>
      </c>
      <c r="C2002" s="37">
        <v>5375.1</v>
      </c>
      <c r="D2002" s="37">
        <v>5412</v>
      </c>
      <c r="E2002" s="37">
        <v>5360.05</v>
      </c>
      <c r="F2002" s="37">
        <v>5372.75</v>
      </c>
      <c r="G2002" s="37">
        <v>5385.2</v>
      </c>
      <c r="H2002" s="37">
        <v>5378.48</v>
      </c>
      <c r="I2002" s="37">
        <v>65288</v>
      </c>
      <c r="J2002" s="38">
        <v>351150127.89999998</v>
      </c>
      <c r="K2002" s="39">
        <f>IF(ISERROR((Table212[[#This Row],[Close Price]]-G2001)/G2001),0,(Table212[[#This Row],[Close Price]]-G2001)/G2001)</f>
        <v>2.4851773597549176E-3</v>
      </c>
      <c r="L2002" s="39">
        <f>IF(OR(Table212[[#This Row],[Raw Return]]&lt;-20,Table212[[#This Row],[Raw Return]]&gt;20),"Outlier",Table212[[#This Row],[Raw Return]])</f>
        <v>2.4851773597549176E-3</v>
      </c>
      <c r="M2002" s="40">
        <f>(Table212[[#This Row],[Return]]-$Q$3)^2</f>
        <v>1.4334633274615093E-6</v>
      </c>
      <c r="N2002" s="40">
        <f>(Table212[[#This Row],[Return]]-$Q$3)^3</f>
        <v>1.7162473520773921E-9</v>
      </c>
    </row>
    <row r="2003" spans="1:14" x14ac:dyDescent="0.3">
      <c r="A2003" s="31">
        <v>43210</v>
      </c>
      <c r="B2003" s="32">
        <v>5385.2</v>
      </c>
      <c r="C2003" s="32">
        <v>5370</v>
      </c>
      <c r="D2003" s="32">
        <v>5389.9</v>
      </c>
      <c r="E2003" s="32">
        <v>5265</v>
      </c>
      <c r="F2003" s="32">
        <v>5298.85</v>
      </c>
      <c r="G2003" s="32">
        <v>5286.35</v>
      </c>
      <c r="H2003" s="32">
        <v>5312.55</v>
      </c>
      <c r="I2003" s="32">
        <v>157393</v>
      </c>
      <c r="J2003" s="33">
        <v>836157649.60000002</v>
      </c>
      <c r="K2003" s="39">
        <f>IF(ISERROR((Table212[[#This Row],[Close Price]]-G2002)/G2002),0,(Table212[[#This Row],[Close Price]]-G2002)/G2002)</f>
        <v>-1.8355864220455965E-2</v>
      </c>
      <c r="L2003" s="39">
        <f>IF(OR(Table212[[#This Row],[Raw Return]]&lt;-20,Table212[[#This Row],[Raw Return]]&gt;20),"Outlier",Table212[[#This Row],[Raw Return]])</f>
        <v>-1.8355864220455965E-2</v>
      </c>
      <c r="M2003" s="40">
        <f>(Table212[[#This Row],[Return]]-$Q$3)^2</f>
        <v>3.858776326966883E-4</v>
      </c>
      <c r="N2003" s="40">
        <f>(Table212[[#This Row],[Return]]-$Q$3)^3</f>
        <v>-7.5800908056305975E-6</v>
      </c>
    </row>
    <row r="2004" spans="1:14" x14ac:dyDescent="0.3">
      <c r="A2004" s="36">
        <v>43213</v>
      </c>
      <c r="B2004" s="37">
        <v>5286.35</v>
      </c>
      <c r="C2004" s="37">
        <v>5298.85</v>
      </c>
      <c r="D2004" s="37">
        <v>5348.85</v>
      </c>
      <c r="E2004" s="37">
        <v>5256.65</v>
      </c>
      <c r="F2004" s="37">
        <v>5291.2</v>
      </c>
      <c r="G2004" s="37">
        <v>5294</v>
      </c>
      <c r="H2004" s="37">
        <v>5304.06</v>
      </c>
      <c r="I2004" s="37">
        <v>87805</v>
      </c>
      <c r="J2004" s="38">
        <v>465722994.39999998</v>
      </c>
      <c r="K2004" s="39">
        <f>IF(ISERROR((Table212[[#This Row],[Close Price]]-G2003)/G2003),0,(Table212[[#This Row],[Close Price]]-G2003)/G2003)</f>
        <v>1.4471232513926691E-3</v>
      </c>
      <c r="L2004" s="39">
        <f>IF(OR(Table212[[#This Row],[Raw Return]]&lt;-20,Table212[[#This Row],[Raw Return]]&gt;20),"Outlier",Table212[[#This Row],[Raw Return]])</f>
        <v>1.4471232513926691E-3</v>
      </c>
      <c r="M2004" s="40">
        <f>(Table212[[#This Row],[Return]]-$Q$3)^2</f>
        <v>2.535074733782152E-8</v>
      </c>
      <c r="N2004" s="40">
        <f>(Table212[[#This Row],[Return]]-$Q$3)^3</f>
        <v>4.0363252081284313E-12</v>
      </c>
    </row>
    <row r="2005" spans="1:14" x14ac:dyDescent="0.3">
      <c r="A2005" s="31">
        <v>43214</v>
      </c>
      <c r="B2005" s="32">
        <v>5294</v>
      </c>
      <c r="C2005" s="32">
        <v>5300</v>
      </c>
      <c r="D2005" s="32">
        <v>5454</v>
      </c>
      <c r="E2005" s="32">
        <v>5300</v>
      </c>
      <c r="F2005" s="32">
        <v>5444</v>
      </c>
      <c r="G2005" s="32">
        <v>5427.65</v>
      </c>
      <c r="H2005" s="32">
        <v>5404.36</v>
      </c>
      <c r="I2005" s="32">
        <v>142075</v>
      </c>
      <c r="J2005" s="33">
        <v>767823942.60000002</v>
      </c>
      <c r="K2005" s="39">
        <f>IF(ISERROR((Table212[[#This Row],[Close Price]]-G2004)/G2004),0,(Table212[[#This Row],[Close Price]]-G2004)/G2004)</f>
        <v>2.5245561012466874E-2</v>
      </c>
      <c r="L2005" s="39">
        <f>IF(OR(Table212[[#This Row],[Raw Return]]&lt;-20,Table212[[#This Row],[Raw Return]]&gt;20),"Outlier",Table212[[#This Row],[Raw Return]])</f>
        <v>2.5245561012466874E-2</v>
      </c>
      <c r="M2005" s="40">
        <f>(Table212[[#This Row],[Return]]-$Q$3)^2</f>
        <v>5.7396932611492068E-4</v>
      </c>
      <c r="N2005" s="40">
        <f>(Table212[[#This Row],[Return]]-$Q$3)^3</f>
        <v>1.3750960209865264E-5</v>
      </c>
    </row>
    <row r="2006" spans="1:14" x14ac:dyDescent="0.3">
      <c r="A2006" s="36">
        <v>43215</v>
      </c>
      <c r="B2006" s="37">
        <v>5427.65</v>
      </c>
      <c r="C2006" s="37">
        <v>5443</v>
      </c>
      <c r="D2006" s="37">
        <v>5497.55</v>
      </c>
      <c r="E2006" s="37">
        <v>5381.25</v>
      </c>
      <c r="F2006" s="37">
        <v>5415</v>
      </c>
      <c r="G2006" s="37">
        <v>5434.3</v>
      </c>
      <c r="H2006" s="37">
        <v>5434.75</v>
      </c>
      <c r="I2006" s="37">
        <v>139298</v>
      </c>
      <c r="J2006" s="38">
        <v>757050485.60000002</v>
      </c>
      <c r="K2006" s="39">
        <f>IF(ISERROR((Table212[[#This Row],[Close Price]]-G2005)/G2005),0,(Table212[[#This Row],[Close Price]]-G2005)/G2005)</f>
        <v>1.2252079629306507E-3</v>
      </c>
      <c r="L2006" s="39">
        <f>IF(OR(Table212[[#This Row],[Raw Return]]&lt;-20,Table212[[#This Row],[Raw Return]]&gt;20),"Outlier",Table212[[#This Row],[Raw Return]])</f>
        <v>1.2252079629306507E-3</v>
      </c>
      <c r="M2006" s="40">
        <f>(Table212[[#This Row],[Return]]-$Q$3)^2</f>
        <v>3.9308019934624172E-9</v>
      </c>
      <c r="N2006" s="40">
        <f>(Table212[[#This Row],[Return]]-$Q$3)^3</f>
        <v>-2.4644598740951418E-13</v>
      </c>
    </row>
    <row r="2007" spans="1:14" x14ac:dyDescent="0.3">
      <c r="A2007" s="31">
        <v>43216</v>
      </c>
      <c r="B2007" s="32">
        <v>5434.3</v>
      </c>
      <c r="C2007" s="32">
        <v>5435.1</v>
      </c>
      <c r="D2007" s="32">
        <v>5479.5</v>
      </c>
      <c r="E2007" s="32">
        <v>5315.2</v>
      </c>
      <c r="F2007" s="32">
        <v>5355</v>
      </c>
      <c r="G2007" s="32">
        <v>5339.25</v>
      </c>
      <c r="H2007" s="32">
        <v>5347.91</v>
      </c>
      <c r="I2007" s="32">
        <v>161700</v>
      </c>
      <c r="J2007" s="33">
        <v>864756303.10000002</v>
      </c>
      <c r="K2007" s="39">
        <f>IF(ISERROR((Table212[[#This Row],[Close Price]]-G2006)/G2006),0,(Table212[[#This Row],[Close Price]]-G2006)/G2006)</f>
        <v>-1.7490753178882316E-2</v>
      </c>
      <c r="L2007" s="39">
        <f>IF(OR(Table212[[#This Row],[Raw Return]]&lt;-20,Table212[[#This Row],[Raw Return]]&gt;20),"Outlier",Table212[[#This Row],[Raw Return]])</f>
        <v>-1.7490753178882316E-2</v>
      </c>
      <c r="M2007" s="40">
        <f>(Table212[[#This Row],[Return]]-$Q$3)^2</f>
        <v>3.5263796811647061E-4</v>
      </c>
      <c r="N2007" s="40">
        <f>(Table212[[#This Row],[Return]]-$Q$3)^3</f>
        <v>-6.6220675366284269E-6</v>
      </c>
    </row>
    <row r="2008" spans="1:14" x14ac:dyDescent="0.3">
      <c r="A2008" s="36">
        <v>43217</v>
      </c>
      <c r="B2008" s="37">
        <v>5339.25</v>
      </c>
      <c r="C2008" s="37">
        <v>5358</v>
      </c>
      <c r="D2008" s="37">
        <v>5468</v>
      </c>
      <c r="E2008" s="37">
        <v>5358</v>
      </c>
      <c r="F2008" s="37">
        <v>5437</v>
      </c>
      <c r="G2008" s="37">
        <v>5435.25</v>
      </c>
      <c r="H2008" s="37">
        <v>5421.09</v>
      </c>
      <c r="I2008" s="37">
        <v>87173</v>
      </c>
      <c r="J2008" s="38">
        <v>472573030.25</v>
      </c>
      <c r="K2008" s="39">
        <f>IF(ISERROR((Table212[[#This Row],[Close Price]]-G2007)/G2007),0,(Table212[[#This Row],[Close Price]]-G2007)/G2007)</f>
        <v>1.7980053378283466E-2</v>
      </c>
      <c r="L2008" s="39">
        <f>IF(OR(Table212[[#This Row],[Raw Return]]&lt;-20,Table212[[#This Row],[Raw Return]]&gt;20),"Outlier",Table212[[#This Row],[Raw Return]])</f>
        <v>1.7980053378283466E-2</v>
      </c>
      <c r="M2008" s="40">
        <f>(Table212[[#This Row],[Return]]-$Q$3)^2</f>
        <v>2.7862784848961016E-4</v>
      </c>
      <c r="N2008" s="40">
        <f>(Table212[[#This Row],[Return]]-$Q$3)^3</f>
        <v>4.6508976480970248E-6</v>
      </c>
    </row>
    <row r="2009" spans="1:14" x14ac:dyDescent="0.3">
      <c r="A2009" s="31">
        <v>43220</v>
      </c>
      <c r="B2009" s="32">
        <v>5435.25</v>
      </c>
      <c r="C2009" s="32">
        <v>5459</v>
      </c>
      <c r="D2009" s="32">
        <v>5534.9</v>
      </c>
      <c r="E2009" s="32">
        <v>5401.1</v>
      </c>
      <c r="F2009" s="32">
        <v>5482</v>
      </c>
      <c r="G2009" s="32">
        <v>5482.6</v>
      </c>
      <c r="H2009" s="32">
        <v>5484.12</v>
      </c>
      <c r="I2009" s="32">
        <v>93148</v>
      </c>
      <c r="J2009" s="33">
        <v>510834384.35000002</v>
      </c>
      <c r="K2009" s="39">
        <f>IF(ISERROR((Table212[[#This Row],[Close Price]]-G2008)/G2008),0,(Table212[[#This Row],[Close Price]]-G2008)/G2008)</f>
        <v>8.7116507980314357E-3</v>
      </c>
      <c r="L2009" s="39">
        <f>IF(OR(Table212[[#This Row],[Raw Return]]&lt;-20,Table212[[#This Row],[Raw Return]]&gt;20),"Outlier",Table212[[#This Row],[Raw Return]])</f>
        <v>8.7116507980314357E-3</v>
      </c>
      <c r="M2009" s="40">
        <f>(Table212[[#This Row],[Return]]-$Q$3)^2</f>
        <v>5.5112015463981743E-5</v>
      </c>
      <c r="N2009" s="40">
        <f>(Table212[[#This Row],[Return]]-$Q$3)^3</f>
        <v>4.0913764440922883E-7</v>
      </c>
    </row>
    <row r="2010" spans="1:14" x14ac:dyDescent="0.3">
      <c r="A2010" s="36">
        <v>43222</v>
      </c>
      <c r="B2010" s="37">
        <v>5482.6</v>
      </c>
      <c r="C2010" s="37">
        <v>5480</v>
      </c>
      <c r="D2010" s="37">
        <v>5531</v>
      </c>
      <c r="E2010" s="37">
        <v>5394</v>
      </c>
      <c r="F2010" s="37">
        <v>5437</v>
      </c>
      <c r="G2010" s="37">
        <v>5436.9</v>
      </c>
      <c r="H2010" s="37">
        <v>5479.98</v>
      </c>
      <c r="I2010" s="37">
        <v>104324</v>
      </c>
      <c r="J2010" s="38">
        <v>571693909.39999998</v>
      </c>
      <c r="K2010" s="39">
        <f>IF(ISERROR((Table212[[#This Row],[Close Price]]-G2009)/G2009),0,(Table212[[#This Row],[Close Price]]-G2009)/G2009)</f>
        <v>-8.3354612774962106E-3</v>
      </c>
      <c r="L2010" s="39">
        <f>IF(OR(Table212[[#This Row],[Raw Return]]&lt;-20,Table212[[#This Row],[Raw Return]]&gt;20),"Outlier",Table212[[#This Row],[Raw Return]])</f>
        <v>-8.3354612774962106E-3</v>
      </c>
      <c r="M2010" s="40">
        <f>(Table212[[#This Row],[Return]]-$Q$3)^2</f>
        <v>9.2609160634692675E-5</v>
      </c>
      <c r="N2010" s="40">
        <f>(Table212[[#This Row],[Return]]-$Q$3)^3</f>
        <v>-8.9121178742473262E-7</v>
      </c>
    </row>
    <row r="2011" spans="1:14" x14ac:dyDescent="0.3">
      <c r="A2011" s="31">
        <v>43223</v>
      </c>
      <c r="B2011" s="32">
        <v>5436.9</v>
      </c>
      <c r="C2011" s="32">
        <v>5460</v>
      </c>
      <c r="D2011" s="32">
        <v>5470</v>
      </c>
      <c r="E2011" s="32">
        <v>5370</v>
      </c>
      <c r="F2011" s="32">
        <v>5370.2</v>
      </c>
      <c r="G2011" s="32">
        <v>5402.05</v>
      </c>
      <c r="H2011" s="32">
        <v>5409.98</v>
      </c>
      <c r="I2011" s="32">
        <v>91065</v>
      </c>
      <c r="J2011" s="33">
        <v>492660205.89999998</v>
      </c>
      <c r="K2011" s="39">
        <f>IF(ISERROR((Table212[[#This Row],[Close Price]]-G2010)/G2010),0,(Table212[[#This Row],[Close Price]]-G2010)/G2010)</f>
        <v>-6.4099027019072366E-3</v>
      </c>
      <c r="L2011" s="39">
        <f>IF(OR(Table212[[#This Row],[Raw Return]]&lt;-20,Table212[[#This Row],[Raw Return]]&gt;20),"Outlier",Table212[[#This Row],[Raw Return]])</f>
        <v>-6.4099027019072366E-3</v>
      </c>
      <c r="M2011" s="40">
        <f>(Table212[[#This Row],[Return]]-$Q$3)^2</f>
        <v>5.9256229116260235E-5</v>
      </c>
      <c r="N2011" s="40">
        <f>(Table212[[#This Row],[Return]]-$Q$3)^3</f>
        <v>-4.5614300184057574E-7</v>
      </c>
    </row>
    <row r="2012" spans="1:14" x14ac:dyDescent="0.3">
      <c r="A2012" s="36">
        <v>43224</v>
      </c>
      <c r="B2012" s="37">
        <v>5402.05</v>
      </c>
      <c r="C2012" s="37">
        <v>5402</v>
      </c>
      <c r="D2012" s="37">
        <v>5423.1</v>
      </c>
      <c r="E2012" s="37">
        <v>5318.2</v>
      </c>
      <c r="F2012" s="37">
        <v>5375</v>
      </c>
      <c r="G2012" s="37">
        <v>5348.05</v>
      </c>
      <c r="H2012" s="37">
        <v>5388.25</v>
      </c>
      <c r="I2012" s="37">
        <v>56689</v>
      </c>
      <c r="J2012" s="38">
        <v>305454244.55000001</v>
      </c>
      <c r="K2012" s="39">
        <f>IF(ISERROR((Table212[[#This Row],[Close Price]]-G2011)/G2011),0,(Table212[[#This Row],[Close Price]]-G2011)/G2011)</f>
        <v>-9.9962051443433508E-3</v>
      </c>
      <c r="L2012" s="39">
        <f>IF(OR(Table212[[#This Row],[Raw Return]]&lt;-20,Table212[[#This Row],[Raw Return]]&gt;20),"Outlier",Table212[[#This Row],[Raw Return]])</f>
        <v>-9.9962051443433508E-3</v>
      </c>
      <c r="M2012" s="40">
        <f>(Table212[[#This Row],[Return]]-$Q$3)^2</f>
        <v>1.2733112078855161E-4</v>
      </c>
      <c r="N2012" s="40">
        <f>(Table212[[#This Row],[Return]]-$Q$3)^3</f>
        <v>-1.4368182735169199E-6</v>
      </c>
    </row>
    <row r="2013" spans="1:14" x14ac:dyDescent="0.3">
      <c r="A2013" s="31">
        <v>43227</v>
      </c>
      <c r="B2013" s="32">
        <v>5348.05</v>
      </c>
      <c r="C2013" s="32">
        <v>5400</v>
      </c>
      <c r="D2013" s="32">
        <v>5429.85</v>
      </c>
      <c r="E2013" s="32">
        <v>5320.15</v>
      </c>
      <c r="F2013" s="32">
        <v>5385</v>
      </c>
      <c r="G2013" s="32">
        <v>5401.3</v>
      </c>
      <c r="H2013" s="32">
        <v>5367.84</v>
      </c>
      <c r="I2013" s="32">
        <v>57978</v>
      </c>
      <c r="J2013" s="33">
        <v>311216912.10000002</v>
      </c>
      <c r="K2013" s="39">
        <f>IF(ISERROR((Table212[[#This Row],[Close Price]]-G2012)/G2012),0,(Table212[[#This Row],[Close Price]]-G2012)/G2012)</f>
        <v>9.9569001785697591E-3</v>
      </c>
      <c r="L2013" s="39">
        <f>IF(OR(Table212[[#This Row],[Raw Return]]&lt;-20,Table212[[#This Row],[Raw Return]]&gt;20),"Outlier",Table212[[#This Row],[Raw Return]])</f>
        <v>9.9569001785697591E-3</v>
      </c>
      <c r="M2013" s="40">
        <f>(Table212[[#This Row],[Return]]-$Q$3)^2</f>
        <v>7.5151493509406707E-5</v>
      </c>
      <c r="N2013" s="40">
        <f>(Table212[[#This Row],[Return]]-$Q$3)^3</f>
        <v>6.5148800469526712E-7</v>
      </c>
    </row>
    <row r="2014" spans="1:14" x14ac:dyDescent="0.3">
      <c r="A2014" s="36">
        <v>43228</v>
      </c>
      <c r="B2014" s="37">
        <v>5401.3</v>
      </c>
      <c r="C2014" s="37">
        <v>5410</v>
      </c>
      <c r="D2014" s="37">
        <v>5439</v>
      </c>
      <c r="E2014" s="37">
        <v>5320</v>
      </c>
      <c r="F2014" s="37">
        <v>5345</v>
      </c>
      <c r="G2014" s="37">
        <v>5340.7</v>
      </c>
      <c r="H2014" s="37">
        <v>5360.45</v>
      </c>
      <c r="I2014" s="37">
        <v>74472</v>
      </c>
      <c r="J2014" s="38">
        <v>399203467.35000002</v>
      </c>
      <c r="K2014" s="39">
        <f>IF(ISERROR((Table212[[#This Row],[Close Price]]-G2013)/G2013),0,(Table212[[#This Row],[Close Price]]-G2013)/G2013)</f>
        <v>-1.1219521226371496E-2</v>
      </c>
      <c r="L2014" s="39">
        <f>IF(OR(Table212[[#This Row],[Raw Return]]&lt;-20,Table212[[#This Row],[Raw Return]]&gt;20),"Outlier",Table212[[#This Row],[Raw Return]])</f>
        <v>-1.1219521226371496E-2</v>
      </c>
      <c r="M2014" s="40">
        <f>(Table212[[#This Row],[Return]]-$Q$3)^2</f>
        <v>1.5643568757459881E-4</v>
      </c>
      <c r="N2014" s="40">
        <f>(Table212[[#This Row],[Return]]-$Q$3)^3</f>
        <v>-1.9566076762152001E-6</v>
      </c>
    </row>
    <row r="2015" spans="1:14" x14ac:dyDescent="0.3">
      <c r="A2015" s="31">
        <v>43229</v>
      </c>
      <c r="B2015" s="32">
        <v>5340.7</v>
      </c>
      <c r="C2015" s="32">
        <v>5341</v>
      </c>
      <c r="D2015" s="32">
        <v>5394</v>
      </c>
      <c r="E2015" s="32">
        <v>5312.1</v>
      </c>
      <c r="F2015" s="32">
        <v>5340</v>
      </c>
      <c r="G2015" s="32">
        <v>5349.5</v>
      </c>
      <c r="H2015" s="32">
        <v>5354.59</v>
      </c>
      <c r="I2015" s="32">
        <v>45001</v>
      </c>
      <c r="J2015" s="33">
        <v>240961757.94999999</v>
      </c>
      <c r="K2015" s="39">
        <f>IF(ISERROR((Table212[[#This Row],[Close Price]]-G2014)/G2014),0,(Table212[[#This Row],[Close Price]]-G2014)/G2014)</f>
        <v>1.6477240811129969E-3</v>
      </c>
      <c r="L2015" s="39">
        <f>IF(OR(Table212[[#This Row],[Raw Return]]&lt;-20,Table212[[#This Row],[Raw Return]]&gt;20),"Outlier",Table212[[#This Row],[Raw Return]])</f>
        <v>1.6477240811129969E-3</v>
      </c>
      <c r="M2015" s="40">
        <f>(Table212[[#This Row],[Return]]-$Q$3)^2</f>
        <v>1.2947043952609622E-7</v>
      </c>
      <c r="N2015" s="40">
        <f>(Table212[[#This Row],[Return]]-$Q$3)^3</f>
        <v>4.6586054832335971E-11</v>
      </c>
    </row>
    <row r="2016" spans="1:14" x14ac:dyDescent="0.3">
      <c r="A2016" s="36">
        <v>43230</v>
      </c>
      <c r="B2016" s="37">
        <v>5349.5</v>
      </c>
      <c r="C2016" s="37">
        <v>5355</v>
      </c>
      <c r="D2016" s="37">
        <v>5382</v>
      </c>
      <c r="E2016" s="37">
        <v>5225</v>
      </c>
      <c r="F2016" s="37">
        <v>5260</v>
      </c>
      <c r="G2016" s="37">
        <v>5237.95</v>
      </c>
      <c r="H2016" s="37">
        <v>5286.39</v>
      </c>
      <c r="I2016" s="37">
        <v>87163</v>
      </c>
      <c r="J2016" s="38">
        <v>460777629.10000002</v>
      </c>
      <c r="K2016" s="39">
        <f>IF(ISERROR((Table212[[#This Row],[Close Price]]-G2015)/G2015),0,(Table212[[#This Row],[Close Price]]-G2015)/G2015)</f>
        <v>-2.0852416113655514E-2</v>
      </c>
      <c r="L2016" s="39">
        <f>IF(OR(Table212[[#This Row],[Raw Return]]&lt;-20,Table212[[#This Row],[Raw Return]]&gt;20),"Outlier",Table212[[#This Row],[Raw Return]])</f>
        <v>-2.0852416113655514E-2</v>
      </c>
      <c r="M2016" s="40">
        <f>(Table212[[#This Row],[Return]]-$Q$3)^2</f>
        <v>4.9019377788839388E-4</v>
      </c>
      <c r="N2016" s="40">
        <f>(Table212[[#This Row],[Return]]-$Q$3)^3</f>
        <v>-1.0853047195078228E-5</v>
      </c>
    </row>
    <row r="2017" spans="1:14" x14ac:dyDescent="0.3">
      <c r="A2017" s="31">
        <v>43231</v>
      </c>
      <c r="B2017" s="32">
        <v>5237.95</v>
      </c>
      <c r="C2017" s="32">
        <v>5275</v>
      </c>
      <c r="D2017" s="32">
        <v>5364.75</v>
      </c>
      <c r="E2017" s="32">
        <v>5250.1</v>
      </c>
      <c r="F2017" s="32">
        <v>5315</v>
      </c>
      <c r="G2017" s="32">
        <v>5345.45</v>
      </c>
      <c r="H2017" s="32">
        <v>5308.17</v>
      </c>
      <c r="I2017" s="32">
        <v>62942</v>
      </c>
      <c r="J2017" s="33">
        <v>334107034.35000002</v>
      </c>
      <c r="K2017" s="39">
        <f>IF(ISERROR((Table212[[#This Row],[Close Price]]-G2016)/G2016),0,(Table212[[#This Row],[Close Price]]-G2016)/G2016)</f>
        <v>2.0523296327761818E-2</v>
      </c>
      <c r="L2017" s="39">
        <f>IF(OR(Table212[[#This Row],[Raw Return]]&lt;-20,Table212[[#This Row],[Raw Return]]&gt;20),"Outlier",Table212[[#This Row],[Raw Return]])</f>
        <v>2.0523296327761818E-2</v>
      </c>
      <c r="M2017" s="40">
        <f>(Table212[[#This Row],[Return]]-$Q$3)^2</f>
        <v>3.7000031526338711E-4</v>
      </c>
      <c r="N2017" s="40">
        <f>(Table212[[#This Row],[Return]]-$Q$3)^3</f>
        <v>7.1171011991388327E-6</v>
      </c>
    </row>
    <row r="2018" spans="1:14" x14ac:dyDescent="0.3">
      <c r="A2018" s="36">
        <v>43234</v>
      </c>
      <c r="B2018" s="37">
        <v>5345.45</v>
      </c>
      <c r="C2018" s="37">
        <v>5343.7</v>
      </c>
      <c r="D2018" s="37">
        <v>5405</v>
      </c>
      <c r="E2018" s="37">
        <v>5320.55</v>
      </c>
      <c r="F2018" s="37">
        <v>5375</v>
      </c>
      <c r="G2018" s="37">
        <v>5386.45</v>
      </c>
      <c r="H2018" s="37">
        <v>5367.55</v>
      </c>
      <c r="I2018" s="37">
        <v>70870</v>
      </c>
      <c r="J2018" s="38">
        <v>380398266.5</v>
      </c>
      <c r="K2018" s="39">
        <f>IF(ISERROR((Table212[[#This Row],[Close Price]]-G2017)/G2017),0,(Table212[[#This Row],[Close Price]]-G2017)/G2017)</f>
        <v>7.6700745493831204E-3</v>
      </c>
      <c r="L2018" s="39">
        <f>IF(OR(Table212[[#This Row],[Raw Return]]&lt;-20,Table212[[#This Row],[Raw Return]]&gt;20),"Outlier",Table212[[#This Row],[Raw Return]])</f>
        <v>7.6700745493831204E-3</v>
      </c>
      <c r="M2018" s="40">
        <f>(Table212[[#This Row],[Return]]-$Q$3)^2</f>
        <v>4.0732100012455703E-5</v>
      </c>
      <c r="N2018" s="40">
        <f>(Table212[[#This Row],[Return]]-$Q$3)^3</f>
        <v>2.5995920621346166E-7</v>
      </c>
    </row>
    <row r="2019" spans="1:14" x14ac:dyDescent="0.3">
      <c r="A2019" s="31">
        <v>43235</v>
      </c>
      <c r="B2019" s="32">
        <v>5386.45</v>
      </c>
      <c r="C2019" s="32">
        <v>5320</v>
      </c>
      <c r="D2019" s="32">
        <v>5439.3</v>
      </c>
      <c r="E2019" s="32">
        <v>5319.15</v>
      </c>
      <c r="F2019" s="32">
        <v>5395.5</v>
      </c>
      <c r="G2019" s="32">
        <v>5397.5</v>
      </c>
      <c r="H2019" s="32">
        <v>5403.17</v>
      </c>
      <c r="I2019" s="32">
        <v>129693</v>
      </c>
      <c r="J2019" s="33">
        <v>700753288.04999995</v>
      </c>
      <c r="K2019" s="39">
        <f>IF(ISERROR((Table212[[#This Row],[Close Price]]-G2018)/G2018),0,(Table212[[#This Row],[Close Price]]-G2018)/G2018)</f>
        <v>2.051443900899513E-3</v>
      </c>
      <c r="L2019" s="39">
        <f>IF(OR(Table212[[#This Row],[Raw Return]]&lt;-20,Table212[[#This Row],[Raw Return]]&gt;20),"Outlier",Table212[[#This Row],[Raw Return]])</f>
        <v>2.051443900899513E-3</v>
      </c>
      <c r="M2019" s="40">
        <f>(Table212[[#This Row],[Return]]-$Q$3)^2</f>
        <v>5.8299307152123679E-7</v>
      </c>
      <c r="N2019" s="40">
        <f>(Table212[[#This Row],[Return]]-$Q$3)^3</f>
        <v>4.4513843053908892E-10</v>
      </c>
    </row>
    <row r="2020" spans="1:14" x14ac:dyDescent="0.3">
      <c r="A2020" s="36">
        <v>43236</v>
      </c>
      <c r="B2020" s="37">
        <v>5397.5</v>
      </c>
      <c r="C2020" s="37">
        <v>5350</v>
      </c>
      <c r="D2020" s="37">
        <v>5369.9</v>
      </c>
      <c r="E2020" s="37">
        <v>5301</v>
      </c>
      <c r="F2020" s="37">
        <v>5325</v>
      </c>
      <c r="G2020" s="37">
        <v>5319.2</v>
      </c>
      <c r="H2020" s="37">
        <v>5329.2</v>
      </c>
      <c r="I2020" s="37">
        <v>82453</v>
      </c>
      <c r="J2020" s="38">
        <v>439408158.44999999</v>
      </c>
      <c r="K2020" s="39">
        <f>IF(ISERROR((Table212[[#This Row],[Close Price]]-G2019)/G2019),0,(Table212[[#This Row],[Close Price]]-G2019)/G2019)</f>
        <v>-1.4506716072255708E-2</v>
      </c>
      <c r="L2020" s="39">
        <f>IF(OR(Table212[[#This Row],[Raw Return]]&lt;-20,Table212[[#This Row],[Raw Return]]&gt;20),"Outlier",Table212[[#This Row],[Raw Return]])</f>
        <v>-1.4506716072255708E-2</v>
      </c>
      <c r="M2020" s="40">
        <f>(Table212[[#This Row],[Return]]-$Q$3)^2</f>
        <v>2.4947002547639449E-4</v>
      </c>
      <c r="N2020" s="40">
        <f>(Table212[[#This Row],[Return]]-$Q$3)^3</f>
        <v>-3.9402842895805355E-6</v>
      </c>
    </row>
    <row r="2021" spans="1:14" x14ac:dyDescent="0.3">
      <c r="A2021" s="31">
        <v>43237</v>
      </c>
      <c r="B2021" s="32">
        <v>5319.2</v>
      </c>
      <c r="C2021" s="32">
        <v>5370</v>
      </c>
      <c r="D2021" s="32">
        <v>5608.95</v>
      </c>
      <c r="E2021" s="32">
        <v>5282</v>
      </c>
      <c r="F2021" s="32">
        <v>5558</v>
      </c>
      <c r="G2021" s="32">
        <v>5569.25</v>
      </c>
      <c r="H2021" s="32">
        <v>5501.46</v>
      </c>
      <c r="I2021" s="32">
        <v>393030</v>
      </c>
      <c r="J2021" s="33">
        <v>2162240248.1999998</v>
      </c>
      <c r="K2021" s="39">
        <f>IF(ISERROR((Table212[[#This Row],[Close Price]]-G2020)/G2020),0,(Table212[[#This Row],[Close Price]]-G2020)/G2020)</f>
        <v>4.7008948714092377E-2</v>
      </c>
      <c r="L2021" s="39">
        <f>IF(OR(Table212[[#This Row],[Raw Return]]&lt;-20,Table212[[#This Row],[Raw Return]]&gt;20),"Outlier",Table212[[#This Row],[Raw Return]])</f>
        <v>4.7008948714092377E-2</v>
      </c>
      <c r="M2021" s="40">
        <f>(Table212[[#This Row],[Return]]-$Q$3)^2</f>
        <v>2.0904139232363803E-3</v>
      </c>
      <c r="N2021" s="40">
        <f>(Table212[[#This Row],[Return]]-$Q$3)^3</f>
        <v>9.5575908306391993E-5</v>
      </c>
    </row>
    <row r="2022" spans="1:14" x14ac:dyDescent="0.3">
      <c r="A2022" s="36">
        <v>43238</v>
      </c>
      <c r="B2022" s="37">
        <v>5569.25</v>
      </c>
      <c r="C2022" s="37">
        <v>5578.95</v>
      </c>
      <c r="D2022" s="37">
        <v>5824</v>
      </c>
      <c r="E2022" s="37">
        <v>5465</v>
      </c>
      <c r="F2022" s="37">
        <v>5726</v>
      </c>
      <c r="G2022" s="37">
        <v>5729.8</v>
      </c>
      <c r="H2022" s="37">
        <v>5647.31</v>
      </c>
      <c r="I2022" s="37">
        <v>589024</v>
      </c>
      <c r="J2022" s="38">
        <v>3326400008.0999999</v>
      </c>
      <c r="K2022" s="39">
        <f>IF(ISERROR((Table212[[#This Row],[Close Price]]-G2021)/G2021),0,(Table212[[#This Row],[Close Price]]-G2021)/G2021)</f>
        <v>2.8827939130044472E-2</v>
      </c>
      <c r="L2022" s="39">
        <f>IF(OR(Table212[[#This Row],[Raw Return]]&lt;-20,Table212[[#This Row],[Raw Return]]&gt;20),"Outlier",Table212[[#This Row],[Raw Return]])</f>
        <v>2.8827939130044472E-2</v>
      </c>
      <c r="M2022" s="40">
        <f>(Table212[[#This Row],[Return]]-$Q$3)^2</f>
        <v>7.5845353104179384E-4</v>
      </c>
      <c r="N2022" s="40">
        <f>(Table212[[#This Row],[Return]]-$Q$3)^3</f>
        <v>2.088783683538728E-5</v>
      </c>
    </row>
    <row r="2023" spans="1:14" x14ac:dyDescent="0.3">
      <c r="A2023" s="31">
        <v>43241</v>
      </c>
      <c r="B2023" s="32">
        <v>5729.8</v>
      </c>
      <c r="C2023" s="32">
        <v>5735</v>
      </c>
      <c r="D2023" s="32">
        <v>5775</v>
      </c>
      <c r="E2023" s="32">
        <v>5620.8</v>
      </c>
      <c r="F2023" s="32">
        <v>5745</v>
      </c>
      <c r="G2023" s="32">
        <v>5722.05</v>
      </c>
      <c r="H2023" s="32">
        <v>5681.86</v>
      </c>
      <c r="I2023" s="32">
        <v>163075</v>
      </c>
      <c r="J2023" s="33">
        <v>926569514.95000005</v>
      </c>
      <c r="K2023" s="39">
        <f>IF(ISERROR((Table212[[#This Row],[Close Price]]-G2022)/G2022),0,(Table212[[#This Row],[Close Price]]-G2022)/G2022)</f>
        <v>-1.3525777514049357E-3</v>
      </c>
      <c r="L2023" s="39">
        <f>IF(OR(Table212[[#This Row],[Raw Return]]&lt;-20,Table212[[#This Row],[Raw Return]]&gt;20),"Outlier",Table212[[#This Row],[Raw Return]])</f>
        <v>-1.3525777514049357E-3</v>
      </c>
      <c r="M2023" s="40">
        <f>(Table212[[#This Row],[Return]]-$Q$3)^2</f>
        <v>6.9721442555635376E-6</v>
      </c>
      <c r="N2023" s="40">
        <f>(Table212[[#This Row],[Return]]-$Q$3)^3</f>
        <v>-1.8409820171469475E-8</v>
      </c>
    </row>
    <row r="2024" spans="1:14" x14ac:dyDescent="0.3">
      <c r="A2024" s="36">
        <v>43242</v>
      </c>
      <c r="B2024" s="37">
        <v>5722.05</v>
      </c>
      <c r="C2024" s="37">
        <v>5715</v>
      </c>
      <c r="D2024" s="37">
        <v>6020</v>
      </c>
      <c r="E2024" s="37">
        <v>5682.15</v>
      </c>
      <c r="F2024" s="37">
        <v>5999</v>
      </c>
      <c r="G2024" s="37">
        <v>5971.8</v>
      </c>
      <c r="H2024" s="37">
        <v>5906.58</v>
      </c>
      <c r="I2024" s="37">
        <v>429138</v>
      </c>
      <c r="J2024" s="38">
        <v>2534736537.4499998</v>
      </c>
      <c r="K2024" s="39">
        <f>IF(ISERROR((Table212[[#This Row],[Close Price]]-G2023)/G2023),0,(Table212[[#This Row],[Close Price]]-G2023)/G2023)</f>
        <v>4.3646944713870026E-2</v>
      </c>
      <c r="L2024" s="39">
        <f>IF(OR(Table212[[#This Row],[Raw Return]]&lt;-20,Table212[[#This Row],[Raw Return]]&gt;20),"Outlier",Table212[[#This Row],[Raw Return]])</f>
        <v>4.3646944713870026E-2</v>
      </c>
      <c r="M2024" s="40">
        <f>(Table212[[#This Row],[Return]]-$Q$3)^2</f>
        <v>1.7942883241664654E-3</v>
      </c>
      <c r="N2024" s="40">
        <f>(Table212[[#This Row],[Return]]-$Q$3)^3</f>
        <v>7.6004332048016415E-5</v>
      </c>
    </row>
    <row r="2025" spans="1:14" x14ac:dyDescent="0.3">
      <c r="A2025" s="31">
        <v>43243</v>
      </c>
      <c r="B2025" s="32">
        <v>5971.8</v>
      </c>
      <c r="C2025" s="32">
        <v>5949</v>
      </c>
      <c r="D2025" s="32">
        <v>5960</v>
      </c>
      <c r="E2025" s="32">
        <v>5770</v>
      </c>
      <c r="F2025" s="32">
        <v>5780</v>
      </c>
      <c r="G2025" s="32">
        <v>5790.05</v>
      </c>
      <c r="H2025" s="32">
        <v>5874.11</v>
      </c>
      <c r="I2025" s="32">
        <v>162348</v>
      </c>
      <c r="J2025" s="33">
        <v>953649861</v>
      </c>
      <c r="K2025" s="39">
        <f>IF(ISERROR((Table212[[#This Row],[Close Price]]-G2024)/G2024),0,(Table212[[#This Row],[Close Price]]-G2024)/G2024)</f>
        <v>-3.0434709802739542E-2</v>
      </c>
      <c r="L2025" s="39">
        <f>IF(OR(Table212[[#This Row],[Raw Return]]&lt;-20,Table212[[#This Row],[Raw Return]]&gt;20),"Outlier",Table212[[#This Row],[Raw Return]])</f>
        <v>-3.0434709802739542E-2</v>
      </c>
      <c r="M2025" s="40">
        <f>(Table212[[#This Row],[Return]]-$Q$3)^2</f>
        <v>1.00632423099574E-3</v>
      </c>
      <c r="N2025" s="40">
        <f>(Table212[[#This Row],[Return]]-$Q$3)^3</f>
        <v>-3.1923235011877762E-5</v>
      </c>
    </row>
    <row r="2026" spans="1:14" x14ac:dyDescent="0.3">
      <c r="A2026" s="36">
        <v>43244</v>
      </c>
      <c r="B2026" s="37">
        <v>5790.05</v>
      </c>
      <c r="C2026" s="37">
        <v>5820</v>
      </c>
      <c r="D2026" s="37">
        <v>5875</v>
      </c>
      <c r="E2026" s="37">
        <v>5703.7</v>
      </c>
      <c r="F2026" s="37">
        <v>5862</v>
      </c>
      <c r="G2026" s="37">
        <v>5826.4</v>
      </c>
      <c r="H2026" s="37">
        <v>5791.76</v>
      </c>
      <c r="I2026" s="37">
        <v>154493</v>
      </c>
      <c r="J2026" s="38">
        <v>894785701.20000005</v>
      </c>
      <c r="K2026" s="39">
        <f>IF(ISERROR((Table212[[#This Row],[Close Price]]-G2025)/G2025),0,(Table212[[#This Row],[Close Price]]-G2025)/G2025)</f>
        <v>6.278011416136208E-3</v>
      </c>
      <c r="L2026" s="39">
        <f>IF(OR(Table212[[#This Row],[Raw Return]]&lt;-20,Table212[[#This Row],[Raw Return]]&gt;20),"Outlier",Table212[[#This Row],[Raw Return]])</f>
        <v>6.278011416136208E-3</v>
      </c>
      <c r="M2026" s="40">
        <f>(Table212[[#This Row],[Return]]-$Q$3)^2</f>
        <v>2.4901171313879597E-5</v>
      </c>
      <c r="N2026" s="40">
        <f>(Table212[[#This Row],[Return]]-$Q$3)^3</f>
        <v>1.2425951787063917E-7</v>
      </c>
    </row>
    <row r="2027" spans="1:14" x14ac:dyDescent="0.3">
      <c r="A2027" s="31">
        <v>43245</v>
      </c>
      <c r="B2027" s="32">
        <v>5826.4</v>
      </c>
      <c r="C2027" s="32">
        <v>5864</v>
      </c>
      <c r="D2027" s="32">
        <v>6097.3</v>
      </c>
      <c r="E2027" s="32">
        <v>5850</v>
      </c>
      <c r="F2027" s="32">
        <v>6084.95</v>
      </c>
      <c r="G2027" s="32">
        <v>6071.7</v>
      </c>
      <c r="H2027" s="32">
        <v>6008.81</v>
      </c>
      <c r="I2027" s="32">
        <v>316608</v>
      </c>
      <c r="J2027" s="33">
        <v>1902435735.2</v>
      </c>
      <c r="K2027" s="39">
        <f>IF(ISERROR((Table212[[#This Row],[Close Price]]-G2026)/G2026),0,(Table212[[#This Row],[Close Price]]-G2026)/G2026)</f>
        <v>4.2101469174790643E-2</v>
      </c>
      <c r="L2027" s="39">
        <f>IF(OR(Table212[[#This Row],[Raw Return]]&lt;-20,Table212[[#This Row],[Raw Return]]&gt;20),"Outlier",Table212[[#This Row],[Raw Return]])</f>
        <v>4.2101469174790643E-2</v>
      </c>
      <c r="M2027" s="40">
        <f>(Table212[[#This Row],[Return]]-$Q$3)^2</f>
        <v>1.6657470964641593E-3</v>
      </c>
      <c r="N2027" s="40">
        <f>(Table212[[#This Row],[Return]]-$Q$3)^3</f>
        <v>6.7985077567639249E-5</v>
      </c>
    </row>
    <row r="2028" spans="1:14" x14ac:dyDescent="0.3">
      <c r="A2028" s="36">
        <v>43248</v>
      </c>
      <c r="B2028" s="37">
        <v>6071.7</v>
      </c>
      <c r="C2028" s="37">
        <v>6080</v>
      </c>
      <c r="D2028" s="37">
        <v>6121</v>
      </c>
      <c r="E2028" s="37">
        <v>5980.15</v>
      </c>
      <c r="F2028" s="37">
        <v>6002</v>
      </c>
      <c r="G2028" s="37">
        <v>6009.35</v>
      </c>
      <c r="H2028" s="37">
        <v>6051.74</v>
      </c>
      <c r="I2028" s="37">
        <v>151343</v>
      </c>
      <c r="J2028" s="38">
        <v>915888310.5</v>
      </c>
      <c r="K2028" s="39">
        <f>IF(ISERROR((Table212[[#This Row],[Close Price]]-G2027)/G2027),0,(Table212[[#This Row],[Close Price]]-G2027)/G2027)</f>
        <v>-1.0268952682115298E-2</v>
      </c>
      <c r="L2028" s="39">
        <f>IF(OR(Table212[[#This Row],[Raw Return]]&lt;-20,Table212[[#This Row],[Raw Return]]&gt;20),"Outlier",Table212[[#This Row],[Raw Return]])</f>
        <v>-1.0268952682115298E-2</v>
      </c>
      <c r="M2028" s="40">
        <f>(Table212[[#This Row],[Return]]-$Q$3)^2</f>
        <v>1.3356093801689649E-4</v>
      </c>
      <c r="N2028" s="40">
        <f>(Table212[[#This Row],[Return]]-$Q$3)^3</f>
        <v>-1.5435446285011238E-6</v>
      </c>
    </row>
    <row r="2029" spans="1:14" x14ac:dyDescent="0.3">
      <c r="A2029" s="31">
        <v>43249</v>
      </c>
      <c r="B2029" s="32">
        <v>6009.35</v>
      </c>
      <c r="C2029" s="32">
        <v>6009.35</v>
      </c>
      <c r="D2029" s="32">
        <v>6055</v>
      </c>
      <c r="E2029" s="32">
        <v>5865.1</v>
      </c>
      <c r="F2029" s="32">
        <v>5868</v>
      </c>
      <c r="G2029" s="32">
        <v>5887.85</v>
      </c>
      <c r="H2029" s="32">
        <v>5960.68</v>
      </c>
      <c r="I2029" s="32">
        <v>117673</v>
      </c>
      <c r="J2029" s="33">
        <v>701411090.5</v>
      </c>
      <c r="K2029" s="39">
        <f>IF(ISERROR((Table212[[#This Row],[Close Price]]-G2028)/G2028),0,(Table212[[#This Row],[Close Price]]-G2028)/G2028)</f>
        <v>-2.0218492848644194E-2</v>
      </c>
      <c r="L2029" s="39">
        <f>IF(OR(Table212[[#This Row],[Raw Return]]&lt;-20,Table212[[#This Row],[Raw Return]]&gt;20),"Outlier",Table212[[#This Row],[Raw Return]])</f>
        <v>-2.0218492848644194E-2</v>
      </c>
      <c r="M2029" s="40">
        <f>(Table212[[#This Row],[Return]]-$Q$3)^2</f>
        <v>4.6252510847434364E-4</v>
      </c>
      <c r="N2029" s="40">
        <f>(Table212[[#This Row],[Return]]-$Q$3)^3</f>
        <v>-9.9472485682481699E-6</v>
      </c>
    </row>
    <row r="2030" spans="1:14" x14ac:dyDescent="0.3">
      <c r="A2030" s="36">
        <v>43250</v>
      </c>
      <c r="B2030" s="37">
        <v>5887.85</v>
      </c>
      <c r="C2030" s="37">
        <v>5848.65</v>
      </c>
      <c r="D2030" s="37">
        <v>5995.3</v>
      </c>
      <c r="E2030" s="37">
        <v>5815</v>
      </c>
      <c r="F2030" s="37">
        <v>5973</v>
      </c>
      <c r="G2030" s="37">
        <v>5958.85</v>
      </c>
      <c r="H2030" s="37">
        <v>5921.94</v>
      </c>
      <c r="I2030" s="37">
        <v>197976</v>
      </c>
      <c r="J2030" s="38">
        <v>1172402708.7</v>
      </c>
      <c r="K2030" s="39">
        <f>IF(ISERROR((Table212[[#This Row],[Close Price]]-G2029)/G2029),0,(Table212[[#This Row],[Close Price]]-G2029)/G2029)</f>
        <v>1.205873111577231E-2</v>
      </c>
      <c r="L2030" s="39">
        <f>IF(OR(Table212[[#This Row],[Raw Return]]&lt;-20,Table212[[#This Row],[Raw Return]]&gt;20),"Outlier",Table212[[#This Row],[Raw Return]])</f>
        <v>1.205873111577231E-2</v>
      </c>
      <c r="M2030" s="40">
        <f>(Table212[[#This Row],[Return]]-$Q$3)^2</f>
        <v>1.1601071522386E-4</v>
      </c>
      <c r="N2030" s="40">
        <f>(Table212[[#This Row],[Return]]-$Q$3)^3</f>
        <v>1.2495313489920878E-6</v>
      </c>
    </row>
    <row r="2031" spans="1:14" x14ac:dyDescent="0.3">
      <c r="A2031" s="31">
        <v>43251</v>
      </c>
      <c r="B2031" s="32">
        <v>5958.85</v>
      </c>
      <c r="C2031" s="32">
        <v>5995</v>
      </c>
      <c r="D2031" s="32">
        <v>6156.9</v>
      </c>
      <c r="E2031" s="32">
        <v>5930.8</v>
      </c>
      <c r="F2031" s="32">
        <v>6050</v>
      </c>
      <c r="G2031" s="32">
        <v>6042.25</v>
      </c>
      <c r="H2031" s="32">
        <v>6020.61</v>
      </c>
      <c r="I2031" s="32">
        <v>264768</v>
      </c>
      <c r="J2031" s="33">
        <v>1594064857.3</v>
      </c>
      <c r="K2031" s="39">
        <f>IF(ISERROR((Table212[[#This Row],[Close Price]]-G2030)/G2030),0,(Table212[[#This Row],[Close Price]]-G2030)/G2030)</f>
        <v>1.3995989158981956E-2</v>
      </c>
      <c r="L2031" s="39">
        <f>IF(OR(Table212[[#This Row],[Raw Return]]&lt;-20,Table212[[#This Row],[Raw Return]]&gt;20),"Outlier",Table212[[#This Row],[Raw Return]])</f>
        <v>1.3995989158981956E-2</v>
      </c>
      <c r="M2031" s="40">
        <f>(Table212[[#This Row],[Return]]-$Q$3)^2</f>
        <v>1.6149542659803446E-4</v>
      </c>
      <c r="N2031" s="40">
        <f>(Table212[[#This Row],[Return]]-$Q$3)^3</f>
        <v>2.0522976224937409E-6</v>
      </c>
    </row>
    <row r="2032" spans="1:14" x14ac:dyDescent="0.3">
      <c r="A2032" s="36">
        <v>43252</v>
      </c>
      <c r="B2032" s="37">
        <v>6042.25</v>
      </c>
      <c r="C2032" s="37">
        <v>6069</v>
      </c>
      <c r="D2032" s="37">
        <v>6069</v>
      </c>
      <c r="E2032" s="37">
        <v>5850</v>
      </c>
      <c r="F2032" s="37">
        <v>5855</v>
      </c>
      <c r="G2032" s="37">
        <v>5882.2</v>
      </c>
      <c r="H2032" s="37">
        <v>5918.21</v>
      </c>
      <c r="I2032" s="37">
        <v>153804</v>
      </c>
      <c r="J2032" s="38">
        <v>910244158.39999998</v>
      </c>
      <c r="K2032" s="39">
        <f>IF(ISERROR((Table212[[#This Row],[Close Price]]-G2031)/G2031),0,(Table212[[#This Row],[Close Price]]-G2031)/G2031)</f>
        <v>-2.6488476974636962E-2</v>
      </c>
      <c r="L2032" s="39">
        <f>IF(OR(Table212[[#This Row],[Raw Return]]&lt;-20,Table212[[#This Row],[Raw Return]]&gt;20),"Outlier",Table212[[#This Row],[Raw Return]])</f>
        <v>-2.6488476974636962E-2</v>
      </c>
      <c r="M2032" s="40">
        <f>(Table212[[#This Row],[Return]]-$Q$3)^2</f>
        <v>7.7152734400412471E-4</v>
      </c>
      <c r="N2032" s="40">
        <f>(Table212[[#This Row],[Return]]-$Q$3)^3</f>
        <v>-2.1430237494349351E-5</v>
      </c>
    </row>
    <row r="2033" spans="1:14" x14ac:dyDescent="0.3">
      <c r="A2033" s="31">
        <v>43255</v>
      </c>
      <c r="B2033" s="32">
        <v>5882.2</v>
      </c>
      <c r="C2033" s="32">
        <v>5802.25</v>
      </c>
      <c r="D2033" s="32">
        <v>5914.4</v>
      </c>
      <c r="E2033" s="32">
        <v>5730</v>
      </c>
      <c r="F2033" s="32">
        <v>5764.3</v>
      </c>
      <c r="G2033" s="32">
        <v>5748.55</v>
      </c>
      <c r="H2033" s="32">
        <v>5817.37</v>
      </c>
      <c r="I2033" s="32">
        <v>103183</v>
      </c>
      <c r="J2033" s="33">
        <v>600253851.79999995</v>
      </c>
      <c r="K2033" s="39">
        <f>IF(ISERROR((Table212[[#This Row],[Close Price]]-G2032)/G2032),0,(Table212[[#This Row],[Close Price]]-G2032)/G2032)</f>
        <v>-2.2721090748359395E-2</v>
      </c>
      <c r="L2033" s="39">
        <f>IF(OR(Table212[[#This Row],[Raw Return]]&lt;-20,Table212[[#This Row],[Raw Return]]&gt;20),"Outlier",Table212[[#This Row],[Raw Return]])</f>
        <v>-2.2721090748359395E-2</v>
      </c>
      <c r="M2033" s="40">
        <f>(Table212[[#This Row],[Return]]-$Q$3)^2</f>
        <v>5.7643183224614317E-4</v>
      </c>
      <c r="N2033" s="40">
        <f>(Table212[[#This Row],[Return]]-$Q$3)^3</f>
        <v>-1.3839548874232944E-5</v>
      </c>
    </row>
    <row r="2034" spans="1:14" x14ac:dyDescent="0.3">
      <c r="A2034" s="36">
        <v>43256</v>
      </c>
      <c r="B2034" s="37">
        <v>5748.55</v>
      </c>
      <c r="C2034" s="37">
        <v>5779.95</v>
      </c>
      <c r="D2034" s="37">
        <v>5818</v>
      </c>
      <c r="E2034" s="37">
        <v>5682.6</v>
      </c>
      <c r="F2034" s="37">
        <v>5817.95</v>
      </c>
      <c r="G2034" s="37">
        <v>5770.95</v>
      </c>
      <c r="H2034" s="37">
        <v>5740.68</v>
      </c>
      <c r="I2034" s="37">
        <v>137632</v>
      </c>
      <c r="J2034" s="38">
        <v>790100698.20000005</v>
      </c>
      <c r="K2034" s="39">
        <f>IF(ISERROR((Table212[[#This Row],[Close Price]]-G2033)/G2033),0,(Table212[[#This Row],[Close Price]]-G2033)/G2033)</f>
        <v>3.8966348035590951E-3</v>
      </c>
      <c r="L2034" s="39">
        <f>IF(OR(Table212[[#This Row],[Raw Return]]&lt;-20,Table212[[#This Row],[Raw Return]]&gt;20),"Outlier",Table212[[#This Row],[Raw Return]])</f>
        <v>3.8966348035590951E-3</v>
      </c>
      <c r="M2034" s="40">
        <f>(Table212[[#This Row],[Return]]-$Q$3)^2</f>
        <v>6.8054760338990459E-6</v>
      </c>
      <c r="N2034" s="40">
        <f>(Table212[[#This Row],[Return]]-$Q$3)^3</f>
        <v>1.7753654477892978E-8</v>
      </c>
    </row>
    <row r="2035" spans="1:14" x14ac:dyDescent="0.3">
      <c r="A2035" s="31">
        <v>43257</v>
      </c>
      <c r="B2035" s="32">
        <v>5770.95</v>
      </c>
      <c r="C2035" s="32">
        <v>5807</v>
      </c>
      <c r="D2035" s="32">
        <v>5929.9</v>
      </c>
      <c r="E2035" s="32">
        <v>5777.35</v>
      </c>
      <c r="F2035" s="32">
        <v>5914</v>
      </c>
      <c r="G2035" s="32">
        <v>5914.75</v>
      </c>
      <c r="H2035" s="32">
        <v>5859.19</v>
      </c>
      <c r="I2035" s="32">
        <v>123156</v>
      </c>
      <c r="J2035" s="33">
        <v>721594549.79999995</v>
      </c>
      <c r="K2035" s="39">
        <f>IF(ISERROR((Table212[[#This Row],[Close Price]]-G2034)/G2034),0,(Table212[[#This Row],[Close Price]]-G2034)/G2034)</f>
        <v>2.4917907796809916E-2</v>
      </c>
      <c r="L2035" s="39">
        <f>IF(OR(Table212[[#This Row],[Raw Return]]&lt;-20,Table212[[#This Row],[Raw Return]]&gt;20),"Outlier",Table212[[#This Row],[Raw Return]])</f>
        <v>2.4917907796809916E-2</v>
      </c>
      <c r="M2035" s="40">
        <f>(Table212[[#This Row],[Return]]-$Q$3)^2</f>
        <v>5.5837707607183328E-4</v>
      </c>
      <c r="N2035" s="40">
        <f>(Table212[[#This Row],[Return]]-$Q$3)^3</f>
        <v>1.3194452387866623E-5</v>
      </c>
    </row>
    <row r="2036" spans="1:14" x14ac:dyDescent="0.3">
      <c r="A2036" s="36">
        <v>43258</v>
      </c>
      <c r="B2036" s="37">
        <v>5914.75</v>
      </c>
      <c r="C2036" s="37">
        <v>5939</v>
      </c>
      <c r="D2036" s="37">
        <v>6040</v>
      </c>
      <c r="E2036" s="37">
        <v>5907.05</v>
      </c>
      <c r="F2036" s="37">
        <v>6015.1</v>
      </c>
      <c r="G2036" s="37">
        <v>6014.25</v>
      </c>
      <c r="H2036" s="37">
        <v>5991.04</v>
      </c>
      <c r="I2036" s="37">
        <v>147187</v>
      </c>
      <c r="J2036" s="38">
        <v>881803191.14999998</v>
      </c>
      <c r="K2036" s="39">
        <f>IF(ISERROR((Table212[[#This Row],[Close Price]]-G2035)/G2035),0,(Table212[[#This Row],[Close Price]]-G2035)/G2035)</f>
        <v>1.6822350902405005E-2</v>
      </c>
      <c r="L2036" s="39">
        <f>IF(OR(Table212[[#This Row],[Raw Return]]&lt;-20,Table212[[#This Row],[Raw Return]]&gt;20),"Outlier",Table212[[#This Row],[Raw Return]])</f>
        <v>1.6822350902405005E-2</v>
      </c>
      <c r="M2036" s="40">
        <f>(Table212[[#This Row],[Return]]-$Q$3)^2</f>
        <v>2.4131903835120311E-4</v>
      </c>
      <c r="N2036" s="40">
        <f>(Table212[[#This Row],[Return]]-$Q$3)^3</f>
        <v>3.7487577706217064E-6</v>
      </c>
    </row>
    <row r="2037" spans="1:14" x14ac:dyDescent="0.3">
      <c r="A2037" s="31">
        <v>43259</v>
      </c>
      <c r="B2037" s="32">
        <v>6014.25</v>
      </c>
      <c r="C2037" s="32">
        <v>5997.8</v>
      </c>
      <c r="D2037" s="32">
        <v>6047.4</v>
      </c>
      <c r="E2037" s="32">
        <v>5926</v>
      </c>
      <c r="F2037" s="32">
        <v>6005</v>
      </c>
      <c r="G2037" s="32">
        <v>6025.5</v>
      </c>
      <c r="H2037" s="32">
        <v>5991.64</v>
      </c>
      <c r="I2037" s="32">
        <v>183674</v>
      </c>
      <c r="J2037" s="33">
        <v>1100508199.6500001</v>
      </c>
      <c r="K2037" s="39">
        <f>IF(ISERROR((Table212[[#This Row],[Close Price]]-G2036)/G2036),0,(Table212[[#This Row],[Close Price]]-G2036)/G2036)</f>
        <v>1.8705574261129816E-3</v>
      </c>
      <c r="L2037" s="39">
        <f>IF(OR(Table212[[#This Row],[Raw Return]]&lt;-20,Table212[[#This Row],[Raw Return]]&gt;20),"Outlier",Table212[[#This Row],[Raw Return]])</f>
        <v>1.8705574261129816E-3</v>
      </c>
      <c r="M2037" s="40">
        <f>(Table212[[#This Row],[Return]]-$Q$3)^2</f>
        <v>3.3948493197889577E-7</v>
      </c>
      <c r="N2037" s="40">
        <f>(Table212[[#This Row],[Return]]-$Q$3)^3</f>
        <v>1.978020345562799E-10</v>
      </c>
    </row>
    <row r="2038" spans="1:14" x14ac:dyDescent="0.3">
      <c r="A2038" s="36">
        <v>43262</v>
      </c>
      <c r="B2038" s="37">
        <v>6025.5</v>
      </c>
      <c r="C2038" s="37">
        <v>6015</v>
      </c>
      <c r="D2038" s="37">
        <v>6148</v>
      </c>
      <c r="E2038" s="37">
        <v>5993.1</v>
      </c>
      <c r="F2038" s="37">
        <v>6056</v>
      </c>
      <c r="G2038" s="37">
        <v>6068.95</v>
      </c>
      <c r="H2038" s="37">
        <v>6095.28</v>
      </c>
      <c r="I2038" s="37">
        <v>148193</v>
      </c>
      <c r="J2038" s="38">
        <v>903277156.45000005</v>
      </c>
      <c r="K2038" s="39">
        <f>IF(ISERROR((Table212[[#This Row],[Close Price]]-G2037)/G2037),0,(Table212[[#This Row],[Close Price]]-G2037)/G2037)</f>
        <v>7.2110198323790259E-3</v>
      </c>
      <c r="L2038" s="39">
        <f>IF(OR(Table212[[#This Row],[Raw Return]]&lt;-20,Table212[[#This Row],[Raw Return]]&gt;20),"Outlier",Table212[[#This Row],[Raw Return]])</f>
        <v>7.2110198323790259E-3</v>
      </c>
      <c r="M2038" s="40">
        <f>(Table212[[#This Row],[Return]]-$Q$3)^2</f>
        <v>3.5083300320200758E-5</v>
      </c>
      <c r="N2038" s="40">
        <f>(Table212[[#This Row],[Return]]-$Q$3)^3</f>
        <v>2.0780244908038325E-7</v>
      </c>
    </row>
    <row r="2039" spans="1:14" x14ac:dyDescent="0.3">
      <c r="A2039" s="31">
        <v>43263</v>
      </c>
      <c r="B2039" s="32">
        <v>6068.95</v>
      </c>
      <c r="C2039" s="32">
        <v>6120</v>
      </c>
      <c r="D2039" s="32">
        <v>6120</v>
      </c>
      <c r="E2039" s="32">
        <v>6045.3</v>
      </c>
      <c r="F2039" s="32">
        <v>6080.15</v>
      </c>
      <c r="G2039" s="32">
        <v>6078.55</v>
      </c>
      <c r="H2039" s="32">
        <v>6087.11</v>
      </c>
      <c r="I2039" s="32">
        <v>106911</v>
      </c>
      <c r="J2039" s="33">
        <v>650779393.39999998</v>
      </c>
      <c r="K2039" s="39">
        <f>IF(ISERROR((Table212[[#This Row],[Close Price]]-G2038)/G2038),0,(Table212[[#This Row],[Close Price]]-G2038)/G2038)</f>
        <v>1.5818222262500702E-3</v>
      </c>
      <c r="L2039" s="39">
        <f>IF(OR(Table212[[#This Row],[Raw Return]]&lt;-20,Table212[[#This Row],[Raw Return]]&gt;20),"Outlier",Table212[[#This Row],[Raw Return]])</f>
        <v>1.5818222262500702E-3</v>
      </c>
      <c r="M2039" s="40">
        <f>(Table212[[#This Row],[Return]]-$Q$3)^2</f>
        <v>8.6387881861753147E-8</v>
      </c>
      <c r="N2039" s="40">
        <f>(Table212[[#This Row],[Return]]-$Q$3)^3</f>
        <v>2.5390966854566421E-11</v>
      </c>
    </row>
    <row r="2040" spans="1:14" x14ac:dyDescent="0.3">
      <c r="A2040" s="36">
        <v>43264</v>
      </c>
      <c r="B2040" s="37">
        <v>6078.55</v>
      </c>
      <c r="C2040" s="37">
        <v>6078</v>
      </c>
      <c r="D2040" s="37">
        <v>6108</v>
      </c>
      <c r="E2040" s="37">
        <v>6015.1</v>
      </c>
      <c r="F2040" s="37">
        <v>6085</v>
      </c>
      <c r="G2040" s="37">
        <v>6074.8</v>
      </c>
      <c r="H2040" s="37">
        <v>6078.26</v>
      </c>
      <c r="I2040" s="37">
        <v>93790</v>
      </c>
      <c r="J2040" s="38">
        <v>570079897.20000005</v>
      </c>
      <c r="K2040" s="39">
        <f>IF(ISERROR((Table212[[#This Row],[Close Price]]-G2039)/G2039),0,(Table212[[#This Row],[Close Price]]-G2039)/G2039)</f>
        <v>-6.1692344391343326E-4</v>
      </c>
      <c r="L2040" s="39">
        <f>IF(OR(Table212[[#This Row],[Raw Return]]&lt;-20,Table212[[#This Row],[Raw Return]]&gt;20),"Outlier",Table212[[#This Row],[Raw Return]])</f>
        <v>-6.1692344391343326E-4</v>
      </c>
      <c r="M2040" s="40">
        <f>(Table212[[#This Row],[Return]]-$Q$3)^2</f>
        <v>3.6283678623739421E-6</v>
      </c>
      <c r="N2040" s="40">
        <f>(Table212[[#This Row],[Return]]-$Q$3)^3</f>
        <v>-6.9114149392419832E-9</v>
      </c>
    </row>
    <row r="2041" spans="1:14" x14ac:dyDescent="0.3">
      <c r="A2041" s="31">
        <v>43265</v>
      </c>
      <c r="B2041" s="32">
        <v>6074.8</v>
      </c>
      <c r="C2041" s="32">
        <v>6070</v>
      </c>
      <c r="D2041" s="32">
        <v>6070</v>
      </c>
      <c r="E2041" s="32">
        <v>5991.3</v>
      </c>
      <c r="F2041" s="32">
        <v>6021</v>
      </c>
      <c r="G2041" s="32">
        <v>6028</v>
      </c>
      <c r="H2041" s="32">
        <v>6029.42</v>
      </c>
      <c r="I2041" s="32">
        <v>65910</v>
      </c>
      <c r="J2041" s="33">
        <v>397398757.30000001</v>
      </c>
      <c r="K2041" s="39">
        <f>IF(ISERROR((Table212[[#This Row],[Close Price]]-G2040)/G2040),0,(Table212[[#This Row],[Close Price]]-G2040)/G2040)</f>
        <v>-7.703957331928653E-3</v>
      </c>
      <c r="L2041" s="39">
        <f>IF(OR(Table212[[#This Row],[Raw Return]]&lt;-20,Table212[[#This Row],[Raw Return]]&gt;20),"Outlier",Table212[[#This Row],[Raw Return]])</f>
        <v>-7.703957331928653E-3</v>
      </c>
      <c r="M2041" s="40">
        <f>(Table212[[#This Row],[Return]]-$Q$3)^2</f>
        <v>8.0853571493267037E-5</v>
      </c>
      <c r="N2041" s="40">
        <f>(Table212[[#This Row],[Return]]-$Q$3)^3</f>
        <v>-7.2702410881627536E-7</v>
      </c>
    </row>
    <row r="2042" spans="1:14" x14ac:dyDescent="0.3">
      <c r="A2042" s="36">
        <v>43266</v>
      </c>
      <c r="B2042" s="37">
        <v>6028</v>
      </c>
      <c r="C2042" s="37">
        <v>6025</v>
      </c>
      <c r="D2042" s="37">
        <v>6033.25</v>
      </c>
      <c r="E2042" s="37">
        <v>5930.35</v>
      </c>
      <c r="F2042" s="37">
        <v>5967.1</v>
      </c>
      <c r="G2042" s="37">
        <v>5979.1</v>
      </c>
      <c r="H2042" s="37">
        <v>5978.63</v>
      </c>
      <c r="I2042" s="37">
        <v>251127</v>
      </c>
      <c r="J2042" s="38">
        <v>1501395391</v>
      </c>
      <c r="K2042" s="39">
        <f>IF(ISERROR((Table212[[#This Row],[Close Price]]-G2041)/G2041),0,(Table212[[#This Row],[Close Price]]-G2041)/G2041)</f>
        <v>-8.1121433311213721E-3</v>
      </c>
      <c r="L2042" s="39">
        <f>IF(OR(Table212[[#This Row],[Raw Return]]&lt;-20,Table212[[#This Row],[Raw Return]]&gt;20),"Outlier",Table212[[#This Row],[Raw Return]])</f>
        <v>-8.1121433311213721E-3</v>
      </c>
      <c r="M2042" s="40">
        <f>(Table212[[#This Row],[Return]]-$Q$3)^2</f>
        <v>8.8360891166089735E-5</v>
      </c>
      <c r="N2042" s="40">
        <f>(Table212[[#This Row],[Return]]-$Q$3)^3</f>
        <v>-8.3059656547354782E-7</v>
      </c>
    </row>
    <row r="2043" spans="1:14" x14ac:dyDescent="0.3">
      <c r="A2043" s="31">
        <v>43269</v>
      </c>
      <c r="B2043" s="32">
        <v>5979.1</v>
      </c>
      <c r="C2043" s="32">
        <v>5965.9</v>
      </c>
      <c r="D2043" s="32">
        <v>6073.25</v>
      </c>
      <c r="E2043" s="32">
        <v>5962.6</v>
      </c>
      <c r="F2043" s="32">
        <v>5970</v>
      </c>
      <c r="G2043" s="32">
        <v>5995.75</v>
      </c>
      <c r="H2043" s="32">
        <v>6028.41</v>
      </c>
      <c r="I2043" s="32">
        <v>97677</v>
      </c>
      <c r="J2043" s="33">
        <v>588836520</v>
      </c>
      <c r="K2043" s="39">
        <f>IF(ISERROR((Table212[[#This Row],[Close Price]]-G2042)/G2042),0,(Table212[[#This Row],[Close Price]]-G2042)/G2042)</f>
        <v>2.7847000384672669E-3</v>
      </c>
      <c r="L2043" s="39">
        <f>IF(OR(Table212[[#This Row],[Raw Return]]&lt;-20,Table212[[#This Row],[Raw Return]]&gt;20),"Outlier",Table212[[#This Row],[Raw Return]])</f>
        <v>2.7847000384672669E-3</v>
      </c>
      <c r="M2043" s="40">
        <f>(Table212[[#This Row],[Return]]-$Q$3)^2</f>
        <v>2.2403981675955518E-6</v>
      </c>
      <c r="N2043" s="40">
        <f>(Table212[[#This Row],[Return]]-$Q$3)^3</f>
        <v>3.3534189423060464E-9</v>
      </c>
    </row>
    <row r="2044" spans="1:14" x14ac:dyDescent="0.3">
      <c r="A2044" s="36">
        <v>43270</v>
      </c>
      <c r="B2044" s="37">
        <v>5995.75</v>
      </c>
      <c r="C2044" s="37">
        <v>5975</v>
      </c>
      <c r="D2044" s="37">
        <v>5991.75</v>
      </c>
      <c r="E2044" s="37">
        <v>5901</v>
      </c>
      <c r="F2044" s="37">
        <v>5905</v>
      </c>
      <c r="G2044" s="37">
        <v>5913.2</v>
      </c>
      <c r="H2044" s="37">
        <v>5932.4</v>
      </c>
      <c r="I2044" s="37">
        <v>124685</v>
      </c>
      <c r="J2044" s="38">
        <v>739681243.95000005</v>
      </c>
      <c r="K2044" s="39">
        <f>IF(ISERROR((Table212[[#This Row],[Close Price]]-G2043)/G2043),0,(Table212[[#This Row],[Close Price]]-G2043)/G2043)</f>
        <v>-1.3768085727390265E-2</v>
      </c>
      <c r="L2044" s="39">
        <f>IF(OR(Table212[[#This Row],[Raw Return]]&lt;-20,Table212[[#This Row],[Raw Return]]&gt;20),"Outlier",Table212[[#This Row],[Raw Return]])</f>
        <v>-1.3768085727390265E-2</v>
      </c>
      <c r="M2044" s="40">
        <f>(Table212[[#This Row],[Return]]-$Q$3)^2</f>
        <v>2.2668282881557603E-4</v>
      </c>
      <c r="N2044" s="40">
        <f>(Table212[[#This Row],[Return]]-$Q$3)^3</f>
        <v>-3.4129343581653195E-6</v>
      </c>
    </row>
    <row r="2045" spans="1:14" x14ac:dyDescent="0.3">
      <c r="A2045" s="31">
        <v>43271</v>
      </c>
      <c r="B2045" s="32">
        <v>5913.2</v>
      </c>
      <c r="C2045" s="32">
        <v>5936.95</v>
      </c>
      <c r="D2045" s="32">
        <v>5969.9</v>
      </c>
      <c r="E2045" s="32">
        <v>5908.55</v>
      </c>
      <c r="F2045" s="32">
        <v>5938.95</v>
      </c>
      <c r="G2045" s="32">
        <v>5947.55</v>
      </c>
      <c r="H2045" s="32">
        <v>5938.64</v>
      </c>
      <c r="I2045" s="32">
        <v>149334</v>
      </c>
      <c r="J2045" s="33">
        <v>886840354.60000002</v>
      </c>
      <c r="K2045" s="39">
        <f>IF(ISERROR((Table212[[#This Row],[Close Price]]-G2044)/G2044),0,(Table212[[#This Row],[Close Price]]-G2044)/G2044)</f>
        <v>5.8090374078333838E-3</v>
      </c>
      <c r="L2045" s="39">
        <f>IF(OR(Table212[[#This Row],[Raw Return]]&lt;-20,Table212[[#This Row],[Raw Return]]&gt;20),"Outlier",Table212[[#This Row],[Raw Return]])</f>
        <v>5.8090374078333838E-3</v>
      </c>
      <c r="M2045" s="40">
        <f>(Table212[[#This Row],[Return]]-$Q$3)^2</f>
        <v>2.044064664752105E-5</v>
      </c>
      <c r="N2045" s="40">
        <f>(Table212[[#This Row],[Return]]-$Q$3)^3</f>
        <v>9.2414888980232321E-8</v>
      </c>
    </row>
    <row r="2046" spans="1:14" x14ac:dyDescent="0.3">
      <c r="A2046" s="36">
        <v>43272</v>
      </c>
      <c r="B2046" s="37">
        <v>5947.55</v>
      </c>
      <c r="C2046" s="37">
        <v>5959</v>
      </c>
      <c r="D2046" s="37">
        <v>6034</v>
      </c>
      <c r="E2046" s="37">
        <v>5950.6</v>
      </c>
      <c r="F2046" s="37">
        <v>5990.05</v>
      </c>
      <c r="G2046" s="37">
        <v>5991.55</v>
      </c>
      <c r="H2046" s="37">
        <v>6006.53</v>
      </c>
      <c r="I2046" s="37">
        <v>229623</v>
      </c>
      <c r="J2046" s="38">
        <v>1379237412.6500001</v>
      </c>
      <c r="K2046" s="39">
        <f>IF(ISERROR((Table212[[#This Row],[Close Price]]-G2045)/G2045),0,(Table212[[#This Row],[Close Price]]-G2045)/G2045)</f>
        <v>7.3980042202251347E-3</v>
      </c>
      <c r="L2046" s="39">
        <f>IF(OR(Table212[[#This Row],[Raw Return]]&lt;-20,Table212[[#This Row],[Raw Return]]&gt;20),"Outlier",Table212[[#This Row],[Raw Return]])</f>
        <v>7.3980042202251347E-3</v>
      </c>
      <c r="M2046" s="40">
        <f>(Table212[[#This Row],[Return]]-$Q$3)^2</f>
        <v>3.7333323830986342E-5</v>
      </c>
      <c r="N2046" s="40">
        <f>(Table212[[#This Row],[Return]]-$Q$3)^3</f>
        <v>2.2811034750291418E-7</v>
      </c>
    </row>
    <row r="2047" spans="1:14" x14ac:dyDescent="0.3">
      <c r="A2047" s="31">
        <v>43273</v>
      </c>
      <c r="B2047" s="32">
        <v>5991.55</v>
      </c>
      <c r="C2047" s="32">
        <v>5999.55</v>
      </c>
      <c r="D2047" s="32">
        <v>6190</v>
      </c>
      <c r="E2047" s="32">
        <v>5991</v>
      </c>
      <c r="F2047" s="32">
        <v>6179</v>
      </c>
      <c r="G2047" s="32">
        <v>6176.5</v>
      </c>
      <c r="H2047" s="32">
        <v>6099.88</v>
      </c>
      <c r="I2047" s="32">
        <v>242597</v>
      </c>
      <c r="J2047" s="33">
        <v>1479811390.25</v>
      </c>
      <c r="K2047" s="39">
        <f>IF(ISERROR((Table212[[#This Row],[Close Price]]-G2046)/G2046),0,(Table212[[#This Row],[Close Price]]-G2046)/G2046)</f>
        <v>3.0868473099615261E-2</v>
      </c>
      <c r="L2047" s="39">
        <f>IF(OR(Table212[[#This Row],[Raw Return]]&lt;-20,Table212[[#This Row],[Raw Return]]&gt;20),"Outlier",Table212[[#This Row],[Raw Return]])</f>
        <v>3.0868473099615261E-2</v>
      </c>
      <c r="M2047" s="40">
        <f>(Table212[[#This Row],[Return]]-$Q$3)^2</f>
        <v>8.7501006404420772E-4</v>
      </c>
      <c r="N2047" s="40">
        <f>(Table212[[#This Row],[Return]]-$Q$3)^3</f>
        <v>2.5883295600008392E-5</v>
      </c>
    </row>
    <row r="2048" spans="1:14" x14ac:dyDescent="0.3">
      <c r="A2048" s="36">
        <v>43276</v>
      </c>
      <c r="B2048" s="37">
        <v>6176.5</v>
      </c>
      <c r="C2048" s="37">
        <v>6200</v>
      </c>
      <c r="D2048" s="37">
        <v>6293.6</v>
      </c>
      <c r="E2048" s="37">
        <v>6146</v>
      </c>
      <c r="F2048" s="37">
        <v>6174</v>
      </c>
      <c r="G2048" s="37">
        <v>6165.65</v>
      </c>
      <c r="H2048" s="37">
        <v>6229.96</v>
      </c>
      <c r="I2048" s="37">
        <v>262420</v>
      </c>
      <c r="J2048" s="38">
        <v>1634865611.4000001</v>
      </c>
      <c r="K2048" s="39">
        <f>IF(ISERROR((Table212[[#This Row],[Close Price]]-G2047)/G2047),0,(Table212[[#This Row],[Close Price]]-G2047)/G2047)</f>
        <v>-1.7566583016271941E-3</v>
      </c>
      <c r="L2048" s="39">
        <f>IF(OR(Table212[[#This Row],[Raw Return]]&lt;-20,Table212[[#This Row],[Raw Return]]&gt;20),"Outlier",Table212[[#This Row],[Raw Return]])</f>
        <v>-1.7566583016271941E-3</v>
      </c>
      <c r="M2048" s="40">
        <f>(Table212[[#This Row],[Return]]-$Q$3)^2</f>
        <v>9.2693600421002466E-6</v>
      </c>
      <c r="N2048" s="40">
        <f>(Table212[[#This Row],[Return]]-$Q$3)^3</f>
        <v>-2.8221144804465397E-8</v>
      </c>
    </row>
    <row r="2049" spans="1:14" x14ac:dyDescent="0.3">
      <c r="A2049" s="31">
        <v>43277</v>
      </c>
      <c r="B2049" s="32">
        <v>6165.65</v>
      </c>
      <c r="C2049" s="32">
        <v>6174.9</v>
      </c>
      <c r="D2049" s="32">
        <v>6207.5</v>
      </c>
      <c r="E2049" s="32">
        <v>6061</v>
      </c>
      <c r="F2049" s="32">
        <v>6069.9</v>
      </c>
      <c r="G2049" s="32">
        <v>6084.35</v>
      </c>
      <c r="H2049" s="32">
        <v>6121.49</v>
      </c>
      <c r="I2049" s="32">
        <v>164996</v>
      </c>
      <c r="J2049" s="33">
        <v>1010021947.8</v>
      </c>
      <c r="K2049" s="39">
        <f>IF(ISERROR((Table212[[#This Row],[Close Price]]-G2048)/G2048),0,(Table212[[#This Row],[Close Price]]-G2048)/G2048)</f>
        <v>-1.3185957684915504E-2</v>
      </c>
      <c r="L2049" s="39">
        <f>IF(OR(Table212[[#This Row],[Raw Return]]&lt;-20,Table212[[#This Row],[Raw Return]]&gt;20),"Outlier",Table212[[#This Row],[Raw Return]])</f>
        <v>-1.3185957684915504E-2</v>
      </c>
      <c r="M2049" s="40">
        <f>(Table212[[#This Row],[Return]]-$Q$3)^2</f>
        <v>2.0949267413545244E-4</v>
      </c>
      <c r="N2049" s="40">
        <f>(Table212[[#This Row],[Return]]-$Q$3)^3</f>
        <v>-3.032168004357732E-6</v>
      </c>
    </row>
    <row r="2050" spans="1:14" x14ac:dyDescent="0.3">
      <c r="A2050" s="36">
        <v>43278</v>
      </c>
      <c r="B2050" s="37">
        <v>6084.35</v>
      </c>
      <c r="C2050" s="37">
        <v>6089</v>
      </c>
      <c r="D2050" s="37">
        <v>6119</v>
      </c>
      <c r="E2050" s="37">
        <v>5940</v>
      </c>
      <c r="F2050" s="37">
        <v>5975.1</v>
      </c>
      <c r="G2050" s="37">
        <v>5975.1</v>
      </c>
      <c r="H2050" s="37">
        <v>6005.78</v>
      </c>
      <c r="I2050" s="37">
        <v>120421</v>
      </c>
      <c r="J2050" s="38">
        <v>723222107.14999998</v>
      </c>
      <c r="K2050" s="39">
        <f>IF(ISERROR((Table212[[#This Row],[Close Price]]-G2049)/G2049),0,(Table212[[#This Row],[Close Price]]-G2049)/G2049)</f>
        <v>-1.7955903260003122E-2</v>
      </c>
      <c r="L2050" s="39">
        <f>IF(OR(Table212[[#This Row],[Raw Return]]&lt;-20,Table212[[#This Row],[Raw Return]]&gt;20),"Outlier",Table212[[#This Row],[Raw Return]])</f>
        <v>-1.7955903260003122E-2</v>
      </c>
      <c r="M2050" s="40">
        <f>(Table212[[#This Row],[Return]]-$Q$3)^2</f>
        <v>3.7032412060087846E-4</v>
      </c>
      <c r="N2050" s="40">
        <f>(Table212[[#This Row],[Return]]-$Q$3)^3</f>
        <v>-7.1264460269444925E-6</v>
      </c>
    </row>
    <row r="2051" spans="1:14" x14ac:dyDescent="0.3">
      <c r="A2051" s="31">
        <v>43279</v>
      </c>
      <c r="B2051" s="32">
        <v>5975.1</v>
      </c>
      <c r="C2051" s="32">
        <v>5980</v>
      </c>
      <c r="D2051" s="32">
        <v>5980</v>
      </c>
      <c r="E2051" s="32">
        <v>5760.05</v>
      </c>
      <c r="F2051" s="32">
        <v>5850.1</v>
      </c>
      <c r="G2051" s="32">
        <v>5848</v>
      </c>
      <c r="H2051" s="32">
        <v>5856.39</v>
      </c>
      <c r="I2051" s="32">
        <v>212176</v>
      </c>
      <c r="J2051" s="33">
        <v>1242586119.25</v>
      </c>
      <c r="K2051" s="39">
        <f>IF(ISERROR((Table212[[#This Row],[Close Price]]-G2050)/G2050),0,(Table212[[#This Row],[Close Price]]-G2050)/G2050)</f>
        <v>-2.1271610516978855E-2</v>
      </c>
      <c r="L2051" s="39">
        <f>IF(OR(Table212[[#This Row],[Raw Return]]&lt;-20,Table212[[#This Row],[Raw Return]]&gt;20),"Outlier",Table212[[#This Row],[Raw Return]])</f>
        <v>-2.1271610516978855E-2</v>
      </c>
      <c r="M2051" s="40">
        <f>(Table212[[#This Row],[Return]]-$Q$3)^2</f>
        <v>5.0893169845473687E-4</v>
      </c>
      <c r="N2051" s="40">
        <f>(Table212[[#This Row],[Return]]-$Q$3)^3</f>
        <v>-1.148125207568172E-5</v>
      </c>
    </row>
    <row r="2052" spans="1:14" x14ac:dyDescent="0.3">
      <c r="A2052" s="36">
        <v>43280</v>
      </c>
      <c r="B2052" s="37">
        <v>5848</v>
      </c>
      <c r="C2052" s="37">
        <v>5870</v>
      </c>
      <c r="D2052" s="37">
        <v>5932.7</v>
      </c>
      <c r="E2052" s="37">
        <v>5808</v>
      </c>
      <c r="F2052" s="37">
        <v>5830</v>
      </c>
      <c r="G2052" s="37">
        <v>5821.1</v>
      </c>
      <c r="H2052" s="37">
        <v>5862.52</v>
      </c>
      <c r="I2052" s="37">
        <v>153569</v>
      </c>
      <c r="J2052" s="38">
        <v>900301082</v>
      </c>
      <c r="K2052" s="39">
        <f>IF(ISERROR((Table212[[#This Row],[Close Price]]-G2051)/G2051),0,(Table212[[#This Row],[Close Price]]-G2051)/G2051)</f>
        <v>-4.5998632010943287E-3</v>
      </c>
      <c r="L2052" s="39">
        <f>IF(OR(Table212[[#This Row],[Raw Return]]&lt;-20,Table212[[#This Row],[Raw Return]]&gt;20),"Outlier",Table212[[#This Row],[Raw Return]])</f>
        <v>-4.5998632010943287E-3</v>
      </c>
      <c r="M2052" s="40">
        <f>(Table212[[#This Row],[Return]]-$Q$3)^2</f>
        <v>3.4665803452826088E-5</v>
      </c>
      <c r="N2052" s="40">
        <f>(Table212[[#This Row],[Return]]-$Q$3)^3</f>
        <v>-2.0410418303770778E-7</v>
      </c>
    </row>
    <row r="2053" spans="1:14" x14ac:dyDescent="0.3">
      <c r="A2053" s="31">
        <v>43283</v>
      </c>
      <c r="B2053" s="32">
        <v>5821.1</v>
      </c>
      <c r="C2053" s="32">
        <v>5860</v>
      </c>
      <c r="D2053" s="32">
        <v>5880</v>
      </c>
      <c r="E2053" s="32">
        <v>5750.45</v>
      </c>
      <c r="F2053" s="32">
        <v>5762.95</v>
      </c>
      <c r="G2053" s="32">
        <v>5778.3</v>
      </c>
      <c r="H2053" s="32">
        <v>5814.11</v>
      </c>
      <c r="I2053" s="32">
        <v>113658</v>
      </c>
      <c r="J2053" s="33">
        <v>660820159.29999995</v>
      </c>
      <c r="K2053" s="39">
        <f>IF(ISERROR((Table212[[#This Row],[Close Price]]-G2052)/G2052),0,(Table212[[#This Row],[Close Price]]-G2052)/G2052)</f>
        <v>-7.3525622305062929E-3</v>
      </c>
      <c r="L2053" s="39">
        <f>IF(OR(Table212[[#This Row],[Raw Return]]&lt;-20,Table212[[#This Row],[Raw Return]]&gt;20),"Outlier",Table212[[#This Row],[Raw Return]])</f>
        <v>-7.3525622305062929E-3</v>
      </c>
      <c r="M2053" s="40">
        <f>(Table212[[#This Row],[Return]]-$Q$3)^2</f>
        <v>7.4657657911106752E-5</v>
      </c>
      <c r="N2053" s="40">
        <f>(Table212[[#This Row],[Return]]-$Q$3)^3</f>
        <v>-6.4507697734603222E-7</v>
      </c>
    </row>
    <row r="2054" spans="1:14" x14ac:dyDescent="0.3">
      <c r="A2054" s="36">
        <v>43284</v>
      </c>
      <c r="B2054" s="37">
        <v>5778.3</v>
      </c>
      <c r="C2054" s="37">
        <v>5777.8</v>
      </c>
      <c r="D2054" s="37">
        <v>5899</v>
      </c>
      <c r="E2054" s="37">
        <v>5759.8</v>
      </c>
      <c r="F2054" s="37">
        <v>5897.55</v>
      </c>
      <c r="G2054" s="37">
        <v>5885.2</v>
      </c>
      <c r="H2054" s="37">
        <v>5853.09</v>
      </c>
      <c r="I2054" s="37">
        <v>162273</v>
      </c>
      <c r="J2054" s="38">
        <v>949798044.45000005</v>
      </c>
      <c r="K2054" s="39">
        <f>IF(ISERROR((Table212[[#This Row],[Close Price]]-G2053)/G2053),0,(Table212[[#This Row],[Close Price]]-G2053)/G2053)</f>
        <v>1.8500250938857387E-2</v>
      </c>
      <c r="L2054" s="39">
        <f>IF(OR(Table212[[#This Row],[Raw Return]]&lt;-20,Table212[[#This Row],[Raw Return]]&gt;20),"Outlier",Table212[[#This Row],[Raw Return]])</f>
        <v>1.8500250938857387E-2</v>
      </c>
      <c r="M2054" s="40">
        <f>(Table212[[#This Row],[Return]]-$Q$3)^2</f>
        <v>2.962648846921871E-4</v>
      </c>
      <c r="N2054" s="40">
        <f>(Table212[[#This Row],[Return]]-$Q$3)^3</f>
        <v>5.0994139600252768E-6</v>
      </c>
    </row>
    <row r="2055" spans="1:14" x14ac:dyDescent="0.3">
      <c r="A2055" s="31">
        <v>43285</v>
      </c>
      <c r="B2055" s="32">
        <v>5885.2</v>
      </c>
      <c r="C2055" s="32">
        <v>5897</v>
      </c>
      <c r="D2055" s="32">
        <v>6049</v>
      </c>
      <c r="E2055" s="32">
        <v>5877.9</v>
      </c>
      <c r="F2055" s="32">
        <v>6035</v>
      </c>
      <c r="G2055" s="32">
        <v>6032.85</v>
      </c>
      <c r="H2055" s="32">
        <v>5980.81</v>
      </c>
      <c r="I2055" s="32">
        <v>192202</v>
      </c>
      <c r="J2055" s="33">
        <v>1149524317.25</v>
      </c>
      <c r="K2055" s="39">
        <f>IF(ISERROR((Table212[[#This Row],[Close Price]]-G2054)/G2054),0,(Table212[[#This Row],[Close Price]]-G2054)/G2054)</f>
        <v>2.5088357235098308E-2</v>
      </c>
      <c r="L2055" s="39">
        <f>IF(OR(Table212[[#This Row],[Raw Return]]&lt;-20,Table212[[#This Row],[Raw Return]]&gt;20),"Outlier",Table212[[#This Row],[Raw Return]])</f>
        <v>2.5088357235098308E-2</v>
      </c>
      <c r="M2055" s="40">
        <f>(Table212[[#This Row],[Return]]-$Q$3)^2</f>
        <v>5.6646157080640809E-4</v>
      </c>
      <c r="N2055" s="40">
        <f>(Table212[[#This Row],[Return]]-$Q$3)^3</f>
        <v>1.3482042085120125E-5</v>
      </c>
    </row>
    <row r="2056" spans="1:14" x14ac:dyDescent="0.3">
      <c r="A2056" s="36">
        <v>43286</v>
      </c>
      <c r="B2056" s="37">
        <v>6032.85</v>
      </c>
      <c r="C2056" s="37">
        <v>6045</v>
      </c>
      <c r="D2056" s="37">
        <v>6133.45</v>
      </c>
      <c r="E2056" s="37">
        <v>6045</v>
      </c>
      <c r="F2056" s="37">
        <v>6075</v>
      </c>
      <c r="G2056" s="37">
        <v>6069</v>
      </c>
      <c r="H2056" s="37">
        <v>6090.76</v>
      </c>
      <c r="I2056" s="37">
        <v>199187</v>
      </c>
      <c r="J2056" s="38">
        <v>1213200717.05</v>
      </c>
      <c r="K2056" s="39">
        <f>IF(ISERROR((Table212[[#This Row],[Close Price]]-G2055)/G2055),0,(Table212[[#This Row],[Close Price]]-G2055)/G2055)</f>
        <v>5.9921927447225826E-3</v>
      </c>
      <c r="L2056" s="39">
        <f>IF(OR(Table212[[#This Row],[Raw Return]]&lt;-20,Table212[[#This Row],[Raw Return]]&gt;20),"Outlier",Table212[[#This Row],[Raw Return]])</f>
        <v>5.9921927447225826E-3</v>
      </c>
      <c r="M2056" s="40">
        <f>(Table212[[#This Row],[Return]]-$Q$3)^2</f>
        <v>2.2130331923732287E-5</v>
      </c>
      <c r="N2056" s="40">
        <f>(Table212[[#This Row],[Return]]-$Q$3)^3</f>
        <v>1.0410746980987246E-7</v>
      </c>
    </row>
    <row r="2057" spans="1:14" x14ac:dyDescent="0.3">
      <c r="A2057" s="31">
        <v>43287</v>
      </c>
      <c r="B2057" s="32">
        <v>6069</v>
      </c>
      <c r="C2057" s="32">
        <v>6080</v>
      </c>
      <c r="D2057" s="32">
        <v>6159.85</v>
      </c>
      <c r="E2057" s="32">
        <v>6000</v>
      </c>
      <c r="F2057" s="32">
        <v>6035</v>
      </c>
      <c r="G2057" s="32">
        <v>6058.55</v>
      </c>
      <c r="H2057" s="32">
        <v>6068.95</v>
      </c>
      <c r="I2057" s="32">
        <v>168049</v>
      </c>
      <c r="J2057" s="33">
        <v>1019881078.2</v>
      </c>
      <c r="K2057" s="39">
        <f>IF(ISERROR((Table212[[#This Row],[Close Price]]-G2056)/G2056),0,(Table212[[#This Row],[Close Price]]-G2056)/G2056)</f>
        <v>-1.7218652166748752E-3</v>
      </c>
      <c r="L2057" s="39">
        <f>IF(OR(Table212[[#This Row],[Raw Return]]&lt;-20,Table212[[#This Row],[Raw Return]]&gt;20),"Outlier",Table212[[#This Row],[Raw Return]])</f>
        <v>-1.7218652166748752E-3</v>
      </c>
      <c r="M2057" s="40">
        <f>(Table212[[#This Row],[Return]]-$Q$3)^2</f>
        <v>9.0587111662991816E-6</v>
      </c>
      <c r="N2057" s="40">
        <f>(Table212[[#This Row],[Return]]-$Q$3)^3</f>
        <v>-2.7264630656153302E-8</v>
      </c>
    </row>
    <row r="2058" spans="1:14" x14ac:dyDescent="0.3">
      <c r="A2058" s="36">
        <v>43290</v>
      </c>
      <c r="B2058" s="37">
        <v>6058.55</v>
      </c>
      <c r="C2058" s="37">
        <v>6090</v>
      </c>
      <c r="D2058" s="37">
        <v>6165</v>
      </c>
      <c r="E2058" s="37">
        <v>6052.65</v>
      </c>
      <c r="F2058" s="37">
        <v>6135</v>
      </c>
      <c r="G2058" s="37">
        <v>6124.7</v>
      </c>
      <c r="H2058" s="37">
        <v>6117.95</v>
      </c>
      <c r="I2058" s="37">
        <v>100337</v>
      </c>
      <c r="J2058" s="38">
        <v>613856820.35000002</v>
      </c>
      <c r="K2058" s="39">
        <f>IF(ISERROR((Table212[[#This Row],[Close Price]]-G2057)/G2057),0,(Table212[[#This Row],[Close Price]]-G2057)/G2057)</f>
        <v>1.0918454085548462E-2</v>
      </c>
      <c r="L2058" s="39">
        <f>IF(OR(Table212[[#This Row],[Raw Return]]&lt;-20,Table212[[#This Row],[Raw Return]]&gt;20),"Outlier",Table212[[#This Row],[Raw Return]])</f>
        <v>1.0918454085548462E-2</v>
      </c>
      <c r="M2058" s="40">
        <f>(Table212[[#This Row],[Return]]-$Q$3)^2</f>
        <v>9.2747493578661258E-5</v>
      </c>
      <c r="N2058" s="40">
        <f>(Table212[[#This Row],[Return]]-$Q$3)^3</f>
        <v>8.9320937561376865E-7</v>
      </c>
    </row>
    <row r="2059" spans="1:14" x14ac:dyDescent="0.3">
      <c r="A2059" s="31">
        <v>43291</v>
      </c>
      <c r="B2059" s="32">
        <v>6124.7</v>
      </c>
      <c r="C2059" s="32">
        <v>6160</v>
      </c>
      <c r="D2059" s="32">
        <v>6215</v>
      </c>
      <c r="E2059" s="32">
        <v>6126.25</v>
      </c>
      <c r="F2059" s="32">
        <v>6188.8</v>
      </c>
      <c r="G2059" s="32">
        <v>6199.8</v>
      </c>
      <c r="H2059" s="32">
        <v>6184.05</v>
      </c>
      <c r="I2059" s="32">
        <v>129972</v>
      </c>
      <c r="J2059" s="33">
        <v>803752985.29999995</v>
      </c>
      <c r="K2059" s="39">
        <f>IF(ISERROR((Table212[[#This Row],[Close Price]]-G2058)/G2058),0,(Table212[[#This Row],[Close Price]]-G2058)/G2058)</f>
        <v>1.226182506898303E-2</v>
      </c>
      <c r="L2059" s="39">
        <f>IF(OR(Table212[[#This Row],[Raw Return]]&lt;-20,Table212[[#This Row],[Raw Return]]&gt;20),"Outlier",Table212[[#This Row],[Raw Return]])</f>
        <v>1.226182506898303E-2</v>
      </c>
      <c r="M2059" s="40">
        <f>(Table212[[#This Row],[Return]]-$Q$3)^2</f>
        <v>1.2042694206534868E-4</v>
      </c>
      <c r="N2059" s="40">
        <f>(Table212[[#This Row],[Return]]-$Q$3)^3</f>
        <v>1.3215557482284431E-6</v>
      </c>
    </row>
    <row r="2060" spans="1:14" x14ac:dyDescent="0.3">
      <c r="A2060" s="36">
        <v>43292</v>
      </c>
      <c r="B2060" s="37">
        <v>6199.8</v>
      </c>
      <c r="C2060" s="37">
        <v>6198</v>
      </c>
      <c r="D2060" s="37">
        <v>6198</v>
      </c>
      <c r="E2060" s="37">
        <v>6101.75</v>
      </c>
      <c r="F2060" s="37">
        <v>6110</v>
      </c>
      <c r="G2060" s="37">
        <v>6114.25</v>
      </c>
      <c r="H2060" s="37">
        <v>6140.66</v>
      </c>
      <c r="I2060" s="37">
        <v>101277</v>
      </c>
      <c r="J2060" s="38">
        <v>621907259.39999998</v>
      </c>
      <c r="K2060" s="39">
        <f>IF(ISERROR((Table212[[#This Row],[Close Price]]-G2059)/G2059),0,(Table212[[#This Row],[Close Price]]-G2059)/G2059)</f>
        <v>-1.3798832220394235E-2</v>
      </c>
      <c r="L2060" s="39">
        <f>IF(OR(Table212[[#This Row],[Raw Return]]&lt;-20,Table212[[#This Row],[Raw Return]]&gt;20),"Outlier",Table212[[#This Row],[Raw Return]])</f>
        <v>-1.3798832220394235E-2</v>
      </c>
      <c r="M2060" s="40">
        <f>(Table212[[#This Row],[Return]]-$Q$3)^2</f>
        <v>2.2760961193242911E-4</v>
      </c>
      <c r="N2060" s="40">
        <f>(Table212[[#This Row],[Return]]-$Q$3)^3</f>
        <v>-3.4338861926590913E-6</v>
      </c>
    </row>
    <row r="2061" spans="1:14" x14ac:dyDescent="0.3">
      <c r="A2061" s="31">
        <v>43293</v>
      </c>
      <c r="B2061" s="32">
        <v>6114.25</v>
      </c>
      <c r="C2061" s="32">
        <v>6125</v>
      </c>
      <c r="D2061" s="32">
        <v>6290</v>
      </c>
      <c r="E2061" s="32">
        <v>6120.05</v>
      </c>
      <c r="F2061" s="32">
        <v>6261</v>
      </c>
      <c r="G2061" s="32">
        <v>6261.3</v>
      </c>
      <c r="H2061" s="32">
        <v>6241.57</v>
      </c>
      <c r="I2061" s="32">
        <v>224323</v>
      </c>
      <c r="J2061" s="33">
        <v>1400126597.9000001</v>
      </c>
      <c r="K2061" s="39">
        <f>IF(ISERROR((Table212[[#This Row],[Close Price]]-G2060)/G2060),0,(Table212[[#This Row],[Close Price]]-G2060)/G2060)</f>
        <v>2.405037412601712E-2</v>
      </c>
      <c r="L2061" s="39">
        <f>IF(OR(Table212[[#This Row],[Raw Return]]&lt;-20,Table212[[#This Row],[Raw Return]]&gt;20),"Outlier",Table212[[#This Row],[Raw Return]])</f>
        <v>2.405037412601712E-2</v>
      </c>
      <c r="M2061" s="40">
        <f>(Table212[[#This Row],[Return]]-$Q$3)^2</f>
        <v>5.1813004299595944E-4</v>
      </c>
      <c r="N2061" s="40">
        <f>(Table212[[#This Row],[Return]]-$Q$3)^3</f>
        <v>1.1793919588191094E-5</v>
      </c>
    </row>
    <row r="2062" spans="1:14" x14ac:dyDescent="0.3">
      <c r="A2062" s="36">
        <v>43294</v>
      </c>
      <c r="B2062" s="37">
        <v>6261.3</v>
      </c>
      <c r="C2062" s="37">
        <v>6297.9</v>
      </c>
      <c r="D2062" s="37">
        <v>6348</v>
      </c>
      <c r="E2062" s="37">
        <v>6248</v>
      </c>
      <c r="F2062" s="37">
        <v>6332</v>
      </c>
      <c r="G2062" s="37">
        <v>6324.45</v>
      </c>
      <c r="H2062" s="37">
        <v>6310.96</v>
      </c>
      <c r="I2062" s="37">
        <v>182684</v>
      </c>
      <c r="J2062" s="38">
        <v>1152910980.6500001</v>
      </c>
      <c r="K2062" s="39">
        <f>IF(ISERROR((Table212[[#This Row],[Close Price]]-G2061)/G2061),0,(Table212[[#This Row],[Close Price]]-G2061)/G2061)</f>
        <v>1.0085764936993856E-2</v>
      </c>
      <c r="L2062" s="39">
        <f>IF(OR(Table212[[#This Row],[Raw Return]]&lt;-20,Table212[[#This Row],[Raw Return]]&gt;20),"Outlier",Table212[[#This Row],[Raw Return]])</f>
        <v>1.0085764936993856E-2</v>
      </c>
      <c r="M2062" s="40">
        <f>(Table212[[#This Row],[Return]]-$Q$3)^2</f>
        <v>7.7402355813678938E-5</v>
      </c>
      <c r="N2062" s="40">
        <f>(Table212[[#This Row],[Return]]-$Q$3)^3</f>
        <v>6.809751571325901E-7</v>
      </c>
    </row>
    <row r="2063" spans="1:14" x14ac:dyDescent="0.3">
      <c r="A2063" s="31">
        <v>43297</v>
      </c>
      <c r="B2063" s="32">
        <v>6324.45</v>
      </c>
      <c r="C2063" s="32">
        <v>6330</v>
      </c>
      <c r="D2063" s="32">
        <v>6350.6</v>
      </c>
      <c r="E2063" s="32">
        <v>6216</v>
      </c>
      <c r="F2063" s="32">
        <v>6256</v>
      </c>
      <c r="G2063" s="32">
        <v>6247.85</v>
      </c>
      <c r="H2063" s="32">
        <v>6254.78</v>
      </c>
      <c r="I2063" s="32">
        <v>131475</v>
      </c>
      <c r="J2063" s="33">
        <v>822347260.64999998</v>
      </c>
      <c r="K2063" s="39">
        <f>IF(ISERROR((Table212[[#This Row],[Close Price]]-G2062)/G2062),0,(Table212[[#This Row],[Close Price]]-G2062)/G2062)</f>
        <v>-1.2111725130248394E-2</v>
      </c>
      <c r="L2063" s="39">
        <f>IF(OR(Table212[[#This Row],[Raw Return]]&lt;-20,Table212[[#This Row],[Raw Return]]&gt;20),"Outlier",Table212[[#This Row],[Raw Return]])</f>
        <v>-1.2111725130248394E-2</v>
      </c>
      <c r="M2063" s="40">
        <f>(Table212[[#This Row],[Return]]-$Q$3)^2</f>
        <v>1.79550062736595E-4</v>
      </c>
      <c r="N2063" s="40">
        <f>(Table212[[#This Row],[Return]]-$Q$3)^3</f>
        <v>-2.405904263769089E-6</v>
      </c>
    </row>
    <row r="2064" spans="1:14" x14ac:dyDescent="0.3">
      <c r="A2064" s="36">
        <v>43298</v>
      </c>
      <c r="B2064" s="37">
        <v>6247.85</v>
      </c>
      <c r="C2064" s="37">
        <v>6225</v>
      </c>
      <c r="D2064" s="37">
        <v>6367</v>
      </c>
      <c r="E2064" s="37">
        <v>6212.45</v>
      </c>
      <c r="F2064" s="37">
        <v>6354</v>
      </c>
      <c r="G2064" s="37">
        <v>6346.05</v>
      </c>
      <c r="H2064" s="37">
        <v>6298.91</v>
      </c>
      <c r="I2064" s="37">
        <v>105454</v>
      </c>
      <c r="J2064" s="38">
        <v>664245450.64999998</v>
      </c>
      <c r="K2064" s="39">
        <f>IF(ISERROR((Table212[[#This Row],[Close Price]]-G2063)/G2063),0,(Table212[[#This Row],[Close Price]]-G2063)/G2063)</f>
        <v>1.5717406787935019E-2</v>
      </c>
      <c r="L2064" s="39">
        <f>IF(OR(Table212[[#This Row],[Raw Return]]&lt;-20,Table212[[#This Row],[Raw Return]]&gt;20),"Outlier",Table212[[#This Row],[Raw Return]])</f>
        <v>1.5717406787935019E-2</v>
      </c>
      <c r="M2064" s="40">
        <f>(Table212[[#This Row],[Return]]-$Q$3)^2</f>
        <v>2.082105486519548E-4</v>
      </c>
      <c r="N2064" s="40">
        <f>(Table212[[#This Row],[Return]]-$Q$3)^3</f>
        <v>3.0043746774240449E-6</v>
      </c>
    </row>
    <row r="2065" spans="1:14" x14ac:dyDescent="0.3">
      <c r="A2065" s="31">
        <v>43299</v>
      </c>
      <c r="B2065" s="32">
        <v>6346.05</v>
      </c>
      <c r="C2065" s="32">
        <v>6390</v>
      </c>
      <c r="D2065" s="32">
        <v>6430</v>
      </c>
      <c r="E2065" s="32">
        <v>6345</v>
      </c>
      <c r="F2065" s="32">
        <v>6352</v>
      </c>
      <c r="G2065" s="32">
        <v>6365.7</v>
      </c>
      <c r="H2065" s="32">
        <v>6389.58</v>
      </c>
      <c r="I2065" s="32">
        <v>168066</v>
      </c>
      <c r="J2065" s="33">
        <v>1073870999.05</v>
      </c>
      <c r="K2065" s="39">
        <f>IF(ISERROR((Table212[[#This Row],[Close Price]]-G2064)/G2064),0,(Table212[[#This Row],[Close Price]]-G2064)/G2064)</f>
        <v>3.0964143049612967E-3</v>
      </c>
      <c r="L2065" s="39">
        <f>IF(OR(Table212[[#This Row],[Raw Return]]&lt;-20,Table212[[#This Row],[Raw Return]]&gt;20),"Outlier",Table212[[#This Row],[Raw Return]])</f>
        <v>3.0964143049612967E-3</v>
      </c>
      <c r="M2065" s="40">
        <f>(Table212[[#This Row],[Return]]-$Q$3)^2</f>
        <v>3.270709265580674E-6</v>
      </c>
      <c r="N2065" s="40">
        <f>(Table212[[#This Row],[Return]]-$Q$3)^3</f>
        <v>5.9151111784255797E-9</v>
      </c>
    </row>
    <row r="2066" spans="1:14" x14ac:dyDescent="0.3">
      <c r="A2066" s="36">
        <v>43300</v>
      </c>
      <c r="B2066" s="37">
        <v>6365.7</v>
      </c>
      <c r="C2066" s="37">
        <v>6377</v>
      </c>
      <c r="D2066" s="37">
        <v>6377</v>
      </c>
      <c r="E2066" s="37">
        <v>6120.45</v>
      </c>
      <c r="F2066" s="37">
        <v>6286</v>
      </c>
      <c r="G2066" s="37">
        <v>6296.9</v>
      </c>
      <c r="H2066" s="37">
        <v>6273.26</v>
      </c>
      <c r="I2066" s="37">
        <v>294030</v>
      </c>
      <c r="J2066" s="38">
        <v>1844526738.0999999</v>
      </c>
      <c r="K2066" s="39">
        <f>IF(ISERROR((Table212[[#This Row],[Close Price]]-G2065)/G2065),0,(Table212[[#This Row],[Close Price]]-G2065)/G2065)</f>
        <v>-1.0807923716166358E-2</v>
      </c>
      <c r="L2066" s="39">
        <f>IF(OR(Table212[[#This Row],[Raw Return]]&lt;-20,Table212[[#This Row],[Raw Return]]&gt;20),"Outlier",Table212[[#This Row],[Raw Return]])</f>
        <v>-1.0807923716166358E-2</v>
      </c>
      <c r="M2066" s="40">
        <f>(Table212[[#This Row],[Return]]-$Q$3)^2</f>
        <v>1.463090498618827E-4</v>
      </c>
      <c r="N2066" s="40">
        <f>(Table212[[#This Row],[Return]]-$Q$3)^3</f>
        <v>-1.7697290708640947E-6</v>
      </c>
    </row>
    <row r="2067" spans="1:14" x14ac:dyDescent="0.3">
      <c r="A2067" s="31">
        <v>43301</v>
      </c>
      <c r="B2067" s="32">
        <v>6296.9</v>
      </c>
      <c r="C2067" s="32">
        <v>6319</v>
      </c>
      <c r="D2067" s="32">
        <v>6782</v>
      </c>
      <c r="E2067" s="32">
        <v>6200</v>
      </c>
      <c r="F2067" s="32">
        <v>6660.1</v>
      </c>
      <c r="G2067" s="32">
        <v>6663.95</v>
      </c>
      <c r="H2067" s="32">
        <v>6587.29</v>
      </c>
      <c r="I2067" s="32">
        <v>968973</v>
      </c>
      <c r="J2067" s="33">
        <v>6382904471.25</v>
      </c>
      <c r="K2067" s="39">
        <f>IF(ISERROR((Table212[[#This Row],[Close Price]]-G2066)/G2066),0,(Table212[[#This Row],[Close Price]]-G2066)/G2066)</f>
        <v>5.829058743191097E-2</v>
      </c>
      <c r="L2067" s="39">
        <f>IF(OR(Table212[[#This Row],[Raw Return]]&lt;-20,Table212[[#This Row],[Raw Return]]&gt;20),"Outlier",Table212[[#This Row],[Raw Return]])</f>
        <v>5.829058743191097E-2</v>
      </c>
      <c r="M2067" s="40">
        <f>(Table212[[#This Row],[Return]]-$Q$3)^2</f>
        <v>3.2493059103202568E-3</v>
      </c>
      <c r="N2067" s="40">
        <f>(Table212[[#This Row],[Return]]-$Q$3)^3</f>
        <v>1.8521915594803758E-4</v>
      </c>
    </row>
    <row r="2068" spans="1:14" x14ac:dyDescent="0.3">
      <c r="A2068" s="36">
        <v>43304</v>
      </c>
      <c r="B2068" s="37">
        <v>6663.95</v>
      </c>
      <c r="C2068" s="37">
        <v>6631</v>
      </c>
      <c r="D2068" s="37">
        <v>6990</v>
      </c>
      <c r="E2068" s="37">
        <v>6631</v>
      </c>
      <c r="F2068" s="37">
        <v>6920</v>
      </c>
      <c r="G2068" s="37">
        <v>6923.1</v>
      </c>
      <c r="H2068" s="37">
        <v>6867.81</v>
      </c>
      <c r="I2068" s="37">
        <v>601600</v>
      </c>
      <c r="J2068" s="38">
        <v>4131676660.6999998</v>
      </c>
      <c r="K2068" s="39">
        <f>IF(ISERROR((Table212[[#This Row],[Close Price]]-G2067)/G2067),0,(Table212[[#This Row],[Close Price]]-G2067)/G2067)</f>
        <v>3.8888347001403152E-2</v>
      </c>
      <c r="L2068" s="39">
        <f>IF(OR(Table212[[#This Row],[Raw Return]]&lt;-20,Table212[[#This Row],[Raw Return]]&gt;20),"Outlier",Table212[[#This Row],[Raw Return]])</f>
        <v>3.8888347001403152E-2</v>
      </c>
      <c r="M2068" s="40">
        <f>(Table212[[#This Row],[Return]]-$Q$3)^2</f>
        <v>1.4137933085466604E-3</v>
      </c>
      <c r="N2068" s="40">
        <f>(Table212[[#This Row],[Return]]-$Q$3)^3</f>
        <v>5.3159254613096689E-5</v>
      </c>
    </row>
    <row r="2069" spans="1:14" x14ac:dyDescent="0.3">
      <c r="A2069" s="31">
        <v>43305</v>
      </c>
      <c r="B2069" s="32">
        <v>6923.1</v>
      </c>
      <c r="C2069" s="32">
        <v>6948</v>
      </c>
      <c r="D2069" s="32">
        <v>6948</v>
      </c>
      <c r="E2069" s="32">
        <v>6771.1</v>
      </c>
      <c r="F2069" s="32">
        <v>6850</v>
      </c>
      <c r="G2069" s="32">
        <v>6827.7</v>
      </c>
      <c r="H2069" s="32">
        <v>6838.83</v>
      </c>
      <c r="I2069" s="32">
        <v>279282</v>
      </c>
      <c r="J2069" s="33">
        <v>1909961437</v>
      </c>
      <c r="K2069" s="39">
        <f>IF(ISERROR((Table212[[#This Row],[Close Price]]-G2068)/G2068),0,(Table212[[#This Row],[Close Price]]-G2068)/G2068)</f>
        <v>-1.3779954066819856E-2</v>
      </c>
      <c r="L2069" s="39">
        <f>IF(OR(Table212[[#This Row],[Raw Return]]&lt;-20,Table212[[#This Row],[Raw Return]]&gt;20),"Outlier",Table212[[#This Row],[Raw Return]])</f>
        <v>-1.3779954066819856E-2</v>
      </c>
      <c r="M2069" s="40">
        <f>(Table212[[#This Row],[Return]]-$Q$3)^2</f>
        <v>2.2704034886781332E-4</v>
      </c>
      <c r="N2069" s="40">
        <f>(Table212[[#This Row],[Return]]-$Q$3)^3</f>
        <v>-3.4210117683491752E-6</v>
      </c>
    </row>
    <row r="2070" spans="1:14" x14ac:dyDescent="0.3">
      <c r="A2070" s="36">
        <v>43306</v>
      </c>
      <c r="B2070" s="37">
        <v>6827.7</v>
      </c>
      <c r="C2070" s="37">
        <v>6850</v>
      </c>
      <c r="D2070" s="37">
        <v>7080</v>
      </c>
      <c r="E2070" s="37">
        <v>6835.4</v>
      </c>
      <c r="F2070" s="37">
        <v>6950</v>
      </c>
      <c r="G2070" s="37">
        <v>6949.5</v>
      </c>
      <c r="H2070" s="37">
        <v>6999.39</v>
      </c>
      <c r="I2070" s="37">
        <v>431627</v>
      </c>
      <c r="J2070" s="38">
        <v>3021126012.5</v>
      </c>
      <c r="K2070" s="39">
        <f>IF(ISERROR((Table212[[#This Row],[Close Price]]-G2069)/G2069),0,(Table212[[#This Row],[Close Price]]-G2069)/G2069)</f>
        <v>1.7839096621116948E-2</v>
      </c>
      <c r="L2070" s="39">
        <f>IF(OR(Table212[[#This Row],[Raw Return]]&lt;-20,Table212[[#This Row],[Raw Return]]&gt;20),"Outlier",Table212[[#This Row],[Raw Return]])</f>
        <v>1.7839096621116948E-2</v>
      </c>
      <c r="M2070" s="40">
        <f>(Table212[[#This Row],[Return]]-$Q$3)^2</f>
        <v>2.7394197482407247E-4</v>
      </c>
      <c r="N2070" s="40">
        <f>(Table212[[#This Row],[Return]]-$Q$3)^3</f>
        <v>4.5340663728147965E-6</v>
      </c>
    </row>
    <row r="2071" spans="1:14" x14ac:dyDescent="0.3">
      <c r="A2071" s="31">
        <v>43307</v>
      </c>
      <c r="B2071" s="32">
        <v>6949.5</v>
      </c>
      <c r="C2071" s="32">
        <v>6959</v>
      </c>
      <c r="D2071" s="32">
        <v>7088</v>
      </c>
      <c r="E2071" s="32">
        <v>6951.4</v>
      </c>
      <c r="F2071" s="32">
        <v>7041</v>
      </c>
      <c r="G2071" s="32">
        <v>7035.3</v>
      </c>
      <c r="H2071" s="32">
        <v>6999.65</v>
      </c>
      <c r="I2071" s="32">
        <v>262679</v>
      </c>
      <c r="J2071" s="33">
        <v>1838662018.3499999</v>
      </c>
      <c r="K2071" s="39">
        <f>IF(ISERROR((Table212[[#This Row],[Close Price]]-G2070)/G2070),0,(Table212[[#This Row],[Close Price]]-G2070)/G2070)</f>
        <v>1.2346211957694824E-2</v>
      </c>
      <c r="L2071" s="39">
        <f>IF(OR(Table212[[#This Row],[Raw Return]]&lt;-20,Table212[[#This Row],[Raw Return]]&gt;20),"Outlier",Table212[[#This Row],[Raw Return]])</f>
        <v>1.2346211957694824E-2</v>
      </c>
      <c r="M2071" s="40">
        <f>(Table212[[#This Row],[Return]]-$Q$3)^2</f>
        <v>1.222861733122772E-4</v>
      </c>
      <c r="N2071" s="40">
        <f>(Table212[[#This Row],[Return]]-$Q$3)^3</f>
        <v>1.3522781547471207E-6</v>
      </c>
    </row>
    <row r="2072" spans="1:14" x14ac:dyDescent="0.3">
      <c r="A2072" s="36">
        <v>43308</v>
      </c>
      <c r="B2072" s="37">
        <v>7035.3</v>
      </c>
      <c r="C2072" s="37">
        <v>7098.65</v>
      </c>
      <c r="D2072" s="37">
        <v>7100</v>
      </c>
      <c r="E2072" s="37">
        <v>6893.55</v>
      </c>
      <c r="F2072" s="37">
        <v>6925.05</v>
      </c>
      <c r="G2072" s="37">
        <v>6927.2</v>
      </c>
      <c r="H2072" s="37">
        <v>6953.67</v>
      </c>
      <c r="I2072" s="37">
        <v>195800</v>
      </c>
      <c r="J2072" s="38">
        <v>1361528371.3</v>
      </c>
      <c r="K2072" s="39">
        <f>IF(ISERROR((Table212[[#This Row],[Close Price]]-G2071)/G2071),0,(Table212[[#This Row],[Close Price]]-G2071)/G2071)</f>
        <v>-1.5365371768083858E-2</v>
      </c>
      <c r="L2072" s="39">
        <f>IF(OR(Table212[[#This Row],[Raw Return]]&lt;-20,Table212[[#This Row],[Raw Return]]&gt;20),"Outlier",Table212[[#This Row],[Raw Return]])</f>
        <v>-1.5365371768083858E-2</v>
      </c>
      <c r="M2072" s="40">
        <f>(Table212[[#This Row],[Return]]-$Q$3)^2</f>
        <v>2.7733159617963156E-4</v>
      </c>
      <c r="N2072" s="40">
        <f>(Table212[[#This Row],[Return]]-$Q$3)^3</f>
        <v>-4.6184795701312504E-6</v>
      </c>
    </row>
    <row r="2073" spans="1:14" x14ac:dyDescent="0.3">
      <c r="A2073" s="31">
        <v>43311</v>
      </c>
      <c r="B2073" s="32">
        <v>6927.2</v>
      </c>
      <c r="C2073" s="32">
        <v>6964</v>
      </c>
      <c r="D2073" s="32">
        <v>6978.65</v>
      </c>
      <c r="E2073" s="32">
        <v>6861.05</v>
      </c>
      <c r="F2073" s="32">
        <v>6908</v>
      </c>
      <c r="G2073" s="32">
        <v>6895.85</v>
      </c>
      <c r="H2073" s="32">
        <v>6909.56</v>
      </c>
      <c r="I2073" s="32">
        <v>121952</v>
      </c>
      <c r="J2073" s="33">
        <v>842635004.20000005</v>
      </c>
      <c r="K2073" s="39">
        <f>IF(ISERROR((Table212[[#This Row],[Close Price]]-G2072)/G2072),0,(Table212[[#This Row],[Close Price]]-G2072)/G2072)</f>
        <v>-4.5256380644415426E-3</v>
      </c>
      <c r="L2073" s="39">
        <f>IF(OR(Table212[[#This Row],[Raw Return]]&lt;-20,Table212[[#This Row],[Raw Return]]&gt;20),"Outlier",Table212[[#This Row],[Raw Return]])</f>
        <v>-4.5256380644415426E-3</v>
      </c>
      <c r="M2073" s="40">
        <f>(Table212[[#This Row],[Return]]-$Q$3)^2</f>
        <v>3.3797272163003914E-5</v>
      </c>
      <c r="N2073" s="40">
        <f>(Table212[[#This Row],[Return]]-$Q$3)^3</f>
        <v>-1.9648186578972951E-7</v>
      </c>
    </row>
    <row r="2074" spans="1:14" x14ac:dyDescent="0.3">
      <c r="A2074" s="36">
        <v>43312</v>
      </c>
      <c r="B2074" s="37">
        <v>6895.85</v>
      </c>
      <c r="C2074" s="37">
        <v>6922</v>
      </c>
      <c r="D2074" s="37">
        <v>7015</v>
      </c>
      <c r="E2074" s="37">
        <v>6855</v>
      </c>
      <c r="F2074" s="37">
        <v>6980</v>
      </c>
      <c r="G2074" s="37">
        <v>6977.3</v>
      </c>
      <c r="H2074" s="37">
        <v>6930.26</v>
      </c>
      <c r="I2074" s="37">
        <v>131814</v>
      </c>
      <c r="J2074" s="38">
        <v>913504932.95000005</v>
      </c>
      <c r="K2074" s="39">
        <f>IF(ISERROR((Table212[[#This Row],[Close Price]]-G2073)/G2073),0,(Table212[[#This Row],[Close Price]]-G2073)/G2073)</f>
        <v>1.1811451815222172E-2</v>
      </c>
      <c r="L2074" s="39">
        <f>IF(OR(Table212[[#This Row],[Raw Return]]&lt;-20,Table212[[#This Row],[Raw Return]]&gt;20),"Outlier",Table212[[#This Row],[Raw Return]])</f>
        <v>1.1811451815222172E-2</v>
      </c>
      <c r="M2074" s="40">
        <f>(Table212[[#This Row],[Return]]-$Q$3)^2</f>
        <v>1.1074505712048915E-4</v>
      </c>
      <c r="N2074" s="40">
        <f>(Table212[[#This Row],[Return]]-$Q$3)^3</f>
        <v>1.1654308960207463E-6</v>
      </c>
    </row>
    <row r="2075" spans="1:14" x14ac:dyDescent="0.3">
      <c r="A2075" s="31">
        <v>43313</v>
      </c>
      <c r="B2075" s="32">
        <v>6977.3</v>
      </c>
      <c r="C2075" s="32">
        <v>7039.7</v>
      </c>
      <c r="D2075" s="32">
        <v>7173.2</v>
      </c>
      <c r="E2075" s="32">
        <v>6941</v>
      </c>
      <c r="F2075" s="32">
        <v>6972.45</v>
      </c>
      <c r="G2075" s="32">
        <v>6990.15</v>
      </c>
      <c r="H2075" s="32">
        <v>7061.29</v>
      </c>
      <c r="I2075" s="32">
        <v>303720</v>
      </c>
      <c r="J2075" s="33">
        <v>2144654069.1500001</v>
      </c>
      <c r="K2075" s="39">
        <f>IF(ISERROR((Table212[[#This Row],[Close Price]]-G2074)/G2074),0,(Table212[[#This Row],[Close Price]]-G2074)/G2074)</f>
        <v>1.8416866122998084E-3</v>
      </c>
      <c r="L2075" s="39">
        <f>IF(OR(Table212[[#This Row],[Raw Return]]&lt;-20,Table212[[#This Row],[Raw Return]]&gt;20),"Outlier",Table212[[#This Row],[Raw Return]])</f>
        <v>1.8416866122998084E-3</v>
      </c>
      <c r="M2075" s="40">
        <f>(Table212[[#This Row],[Return]]-$Q$3)^2</f>
        <v>3.0667510281512115E-7</v>
      </c>
      <c r="N2075" s="40">
        <f>(Table212[[#This Row],[Return]]-$Q$3)^3</f>
        <v>1.6983131772572446E-10</v>
      </c>
    </row>
    <row r="2076" spans="1:14" x14ac:dyDescent="0.3">
      <c r="A2076" s="36">
        <v>43314</v>
      </c>
      <c r="B2076" s="37">
        <v>6990.15</v>
      </c>
      <c r="C2076" s="37">
        <v>7037.95</v>
      </c>
      <c r="D2076" s="37">
        <v>7039</v>
      </c>
      <c r="E2076" s="37">
        <v>6890</v>
      </c>
      <c r="F2076" s="37">
        <v>6915</v>
      </c>
      <c r="G2076" s="37">
        <v>6903.35</v>
      </c>
      <c r="H2076" s="37">
        <v>6945.4</v>
      </c>
      <c r="I2076" s="37">
        <v>123608</v>
      </c>
      <c r="J2076" s="38">
        <v>858506590.89999998</v>
      </c>
      <c r="K2076" s="39">
        <f>IF(ISERROR((Table212[[#This Row],[Close Price]]-G2075)/G2075),0,(Table212[[#This Row],[Close Price]]-G2075)/G2075)</f>
        <v>-1.2417473158658867E-2</v>
      </c>
      <c r="L2076" s="39">
        <f>IF(OR(Table212[[#This Row],[Raw Return]]&lt;-20,Table212[[#This Row],[Raw Return]]&gt;20),"Outlier",Table212[[#This Row],[Raw Return]])</f>
        <v>-1.2417473158658867E-2</v>
      </c>
      <c r="M2076" s="40">
        <f>(Table212[[#This Row],[Return]]-$Q$3)^2</f>
        <v>1.8783736501302694E-4</v>
      </c>
      <c r="N2076" s="40">
        <f>(Table212[[#This Row],[Return]]-$Q$3)^3</f>
        <v>-2.574381945368236E-6</v>
      </c>
    </row>
    <row r="2077" spans="1:14" x14ac:dyDescent="0.3">
      <c r="A2077" s="31">
        <v>43315</v>
      </c>
      <c r="B2077" s="32">
        <v>6903.35</v>
      </c>
      <c r="C2077" s="32">
        <v>6960</v>
      </c>
      <c r="D2077" s="32">
        <v>6983.95</v>
      </c>
      <c r="E2077" s="32">
        <v>6879.15</v>
      </c>
      <c r="F2077" s="32">
        <v>6954</v>
      </c>
      <c r="G2077" s="32">
        <v>6943.15</v>
      </c>
      <c r="H2077" s="32">
        <v>6932.14</v>
      </c>
      <c r="I2077" s="32">
        <v>141430</v>
      </c>
      <c r="J2077" s="33">
        <v>980412155.79999995</v>
      </c>
      <c r="K2077" s="39">
        <f>IF(ISERROR((Table212[[#This Row],[Close Price]]-G2076)/G2076),0,(Table212[[#This Row],[Close Price]]-G2076)/G2076)</f>
        <v>5.765316838925923E-3</v>
      </c>
      <c r="L2077" s="39">
        <f>IF(OR(Table212[[#This Row],[Raw Return]]&lt;-20,Table212[[#This Row],[Raw Return]]&gt;20),"Outlier",Table212[[#This Row],[Raw Return]])</f>
        <v>5.765316838925923E-3</v>
      </c>
      <c r="M2077" s="40">
        <f>(Table212[[#This Row],[Return]]-$Q$3)^2</f>
        <v>2.0047225092499388E-5</v>
      </c>
      <c r="N2077" s="40">
        <f>(Table212[[#This Row],[Return]]-$Q$3)^3</f>
        <v>8.9759701586417961E-8</v>
      </c>
    </row>
    <row r="2078" spans="1:14" x14ac:dyDescent="0.3">
      <c r="A2078" s="36">
        <v>43318</v>
      </c>
      <c r="B2078" s="37">
        <v>6943.15</v>
      </c>
      <c r="C2078" s="37">
        <v>6985</v>
      </c>
      <c r="D2078" s="37">
        <v>6995</v>
      </c>
      <c r="E2078" s="37">
        <v>6908</v>
      </c>
      <c r="F2078" s="37">
        <v>6930</v>
      </c>
      <c r="G2078" s="37">
        <v>6919.05</v>
      </c>
      <c r="H2078" s="37">
        <v>6933.05</v>
      </c>
      <c r="I2078" s="37">
        <v>98437</v>
      </c>
      <c r="J2078" s="38">
        <v>682468309.14999998</v>
      </c>
      <c r="K2078" s="39">
        <f>IF(ISERROR((Table212[[#This Row],[Close Price]]-G2077)/G2077),0,(Table212[[#This Row],[Close Price]]-G2077)/G2077)</f>
        <v>-3.4710470031613107E-3</v>
      </c>
      <c r="L2078" s="39">
        <f>IF(OR(Table212[[#This Row],[Raw Return]]&lt;-20,Table212[[#This Row],[Raw Return]]&gt;20),"Outlier",Table212[[#This Row],[Raw Return]])</f>
        <v>-3.4710470031613107E-3</v>
      </c>
      <c r="M2078" s="40">
        <f>(Table212[[#This Row],[Return]]-$Q$3)^2</f>
        <v>2.264761532826642E-5</v>
      </c>
      <c r="N2078" s="40">
        <f>(Table212[[#This Row],[Return]]-$Q$3)^3</f>
        <v>-1.0777889329841728E-7</v>
      </c>
    </row>
    <row r="2079" spans="1:14" x14ac:dyDescent="0.3">
      <c r="A2079" s="31">
        <v>43319</v>
      </c>
      <c r="B2079" s="32">
        <v>6919.05</v>
      </c>
      <c r="C2079" s="32">
        <v>6933</v>
      </c>
      <c r="D2079" s="32">
        <v>7020</v>
      </c>
      <c r="E2079" s="32">
        <v>6905.6</v>
      </c>
      <c r="F2079" s="32">
        <v>7010</v>
      </c>
      <c r="G2079" s="32">
        <v>6994.2</v>
      </c>
      <c r="H2079" s="32">
        <v>6975.28</v>
      </c>
      <c r="I2079" s="32">
        <v>139986</v>
      </c>
      <c r="J2079" s="33">
        <v>976441154.04999995</v>
      </c>
      <c r="K2079" s="39">
        <f>IF(ISERROR((Table212[[#This Row],[Close Price]]-G2078)/G2078),0,(Table212[[#This Row],[Close Price]]-G2078)/G2078)</f>
        <v>1.0861317666442594E-2</v>
      </c>
      <c r="L2079" s="39">
        <f>IF(OR(Table212[[#This Row],[Raw Return]]&lt;-20,Table212[[#This Row],[Raw Return]]&gt;20),"Outlier",Table212[[#This Row],[Raw Return]])</f>
        <v>1.0861317666442594E-2</v>
      </c>
      <c r="M2079" s="40">
        <f>(Table212[[#This Row],[Return]]-$Q$3)^2</f>
        <v>9.1650247865371069E-5</v>
      </c>
      <c r="N2079" s="40">
        <f>(Table212[[#This Row],[Return]]-$Q$3)^3</f>
        <v>8.7740572892071728E-7</v>
      </c>
    </row>
    <row r="2080" spans="1:14" x14ac:dyDescent="0.3">
      <c r="A2080" s="36">
        <v>43320</v>
      </c>
      <c r="B2080" s="37">
        <v>6994.2</v>
      </c>
      <c r="C2080" s="37">
        <v>7038</v>
      </c>
      <c r="D2080" s="37">
        <v>7099.9</v>
      </c>
      <c r="E2080" s="37">
        <v>6980.05</v>
      </c>
      <c r="F2080" s="37">
        <v>7043</v>
      </c>
      <c r="G2080" s="37">
        <v>7051.6</v>
      </c>
      <c r="H2080" s="37">
        <v>7054.74</v>
      </c>
      <c r="I2080" s="37">
        <v>198751</v>
      </c>
      <c r="J2080" s="38">
        <v>1402136992.6500001</v>
      </c>
      <c r="K2080" s="39">
        <f>IF(ISERROR((Table212[[#This Row],[Close Price]]-G2079)/G2079),0,(Table212[[#This Row],[Close Price]]-G2079)/G2079)</f>
        <v>8.2067999199337376E-3</v>
      </c>
      <c r="L2080" s="39">
        <f>IF(OR(Table212[[#This Row],[Raw Return]]&lt;-20,Table212[[#This Row],[Raw Return]]&gt;20),"Outlier",Table212[[#This Row],[Raw Return]])</f>
        <v>8.2067999199337376E-3</v>
      </c>
      <c r="M2080" s="40">
        <f>(Table212[[#This Row],[Return]]-$Q$3)^2</f>
        <v>4.7871119765477025E-5</v>
      </c>
      <c r="N2080" s="40">
        <f>(Table212[[#This Row],[Return]]-$Q$3)^3</f>
        <v>3.3121529181908286E-7</v>
      </c>
    </row>
    <row r="2081" spans="1:14" x14ac:dyDescent="0.3">
      <c r="A2081" s="31">
        <v>43321</v>
      </c>
      <c r="B2081" s="32">
        <v>7051.6</v>
      </c>
      <c r="C2081" s="32">
        <v>7051.6</v>
      </c>
      <c r="D2081" s="32">
        <v>7120</v>
      </c>
      <c r="E2081" s="32">
        <v>7000</v>
      </c>
      <c r="F2081" s="32">
        <v>7062</v>
      </c>
      <c r="G2081" s="32">
        <v>7075.1</v>
      </c>
      <c r="H2081" s="32">
        <v>7061</v>
      </c>
      <c r="I2081" s="32">
        <v>110927</v>
      </c>
      <c r="J2081" s="33">
        <v>783255791.14999998</v>
      </c>
      <c r="K2081" s="39">
        <f>IF(ISERROR((Table212[[#This Row],[Close Price]]-G2080)/G2080),0,(Table212[[#This Row],[Close Price]]-G2080)/G2080)</f>
        <v>3.3325770038005556E-3</v>
      </c>
      <c r="L2081" s="39">
        <f>IF(OR(Table212[[#This Row],[Raw Return]]&lt;-20,Table212[[#This Row],[Raw Return]]&gt;20),"Outlier",Table212[[#This Row],[Raw Return]])</f>
        <v>3.3325770038005556E-3</v>
      </c>
      <c r="M2081" s="40">
        <f>(Table212[[#This Row],[Return]]-$Q$3)^2</f>
        <v>4.1806874012656405E-6</v>
      </c>
      <c r="N2081" s="40">
        <f>(Table212[[#This Row],[Return]]-$Q$3)^3</f>
        <v>8.5481383689873206E-9</v>
      </c>
    </row>
    <row r="2082" spans="1:14" x14ac:dyDescent="0.3">
      <c r="A2082" s="36">
        <v>43322</v>
      </c>
      <c r="B2082" s="37">
        <v>7075.1</v>
      </c>
      <c r="C2082" s="37">
        <v>7072.7</v>
      </c>
      <c r="D2082" s="37">
        <v>7134.65</v>
      </c>
      <c r="E2082" s="37">
        <v>6996.35</v>
      </c>
      <c r="F2082" s="37">
        <v>7105</v>
      </c>
      <c r="G2082" s="37">
        <v>7083.85</v>
      </c>
      <c r="H2082" s="37">
        <v>7067.59</v>
      </c>
      <c r="I2082" s="37">
        <v>139036</v>
      </c>
      <c r="J2082" s="38">
        <v>982648927.20000005</v>
      </c>
      <c r="K2082" s="39">
        <f>IF(ISERROR((Table212[[#This Row],[Close Price]]-G2081)/G2081),0,(Table212[[#This Row],[Close Price]]-G2081)/G2081)</f>
        <v>1.2367316363019604E-3</v>
      </c>
      <c r="L2082" s="39">
        <f>IF(OR(Table212[[#This Row],[Raw Return]]&lt;-20,Table212[[#This Row],[Raw Return]]&gt;20),"Outlier",Table212[[#This Row],[Raw Return]])</f>
        <v>1.2367316363019604E-3</v>
      </c>
      <c r="M2082" s="40">
        <f>(Table212[[#This Row],[Return]]-$Q$3)^2</f>
        <v>2.6186180944881705E-9</v>
      </c>
      <c r="N2082" s="40">
        <f>(Table212[[#This Row],[Return]]-$Q$3)^3</f>
        <v>-1.3400106399101751E-13</v>
      </c>
    </row>
    <row r="2083" spans="1:14" x14ac:dyDescent="0.3">
      <c r="A2083" s="31">
        <v>43325</v>
      </c>
      <c r="B2083" s="32">
        <v>7083.85</v>
      </c>
      <c r="C2083" s="32">
        <v>7029.25</v>
      </c>
      <c r="D2083" s="32">
        <v>7076.35</v>
      </c>
      <c r="E2083" s="32">
        <v>6928.8</v>
      </c>
      <c r="F2083" s="32">
        <v>6953</v>
      </c>
      <c r="G2083" s="32">
        <v>6945.45</v>
      </c>
      <c r="H2083" s="32">
        <v>7012.27</v>
      </c>
      <c r="I2083" s="32">
        <v>91832</v>
      </c>
      <c r="J2083" s="33">
        <v>643951009.89999998</v>
      </c>
      <c r="K2083" s="39">
        <f>IF(ISERROR((Table212[[#This Row],[Close Price]]-G2082)/G2082),0,(Table212[[#This Row],[Close Price]]-G2082)/G2082)</f>
        <v>-1.9537398448583827E-2</v>
      </c>
      <c r="L2083" s="39">
        <f>IF(OR(Table212[[#This Row],[Raw Return]]&lt;-20,Table212[[#This Row],[Raw Return]]&gt;20),"Outlier",Table212[[#This Row],[Raw Return]])</f>
        <v>-1.9537398448583827E-2</v>
      </c>
      <c r="M2083" s="40">
        <f>(Table212[[#This Row],[Return]]-$Q$3)^2</f>
        <v>4.3369322504095985E-4</v>
      </c>
      <c r="N2083" s="40">
        <f>(Table212[[#This Row],[Return]]-$Q$3)^3</f>
        <v>-9.0317926122633124E-6</v>
      </c>
    </row>
    <row r="2084" spans="1:14" x14ac:dyDescent="0.3">
      <c r="A2084" s="36">
        <v>43326</v>
      </c>
      <c r="B2084" s="37">
        <v>6945.45</v>
      </c>
      <c r="C2084" s="37">
        <v>6955</v>
      </c>
      <c r="D2084" s="37">
        <v>7130.45</v>
      </c>
      <c r="E2084" s="37">
        <v>6955</v>
      </c>
      <c r="F2084" s="37">
        <v>7100</v>
      </c>
      <c r="G2084" s="37">
        <v>7112.7</v>
      </c>
      <c r="H2084" s="37">
        <v>7070.4</v>
      </c>
      <c r="I2084" s="37">
        <v>246253</v>
      </c>
      <c r="J2084" s="38">
        <v>1741106348.2</v>
      </c>
      <c r="K2084" s="39">
        <f>IF(ISERROR((Table212[[#This Row],[Close Price]]-G2083)/G2083),0,(Table212[[#This Row],[Close Price]]-G2083)/G2083)</f>
        <v>2.4080513141697082E-2</v>
      </c>
      <c r="L2084" s="39">
        <f>IF(OR(Table212[[#This Row],[Raw Return]]&lt;-20,Table212[[#This Row],[Raw Return]]&gt;20),"Outlier",Table212[[#This Row],[Raw Return]])</f>
        <v>2.4080513141697082E-2</v>
      </c>
      <c r="M2084" s="40">
        <f>(Table212[[#This Row],[Return]]-$Q$3)^2</f>
        <v>5.1950302824001855E-4</v>
      </c>
      <c r="N2084" s="40">
        <f>(Table212[[#This Row],[Return]]-$Q$3)^3</f>
        <v>1.1840829433608596E-5</v>
      </c>
    </row>
    <row r="2085" spans="1:14" x14ac:dyDescent="0.3">
      <c r="A2085" s="31">
        <v>43328</v>
      </c>
      <c r="B2085" s="32">
        <v>7112.7</v>
      </c>
      <c r="C2085" s="32">
        <v>7090</v>
      </c>
      <c r="D2085" s="32">
        <v>7200</v>
      </c>
      <c r="E2085" s="32">
        <v>7046.1</v>
      </c>
      <c r="F2085" s="32">
        <v>7071.05</v>
      </c>
      <c r="G2085" s="32">
        <v>7076</v>
      </c>
      <c r="H2085" s="32">
        <v>7139.13</v>
      </c>
      <c r="I2085" s="32">
        <v>207567</v>
      </c>
      <c r="J2085" s="33">
        <v>1481846759.8</v>
      </c>
      <c r="K2085" s="39">
        <f>IF(ISERROR((Table212[[#This Row],[Close Price]]-G2084)/G2084),0,(Table212[[#This Row],[Close Price]]-G2084)/G2084)</f>
        <v>-5.1597846106260382E-3</v>
      </c>
      <c r="L2085" s="39">
        <f>IF(OR(Table212[[#This Row],[Raw Return]]&lt;-20,Table212[[#This Row],[Raw Return]]&gt;20),"Outlier",Table212[[#This Row],[Raw Return]])</f>
        <v>-5.1597846106260382E-3</v>
      </c>
      <c r="M2085" s="40">
        <f>(Table212[[#This Row],[Return]]-$Q$3)^2</f>
        <v>4.157268933788544E-5</v>
      </c>
      <c r="N2085" s="40">
        <f>(Table212[[#This Row],[Return]]-$Q$3)^3</f>
        <v>-2.6804775851739836E-7</v>
      </c>
    </row>
    <row r="2086" spans="1:14" x14ac:dyDescent="0.3">
      <c r="A2086" s="36">
        <v>43329</v>
      </c>
      <c r="B2086" s="37">
        <v>7076</v>
      </c>
      <c r="C2086" s="37">
        <v>7125</v>
      </c>
      <c r="D2086" s="37">
        <v>7169</v>
      </c>
      <c r="E2086" s="37">
        <v>7075</v>
      </c>
      <c r="F2086" s="37">
        <v>7093</v>
      </c>
      <c r="G2086" s="37">
        <v>7097.35</v>
      </c>
      <c r="H2086" s="37">
        <v>7130.55</v>
      </c>
      <c r="I2086" s="37">
        <v>120981</v>
      </c>
      <c r="J2086" s="38">
        <v>862661643.39999998</v>
      </c>
      <c r="K2086" s="39">
        <f>IF(ISERROR((Table212[[#This Row],[Close Price]]-G2085)/G2085),0,(Table212[[#This Row],[Close Price]]-G2085)/G2085)</f>
        <v>3.0172413793103964E-3</v>
      </c>
      <c r="L2086" s="39">
        <f>IF(OR(Table212[[#This Row],[Raw Return]]&lt;-20,Table212[[#This Row],[Raw Return]]&gt;20),"Outlier",Table212[[#This Row],[Raw Return]])</f>
        <v>3.0172413793103964E-3</v>
      </c>
      <c r="M2086" s="40">
        <f>(Table212[[#This Row],[Return]]-$Q$3)^2</f>
        <v>2.9906075251855391E-6</v>
      </c>
      <c r="N2086" s="40">
        <f>(Table212[[#This Row],[Return]]-$Q$3)^3</f>
        <v>5.1717691671870851E-9</v>
      </c>
    </row>
    <row r="2087" spans="1:14" x14ac:dyDescent="0.3">
      <c r="A2087" s="31">
        <v>43332</v>
      </c>
      <c r="B2087" s="32">
        <v>7097.35</v>
      </c>
      <c r="C2087" s="32">
        <v>7129</v>
      </c>
      <c r="D2087" s="32">
        <v>7159.9</v>
      </c>
      <c r="E2087" s="32">
        <v>7050</v>
      </c>
      <c r="F2087" s="32">
        <v>7071</v>
      </c>
      <c r="G2087" s="32">
        <v>7063.6</v>
      </c>
      <c r="H2087" s="32">
        <v>7091.77</v>
      </c>
      <c r="I2087" s="32">
        <v>91898</v>
      </c>
      <c r="J2087" s="33">
        <v>651719051.95000005</v>
      </c>
      <c r="K2087" s="39">
        <f>IF(ISERROR((Table212[[#This Row],[Close Price]]-G2086)/G2086),0,(Table212[[#This Row],[Close Price]]-G2086)/G2086)</f>
        <v>-4.7552959907571132E-3</v>
      </c>
      <c r="L2087" s="39">
        <f>IF(OR(Table212[[#This Row],[Raw Return]]&lt;-20,Table212[[#This Row],[Raw Return]]&gt;20),"Outlier",Table212[[#This Row],[Raw Return]])</f>
        <v>-4.7552959907571132E-3</v>
      </c>
      <c r="M2087" s="40">
        <f>(Table212[[#This Row],[Return]]-$Q$3)^2</f>
        <v>3.6520266988967653E-5</v>
      </c>
      <c r="N2087" s="40">
        <f>(Table212[[#This Row],[Return]]-$Q$3)^3</f>
        <v>-2.2069927973081001E-7</v>
      </c>
    </row>
    <row r="2088" spans="1:14" x14ac:dyDescent="0.3">
      <c r="A2088" s="36">
        <v>43333</v>
      </c>
      <c r="B2088" s="37">
        <v>7063.6</v>
      </c>
      <c r="C2088" s="37">
        <v>7104</v>
      </c>
      <c r="D2088" s="37">
        <v>7130</v>
      </c>
      <c r="E2088" s="37">
        <v>7012.2</v>
      </c>
      <c r="F2088" s="37">
        <v>7105</v>
      </c>
      <c r="G2088" s="37">
        <v>7116.6</v>
      </c>
      <c r="H2088" s="37">
        <v>7059.88</v>
      </c>
      <c r="I2088" s="37">
        <v>144611</v>
      </c>
      <c r="J2088" s="38">
        <v>1020936575.1</v>
      </c>
      <c r="K2088" s="39">
        <f>IF(ISERROR((Table212[[#This Row],[Close Price]]-G2087)/G2087),0,(Table212[[#This Row],[Close Price]]-G2087)/G2087)</f>
        <v>7.5032561300186866E-3</v>
      </c>
      <c r="L2088" s="39">
        <f>IF(OR(Table212[[#This Row],[Raw Return]]&lt;-20,Table212[[#This Row],[Raw Return]]&gt;20),"Outlier",Table212[[#This Row],[Raw Return]])</f>
        <v>7.5032561300186866E-3</v>
      </c>
      <c r="M2088" s="40">
        <f>(Table212[[#This Row],[Return]]-$Q$3)^2</f>
        <v>3.8630601214928808E-5</v>
      </c>
      <c r="N2088" s="40">
        <f>(Table212[[#This Row],[Return]]-$Q$3)^3</f>
        <v>2.4010278679419851E-7</v>
      </c>
    </row>
    <row r="2089" spans="1:14" x14ac:dyDescent="0.3">
      <c r="A2089" s="31">
        <v>43335</v>
      </c>
      <c r="B2089" s="32">
        <v>7116.6</v>
      </c>
      <c r="C2089" s="32">
        <v>7170</v>
      </c>
      <c r="D2089" s="32">
        <v>7185</v>
      </c>
      <c r="E2089" s="32">
        <v>7075.1</v>
      </c>
      <c r="F2089" s="32">
        <v>7086.1</v>
      </c>
      <c r="G2089" s="32">
        <v>7092.1</v>
      </c>
      <c r="H2089" s="32">
        <v>7134.64</v>
      </c>
      <c r="I2089" s="32">
        <v>137409</v>
      </c>
      <c r="J2089" s="33">
        <v>980364395</v>
      </c>
      <c r="K2089" s="39">
        <f>IF(ISERROR((Table212[[#This Row],[Close Price]]-G2088)/G2088),0,(Table212[[#This Row],[Close Price]]-G2088)/G2088)</f>
        <v>-3.4426552005171005E-3</v>
      </c>
      <c r="L2089" s="39">
        <f>IF(OR(Table212[[#This Row],[Raw Return]]&lt;-20,Table212[[#This Row],[Raw Return]]&gt;20),"Outlier",Table212[[#This Row],[Raw Return]])</f>
        <v>-3.4426552005171005E-3</v>
      </c>
      <c r="M2089" s="40">
        <f>(Table212[[#This Row],[Return]]-$Q$3)^2</f>
        <v>2.2378191023329758E-5</v>
      </c>
      <c r="N2089" s="40">
        <f>(Table212[[#This Row],[Return]]-$Q$3)^3</f>
        <v>-1.0586135902990819E-7</v>
      </c>
    </row>
    <row r="2090" spans="1:14" x14ac:dyDescent="0.3">
      <c r="A2090" s="36">
        <v>43336</v>
      </c>
      <c r="B2090" s="37">
        <v>7092.1</v>
      </c>
      <c r="C2090" s="37">
        <v>7092</v>
      </c>
      <c r="D2090" s="37">
        <v>7129</v>
      </c>
      <c r="E2090" s="37">
        <v>7025.25</v>
      </c>
      <c r="F2090" s="37">
        <v>7048.05</v>
      </c>
      <c r="G2090" s="37">
        <v>7050.65</v>
      </c>
      <c r="H2090" s="37">
        <v>7096.71</v>
      </c>
      <c r="I2090" s="37">
        <v>128111</v>
      </c>
      <c r="J2090" s="38">
        <v>909166393.29999995</v>
      </c>
      <c r="K2090" s="39">
        <f>IF(ISERROR((Table212[[#This Row],[Close Price]]-G2089)/G2089),0,(Table212[[#This Row],[Close Price]]-G2089)/G2089)</f>
        <v>-5.8445312389843245E-3</v>
      </c>
      <c r="L2090" s="39">
        <f>IF(OR(Table212[[#This Row],[Raw Return]]&lt;-20,Table212[[#This Row],[Raw Return]]&gt;20),"Outlier",Table212[[#This Row],[Raw Return]])</f>
        <v>-5.8445312389843245E-3</v>
      </c>
      <c r="M2090" s="40">
        <f>(Table212[[#This Row],[Return]]-$Q$3)^2</f>
        <v>5.0871633454116656E-5</v>
      </c>
      <c r="N2090" s="40">
        <f>(Table212[[#This Row],[Return]]-$Q$3)^3</f>
        <v>-3.6283863473543965E-7</v>
      </c>
    </row>
    <row r="2091" spans="1:14" x14ac:dyDescent="0.3">
      <c r="A2091" s="31">
        <v>43339</v>
      </c>
      <c r="B2091" s="32">
        <v>7050.65</v>
      </c>
      <c r="C2091" s="32">
        <v>7089.2</v>
      </c>
      <c r="D2091" s="32">
        <v>7112.45</v>
      </c>
      <c r="E2091" s="32">
        <v>7014.05</v>
      </c>
      <c r="F2091" s="32">
        <v>7030.45</v>
      </c>
      <c r="G2091" s="32">
        <v>7030.15</v>
      </c>
      <c r="H2091" s="32">
        <v>7056.97</v>
      </c>
      <c r="I2091" s="32">
        <v>136724</v>
      </c>
      <c r="J2091" s="33">
        <v>964856708.10000002</v>
      </c>
      <c r="K2091" s="39">
        <f>IF(ISERROR((Table212[[#This Row],[Close Price]]-G2090)/G2090),0,(Table212[[#This Row],[Close Price]]-G2090)/G2090)</f>
        <v>-2.9075333479891925E-3</v>
      </c>
      <c r="L2091" s="39">
        <f>IF(OR(Table212[[#This Row],[Raw Return]]&lt;-20,Table212[[#This Row],[Raw Return]]&gt;20),"Outlier",Table212[[#This Row],[Raw Return]])</f>
        <v>-2.9075333479891925E-3</v>
      </c>
      <c r="M2091" s="40">
        <f>(Table212[[#This Row],[Return]]-$Q$3)^2</f>
        <v>1.7601695138422576E-5</v>
      </c>
      <c r="N2091" s="40">
        <f>(Table212[[#This Row],[Return]]-$Q$3)^3</f>
        <v>-7.3846810425086739E-8</v>
      </c>
    </row>
    <row r="2092" spans="1:14" x14ac:dyDescent="0.3">
      <c r="A2092" s="36">
        <v>43340</v>
      </c>
      <c r="B2092" s="37">
        <v>7030.15</v>
      </c>
      <c r="C2092" s="37">
        <v>7074</v>
      </c>
      <c r="D2092" s="37">
        <v>7074</v>
      </c>
      <c r="E2092" s="37">
        <v>6935.95</v>
      </c>
      <c r="F2092" s="37">
        <v>6973.75</v>
      </c>
      <c r="G2092" s="37">
        <v>6971.45</v>
      </c>
      <c r="H2092" s="37">
        <v>6992.76</v>
      </c>
      <c r="I2092" s="37">
        <v>145321</v>
      </c>
      <c r="J2092" s="38">
        <v>1016195151.8</v>
      </c>
      <c r="K2092" s="39">
        <f>IF(ISERROR((Table212[[#This Row],[Close Price]]-G2091)/G2091),0,(Table212[[#This Row],[Close Price]]-G2091)/G2091)</f>
        <v>-8.3497507165565202E-3</v>
      </c>
      <c r="L2092" s="39">
        <f>IF(OR(Table212[[#This Row],[Raw Return]]&lt;-20,Table212[[#This Row],[Raw Return]]&gt;20),"Outlier",Table212[[#This Row],[Raw Return]])</f>
        <v>-8.3497507165565202E-3</v>
      </c>
      <c r="M2092" s="40">
        <f>(Table212[[#This Row],[Return]]-$Q$3)^2</f>
        <v>9.2884389808172219E-5</v>
      </c>
      <c r="N2092" s="40">
        <f>(Table212[[#This Row],[Return]]-$Q$3)^3</f>
        <v>-8.9518768414356682E-7</v>
      </c>
    </row>
    <row r="2093" spans="1:14" x14ac:dyDescent="0.3">
      <c r="A2093" s="31">
        <v>43341</v>
      </c>
      <c r="B2093" s="32">
        <v>6971.45</v>
      </c>
      <c r="C2093" s="32">
        <v>6975</v>
      </c>
      <c r="D2093" s="32">
        <v>7042</v>
      </c>
      <c r="E2093" s="32">
        <v>6900.5</v>
      </c>
      <c r="F2093" s="32">
        <v>6974.95</v>
      </c>
      <c r="G2093" s="32">
        <v>6968.55</v>
      </c>
      <c r="H2093" s="32">
        <v>6958.88</v>
      </c>
      <c r="I2093" s="32">
        <v>177432</v>
      </c>
      <c r="J2093" s="33">
        <v>1234727415.4000001</v>
      </c>
      <c r="K2093" s="39">
        <f>IF(ISERROR((Table212[[#This Row],[Close Price]]-G2092)/G2092),0,(Table212[[#This Row],[Close Price]]-G2092)/G2092)</f>
        <v>-4.1598232792312021E-4</v>
      </c>
      <c r="L2093" s="39">
        <f>IF(OR(Table212[[#This Row],[Raw Return]]&lt;-20,Table212[[#This Row],[Raw Return]]&gt;20),"Outlier",Table212[[#This Row],[Raw Return]])</f>
        <v>-4.1598232792312021E-4</v>
      </c>
      <c r="M2093" s="40">
        <f>(Table212[[#This Row],[Return]]-$Q$3)^2</f>
        <v>2.9032288611531817E-6</v>
      </c>
      <c r="N2093" s="40">
        <f>(Table212[[#This Row],[Return]]-$Q$3)^3</f>
        <v>-4.9467721700916469E-9</v>
      </c>
    </row>
    <row r="2094" spans="1:14" x14ac:dyDescent="0.3">
      <c r="A2094" s="36">
        <v>43342</v>
      </c>
      <c r="B2094" s="37">
        <v>6968.55</v>
      </c>
      <c r="C2094" s="37">
        <v>6969</v>
      </c>
      <c r="D2094" s="37">
        <v>6993.7</v>
      </c>
      <c r="E2094" s="37">
        <v>6900</v>
      </c>
      <c r="F2094" s="37">
        <v>6950</v>
      </c>
      <c r="G2094" s="37">
        <v>6929.9</v>
      </c>
      <c r="H2094" s="37">
        <v>6932.96</v>
      </c>
      <c r="I2094" s="37">
        <v>167502</v>
      </c>
      <c r="J2094" s="38">
        <v>1161284237.05</v>
      </c>
      <c r="K2094" s="39">
        <f>IF(ISERROR((Table212[[#This Row],[Close Price]]-G2093)/G2093),0,(Table212[[#This Row],[Close Price]]-G2093)/G2093)</f>
        <v>-5.5463475184938825E-3</v>
      </c>
      <c r="L2094" s="39">
        <f>IF(OR(Table212[[#This Row],[Raw Return]]&lt;-20,Table212[[#This Row],[Raw Return]]&gt;20),"Outlier",Table212[[#This Row],[Raw Return]])</f>
        <v>-5.5463475184938825E-3</v>
      </c>
      <c r="M2094" s="40">
        <f>(Table212[[#This Row],[Return]]-$Q$3)^2</f>
        <v>4.6706994791379483E-5</v>
      </c>
      <c r="N2094" s="40">
        <f>(Table212[[#This Row],[Return]]-$Q$3)^3</f>
        <v>-3.1920735340330843E-7</v>
      </c>
    </row>
    <row r="2095" spans="1:14" x14ac:dyDescent="0.3">
      <c r="A2095" s="31">
        <v>43343</v>
      </c>
      <c r="B2095" s="32">
        <v>6929.9</v>
      </c>
      <c r="C2095" s="32">
        <v>6940</v>
      </c>
      <c r="D2095" s="32">
        <v>6968.4</v>
      </c>
      <c r="E2095" s="32">
        <v>6725</v>
      </c>
      <c r="F2095" s="32">
        <v>6753</v>
      </c>
      <c r="G2095" s="32">
        <v>6747.8</v>
      </c>
      <c r="H2095" s="32">
        <v>6800.33</v>
      </c>
      <c r="I2095" s="32">
        <v>223887</v>
      </c>
      <c r="J2095" s="33">
        <v>1522506144.25</v>
      </c>
      <c r="K2095" s="39">
        <f>IF(ISERROR((Table212[[#This Row],[Close Price]]-G2094)/G2094),0,(Table212[[#This Row],[Close Price]]-G2094)/G2094)</f>
        <v>-2.6277435460829082E-2</v>
      </c>
      <c r="L2095" s="39">
        <f>IF(OR(Table212[[#This Row],[Raw Return]]&lt;-20,Table212[[#This Row],[Raw Return]]&gt;20),"Outlier",Table212[[#This Row],[Raw Return]])</f>
        <v>-2.6277435460829082E-2</v>
      </c>
      <c r="M2095" s="40">
        <f>(Table212[[#This Row],[Return]]-$Q$3)^2</f>
        <v>7.5984794351663463E-4</v>
      </c>
      <c r="N2095" s="40">
        <f>(Table212[[#This Row],[Return]]-$Q$3)^3</f>
        <v>-2.094546655575821E-5</v>
      </c>
    </row>
    <row r="2096" spans="1:14" x14ac:dyDescent="0.3">
      <c r="A2096" s="36">
        <v>43346</v>
      </c>
      <c r="B2096" s="37">
        <v>6747.8</v>
      </c>
      <c r="C2096" s="37">
        <v>6770</v>
      </c>
      <c r="D2096" s="37">
        <v>6840</v>
      </c>
      <c r="E2096" s="37">
        <v>6625</v>
      </c>
      <c r="F2096" s="37">
        <v>6650.05</v>
      </c>
      <c r="G2096" s="37">
        <v>6652.9</v>
      </c>
      <c r="H2096" s="37">
        <v>6756.85</v>
      </c>
      <c r="I2096" s="37">
        <v>196221</v>
      </c>
      <c r="J2096" s="38">
        <v>1325835354.95</v>
      </c>
      <c r="K2096" s="39">
        <f>IF(ISERROR((Table212[[#This Row],[Close Price]]-G2095)/G2095),0,(Table212[[#This Row],[Close Price]]-G2095)/G2095)</f>
        <v>-1.4063843030321073E-2</v>
      </c>
      <c r="L2096" s="39">
        <f>IF(OR(Table212[[#This Row],[Raw Return]]&lt;-20,Table212[[#This Row],[Raw Return]]&gt;20),"Outlier",Table212[[#This Row],[Raw Return]])</f>
        <v>-1.4063843030321073E-2</v>
      </c>
      <c r="M2096" s="40">
        <f>(Table212[[#This Row],[Return]]-$Q$3)^2</f>
        <v>2.3567613906938888E-4</v>
      </c>
      <c r="N2096" s="40">
        <f>(Table212[[#This Row],[Return]]-$Q$3)^3</f>
        <v>-3.6180404848586875E-6</v>
      </c>
    </row>
    <row r="2097" spans="1:14" x14ac:dyDescent="0.3">
      <c r="A2097" s="31">
        <v>43347</v>
      </c>
      <c r="B2097" s="32">
        <v>6652.9</v>
      </c>
      <c r="C2097" s="32">
        <v>6660</v>
      </c>
      <c r="D2097" s="32">
        <v>6673.8</v>
      </c>
      <c r="E2097" s="32">
        <v>6480.05</v>
      </c>
      <c r="F2097" s="32">
        <v>6516</v>
      </c>
      <c r="G2097" s="32">
        <v>6508.2</v>
      </c>
      <c r="H2097" s="32">
        <v>6548</v>
      </c>
      <c r="I2097" s="32">
        <v>391449</v>
      </c>
      <c r="J2097" s="33">
        <v>2563208579.9000001</v>
      </c>
      <c r="K2097" s="39">
        <f>IF(ISERROR((Table212[[#This Row],[Close Price]]-G2096)/G2096),0,(Table212[[#This Row],[Close Price]]-G2096)/G2096)</f>
        <v>-2.1749913571525174E-2</v>
      </c>
      <c r="L2097" s="39">
        <f>IF(OR(Table212[[#This Row],[Raw Return]]&lt;-20,Table212[[#This Row],[Raw Return]]&gt;20),"Outlier",Table212[[#This Row],[Raw Return]])</f>
        <v>-2.1749913571525174E-2</v>
      </c>
      <c r="M2097" s="40">
        <f>(Table212[[#This Row],[Return]]-$Q$3)^2</f>
        <v>5.3074104173995182E-4</v>
      </c>
      <c r="N2097" s="40">
        <f>(Table212[[#This Row],[Return]]-$Q$3)^3</f>
        <v>-1.2227115335120674E-5</v>
      </c>
    </row>
    <row r="2098" spans="1:14" x14ac:dyDescent="0.3">
      <c r="A2098" s="36">
        <v>43348</v>
      </c>
      <c r="B2098" s="37">
        <v>6508.2</v>
      </c>
      <c r="C2098" s="37">
        <v>6500</v>
      </c>
      <c r="D2098" s="37">
        <v>6559.15</v>
      </c>
      <c r="E2098" s="37">
        <v>6401</v>
      </c>
      <c r="F2098" s="37">
        <v>6509.55</v>
      </c>
      <c r="G2098" s="37">
        <v>6503.05</v>
      </c>
      <c r="H2098" s="37">
        <v>6489.04</v>
      </c>
      <c r="I2098" s="37">
        <v>182931</v>
      </c>
      <c r="J2098" s="38">
        <v>1187046956.8499999</v>
      </c>
      <c r="K2098" s="39">
        <f>IF(ISERROR((Table212[[#This Row],[Close Price]]-G2097)/G2097),0,(Table212[[#This Row],[Close Price]]-G2097)/G2097)</f>
        <v>-7.9130942503297932E-4</v>
      </c>
      <c r="L2098" s="39">
        <f>IF(OR(Table212[[#This Row],[Raw Return]]&lt;-20,Table212[[#This Row],[Raw Return]]&gt;20),"Outlier",Table212[[#This Row],[Raw Return]])</f>
        <v>-7.9130942503297932E-4</v>
      </c>
      <c r="M2098" s="40">
        <f>(Table212[[#This Row],[Return]]-$Q$3)^2</f>
        <v>4.323128762961823E-6</v>
      </c>
      <c r="N2098" s="40">
        <f>(Table212[[#This Row],[Return]]-$Q$3)^3</f>
        <v>-8.9887076699494215E-9</v>
      </c>
    </row>
    <row r="2099" spans="1:14" x14ac:dyDescent="0.3">
      <c r="A2099" s="31">
        <v>43349</v>
      </c>
      <c r="B2099" s="32">
        <v>6503.05</v>
      </c>
      <c r="C2099" s="32">
        <v>6520</v>
      </c>
      <c r="D2099" s="32">
        <v>6574.9</v>
      </c>
      <c r="E2099" s="32">
        <v>6458.9</v>
      </c>
      <c r="F2099" s="32">
        <v>6526</v>
      </c>
      <c r="G2099" s="32">
        <v>6547.3</v>
      </c>
      <c r="H2099" s="32">
        <v>6524.52</v>
      </c>
      <c r="I2099" s="32">
        <v>155679</v>
      </c>
      <c r="J2099" s="33">
        <v>1015730785.3</v>
      </c>
      <c r="K2099" s="39">
        <f>IF(ISERROR((Table212[[#This Row],[Close Price]]-G2098)/G2098),0,(Table212[[#This Row],[Close Price]]-G2098)/G2098)</f>
        <v>6.804499427191856E-3</v>
      </c>
      <c r="L2099" s="39">
        <f>IF(OR(Table212[[#This Row],[Raw Return]]&lt;-20,Table212[[#This Row],[Raw Return]]&gt;20),"Outlier",Table212[[#This Row],[Raw Return]])</f>
        <v>6.804499427191856E-3</v>
      </c>
      <c r="M2099" s="40">
        <f>(Table212[[#This Row],[Return]]-$Q$3)^2</f>
        <v>3.0432824321632962E-5</v>
      </c>
      <c r="N2099" s="40">
        <f>(Table212[[#This Row],[Return]]-$Q$3)^3</f>
        <v>1.6788557732211107E-7</v>
      </c>
    </row>
    <row r="2100" spans="1:14" x14ac:dyDescent="0.3">
      <c r="A2100" s="36">
        <v>43350</v>
      </c>
      <c r="B2100" s="37">
        <v>6547.3</v>
      </c>
      <c r="C2100" s="37">
        <v>6600</v>
      </c>
      <c r="D2100" s="37">
        <v>6639.3</v>
      </c>
      <c r="E2100" s="37">
        <v>6505</v>
      </c>
      <c r="F2100" s="37">
        <v>6592</v>
      </c>
      <c r="G2100" s="37">
        <v>6600.1</v>
      </c>
      <c r="H2100" s="37">
        <v>6587.71</v>
      </c>
      <c r="I2100" s="37">
        <v>115576</v>
      </c>
      <c r="J2100" s="38">
        <v>761381321.60000002</v>
      </c>
      <c r="K2100" s="39">
        <f>IF(ISERROR((Table212[[#This Row],[Close Price]]-G2099)/G2099),0,(Table212[[#This Row],[Close Price]]-G2099)/G2099)</f>
        <v>8.0643929558749678E-3</v>
      </c>
      <c r="L2100" s="39">
        <f>IF(OR(Table212[[#This Row],[Raw Return]]&lt;-20,Table212[[#This Row],[Raw Return]]&gt;20),"Outlier",Table212[[#This Row],[Raw Return]])</f>
        <v>8.0643929558749678E-3</v>
      </c>
      <c r="M2100" s="40">
        <f>(Table212[[#This Row],[Return]]-$Q$3)^2</f>
        <v>4.5920801603978515E-5</v>
      </c>
      <c r="N2100" s="40">
        <f>(Table212[[#This Row],[Return]]-$Q$3)^3</f>
        <v>3.1118180164423397E-7</v>
      </c>
    </row>
    <row r="2101" spans="1:14" x14ac:dyDescent="0.3">
      <c r="A2101" s="31">
        <v>43353</v>
      </c>
      <c r="B2101" s="32">
        <v>6600.1</v>
      </c>
      <c r="C2101" s="32">
        <v>6580</v>
      </c>
      <c r="D2101" s="32">
        <v>6581</v>
      </c>
      <c r="E2101" s="32">
        <v>6315</v>
      </c>
      <c r="F2101" s="32">
        <v>6335</v>
      </c>
      <c r="G2101" s="32">
        <v>6347.45</v>
      </c>
      <c r="H2101" s="32">
        <v>6399.85</v>
      </c>
      <c r="I2101" s="32">
        <v>238799</v>
      </c>
      <c r="J2101" s="33">
        <v>1528278869.95</v>
      </c>
      <c r="K2101" s="39">
        <f>IF(ISERROR((Table212[[#This Row],[Close Price]]-G2100)/G2100),0,(Table212[[#This Row],[Close Price]]-G2100)/G2100)</f>
        <v>-3.8279723034499558E-2</v>
      </c>
      <c r="L2101" s="39">
        <f>IF(OR(Table212[[#This Row],[Raw Return]]&lt;-20,Table212[[#This Row],[Raw Return]]&gt;20),"Outlier",Table212[[#This Row],[Raw Return]])</f>
        <v>-3.8279723034499558E-2</v>
      </c>
      <c r="M2101" s="40">
        <f>(Table212[[#This Row],[Return]]-$Q$3)^2</f>
        <v>1.5655971147765363E-3</v>
      </c>
      <c r="N2101" s="40">
        <f>(Table212[[#This Row],[Return]]-$Q$3)^3</f>
        <v>-6.1946962835253834E-5</v>
      </c>
    </row>
    <row r="2102" spans="1:14" x14ac:dyDescent="0.3">
      <c r="A2102" s="36">
        <v>43354</v>
      </c>
      <c r="B2102" s="37">
        <v>6347.45</v>
      </c>
      <c r="C2102" s="37">
        <v>6351.1</v>
      </c>
      <c r="D2102" s="37">
        <v>6479.2</v>
      </c>
      <c r="E2102" s="37">
        <v>6252</v>
      </c>
      <c r="F2102" s="37">
        <v>6362</v>
      </c>
      <c r="G2102" s="37">
        <v>6362.15</v>
      </c>
      <c r="H2102" s="37">
        <v>6393.9</v>
      </c>
      <c r="I2102" s="37">
        <v>358140</v>
      </c>
      <c r="J2102" s="38">
        <v>2289912422.75</v>
      </c>
      <c r="K2102" s="39">
        <f>IF(ISERROR((Table212[[#This Row],[Close Price]]-G2101)/G2101),0,(Table212[[#This Row],[Close Price]]-G2101)/G2101)</f>
        <v>2.3158906332463934E-3</v>
      </c>
      <c r="L2102" s="39">
        <f>IF(OR(Table212[[#This Row],[Raw Return]]&lt;-20,Table212[[#This Row],[Raw Return]]&gt;20),"Outlier",Table212[[#This Row],[Raw Return]])</f>
        <v>2.3158906332463934E-3</v>
      </c>
      <c r="M2102" s="40">
        <f>(Table212[[#This Row],[Return]]-$Q$3)^2</f>
        <v>1.0567563717259852E-6</v>
      </c>
      <c r="N2102" s="40">
        <f>(Table212[[#This Row],[Return]]-$Q$3)^3</f>
        <v>1.0863313494799192E-9</v>
      </c>
    </row>
    <row r="2103" spans="1:14" x14ac:dyDescent="0.3">
      <c r="A2103" s="31">
        <v>43355</v>
      </c>
      <c r="B2103" s="32">
        <v>6362.15</v>
      </c>
      <c r="C2103" s="32">
        <v>6351</v>
      </c>
      <c r="D2103" s="32">
        <v>6474</v>
      </c>
      <c r="E2103" s="32">
        <v>6320</v>
      </c>
      <c r="F2103" s="32">
        <v>6413.9</v>
      </c>
      <c r="G2103" s="32">
        <v>6412.95</v>
      </c>
      <c r="H2103" s="32">
        <v>6403.48</v>
      </c>
      <c r="I2103" s="32">
        <v>193742</v>
      </c>
      <c r="J2103" s="33">
        <v>1240622433.3</v>
      </c>
      <c r="K2103" s="39">
        <f>IF(ISERROR((Table212[[#This Row],[Close Price]]-G2102)/G2102),0,(Table212[[#This Row],[Close Price]]-G2102)/G2102)</f>
        <v>7.9847221458155156E-3</v>
      </c>
      <c r="L2103" s="39">
        <f>IF(OR(Table212[[#This Row],[Raw Return]]&lt;-20,Table212[[#This Row],[Raw Return]]&gt;20),"Outlier",Table212[[#This Row],[Raw Return]])</f>
        <v>7.9847221458155156E-3</v>
      </c>
      <c r="M2103" s="40">
        <f>(Table212[[#This Row],[Return]]-$Q$3)^2</f>
        <v>4.484737232435389E-5</v>
      </c>
      <c r="N2103" s="40">
        <f>(Table212[[#This Row],[Return]]-$Q$3)^3</f>
        <v>3.0033469358026539E-7</v>
      </c>
    </row>
    <row r="2104" spans="1:14" x14ac:dyDescent="0.3">
      <c r="A2104" s="36">
        <v>43357</v>
      </c>
      <c r="B2104" s="37">
        <v>6412.95</v>
      </c>
      <c r="C2104" s="37">
        <v>6479</v>
      </c>
      <c r="D2104" s="37">
        <v>6799</v>
      </c>
      <c r="E2104" s="37">
        <v>6402</v>
      </c>
      <c r="F2104" s="37">
        <v>6775</v>
      </c>
      <c r="G2104" s="37">
        <v>6709.65</v>
      </c>
      <c r="H2104" s="37">
        <v>6609.93</v>
      </c>
      <c r="I2104" s="37">
        <v>265042</v>
      </c>
      <c r="J2104" s="38">
        <v>1751908332.4000001</v>
      </c>
      <c r="K2104" s="39">
        <f>IF(ISERROR((Table212[[#This Row],[Close Price]]-G2103)/G2103),0,(Table212[[#This Row],[Close Price]]-G2103)/G2103)</f>
        <v>4.626575912801438E-2</v>
      </c>
      <c r="L2104" s="39">
        <f>IF(OR(Table212[[#This Row],[Raw Return]]&lt;-20,Table212[[#This Row],[Raw Return]]&gt;20),"Outlier",Table212[[#This Row],[Raw Return]])</f>
        <v>4.626575912801438E-2</v>
      </c>
      <c r="M2104" s="40">
        <f>(Table212[[#This Row],[Return]]-$Q$3)^2</f>
        <v>2.0230074455108412E-3</v>
      </c>
      <c r="N2104" s="40">
        <f>(Table212[[#This Row],[Return]]-$Q$3)^3</f>
        <v>9.0990535663021299E-5</v>
      </c>
    </row>
    <row r="2105" spans="1:14" x14ac:dyDescent="0.3">
      <c r="A2105" s="31">
        <v>43360</v>
      </c>
      <c r="B2105" s="32">
        <v>6709.65</v>
      </c>
      <c r="C2105" s="32">
        <v>6691.2</v>
      </c>
      <c r="D2105" s="32">
        <v>6699.95</v>
      </c>
      <c r="E2105" s="32">
        <v>6530</v>
      </c>
      <c r="F2105" s="32">
        <v>6540.15</v>
      </c>
      <c r="G2105" s="32">
        <v>6549.95</v>
      </c>
      <c r="H2105" s="32">
        <v>6595.67</v>
      </c>
      <c r="I2105" s="32">
        <v>165064</v>
      </c>
      <c r="J2105" s="33">
        <v>1088706974.55</v>
      </c>
      <c r="K2105" s="39">
        <f>IF(ISERROR((Table212[[#This Row],[Close Price]]-G2104)/G2104),0,(Table212[[#This Row],[Close Price]]-G2104)/G2104)</f>
        <v>-2.3801539573599192E-2</v>
      </c>
      <c r="L2105" s="39">
        <f>IF(OR(Table212[[#This Row],[Raw Return]]&lt;-20,Table212[[#This Row],[Raw Return]]&gt;20),"Outlier",Table212[[#This Row],[Raw Return]])</f>
        <v>-2.3801539573599192E-2</v>
      </c>
      <c r="M2105" s="40">
        <f>(Table212[[#This Row],[Return]]-$Q$3)^2</f>
        <v>6.2948018240609096E-4</v>
      </c>
      <c r="N2105" s="40">
        <f>(Table212[[#This Row],[Return]]-$Q$3)^3</f>
        <v>-1.5793307562002263E-5</v>
      </c>
    </row>
    <row r="2106" spans="1:14" x14ac:dyDescent="0.3">
      <c r="A2106" s="36">
        <v>43361</v>
      </c>
      <c r="B2106" s="37">
        <v>6549.95</v>
      </c>
      <c r="C2106" s="37">
        <v>6570</v>
      </c>
      <c r="D2106" s="37">
        <v>6635.6</v>
      </c>
      <c r="E2106" s="37">
        <v>6495</v>
      </c>
      <c r="F2106" s="37">
        <v>6520</v>
      </c>
      <c r="G2106" s="37">
        <v>6527.6</v>
      </c>
      <c r="H2106" s="37">
        <v>6551.14</v>
      </c>
      <c r="I2106" s="37">
        <v>222470</v>
      </c>
      <c r="J2106" s="38">
        <v>1457431846.5</v>
      </c>
      <c r="K2106" s="39">
        <f>IF(ISERROR((Table212[[#This Row],[Close Price]]-G2105)/G2105),0,(Table212[[#This Row],[Close Price]]-G2105)/G2105)</f>
        <v>-3.412239788089902E-3</v>
      </c>
      <c r="L2106" s="39">
        <f>IF(OR(Table212[[#This Row],[Raw Return]]&lt;-20,Table212[[#This Row],[Raw Return]]&gt;20),"Outlier",Table212[[#This Row],[Raw Return]])</f>
        <v>-3.412239788089902E-3</v>
      </c>
      <c r="M2106" s="40">
        <f>(Table212[[#This Row],[Return]]-$Q$3)^2</f>
        <v>2.2091352298121064E-5</v>
      </c>
      <c r="N2106" s="40">
        <f>(Table212[[#This Row],[Return]]-$Q$3)^3</f>
        <v>-1.0383253384765974E-7</v>
      </c>
    </row>
    <row r="2107" spans="1:14" x14ac:dyDescent="0.3">
      <c r="A2107" s="31">
        <v>43362</v>
      </c>
      <c r="B2107" s="32">
        <v>6527.6</v>
      </c>
      <c r="C2107" s="32">
        <v>6555</v>
      </c>
      <c r="D2107" s="32">
        <v>6580</v>
      </c>
      <c r="E2107" s="32">
        <v>6281.05</v>
      </c>
      <c r="F2107" s="32">
        <v>6310</v>
      </c>
      <c r="G2107" s="32">
        <v>6312.05</v>
      </c>
      <c r="H2107" s="32">
        <v>6405.54</v>
      </c>
      <c r="I2107" s="32">
        <v>207789</v>
      </c>
      <c r="J2107" s="33">
        <v>1331000391.7</v>
      </c>
      <c r="K2107" s="39">
        <f>IF(ISERROR((Table212[[#This Row],[Close Price]]-G2106)/G2106),0,(Table212[[#This Row],[Close Price]]-G2106)/G2106)</f>
        <v>-3.3021324836080668E-2</v>
      </c>
      <c r="L2107" s="39">
        <f>IF(OR(Table212[[#This Row],[Raw Return]]&lt;-20,Table212[[#This Row],[Raw Return]]&gt;20),"Outlier",Table212[[#This Row],[Raw Return]])</f>
        <v>-3.3021324836080668E-2</v>
      </c>
      <c r="M2107" s="40">
        <f>(Table212[[#This Row],[Return]]-$Q$3)^2</f>
        <v>1.1771231882129168E-3</v>
      </c>
      <c r="N2107" s="40">
        <f>(Table212[[#This Row],[Return]]-$Q$3)^3</f>
        <v>-4.038618891647757E-5</v>
      </c>
    </row>
    <row r="2108" spans="1:14" x14ac:dyDescent="0.3">
      <c r="A2108" s="36">
        <v>43364</v>
      </c>
      <c r="B2108" s="37">
        <v>6312.05</v>
      </c>
      <c r="C2108" s="37">
        <v>6362</v>
      </c>
      <c r="D2108" s="37">
        <v>6445</v>
      </c>
      <c r="E2108" s="37">
        <v>5366</v>
      </c>
      <c r="F2108" s="37">
        <v>6275</v>
      </c>
      <c r="G2108" s="37">
        <v>6259.7</v>
      </c>
      <c r="H2108" s="37">
        <v>6111.08</v>
      </c>
      <c r="I2108" s="37">
        <v>681976</v>
      </c>
      <c r="J2108" s="38">
        <v>4167610759.9000001</v>
      </c>
      <c r="K2108" s="39">
        <f>IF(ISERROR((Table212[[#This Row],[Close Price]]-G2107)/G2107),0,(Table212[[#This Row],[Close Price]]-G2107)/G2107)</f>
        <v>-8.2936605381770355E-3</v>
      </c>
      <c r="L2108" s="39">
        <f>IF(OR(Table212[[#This Row],[Raw Return]]&lt;-20,Table212[[#This Row],[Raw Return]]&gt;20),"Outlier",Table212[[#This Row],[Raw Return]])</f>
        <v>-8.2936605381770355E-3</v>
      </c>
      <c r="M2108" s="40">
        <f>(Table212[[#This Row],[Return]]-$Q$3)^2</f>
        <v>9.1806380363871349E-5</v>
      </c>
      <c r="N2108" s="40">
        <f>(Table212[[#This Row],[Return]]-$Q$3)^3</f>
        <v>-8.7964876501045788E-7</v>
      </c>
    </row>
    <row r="2109" spans="1:14" x14ac:dyDescent="0.3">
      <c r="A2109" s="31">
        <v>43367</v>
      </c>
      <c r="B2109" s="32">
        <v>6259.7</v>
      </c>
      <c r="C2109" s="32">
        <v>6305.6</v>
      </c>
      <c r="D2109" s="32">
        <v>6307</v>
      </c>
      <c r="E2109" s="32">
        <v>6007.85</v>
      </c>
      <c r="F2109" s="32">
        <v>6061.55</v>
      </c>
      <c r="G2109" s="32">
        <v>6067.65</v>
      </c>
      <c r="H2109" s="32">
        <v>6108.86</v>
      </c>
      <c r="I2109" s="32">
        <v>510326</v>
      </c>
      <c r="J2109" s="33">
        <v>3117509467.8499999</v>
      </c>
      <c r="K2109" s="39">
        <f>IF(ISERROR((Table212[[#This Row],[Close Price]]-G2108)/G2108),0,(Table212[[#This Row],[Close Price]]-G2108)/G2108)</f>
        <v>-3.0680384043963799E-2</v>
      </c>
      <c r="L2109" s="39">
        <f>IF(OR(Table212[[#This Row],[Raw Return]]&lt;-20,Table212[[#This Row],[Raw Return]]&gt;20),"Outlier",Table212[[#This Row],[Raw Return]])</f>
        <v>-3.0680384043963799E-2</v>
      </c>
      <c r="M2109" s="40">
        <f>(Table212[[#This Row],[Return]]-$Q$3)^2</f>
        <v>1.0219714450148067E-3</v>
      </c>
      <c r="N2109" s="40">
        <f>(Table212[[#This Row],[Return]]-$Q$3)^3</f>
        <v>-3.2670677599714549E-5</v>
      </c>
    </row>
    <row r="2110" spans="1:14" x14ac:dyDescent="0.3">
      <c r="A2110" s="36">
        <v>43368</v>
      </c>
      <c r="B2110" s="37">
        <v>6067.65</v>
      </c>
      <c r="C2110" s="37">
        <v>6060</v>
      </c>
      <c r="D2110" s="37">
        <v>6250</v>
      </c>
      <c r="E2110" s="37">
        <v>5932.05</v>
      </c>
      <c r="F2110" s="37">
        <v>6190</v>
      </c>
      <c r="G2110" s="37">
        <v>6185.65</v>
      </c>
      <c r="H2110" s="37">
        <v>6115.79</v>
      </c>
      <c r="I2110" s="37">
        <v>345421</v>
      </c>
      <c r="J2110" s="38">
        <v>2112521054.95</v>
      </c>
      <c r="K2110" s="39">
        <f>IF(ISERROR((Table212[[#This Row],[Close Price]]-G2109)/G2109),0,(Table212[[#This Row],[Close Price]]-G2109)/G2109)</f>
        <v>1.9447397262531623E-2</v>
      </c>
      <c r="L2110" s="39">
        <f>IF(OR(Table212[[#This Row],[Raw Return]]&lt;-20,Table212[[#This Row],[Raw Return]]&gt;20),"Outlier",Table212[[#This Row],[Raw Return]])</f>
        <v>1.9447397262531623E-2</v>
      </c>
      <c r="M2110" s="40">
        <f>(Table212[[#This Row],[Return]]-$Q$3)^2</f>
        <v>3.2976719296563134E-4</v>
      </c>
      <c r="N2110" s="40">
        <f>(Table212[[#This Row],[Return]]-$Q$3)^3</f>
        <v>5.9884050953803988E-6</v>
      </c>
    </row>
    <row r="2111" spans="1:14" x14ac:dyDescent="0.3">
      <c r="A2111" s="31">
        <v>43369</v>
      </c>
      <c r="B2111" s="32">
        <v>6185.65</v>
      </c>
      <c r="C2111" s="32">
        <v>6207</v>
      </c>
      <c r="D2111" s="32">
        <v>6289</v>
      </c>
      <c r="E2111" s="32">
        <v>6188</v>
      </c>
      <c r="F2111" s="32">
        <v>6205</v>
      </c>
      <c r="G2111" s="32">
        <v>6212.55</v>
      </c>
      <c r="H2111" s="32">
        <v>6233.31</v>
      </c>
      <c r="I2111" s="32">
        <v>164588</v>
      </c>
      <c r="J2111" s="33">
        <v>1025928073.5</v>
      </c>
      <c r="K2111" s="39">
        <f>IF(ISERROR((Table212[[#This Row],[Close Price]]-G2110)/G2110),0,(Table212[[#This Row],[Close Price]]-G2110)/G2110)</f>
        <v>4.3487749872690093E-3</v>
      </c>
      <c r="L2111" s="39">
        <f>IF(OR(Table212[[#This Row],[Raw Return]]&lt;-20,Table212[[#This Row],[Raw Return]]&gt;20),"Outlier",Table212[[#This Row],[Raw Return]])</f>
        <v>4.3487749872690093E-3</v>
      </c>
      <c r="M2111" s="40">
        <f>(Table212[[#This Row],[Return]]-$Q$3)^2</f>
        <v>9.368930764771694E-6</v>
      </c>
      <c r="N2111" s="40">
        <f>(Table212[[#This Row],[Return]]-$Q$3)^3</f>
        <v>2.8677087692453707E-8</v>
      </c>
    </row>
    <row r="2112" spans="1:14" x14ac:dyDescent="0.3">
      <c r="A2112" s="36">
        <v>43370</v>
      </c>
      <c r="B2112" s="37">
        <v>6212.55</v>
      </c>
      <c r="C2112" s="37">
        <v>6219</v>
      </c>
      <c r="D2112" s="37">
        <v>6240</v>
      </c>
      <c r="E2112" s="37">
        <v>5955.1</v>
      </c>
      <c r="F2112" s="37">
        <v>5975.45</v>
      </c>
      <c r="G2112" s="37">
        <v>5979.8</v>
      </c>
      <c r="H2112" s="37">
        <v>6066.75</v>
      </c>
      <c r="I2112" s="37">
        <v>276735</v>
      </c>
      <c r="J2112" s="38">
        <v>1678883226.5</v>
      </c>
      <c r="K2112" s="39">
        <f>IF(ISERROR((Table212[[#This Row],[Close Price]]-G2111)/G2111),0,(Table212[[#This Row],[Close Price]]-G2111)/G2111)</f>
        <v>-3.7464487207346416E-2</v>
      </c>
      <c r="L2112" s="39">
        <f>IF(OR(Table212[[#This Row],[Raw Return]]&lt;-20,Table212[[#This Row],[Raw Return]]&gt;20),"Outlier",Table212[[#This Row],[Raw Return]])</f>
        <v>-3.7464487207346416E-2</v>
      </c>
      <c r="M2112" s="40">
        <f>(Table212[[#This Row],[Return]]-$Q$3)^2</f>
        <v>1.5017478298063889E-3</v>
      </c>
      <c r="N2112" s="40">
        <f>(Table212[[#This Row],[Return]]-$Q$3)^3</f>
        <v>-5.8196319502381166E-5</v>
      </c>
    </row>
    <row r="2113" spans="1:14" x14ac:dyDescent="0.3">
      <c r="A2113" s="31">
        <v>43371</v>
      </c>
      <c r="B2113" s="32">
        <v>5979.8</v>
      </c>
      <c r="C2113" s="32">
        <v>5987</v>
      </c>
      <c r="D2113" s="32">
        <v>6059.5</v>
      </c>
      <c r="E2113" s="32">
        <v>5885</v>
      </c>
      <c r="F2113" s="32">
        <v>6028</v>
      </c>
      <c r="G2113" s="32">
        <v>6006.2</v>
      </c>
      <c r="H2113" s="32">
        <v>5976.36</v>
      </c>
      <c r="I2113" s="32">
        <v>254770</v>
      </c>
      <c r="J2113" s="33">
        <v>1522598457.0999999</v>
      </c>
      <c r="K2113" s="39">
        <f>IF(ISERROR((Table212[[#This Row],[Close Price]]-G2112)/G2112),0,(Table212[[#This Row],[Close Price]]-G2112)/G2112)</f>
        <v>4.4148633733569077E-3</v>
      </c>
      <c r="L2113" s="39">
        <f>IF(OR(Table212[[#This Row],[Raw Return]]&lt;-20,Table212[[#This Row],[Raw Return]]&gt;20),"Outlier",Table212[[#This Row],[Raw Return]])</f>
        <v>4.4148633733569077E-3</v>
      </c>
      <c r="M2113" s="40">
        <f>(Table212[[#This Row],[Return]]-$Q$3)^2</f>
        <v>9.7778744772787599E-6</v>
      </c>
      <c r="N2113" s="40">
        <f>(Table212[[#This Row],[Return]]-$Q$3)^3</f>
        <v>3.0575015551944902E-8</v>
      </c>
    </row>
    <row r="2114" spans="1:14" x14ac:dyDescent="0.3">
      <c r="A2114" s="36">
        <v>43374</v>
      </c>
      <c r="B2114" s="37">
        <v>6006.2</v>
      </c>
      <c r="C2114" s="37">
        <v>6000</v>
      </c>
      <c r="D2114" s="37">
        <v>6040</v>
      </c>
      <c r="E2114" s="37">
        <v>5771</v>
      </c>
      <c r="F2114" s="37">
        <v>5909</v>
      </c>
      <c r="G2114" s="37">
        <v>5881.85</v>
      </c>
      <c r="H2114" s="37">
        <v>5868.44</v>
      </c>
      <c r="I2114" s="37">
        <v>276252</v>
      </c>
      <c r="J2114" s="38">
        <v>1621168659.95</v>
      </c>
      <c r="K2114" s="39">
        <f>IF(ISERROR((Table212[[#This Row],[Close Price]]-G2113)/G2113),0,(Table212[[#This Row],[Close Price]]-G2113)/G2113)</f>
        <v>-2.0703606273517274E-2</v>
      </c>
      <c r="L2114" s="39">
        <f>IF(OR(Table212[[#This Row],[Raw Return]]&lt;-20,Table212[[#This Row],[Raw Return]]&gt;20),"Outlier",Table212[[#This Row],[Raw Return]])</f>
        <v>-2.0703606273517274E-2</v>
      </c>
      <c r="M2114" s="40">
        <f>(Table212[[#This Row],[Return]]-$Q$3)^2</f>
        <v>4.8362652724227704E-4</v>
      </c>
      <c r="N2114" s="40">
        <f>(Table212[[#This Row],[Return]]-$Q$3)^3</f>
        <v>-1.0635677776833395E-5</v>
      </c>
    </row>
    <row r="2115" spans="1:14" x14ac:dyDescent="0.3">
      <c r="A2115" s="31">
        <v>43376</v>
      </c>
      <c r="B2115" s="32">
        <v>5881.85</v>
      </c>
      <c r="C2115" s="32">
        <v>5908</v>
      </c>
      <c r="D2115" s="32">
        <v>5949</v>
      </c>
      <c r="E2115" s="32">
        <v>5701</v>
      </c>
      <c r="F2115" s="32">
        <v>5714.95</v>
      </c>
      <c r="G2115" s="32">
        <v>5752.5</v>
      </c>
      <c r="H2115" s="32">
        <v>5820.39</v>
      </c>
      <c r="I2115" s="32">
        <v>312920</v>
      </c>
      <c r="J2115" s="33">
        <v>1821316911</v>
      </c>
      <c r="K2115" s="39">
        <f>IF(ISERROR((Table212[[#This Row],[Close Price]]-G2114)/G2114),0,(Table212[[#This Row],[Close Price]]-G2114)/G2114)</f>
        <v>-2.1991380263012547E-2</v>
      </c>
      <c r="L2115" s="39">
        <f>IF(OR(Table212[[#This Row],[Raw Return]]&lt;-20,Table212[[#This Row],[Raw Return]]&gt;20),"Outlier",Table212[[#This Row],[Raw Return]])</f>
        <v>-2.1991380263012547E-2</v>
      </c>
      <c r="M2115" s="40">
        <f>(Table212[[#This Row],[Return]]-$Q$3)^2</f>
        <v>5.4192507911361145E-4</v>
      </c>
      <c r="N2115" s="40">
        <f>(Table212[[#This Row],[Return]]-$Q$3)^3</f>
        <v>-1.2615628004532184E-5</v>
      </c>
    </row>
    <row r="2116" spans="1:14" x14ac:dyDescent="0.3">
      <c r="A2116" s="36">
        <v>43377</v>
      </c>
      <c r="B2116" s="37">
        <v>5752.5</v>
      </c>
      <c r="C2116" s="37">
        <v>5660</v>
      </c>
      <c r="D2116" s="37">
        <v>5730</v>
      </c>
      <c r="E2116" s="37">
        <v>5524.75</v>
      </c>
      <c r="F2116" s="37">
        <v>5611</v>
      </c>
      <c r="G2116" s="37">
        <v>5632.1</v>
      </c>
      <c r="H2116" s="37">
        <v>5631.61</v>
      </c>
      <c r="I2116" s="37">
        <v>209825</v>
      </c>
      <c r="J2116" s="38">
        <v>1181652540</v>
      </c>
      <c r="K2116" s="39">
        <f>IF(ISERROR((Table212[[#This Row],[Close Price]]-G2115)/G2115),0,(Table212[[#This Row],[Close Price]]-G2115)/G2115)</f>
        <v>-2.0930030421555782E-2</v>
      </c>
      <c r="L2116" s="39">
        <f>IF(OR(Table212[[#This Row],[Raw Return]]&lt;-20,Table212[[#This Row],[Raw Return]]&gt;20),"Outlier",Table212[[#This Row],[Raw Return]])</f>
        <v>-2.0930030421555782E-2</v>
      </c>
      <c r="M2116" s="40">
        <f>(Table212[[#This Row],[Return]]-$Q$3)^2</f>
        <v>4.9363661312486218E-4</v>
      </c>
      <c r="N2116" s="40">
        <f>(Table212[[#This Row],[Return]]-$Q$3)^3</f>
        <v>-1.0967585933639293E-5</v>
      </c>
    </row>
    <row r="2117" spans="1:14" x14ac:dyDescent="0.3">
      <c r="A2117" s="31">
        <v>43378</v>
      </c>
      <c r="B2117" s="32">
        <v>5632.1</v>
      </c>
      <c r="C2117" s="32">
        <v>5614</v>
      </c>
      <c r="D2117" s="32">
        <v>5721</v>
      </c>
      <c r="E2117" s="32">
        <v>5222.8999999999996</v>
      </c>
      <c r="F2117" s="32">
        <v>5333.4</v>
      </c>
      <c r="G2117" s="32">
        <v>5375.65</v>
      </c>
      <c r="H2117" s="32">
        <v>5532.16</v>
      </c>
      <c r="I2117" s="32">
        <v>252881</v>
      </c>
      <c r="J2117" s="33">
        <v>1398978421.7</v>
      </c>
      <c r="K2117" s="39">
        <f>IF(ISERROR((Table212[[#This Row],[Close Price]]-G2116)/G2116),0,(Table212[[#This Row],[Close Price]]-G2116)/G2116)</f>
        <v>-4.5533637541947176E-2</v>
      </c>
      <c r="L2117" s="39">
        <f>IF(OR(Table212[[#This Row],[Raw Return]]&lt;-20,Table212[[#This Row],[Raw Return]]&gt;20),"Outlier",Table212[[#This Row],[Raw Return]])</f>
        <v>-4.5533637541947176E-2</v>
      </c>
      <c r="M2117" s="40">
        <f>(Table212[[#This Row],[Return]]-$Q$3)^2</f>
        <v>2.1922567590326736E-3</v>
      </c>
      <c r="N2117" s="40">
        <f>(Table212[[#This Row],[Return]]-$Q$3)^3</f>
        <v>-1.0264484106977492E-4</v>
      </c>
    </row>
    <row r="2118" spans="1:14" x14ac:dyDescent="0.3">
      <c r="A2118" s="36">
        <v>43381</v>
      </c>
      <c r="B2118" s="37">
        <v>5375.65</v>
      </c>
      <c r="C2118" s="37">
        <v>5350</v>
      </c>
      <c r="D2118" s="37">
        <v>5500</v>
      </c>
      <c r="E2118" s="37">
        <v>5230.3999999999996</v>
      </c>
      <c r="F2118" s="37">
        <v>5379.95</v>
      </c>
      <c r="G2118" s="37">
        <v>5395.55</v>
      </c>
      <c r="H2118" s="37">
        <v>5356.61</v>
      </c>
      <c r="I2118" s="37">
        <v>271315</v>
      </c>
      <c r="J2118" s="38">
        <v>1453329974.8499999</v>
      </c>
      <c r="K2118" s="39">
        <f>IF(ISERROR((Table212[[#This Row],[Close Price]]-G2117)/G2117),0,(Table212[[#This Row],[Close Price]]-G2117)/G2117)</f>
        <v>3.7018779124385975E-3</v>
      </c>
      <c r="L2118" s="39">
        <f>IF(OR(Table212[[#This Row],[Raw Return]]&lt;-20,Table212[[#This Row],[Raw Return]]&gt;20),"Outlier",Table212[[#This Row],[Raw Return]])</f>
        <v>3.7018779124385975E-3</v>
      </c>
      <c r="M2118" s="40">
        <f>(Table212[[#This Row],[Return]]-$Q$3)^2</f>
        <v>5.8272697061326184E-6</v>
      </c>
      <c r="N2118" s="40">
        <f>(Table212[[#This Row],[Return]]-$Q$3)^3</f>
        <v>1.4066876636383976E-8</v>
      </c>
    </row>
    <row r="2119" spans="1:14" x14ac:dyDescent="0.3">
      <c r="A2119" s="31">
        <v>43382</v>
      </c>
      <c r="B2119" s="32">
        <v>5395.55</v>
      </c>
      <c r="C2119" s="32">
        <v>5412</v>
      </c>
      <c r="D2119" s="32">
        <v>5580</v>
      </c>
      <c r="E2119" s="32">
        <v>5275.3</v>
      </c>
      <c r="F2119" s="32">
        <v>5405</v>
      </c>
      <c r="G2119" s="32">
        <v>5429.1</v>
      </c>
      <c r="H2119" s="32">
        <v>5413.42</v>
      </c>
      <c r="I2119" s="32">
        <v>216160</v>
      </c>
      <c r="J2119" s="33">
        <v>1170165195.8</v>
      </c>
      <c r="K2119" s="39">
        <f>IF(ISERROR((Table212[[#This Row],[Close Price]]-G2118)/G2118),0,(Table212[[#This Row],[Close Price]]-G2118)/G2118)</f>
        <v>6.2180871273549831E-3</v>
      </c>
      <c r="L2119" s="39">
        <f>IF(OR(Table212[[#This Row],[Raw Return]]&lt;-20,Table212[[#This Row],[Raw Return]]&gt;20),"Outlier",Table212[[#This Row],[Raw Return]])</f>
        <v>6.2180871273549831E-3</v>
      </c>
      <c r="M2119" s="40">
        <f>(Table212[[#This Row],[Return]]-$Q$3)^2</f>
        <v>2.4306704967092285E-5</v>
      </c>
      <c r="N2119" s="40">
        <f>(Table212[[#This Row],[Return]]-$Q$3)^3</f>
        <v>1.1983650497945672E-7</v>
      </c>
    </row>
    <row r="2120" spans="1:14" x14ac:dyDescent="0.3">
      <c r="A2120" s="36">
        <v>43383</v>
      </c>
      <c r="B2120" s="37">
        <v>5429.1</v>
      </c>
      <c r="C2120" s="37">
        <v>5455</v>
      </c>
      <c r="D2120" s="37">
        <v>6014</v>
      </c>
      <c r="E2120" s="37">
        <v>5430</v>
      </c>
      <c r="F2120" s="37">
        <v>5980</v>
      </c>
      <c r="G2120" s="37">
        <v>5961.5</v>
      </c>
      <c r="H2120" s="37">
        <v>5795.72</v>
      </c>
      <c r="I2120" s="37">
        <v>514698</v>
      </c>
      <c r="J2120" s="38">
        <v>2983044311.6999998</v>
      </c>
      <c r="K2120" s="39">
        <f>IF(ISERROR((Table212[[#This Row],[Close Price]]-G2119)/G2119),0,(Table212[[#This Row],[Close Price]]-G2119)/G2119)</f>
        <v>9.806413586045562E-2</v>
      </c>
      <c r="L2120" s="39">
        <f>IF(OR(Table212[[#This Row],[Raw Return]]&lt;-20,Table212[[#This Row],[Raw Return]]&gt;20),"Outlier",Table212[[#This Row],[Raw Return]])</f>
        <v>9.806413586045562E-2</v>
      </c>
      <c r="M2120" s="40">
        <f>(Table212[[#This Row],[Return]]-$Q$3)^2</f>
        <v>9.3656390393256593E-3</v>
      </c>
      <c r="N2120" s="40">
        <f>(Table212[[#This Row],[Return]]-$Q$3)^3</f>
        <v>9.0637125452418114E-4</v>
      </c>
    </row>
    <row r="2121" spans="1:14" x14ac:dyDescent="0.3">
      <c r="A2121" s="31">
        <v>43384</v>
      </c>
      <c r="B2121" s="32">
        <v>5961.5</v>
      </c>
      <c r="C2121" s="32">
        <v>5685</v>
      </c>
      <c r="D2121" s="32">
        <v>5775</v>
      </c>
      <c r="E2121" s="32">
        <v>5551</v>
      </c>
      <c r="F2121" s="32">
        <v>5592</v>
      </c>
      <c r="G2121" s="32">
        <v>5592</v>
      </c>
      <c r="H2121" s="32">
        <v>5658.74</v>
      </c>
      <c r="I2121" s="32">
        <v>319463</v>
      </c>
      <c r="J2121" s="33">
        <v>1807758912.75</v>
      </c>
      <c r="K2121" s="39">
        <f>IF(ISERROR((Table212[[#This Row],[Close Price]]-G2120)/G2120),0,(Table212[[#This Row],[Close Price]]-G2120)/G2120)</f>
        <v>-6.1981045039000253E-2</v>
      </c>
      <c r="L2121" s="39">
        <f>IF(OR(Table212[[#This Row],[Raw Return]]&lt;-20,Table212[[#This Row],[Raw Return]]&gt;20),"Outlier",Table212[[#This Row],[Raw Return]])</f>
        <v>-6.1981045039000253E-2</v>
      </c>
      <c r="M2121" s="40">
        <f>(Table212[[#This Row],[Return]]-$Q$3)^2</f>
        <v>4.0029599215104621E-3</v>
      </c>
      <c r="N2121" s="40">
        <f>(Table212[[#This Row],[Return]]-$Q$3)^3</f>
        <v>-2.5326306756425941E-4</v>
      </c>
    </row>
    <row r="2122" spans="1:14" x14ac:dyDescent="0.3">
      <c r="A2122" s="36">
        <v>43385</v>
      </c>
      <c r="B2122" s="37">
        <v>5592</v>
      </c>
      <c r="C2122" s="37">
        <v>5698.5</v>
      </c>
      <c r="D2122" s="37">
        <v>5910.2</v>
      </c>
      <c r="E2122" s="37">
        <v>5680.1</v>
      </c>
      <c r="F2122" s="37">
        <v>5774</v>
      </c>
      <c r="G2122" s="37">
        <v>5813.55</v>
      </c>
      <c r="H2122" s="37">
        <v>5815.99</v>
      </c>
      <c r="I2122" s="37">
        <v>297224</v>
      </c>
      <c r="J2122" s="38">
        <v>1728650774.3499999</v>
      </c>
      <c r="K2122" s="39">
        <f>IF(ISERROR((Table212[[#This Row],[Close Price]]-G2121)/G2121),0,(Table212[[#This Row],[Close Price]]-G2121)/G2121)</f>
        <v>3.9619098712446385E-2</v>
      </c>
      <c r="L2122" s="39">
        <f>IF(OR(Table212[[#This Row],[Raw Return]]&lt;-20,Table212[[#This Row],[Raw Return]]&gt;20),"Outlier",Table212[[#This Row],[Raw Return]])</f>
        <v>3.9619098712446385E-2</v>
      </c>
      <c r="M2122" s="40">
        <f>(Table212[[#This Row],[Return]]-$Q$3)^2</f>
        <v>1.4692804826242961E-3</v>
      </c>
      <c r="N2122" s="40">
        <f>(Table212[[#This Row],[Return]]-$Q$3)^3</f>
        <v>5.6319276162040617E-5</v>
      </c>
    </row>
    <row r="2123" spans="1:14" x14ac:dyDescent="0.3">
      <c r="A2123" s="31">
        <v>43388</v>
      </c>
      <c r="B2123" s="32">
        <v>5813.55</v>
      </c>
      <c r="C2123" s="32">
        <v>5815</v>
      </c>
      <c r="D2123" s="32">
        <v>5815</v>
      </c>
      <c r="E2123" s="32">
        <v>5611</v>
      </c>
      <c r="F2123" s="32">
        <v>5660</v>
      </c>
      <c r="G2123" s="32">
        <v>5634.25</v>
      </c>
      <c r="H2123" s="32">
        <v>5681.18</v>
      </c>
      <c r="I2123" s="32">
        <v>174947</v>
      </c>
      <c r="J2123" s="33">
        <v>993905230.14999998</v>
      </c>
      <c r="K2123" s="39">
        <f>IF(ISERROR((Table212[[#This Row],[Close Price]]-G2122)/G2122),0,(Table212[[#This Row],[Close Price]]-G2122)/G2122)</f>
        <v>-3.0841740416784957E-2</v>
      </c>
      <c r="L2123" s="39">
        <f>IF(OR(Table212[[#This Row],[Raw Return]]&lt;-20,Table212[[#This Row],[Raw Return]]&gt;20),"Outlier",Table212[[#This Row],[Raw Return]])</f>
        <v>-3.0841740416784957E-2</v>
      </c>
      <c r="M2123" s="40">
        <f>(Table212[[#This Row],[Return]]-$Q$3)^2</f>
        <v>1.0323140549249891E-3</v>
      </c>
      <c r="N2123" s="40">
        <f>(Table212[[#This Row],[Return]]-$Q$3)^3</f>
        <v>-3.3167883584701116E-5</v>
      </c>
    </row>
    <row r="2124" spans="1:14" x14ac:dyDescent="0.3">
      <c r="A2124" s="36">
        <v>43389</v>
      </c>
      <c r="B2124" s="37">
        <v>5634.25</v>
      </c>
      <c r="C2124" s="37">
        <v>5657</v>
      </c>
      <c r="D2124" s="37">
        <v>5749.95</v>
      </c>
      <c r="E2124" s="37">
        <v>5565.55</v>
      </c>
      <c r="F2124" s="37">
        <v>5620</v>
      </c>
      <c r="G2124" s="37">
        <v>5657.1</v>
      </c>
      <c r="H2124" s="37">
        <v>5659.65</v>
      </c>
      <c r="I2124" s="37">
        <v>219586</v>
      </c>
      <c r="J2124" s="38">
        <v>1242779761.05</v>
      </c>
      <c r="K2124" s="39">
        <f>IF(ISERROR((Table212[[#This Row],[Close Price]]-G2123)/G2123),0,(Table212[[#This Row],[Close Price]]-G2123)/G2123)</f>
        <v>4.055553090473508E-3</v>
      </c>
      <c r="L2124" s="39">
        <f>IF(OR(Table212[[#This Row],[Raw Return]]&lt;-20,Table212[[#This Row],[Raw Return]]&gt;20),"Outlier",Table212[[#This Row],[Raw Return]])</f>
        <v>4.055553090473508E-3</v>
      </c>
      <c r="M2124" s="40">
        <f>(Table212[[#This Row],[Return]]-$Q$3)^2</f>
        <v>7.6598810938264382E-6</v>
      </c>
      <c r="N2124" s="40">
        <f>(Table212[[#This Row],[Return]]-$Q$3)^3</f>
        <v>2.1199862396998542E-8</v>
      </c>
    </row>
    <row r="2125" spans="1:14" x14ac:dyDescent="0.3">
      <c r="A2125" s="31">
        <v>43390</v>
      </c>
      <c r="B2125" s="32">
        <v>5657.1</v>
      </c>
      <c r="C2125" s="32">
        <v>5700</v>
      </c>
      <c r="D2125" s="32">
        <v>5740</v>
      </c>
      <c r="E2125" s="32">
        <v>5350</v>
      </c>
      <c r="F2125" s="32">
        <v>5400</v>
      </c>
      <c r="G2125" s="32">
        <v>5380.25</v>
      </c>
      <c r="H2125" s="32">
        <v>5521.44</v>
      </c>
      <c r="I2125" s="32">
        <v>301825</v>
      </c>
      <c r="J2125" s="33">
        <v>1666509418</v>
      </c>
      <c r="K2125" s="39">
        <f>IF(ISERROR((Table212[[#This Row],[Close Price]]-G2124)/G2124),0,(Table212[[#This Row],[Close Price]]-G2124)/G2124)</f>
        <v>-4.8938502059359096E-2</v>
      </c>
      <c r="L2125" s="39">
        <f>IF(OR(Table212[[#This Row],[Raw Return]]&lt;-20,Table212[[#This Row],[Raw Return]]&gt;20),"Outlier",Table212[[#This Row],[Raw Return]])</f>
        <v>-4.8938502059359096E-2</v>
      </c>
      <c r="M2125" s="40">
        <f>(Table212[[#This Row],[Return]]-$Q$3)^2</f>
        <v>2.5226918727929383E-3</v>
      </c>
      <c r="N2125" s="40">
        <f>(Table212[[#This Row],[Return]]-$Q$3)^3</f>
        <v>-1.2670574654518582E-4</v>
      </c>
    </row>
    <row r="2126" spans="1:14" x14ac:dyDescent="0.3">
      <c r="A2126" s="36">
        <v>43392</v>
      </c>
      <c r="B2126" s="37">
        <v>5380.25</v>
      </c>
      <c r="C2126" s="37">
        <v>5370</v>
      </c>
      <c r="D2126" s="37">
        <v>5514.05</v>
      </c>
      <c r="E2126" s="37">
        <v>5240.05</v>
      </c>
      <c r="F2126" s="37">
        <v>5437</v>
      </c>
      <c r="G2126" s="37">
        <v>5419.2</v>
      </c>
      <c r="H2126" s="37">
        <v>5348.15</v>
      </c>
      <c r="I2126" s="37">
        <v>296640</v>
      </c>
      <c r="J2126" s="38">
        <v>1586474805.6500001</v>
      </c>
      <c r="K2126" s="39">
        <f>IF(ISERROR((Table212[[#This Row],[Close Price]]-G2125)/G2125),0,(Table212[[#This Row],[Close Price]]-G2125)/G2125)</f>
        <v>7.2394405464429757E-3</v>
      </c>
      <c r="L2126" s="39">
        <f>IF(OR(Table212[[#This Row],[Raw Return]]&lt;-20,Table212[[#This Row],[Raw Return]]&gt;20),"Outlier",Table212[[#This Row],[Raw Return]])</f>
        <v>7.2394405464429757E-3</v>
      </c>
      <c r="M2126" s="40">
        <f>(Table212[[#This Row],[Return]]-$Q$3)^2</f>
        <v>3.5420786416020347E-5</v>
      </c>
      <c r="N2126" s="40">
        <f>(Table212[[#This Row],[Return]]-$Q$3)^3</f>
        <v>2.1080810233635738E-7</v>
      </c>
    </row>
    <row r="2127" spans="1:14" x14ac:dyDescent="0.3">
      <c r="A2127" s="31">
        <v>43395</v>
      </c>
      <c r="B2127" s="32">
        <v>5419.2</v>
      </c>
      <c r="C2127" s="32">
        <v>5470</v>
      </c>
      <c r="D2127" s="32">
        <v>5511</v>
      </c>
      <c r="E2127" s="32">
        <v>5206.5</v>
      </c>
      <c r="F2127" s="32">
        <v>5270</v>
      </c>
      <c r="G2127" s="32">
        <v>5250.2</v>
      </c>
      <c r="H2127" s="32">
        <v>5387.37</v>
      </c>
      <c r="I2127" s="32">
        <v>211210</v>
      </c>
      <c r="J2127" s="33">
        <v>1137866190.75</v>
      </c>
      <c r="K2127" s="39">
        <f>IF(ISERROR((Table212[[#This Row],[Close Price]]-G2126)/G2126),0,(Table212[[#This Row],[Close Price]]-G2126)/G2126)</f>
        <v>-3.1185414821375851E-2</v>
      </c>
      <c r="L2127" s="39">
        <f>IF(OR(Table212[[#This Row],[Raw Return]]&lt;-20,Table212[[#This Row],[Raw Return]]&gt;20),"Outlier",Table212[[#This Row],[Raw Return]])</f>
        <v>-3.1185414821375851E-2</v>
      </c>
      <c r="M2127" s="40">
        <f>(Table212[[#This Row],[Return]]-$Q$3)^2</f>
        <v>1.054516439899618E-3</v>
      </c>
      <c r="N2127" s="40">
        <f>(Table212[[#This Row],[Return]]-$Q$3)^3</f>
        <v>-3.424364863033536E-5</v>
      </c>
    </row>
    <row r="2128" spans="1:14" x14ac:dyDescent="0.3">
      <c r="A2128" s="36">
        <v>43396</v>
      </c>
      <c r="B2128" s="37">
        <v>5250.2</v>
      </c>
      <c r="C2128" s="37">
        <v>5250</v>
      </c>
      <c r="D2128" s="37">
        <v>5285</v>
      </c>
      <c r="E2128" s="37">
        <v>5055</v>
      </c>
      <c r="F2128" s="37">
        <v>5166.3500000000004</v>
      </c>
      <c r="G2128" s="37">
        <v>5167.75</v>
      </c>
      <c r="H2128" s="37">
        <v>5179.2700000000004</v>
      </c>
      <c r="I2128" s="37">
        <v>456251</v>
      </c>
      <c r="J2128" s="38">
        <v>2363046023.3499999</v>
      </c>
      <c r="K2128" s="39">
        <f>IF(ISERROR((Table212[[#This Row],[Close Price]]-G2127)/G2127),0,(Table212[[#This Row],[Close Price]]-G2127)/G2127)</f>
        <v>-1.5704163650908504E-2</v>
      </c>
      <c r="L2128" s="39">
        <f>IF(OR(Table212[[#This Row],[Raw Return]]&lt;-20,Table212[[#This Row],[Raw Return]]&gt;20),"Outlier",Table212[[#This Row],[Raw Return]])</f>
        <v>-1.5704163650908504E-2</v>
      </c>
      <c r="M2128" s="40">
        <f>(Table212[[#This Row],[Return]]-$Q$3)^2</f>
        <v>2.8873036547308496E-4</v>
      </c>
      <c r="N2128" s="40">
        <f>(Table212[[#This Row],[Return]]-$Q$3)^3</f>
        <v>-4.9061259235508853E-6</v>
      </c>
    </row>
    <row r="2129" spans="1:14" x14ac:dyDescent="0.3">
      <c r="A2129" s="31">
        <v>43397</v>
      </c>
      <c r="B2129" s="32">
        <v>5167.75</v>
      </c>
      <c r="C2129" s="32">
        <v>5200</v>
      </c>
      <c r="D2129" s="32">
        <v>5448.5</v>
      </c>
      <c r="E2129" s="32">
        <v>4955</v>
      </c>
      <c r="F2129" s="32">
        <v>5380</v>
      </c>
      <c r="G2129" s="32">
        <v>5391.45</v>
      </c>
      <c r="H2129" s="32">
        <v>5183.74</v>
      </c>
      <c r="I2129" s="32">
        <v>1105550</v>
      </c>
      <c r="J2129" s="33">
        <v>5730886189.3500004</v>
      </c>
      <c r="K2129" s="39">
        <f>IF(ISERROR((Table212[[#This Row],[Close Price]]-G2128)/G2128),0,(Table212[[#This Row],[Close Price]]-G2128)/G2128)</f>
        <v>4.3287697740796251E-2</v>
      </c>
      <c r="L2129" s="39">
        <f>IF(OR(Table212[[#This Row],[Raw Return]]&lt;-20,Table212[[#This Row],[Raw Return]]&gt;20),"Outlier",Table212[[#This Row],[Raw Return]])</f>
        <v>4.3287697740796251E-2</v>
      </c>
      <c r="M2129" s="40">
        <f>(Table212[[#This Row],[Return]]-$Q$3)^2</f>
        <v>1.7639826682877594E-3</v>
      </c>
      <c r="N2129" s="40">
        <f>(Table212[[#This Row],[Return]]-$Q$3)^3</f>
        <v>7.408690810481088E-5</v>
      </c>
    </row>
    <row r="2130" spans="1:14" x14ac:dyDescent="0.3">
      <c r="A2130" s="36">
        <v>43398</v>
      </c>
      <c r="B2130" s="37">
        <v>5391.45</v>
      </c>
      <c r="C2130" s="37">
        <v>5299</v>
      </c>
      <c r="D2130" s="37">
        <v>5462.05</v>
      </c>
      <c r="E2130" s="37">
        <v>5257.25</v>
      </c>
      <c r="F2130" s="37">
        <v>5387</v>
      </c>
      <c r="G2130" s="37">
        <v>5367.65</v>
      </c>
      <c r="H2130" s="37">
        <v>5358.14</v>
      </c>
      <c r="I2130" s="37">
        <v>345421</v>
      </c>
      <c r="J2130" s="38">
        <v>1850813798.9000001</v>
      </c>
      <c r="K2130" s="39">
        <f>IF(ISERROR((Table212[[#This Row],[Close Price]]-G2129)/G2129),0,(Table212[[#This Row],[Close Price]]-G2129)/G2129)</f>
        <v>-4.4143968691168767E-3</v>
      </c>
      <c r="L2130" s="39">
        <f>IF(OR(Table212[[#This Row],[Raw Return]]&lt;-20,Table212[[#This Row],[Raw Return]]&gt;20),"Outlier",Table212[[#This Row],[Raw Return]])</f>
        <v>-4.4143968691168767E-3</v>
      </c>
      <c r="M2130" s="40">
        <f>(Table212[[#This Row],[Return]]-$Q$3)^2</f>
        <v>3.2516236014060649E-5</v>
      </c>
      <c r="N2130" s="40">
        <f>(Table212[[#This Row],[Return]]-$Q$3)^3</f>
        <v>-1.8541736319889111E-7</v>
      </c>
    </row>
    <row r="2131" spans="1:14" x14ac:dyDescent="0.3">
      <c r="A2131" s="31">
        <v>43399</v>
      </c>
      <c r="B2131" s="32">
        <v>5367.65</v>
      </c>
      <c r="C2131" s="32">
        <v>5380</v>
      </c>
      <c r="D2131" s="32">
        <v>5434</v>
      </c>
      <c r="E2131" s="32">
        <v>5258</v>
      </c>
      <c r="F2131" s="32">
        <v>5388</v>
      </c>
      <c r="G2131" s="32">
        <v>5399.2</v>
      </c>
      <c r="H2131" s="32">
        <v>5378.82</v>
      </c>
      <c r="I2131" s="32">
        <v>290536</v>
      </c>
      <c r="J2131" s="33">
        <v>1562741598.4000001</v>
      </c>
      <c r="K2131" s="39">
        <f>IF(ISERROR((Table212[[#This Row],[Close Price]]-G2130)/G2130),0,(Table212[[#This Row],[Close Price]]-G2130)/G2130)</f>
        <v>5.8778049984630487E-3</v>
      </c>
      <c r="L2131" s="39">
        <f>IF(OR(Table212[[#This Row],[Raw Return]]&lt;-20,Table212[[#This Row],[Raw Return]]&gt;20),"Outlier",Table212[[#This Row],[Raw Return]])</f>
        <v>5.8778049984630487E-3</v>
      </c>
      <c r="M2131" s="40">
        <f>(Table212[[#This Row],[Return]]-$Q$3)^2</f>
        <v>2.1067190521992066E-5</v>
      </c>
      <c r="N2131" s="40">
        <f>(Table212[[#This Row],[Return]]-$Q$3)^3</f>
        <v>9.6696317311493501E-8</v>
      </c>
    </row>
    <row r="2132" spans="1:14" x14ac:dyDescent="0.3">
      <c r="A2132" s="36">
        <v>43402</v>
      </c>
      <c r="B2132" s="37">
        <v>5399.2</v>
      </c>
      <c r="C2132" s="37">
        <v>5415</v>
      </c>
      <c r="D2132" s="37">
        <v>5491.05</v>
      </c>
      <c r="E2132" s="37">
        <v>5353.2</v>
      </c>
      <c r="F2132" s="37">
        <v>5390</v>
      </c>
      <c r="G2132" s="37">
        <v>5409.85</v>
      </c>
      <c r="H2132" s="37">
        <v>5415.73</v>
      </c>
      <c r="I2132" s="37">
        <v>291708</v>
      </c>
      <c r="J2132" s="38">
        <v>1579812830.3</v>
      </c>
      <c r="K2132" s="39">
        <f>IF(ISERROR((Table212[[#This Row],[Close Price]]-G2131)/G2131),0,(Table212[[#This Row],[Close Price]]-G2131)/G2131)</f>
        <v>1.9725144465847803E-3</v>
      </c>
      <c r="L2132" s="39">
        <f>IF(OR(Table212[[#This Row],[Raw Return]]&lt;-20,Table212[[#This Row],[Raw Return]]&gt;20),"Outlier",Table212[[#This Row],[Raw Return]])</f>
        <v>1.9725144465847803E-3</v>
      </c>
      <c r="M2132" s="40">
        <f>(Table212[[#This Row],[Return]]-$Q$3)^2</f>
        <v>4.6869136606985282E-7</v>
      </c>
      <c r="N2132" s="40">
        <f>(Table212[[#This Row],[Return]]-$Q$3)^3</f>
        <v>3.2087097205967712E-10</v>
      </c>
    </row>
    <row r="2133" spans="1:14" x14ac:dyDescent="0.3">
      <c r="A2133" s="31">
        <v>43403</v>
      </c>
      <c r="B2133" s="32">
        <v>5409.85</v>
      </c>
      <c r="C2133" s="32">
        <v>5420</v>
      </c>
      <c r="D2133" s="32">
        <v>5455</v>
      </c>
      <c r="E2133" s="32">
        <v>5322.55</v>
      </c>
      <c r="F2133" s="32">
        <v>5378</v>
      </c>
      <c r="G2133" s="32">
        <v>5391.15</v>
      </c>
      <c r="H2133" s="32">
        <v>5394.24</v>
      </c>
      <c r="I2133" s="32">
        <v>291037</v>
      </c>
      <c r="J2133" s="33">
        <v>1569923922.1500001</v>
      </c>
      <c r="K2133" s="39">
        <f>IF(ISERROR((Table212[[#This Row],[Close Price]]-G2132)/G2132),0,(Table212[[#This Row],[Close Price]]-G2132)/G2132)</f>
        <v>-3.4566577631543805E-3</v>
      </c>
      <c r="L2133" s="39">
        <f>IF(OR(Table212[[#This Row],[Raw Return]]&lt;-20,Table212[[#This Row],[Raw Return]]&gt;20),"Outlier",Table212[[#This Row],[Raw Return]])</f>
        <v>-3.4566577631543805E-3</v>
      </c>
      <c r="M2133" s="40">
        <f>(Table212[[#This Row],[Return]]-$Q$3)^2</f>
        <v>2.2510867000113643E-5</v>
      </c>
      <c r="N2133" s="40">
        <f>(Table212[[#This Row],[Return]]-$Q$3)^3</f>
        <v>-1.0680420042720732E-7</v>
      </c>
    </row>
    <row r="2134" spans="1:14" x14ac:dyDescent="0.3">
      <c r="A2134" s="36">
        <v>43404</v>
      </c>
      <c r="B2134" s="37">
        <v>5391.15</v>
      </c>
      <c r="C2134" s="37">
        <v>5413</v>
      </c>
      <c r="D2134" s="37">
        <v>5436</v>
      </c>
      <c r="E2134" s="37">
        <v>5241</v>
      </c>
      <c r="F2134" s="37">
        <v>5381.5</v>
      </c>
      <c r="G2134" s="37">
        <v>5404.65</v>
      </c>
      <c r="H2134" s="37">
        <v>5338.47</v>
      </c>
      <c r="I2134" s="37">
        <v>355131</v>
      </c>
      <c r="J2134" s="38">
        <v>1895855478.3499999</v>
      </c>
      <c r="K2134" s="39">
        <f>IF(ISERROR((Table212[[#This Row],[Close Price]]-G2133)/G2133),0,(Table212[[#This Row],[Close Price]]-G2133)/G2133)</f>
        <v>2.5041039481372251E-3</v>
      </c>
      <c r="L2134" s="39">
        <f>IF(OR(Table212[[#This Row],[Raw Return]]&lt;-20,Table212[[#This Row],[Raw Return]]&gt;20),"Outlier",Table212[[#This Row],[Raw Return]])</f>
        <v>2.5041039481372251E-3</v>
      </c>
      <c r="M2134" s="40">
        <f>(Table212[[#This Row],[Return]]-$Q$3)^2</f>
        <v>1.4791421406361191E-6</v>
      </c>
      <c r="N2134" s="40">
        <f>(Table212[[#This Row],[Return]]-$Q$3)^3</f>
        <v>1.7989324893984997E-9</v>
      </c>
    </row>
    <row r="2135" spans="1:14" x14ac:dyDescent="0.3">
      <c r="A2135" s="31">
        <v>43405</v>
      </c>
      <c r="B2135" s="32">
        <v>5404.65</v>
      </c>
      <c r="C2135" s="32">
        <v>5420</v>
      </c>
      <c r="D2135" s="32">
        <v>5467</v>
      </c>
      <c r="E2135" s="32">
        <v>5370.65</v>
      </c>
      <c r="F2135" s="32">
        <v>5385</v>
      </c>
      <c r="G2135" s="32">
        <v>5386.5</v>
      </c>
      <c r="H2135" s="32">
        <v>5410.71</v>
      </c>
      <c r="I2135" s="32">
        <v>193618</v>
      </c>
      <c r="J2135" s="33">
        <v>1047610869.45</v>
      </c>
      <c r="K2135" s="39">
        <f>IF(ISERROR((Table212[[#This Row],[Close Price]]-G2134)/G2134),0,(Table212[[#This Row],[Close Price]]-G2134)/G2134)</f>
        <v>-3.3582193111486658E-3</v>
      </c>
      <c r="L2135" s="39">
        <f>IF(OR(Table212[[#This Row],[Raw Return]]&lt;-20,Table212[[#This Row],[Raw Return]]&gt;20),"Outlier",Table212[[#This Row],[Raw Return]])</f>
        <v>-3.3582193111486658E-3</v>
      </c>
      <c r="M2135" s="40">
        <f>(Table212[[#This Row],[Return]]-$Q$3)^2</f>
        <v>2.1586462484106346E-5</v>
      </c>
      <c r="N2135" s="40">
        <f>(Table212[[#This Row],[Return]]-$Q$3)^3</f>
        <v>-1.0029336808982953E-7</v>
      </c>
    </row>
    <row r="2136" spans="1:14" x14ac:dyDescent="0.3">
      <c r="A2136" s="36">
        <v>43406</v>
      </c>
      <c r="B2136" s="37">
        <v>5386.5</v>
      </c>
      <c r="C2136" s="37">
        <v>5395</v>
      </c>
      <c r="D2136" s="37">
        <v>5623.8</v>
      </c>
      <c r="E2136" s="37">
        <v>5395</v>
      </c>
      <c r="F2136" s="37">
        <v>5570</v>
      </c>
      <c r="G2136" s="37">
        <v>5525.3</v>
      </c>
      <c r="H2136" s="37">
        <v>5548.31</v>
      </c>
      <c r="I2136" s="37">
        <v>414185</v>
      </c>
      <c r="J2136" s="38">
        <v>2298027473.5</v>
      </c>
      <c r="K2136" s="39">
        <f>IF(ISERROR((Table212[[#This Row],[Close Price]]-G2135)/G2135),0,(Table212[[#This Row],[Close Price]]-G2135)/G2135)</f>
        <v>2.5768124013738083E-2</v>
      </c>
      <c r="L2136" s="39">
        <f>IF(OR(Table212[[#This Row],[Raw Return]]&lt;-20,Table212[[#This Row],[Raw Return]]&gt;20),"Outlier",Table212[[#This Row],[Raw Return]])</f>
        <v>2.5768124013738083E-2</v>
      </c>
      <c r="M2136" s="40">
        <f>(Table212[[#This Row],[Return]]-$Q$3)^2</f>
        <v>5.9928116843451591E-4</v>
      </c>
      <c r="N2136" s="40">
        <f>(Table212[[#This Row],[Return]]-$Q$3)^3</f>
        <v>1.4670534810691755E-5</v>
      </c>
    </row>
    <row r="2137" spans="1:14" x14ac:dyDescent="0.3">
      <c r="A2137" s="31">
        <v>43409</v>
      </c>
      <c r="B2137" s="32">
        <v>5525.3</v>
      </c>
      <c r="C2137" s="32">
        <v>5560</v>
      </c>
      <c r="D2137" s="32">
        <v>5653.3</v>
      </c>
      <c r="E2137" s="32">
        <v>5501.65</v>
      </c>
      <c r="F2137" s="32">
        <v>5545</v>
      </c>
      <c r="G2137" s="32">
        <v>5569.6</v>
      </c>
      <c r="H2137" s="32">
        <v>5586.32</v>
      </c>
      <c r="I2137" s="32">
        <v>203187</v>
      </c>
      <c r="J2137" s="33">
        <v>1135066627.3499999</v>
      </c>
      <c r="K2137" s="39">
        <f>IF(ISERROR((Table212[[#This Row],[Close Price]]-G2136)/G2136),0,(Table212[[#This Row],[Close Price]]-G2136)/G2136)</f>
        <v>8.0176641992290333E-3</v>
      </c>
      <c r="L2137" s="39">
        <f>IF(OR(Table212[[#This Row],[Raw Return]]&lt;-20,Table212[[#This Row],[Raw Return]]&gt;20),"Outlier",Table212[[#This Row],[Raw Return]])</f>
        <v>8.0176641992290333E-3</v>
      </c>
      <c r="M2137" s="40">
        <f>(Table212[[#This Row],[Return]]-$Q$3)^2</f>
        <v>4.5289671380665472E-5</v>
      </c>
      <c r="N2137" s="40">
        <f>(Table212[[#This Row],[Return]]-$Q$3)^3</f>
        <v>3.0478862466865596E-7</v>
      </c>
    </row>
    <row r="2138" spans="1:14" x14ac:dyDescent="0.3">
      <c r="A2138" s="36">
        <v>43410</v>
      </c>
      <c r="B2138" s="37">
        <v>5569.6</v>
      </c>
      <c r="C2138" s="37">
        <v>5598.8</v>
      </c>
      <c r="D2138" s="37">
        <v>5689.8</v>
      </c>
      <c r="E2138" s="37">
        <v>5564.95</v>
      </c>
      <c r="F2138" s="37">
        <v>5570</v>
      </c>
      <c r="G2138" s="37">
        <v>5591</v>
      </c>
      <c r="H2138" s="37">
        <v>5636.59</v>
      </c>
      <c r="I2138" s="37">
        <v>208350</v>
      </c>
      <c r="J2138" s="38">
        <v>1174383657.6500001</v>
      </c>
      <c r="K2138" s="39">
        <f>IF(ISERROR((Table212[[#This Row],[Close Price]]-G2137)/G2137),0,(Table212[[#This Row],[Close Price]]-G2137)/G2137)</f>
        <v>3.8422866992242951E-3</v>
      </c>
      <c r="L2138" s="39">
        <f>IF(OR(Table212[[#This Row],[Raw Return]]&lt;-20,Table212[[#This Row],[Raw Return]]&gt;20),"Outlier",Table212[[#This Row],[Raw Return]])</f>
        <v>3.8422866992242951E-3</v>
      </c>
      <c r="M2138" s="40">
        <f>(Table212[[#This Row],[Return]]-$Q$3)^2</f>
        <v>6.5248706102976913E-6</v>
      </c>
      <c r="N2138" s="40">
        <f>(Table212[[#This Row],[Return]]-$Q$3)^3</f>
        <v>1.6667016136980952E-8</v>
      </c>
    </row>
    <row r="2139" spans="1:14" x14ac:dyDescent="0.3">
      <c r="A2139" s="31">
        <v>43411</v>
      </c>
      <c r="B2139" s="32">
        <v>5591</v>
      </c>
      <c r="C2139" s="32">
        <v>5645</v>
      </c>
      <c r="D2139" s="32">
        <v>5645</v>
      </c>
      <c r="E2139" s="32">
        <v>5600</v>
      </c>
      <c r="F2139" s="32">
        <v>5640</v>
      </c>
      <c r="G2139" s="32">
        <v>5628.2</v>
      </c>
      <c r="H2139" s="32">
        <v>5627.79</v>
      </c>
      <c r="I2139" s="32">
        <v>17624</v>
      </c>
      <c r="J2139" s="33">
        <v>99184122.799999997</v>
      </c>
      <c r="K2139" s="39">
        <f>IF(ISERROR((Table212[[#This Row],[Close Price]]-G2138)/G2138),0,(Table212[[#This Row],[Close Price]]-G2138)/G2138)</f>
        <v>6.6535503487747845E-3</v>
      </c>
      <c r="L2139" s="39">
        <f>IF(OR(Table212[[#This Row],[Raw Return]]&lt;-20,Table212[[#This Row],[Raw Return]]&gt;20),"Outlier",Table212[[#This Row],[Raw Return]])</f>
        <v>6.6535503487747845E-3</v>
      </c>
      <c r="M2139" s="40">
        <f>(Table212[[#This Row],[Return]]-$Q$3)^2</f>
        <v>2.8790159975937429E-5</v>
      </c>
      <c r="N2139" s="40">
        <f>(Table212[[#This Row],[Return]]-$Q$3)^3</f>
        <v>1.5447781470536346E-7</v>
      </c>
    </row>
    <row r="2140" spans="1:14" x14ac:dyDescent="0.3">
      <c r="A2140" s="36">
        <v>43413</v>
      </c>
      <c r="B2140" s="37">
        <v>5628.2</v>
      </c>
      <c r="C2140" s="37">
        <v>5680</v>
      </c>
      <c r="D2140" s="37">
        <v>5725</v>
      </c>
      <c r="E2140" s="37">
        <v>5595.65</v>
      </c>
      <c r="F2140" s="37">
        <v>5699</v>
      </c>
      <c r="G2140" s="37">
        <v>5701.4</v>
      </c>
      <c r="H2140" s="37">
        <v>5697.13</v>
      </c>
      <c r="I2140" s="37">
        <v>236068</v>
      </c>
      <c r="J2140" s="38">
        <v>1344909634.7</v>
      </c>
      <c r="K2140" s="39">
        <f>IF(ISERROR((Table212[[#This Row],[Close Price]]-G2139)/G2139),0,(Table212[[#This Row],[Close Price]]-G2139)/G2139)</f>
        <v>1.3005934401762521E-2</v>
      </c>
      <c r="L2140" s="39">
        <f>IF(OR(Table212[[#This Row],[Raw Return]]&lt;-20,Table212[[#This Row],[Raw Return]]&gt;20),"Outlier",Table212[[#This Row],[Raw Return]])</f>
        <v>1.3005934401762521E-2</v>
      </c>
      <c r="M2140" s="40">
        <f>(Table212[[#This Row],[Return]]-$Q$3)^2</f>
        <v>1.3731223482773267E-4</v>
      </c>
      <c r="N2140" s="40">
        <f>(Table212[[#This Row],[Return]]-$Q$3)^3</f>
        <v>1.6090289324672271E-6</v>
      </c>
    </row>
    <row r="2141" spans="1:14" x14ac:dyDescent="0.3">
      <c r="A2141" s="31">
        <v>43416</v>
      </c>
      <c r="B2141" s="32">
        <v>5701.4</v>
      </c>
      <c r="C2141" s="32">
        <v>5705</v>
      </c>
      <c r="D2141" s="32">
        <v>5783</v>
      </c>
      <c r="E2141" s="32">
        <v>5516.5</v>
      </c>
      <c r="F2141" s="32">
        <v>5541</v>
      </c>
      <c r="G2141" s="32">
        <v>5549.1</v>
      </c>
      <c r="H2141" s="32">
        <v>5679.5</v>
      </c>
      <c r="I2141" s="32">
        <v>165617</v>
      </c>
      <c r="J2141" s="33">
        <v>940622294.54999995</v>
      </c>
      <c r="K2141" s="39">
        <f>IF(ISERROR((Table212[[#This Row],[Close Price]]-G2140)/G2140),0,(Table212[[#This Row],[Close Price]]-G2140)/G2140)</f>
        <v>-2.6712737222436469E-2</v>
      </c>
      <c r="L2141" s="39">
        <f>IF(OR(Table212[[#This Row],[Raw Return]]&lt;-20,Table212[[#This Row],[Raw Return]]&gt;20),"Outlier",Table212[[#This Row],[Raw Return]])</f>
        <v>-2.6712737222436469E-2</v>
      </c>
      <c r="M2141" s="40">
        <f>(Table212[[#This Row],[Return]]-$Q$3)^2</f>
        <v>7.8403591285549842E-4</v>
      </c>
      <c r="N2141" s="40">
        <f>(Table212[[#This Row],[Return]]-$Q$3)^3</f>
        <v>-2.1953508357204013E-5</v>
      </c>
    </row>
    <row r="2142" spans="1:14" x14ac:dyDescent="0.3">
      <c r="A2142" s="36">
        <v>43417</v>
      </c>
      <c r="B2142" s="37">
        <v>5549.1</v>
      </c>
      <c r="C2142" s="37">
        <v>5541</v>
      </c>
      <c r="D2142" s="37">
        <v>5609.35</v>
      </c>
      <c r="E2142" s="37">
        <v>5536.05</v>
      </c>
      <c r="F2142" s="37">
        <v>5574.9</v>
      </c>
      <c r="G2142" s="37">
        <v>5571.7</v>
      </c>
      <c r="H2142" s="37">
        <v>5572.44</v>
      </c>
      <c r="I2142" s="37">
        <v>148588</v>
      </c>
      <c r="J2142" s="38">
        <v>827997829.70000005</v>
      </c>
      <c r="K2142" s="39">
        <f>IF(ISERROR((Table212[[#This Row],[Close Price]]-G2141)/G2141),0,(Table212[[#This Row],[Close Price]]-G2141)/G2141)</f>
        <v>4.0727325151825432E-3</v>
      </c>
      <c r="L2142" s="39">
        <f>IF(OR(Table212[[#This Row],[Raw Return]]&lt;-20,Table212[[#This Row],[Raw Return]]&gt;20),"Outlier",Table212[[#This Row],[Raw Return]])</f>
        <v>4.0727325151825432E-3</v>
      </c>
      <c r="M2142" s="40">
        <f>(Table212[[#This Row],[Return]]-$Q$3)^2</f>
        <v>7.755269462354693E-6</v>
      </c>
      <c r="N2142" s="40">
        <f>(Table212[[#This Row],[Return]]-$Q$3)^3</f>
        <v>2.1597094989431651E-8</v>
      </c>
    </row>
    <row r="2143" spans="1:14" x14ac:dyDescent="0.3">
      <c r="A2143" s="31">
        <v>43418</v>
      </c>
      <c r="B2143" s="32">
        <v>5571.7</v>
      </c>
      <c r="C2143" s="32">
        <v>5606</v>
      </c>
      <c r="D2143" s="32">
        <v>5648</v>
      </c>
      <c r="E2143" s="32">
        <v>5560</v>
      </c>
      <c r="F2143" s="32">
        <v>5569.1</v>
      </c>
      <c r="G2143" s="32">
        <v>5577.65</v>
      </c>
      <c r="H2143" s="32">
        <v>5595.41</v>
      </c>
      <c r="I2143" s="32">
        <v>137523</v>
      </c>
      <c r="J2143" s="33">
        <v>769498126.35000002</v>
      </c>
      <c r="K2143" s="39">
        <f>IF(ISERROR((Table212[[#This Row],[Close Price]]-G2142)/G2142),0,(Table212[[#This Row],[Close Price]]-G2142)/G2142)</f>
        <v>1.0678966922123981E-3</v>
      </c>
      <c r="L2143" s="39">
        <f>IF(OR(Table212[[#This Row],[Raw Return]]&lt;-20,Table212[[#This Row],[Raw Return]]&gt;20),"Outlier",Table212[[#This Row],[Raw Return]])</f>
        <v>1.0678966922123981E-3</v>
      </c>
      <c r="M2143" s="40">
        <f>(Table212[[#This Row],[Return]]-$Q$3)^2</f>
        <v>4.8403246813698044E-8</v>
      </c>
      <c r="N2143" s="40">
        <f>(Table212[[#This Row],[Return]]-$Q$3)^3</f>
        <v>-1.0649071466489129E-11</v>
      </c>
    </row>
    <row r="2144" spans="1:14" x14ac:dyDescent="0.3">
      <c r="A2144" s="36">
        <v>43419</v>
      </c>
      <c r="B2144" s="37">
        <v>5577.65</v>
      </c>
      <c r="C2144" s="37">
        <v>5578.9</v>
      </c>
      <c r="D2144" s="37">
        <v>5685</v>
      </c>
      <c r="E2144" s="37">
        <v>5578.9</v>
      </c>
      <c r="F2144" s="37">
        <v>5609</v>
      </c>
      <c r="G2144" s="37">
        <v>5597.1</v>
      </c>
      <c r="H2144" s="37">
        <v>5624.6</v>
      </c>
      <c r="I2144" s="37">
        <v>194450</v>
      </c>
      <c r="J2144" s="38">
        <v>1093703137.3499999</v>
      </c>
      <c r="K2144" s="39">
        <f>IF(ISERROR((Table212[[#This Row],[Close Price]]-G2143)/G2143),0,(Table212[[#This Row],[Close Price]]-G2143)/G2143)</f>
        <v>3.487131677319432E-3</v>
      </c>
      <c r="L2144" s="39">
        <f>IF(OR(Table212[[#This Row],[Raw Return]]&lt;-20,Table212[[#This Row],[Raw Return]]&gt;20),"Outlier",Table212[[#This Row],[Raw Return]])</f>
        <v>3.487131677319432E-3</v>
      </c>
      <c r="M2144" s="40">
        <f>(Table212[[#This Row],[Return]]-$Q$3)^2</f>
        <v>4.8366020634707876E-6</v>
      </c>
      <c r="N2144" s="40">
        <f>(Table212[[#This Row],[Return]]-$Q$3)^3</f>
        <v>1.0636788777747462E-8</v>
      </c>
    </row>
    <row r="2145" spans="1:14" x14ac:dyDescent="0.3">
      <c r="A2145" s="31">
        <v>43420</v>
      </c>
      <c r="B2145" s="32">
        <v>5597.1</v>
      </c>
      <c r="C2145" s="32">
        <v>5640</v>
      </c>
      <c r="D2145" s="32">
        <v>5730</v>
      </c>
      <c r="E2145" s="32">
        <v>5612.7</v>
      </c>
      <c r="F2145" s="32">
        <v>5710</v>
      </c>
      <c r="G2145" s="32">
        <v>5695.65</v>
      </c>
      <c r="H2145" s="32">
        <v>5663.25</v>
      </c>
      <c r="I2145" s="32">
        <v>141140</v>
      </c>
      <c r="J2145" s="33">
        <v>799311162.20000005</v>
      </c>
      <c r="K2145" s="39">
        <f>IF(ISERROR((Table212[[#This Row],[Close Price]]-G2144)/G2144),0,(Table212[[#This Row],[Close Price]]-G2144)/G2144)</f>
        <v>1.7607332368547866E-2</v>
      </c>
      <c r="L2145" s="39">
        <f>IF(OR(Table212[[#This Row],[Raw Return]]&lt;-20,Table212[[#This Row],[Raw Return]]&gt;20),"Outlier",Table212[[#This Row],[Raw Return]])</f>
        <v>1.7607332368547866E-2</v>
      </c>
      <c r="M2145" s="40">
        <f>(Table212[[#This Row],[Return]]-$Q$3)^2</f>
        <v>2.6632373995192938E-4</v>
      </c>
      <c r="N2145" s="40">
        <f>(Table212[[#This Row],[Return]]-$Q$3)^3</f>
        <v>4.3462511780241836E-6</v>
      </c>
    </row>
    <row r="2146" spans="1:14" x14ac:dyDescent="0.3">
      <c r="A2146" s="36">
        <v>43423</v>
      </c>
      <c r="B2146" s="37">
        <v>5695.65</v>
      </c>
      <c r="C2146" s="37">
        <v>5720</v>
      </c>
      <c r="D2146" s="37">
        <v>5765</v>
      </c>
      <c r="E2146" s="37">
        <v>5650</v>
      </c>
      <c r="F2146" s="37">
        <v>5739</v>
      </c>
      <c r="G2146" s="37">
        <v>5725.95</v>
      </c>
      <c r="H2146" s="37">
        <v>5704.54</v>
      </c>
      <c r="I2146" s="37">
        <v>98362</v>
      </c>
      <c r="J2146" s="38">
        <v>561110448.45000005</v>
      </c>
      <c r="K2146" s="39">
        <f>IF(ISERROR((Table212[[#This Row],[Close Price]]-G2145)/G2145),0,(Table212[[#This Row],[Close Price]]-G2145)/G2145)</f>
        <v>5.3198493587211619E-3</v>
      </c>
      <c r="L2146" s="39">
        <f>IF(OR(Table212[[#This Row],[Raw Return]]&lt;-20,Table212[[#This Row],[Raw Return]]&gt;20),"Outlier",Table212[[#This Row],[Raw Return]])</f>
        <v>5.3198493587211619E-3</v>
      </c>
      <c r="M2146" s="40">
        <f>(Table212[[#This Row],[Return]]-$Q$3)^2</f>
        <v>1.6256582801477906E-5</v>
      </c>
      <c r="N2146" s="40">
        <f>(Table212[[#This Row],[Return]]-$Q$3)^3</f>
        <v>6.554565241744263E-8</v>
      </c>
    </row>
    <row r="2147" spans="1:14" x14ac:dyDescent="0.3">
      <c r="A2147" s="31">
        <v>43424</v>
      </c>
      <c r="B2147" s="32">
        <v>5725.95</v>
      </c>
      <c r="C2147" s="32">
        <v>5715</v>
      </c>
      <c r="D2147" s="32">
        <v>5764.7</v>
      </c>
      <c r="E2147" s="32">
        <v>5648</v>
      </c>
      <c r="F2147" s="32">
        <v>5675.1</v>
      </c>
      <c r="G2147" s="32">
        <v>5688.55</v>
      </c>
      <c r="H2147" s="32">
        <v>5694.66</v>
      </c>
      <c r="I2147" s="32">
        <v>122296</v>
      </c>
      <c r="J2147" s="33">
        <v>696434326.60000002</v>
      </c>
      <c r="K2147" s="39">
        <f>IF(ISERROR((Table212[[#This Row],[Close Price]]-G2146)/G2146),0,(Table212[[#This Row],[Close Price]]-G2146)/G2146)</f>
        <v>-6.5316672342580076E-3</v>
      </c>
      <c r="L2147" s="39">
        <f>IF(OR(Table212[[#This Row],[Raw Return]]&lt;-20,Table212[[#This Row],[Raw Return]]&gt;20),"Outlier",Table212[[#This Row],[Raw Return]])</f>
        <v>-6.5316672342580076E-3</v>
      </c>
      <c r="M2147" s="40">
        <f>(Table212[[#This Row],[Return]]-$Q$3)^2</f>
        <v>6.1145695401309438E-5</v>
      </c>
      <c r="N2147" s="40">
        <f>(Table212[[#This Row],[Return]]-$Q$3)^3</f>
        <v>-4.7813312521300858E-7</v>
      </c>
    </row>
    <row r="2148" spans="1:14" x14ac:dyDescent="0.3">
      <c r="A2148" s="36">
        <v>43425</v>
      </c>
      <c r="B2148" s="37">
        <v>5688.55</v>
      </c>
      <c r="C2148" s="37">
        <v>5690</v>
      </c>
      <c r="D2148" s="37">
        <v>5872.6</v>
      </c>
      <c r="E2148" s="37">
        <v>5690</v>
      </c>
      <c r="F2148" s="37">
        <v>5868</v>
      </c>
      <c r="G2148" s="37">
        <v>5851.95</v>
      </c>
      <c r="H2148" s="37">
        <v>5786.61</v>
      </c>
      <c r="I2148" s="37">
        <v>214025</v>
      </c>
      <c r="J2148" s="38">
        <v>1238478941.3</v>
      </c>
      <c r="K2148" s="39">
        <f>IF(ISERROR((Table212[[#This Row],[Close Price]]-G2147)/G2147),0,(Table212[[#This Row],[Close Price]]-G2147)/G2147)</f>
        <v>2.8724367369540503E-2</v>
      </c>
      <c r="L2148" s="39">
        <f>IF(OR(Table212[[#This Row],[Raw Return]]&lt;-20,Table212[[#This Row],[Raw Return]]&gt;20),"Outlier",Table212[[#This Row],[Raw Return]])</f>
        <v>2.8724367369540503E-2</v>
      </c>
      <c r="M2148" s="40">
        <f>(Table212[[#This Row],[Return]]-$Q$3)^2</f>
        <v>7.5275951832059888E-4</v>
      </c>
      <c r="N2148" s="40">
        <f>(Table212[[#This Row],[Return]]-$Q$3)^3</f>
        <v>2.0653058896871541E-5</v>
      </c>
    </row>
    <row r="2149" spans="1:14" x14ac:dyDescent="0.3">
      <c r="A2149" s="31">
        <v>43426</v>
      </c>
      <c r="B2149" s="32">
        <v>5851.95</v>
      </c>
      <c r="C2149" s="32">
        <v>5870</v>
      </c>
      <c r="D2149" s="32">
        <v>5926.25</v>
      </c>
      <c r="E2149" s="32">
        <v>5700</v>
      </c>
      <c r="F2149" s="32">
        <v>5720.15</v>
      </c>
      <c r="G2149" s="32">
        <v>5723.05</v>
      </c>
      <c r="H2149" s="32">
        <v>5834.83</v>
      </c>
      <c r="I2149" s="32">
        <v>198644</v>
      </c>
      <c r="J2149" s="33">
        <v>1159053496.9000001</v>
      </c>
      <c r="K2149" s="39">
        <f>IF(ISERROR((Table212[[#This Row],[Close Price]]-G2148)/G2148),0,(Table212[[#This Row],[Close Price]]-G2148)/G2148)</f>
        <v>-2.2026845752270548E-2</v>
      </c>
      <c r="L2149" s="39">
        <f>IF(OR(Table212[[#This Row],[Raw Return]]&lt;-20,Table212[[#This Row],[Raw Return]]&gt;20),"Outlier",Table212[[#This Row],[Raw Return]])</f>
        <v>-2.2026845752270548E-2</v>
      </c>
      <c r="M2149" s="40">
        <f>(Table212[[#This Row],[Return]]-$Q$3)^2</f>
        <v>5.4357755933151833E-4</v>
      </c>
      <c r="N2149" s="40">
        <f>(Table212[[#This Row],[Return]]-$Q$3)^3</f>
        <v>-1.2673374805472879E-5</v>
      </c>
    </row>
    <row r="2150" spans="1:14" x14ac:dyDescent="0.3">
      <c r="A2150" s="36">
        <v>43430</v>
      </c>
      <c r="B2150" s="37">
        <v>5723.05</v>
      </c>
      <c r="C2150" s="37">
        <v>5730.2</v>
      </c>
      <c r="D2150" s="37">
        <v>5824.8</v>
      </c>
      <c r="E2150" s="37">
        <v>5684.5</v>
      </c>
      <c r="F2150" s="37">
        <v>5740</v>
      </c>
      <c r="G2150" s="37">
        <v>5737.9</v>
      </c>
      <c r="H2150" s="37">
        <v>5752.08</v>
      </c>
      <c r="I2150" s="37">
        <v>203676</v>
      </c>
      <c r="J2150" s="38">
        <v>1171561375</v>
      </c>
      <c r="K2150" s="39">
        <f>IF(ISERROR((Table212[[#This Row],[Close Price]]-G2149)/G2149),0,(Table212[[#This Row],[Close Price]]-G2149)/G2149)</f>
        <v>2.5947702710966102E-3</v>
      </c>
      <c r="L2150" s="39">
        <f>IF(OR(Table212[[#This Row],[Raw Return]]&lt;-20,Table212[[#This Row],[Raw Return]]&gt;20),"Outlier",Table212[[#This Row],[Raw Return]])</f>
        <v>2.5947702710966102E-3</v>
      </c>
      <c r="M2150" s="40">
        <f>(Table212[[#This Row],[Return]]-$Q$3)^2</f>
        <v>1.7078992644042658E-6</v>
      </c>
      <c r="N2150" s="40">
        <f>(Table212[[#This Row],[Return]]-$Q$3)^3</f>
        <v>2.2319958214599611E-9</v>
      </c>
    </row>
    <row r="2151" spans="1:14" x14ac:dyDescent="0.3">
      <c r="A2151" s="31">
        <v>43431</v>
      </c>
      <c r="B2151" s="32">
        <v>5737.9</v>
      </c>
      <c r="C2151" s="32">
        <v>5740</v>
      </c>
      <c r="D2151" s="32">
        <v>5910</v>
      </c>
      <c r="E2151" s="32">
        <v>5730</v>
      </c>
      <c r="F2151" s="32">
        <v>5910</v>
      </c>
      <c r="G2151" s="32">
        <v>5880.35</v>
      </c>
      <c r="H2151" s="32">
        <v>5834.57</v>
      </c>
      <c r="I2151" s="32">
        <v>182540</v>
      </c>
      <c r="J2151" s="33">
        <v>1065042534.4</v>
      </c>
      <c r="K2151" s="39">
        <f>IF(ISERROR((Table212[[#This Row],[Close Price]]-G2150)/G2150),0,(Table212[[#This Row],[Close Price]]-G2150)/G2150)</f>
        <v>2.4826155910699164E-2</v>
      </c>
      <c r="L2151" s="39">
        <f>IF(OR(Table212[[#This Row],[Raw Return]]&lt;-20,Table212[[#This Row],[Raw Return]]&gt;20),"Outlier",Table212[[#This Row],[Raw Return]])</f>
        <v>2.4826155910699164E-2</v>
      </c>
      <c r="M2151" s="40">
        <f>(Table212[[#This Row],[Return]]-$Q$3)^2</f>
        <v>5.5404929965918259E-4</v>
      </c>
      <c r="N2151" s="40">
        <f>(Table212[[#This Row],[Return]]-$Q$3)^3</f>
        <v>1.3041351946870055E-5</v>
      </c>
    </row>
    <row r="2152" spans="1:14" x14ac:dyDescent="0.3">
      <c r="A2152" s="36">
        <v>43432</v>
      </c>
      <c r="B2152" s="37">
        <v>5880.35</v>
      </c>
      <c r="C2152" s="37">
        <v>5910</v>
      </c>
      <c r="D2152" s="37">
        <v>5917.1</v>
      </c>
      <c r="E2152" s="37">
        <v>5792.55</v>
      </c>
      <c r="F2152" s="37">
        <v>5830</v>
      </c>
      <c r="G2152" s="37">
        <v>5818.45</v>
      </c>
      <c r="H2152" s="37">
        <v>5842.97</v>
      </c>
      <c r="I2152" s="37">
        <v>128949</v>
      </c>
      <c r="J2152" s="38">
        <v>753444929.79999995</v>
      </c>
      <c r="K2152" s="39">
        <f>IF(ISERROR((Table212[[#This Row],[Close Price]]-G2151)/G2151),0,(Table212[[#This Row],[Close Price]]-G2151)/G2151)</f>
        <v>-1.0526584301954908E-2</v>
      </c>
      <c r="L2152" s="39">
        <f>IF(OR(Table212[[#This Row],[Raw Return]]&lt;-20,Table212[[#This Row],[Raw Return]]&gt;20),"Outlier",Table212[[#This Row],[Raw Return]])</f>
        <v>-1.0526584301954908E-2</v>
      </c>
      <c r="M2152" s="40">
        <f>(Table212[[#This Row],[Return]]-$Q$3)^2</f>
        <v>1.3958213551966509E-4</v>
      </c>
      <c r="N2152" s="40">
        <f>(Table212[[#This Row],[Return]]-$Q$3)^3</f>
        <v>-1.6490915171987078E-6</v>
      </c>
    </row>
    <row r="2153" spans="1:14" x14ac:dyDescent="0.3">
      <c r="A2153" s="31">
        <v>43433</v>
      </c>
      <c r="B2153" s="32">
        <v>5818.45</v>
      </c>
      <c r="C2153" s="32">
        <v>5850</v>
      </c>
      <c r="D2153" s="32">
        <v>6050</v>
      </c>
      <c r="E2153" s="32">
        <v>5843</v>
      </c>
      <c r="F2153" s="32">
        <v>6006</v>
      </c>
      <c r="G2153" s="32">
        <v>6010.75</v>
      </c>
      <c r="H2153" s="32">
        <v>5989.67</v>
      </c>
      <c r="I2153" s="32">
        <v>263956</v>
      </c>
      <c r="J2153" s="33">
        <v>1581008673.45</v>
      </c>
      <c r="K2153" s="39">
        <f>IF(ISERROR((Table212[[#This Row],[Close Price]]-G2152)/G2152),0,(Table212[[#This Row],[Close Price]]-G2152)/G2152)</f>
        <v>3.305003909976028E-2</v>
      </c>
      <c r="L2153" s="39">
        <f>IF(OR(Table212[[#This Row],[Raw Return]]&lt;-20,Table212[[#This Row],[Raw Return]]&gt;20),"Outlier",Table212[[#This Row],[Raw Return]])</f>
        <v>3.305003909976028E-2</v>
      </c>
      <c r="M2153" s="40">
        <f>(Table212[[#This Row],[Return]]-$Q$3)^2</f>
        <v>1.0088332215718169E-3</v>
      </c>
      <c r="N2153" s="40">
        <f>(Table212[[#This Row],[Return]]-$Q$3)^3</f>
        <v>3.2042697004850737E-5</v>
      </c>
    </row>
    <row r="2154" spans="1:14" x14ac:dyDescent="0.3">
      <c r="A2154" s="36">
        <v>43434</v>
      </c>
      <c r="B2154" s="37">
        <v>6010.75</v>
      </c>
      <c r="C2154" s="37">
        <v>6019.7</v>
      </c>
      <c r="D2154" s="37">
        <v>6100</v>
      </c>
      <c r="E2154" s="37">
        <v>5960</v>
      </c>
      <c r="F2154" s="37">
        <v>6011</v>
      </c>
      <c r="G2154" s="37">
        <v>5994.35</v>
      </c>
      <c r="H2154" s="37">
        <v>6000.41</v>
      </c>
      <c r="I2154" s="37">
        <v>358307</v>
      </c>
      <c r="J2154" s="38">
        <v>2149989860.6999998</v>
      </c>
      <c r="K2154" s="39">
        <f>IF(ISERROR((Table212[[#This Row],[Close Price]]-G2153)/G2153),0,(Table212[[#This Row],[Close Price]]-G2153)/G2153)</f>
        <v>-2.7284448696085575E-3</v>
      </c>
      <c r="L2154" s="39">
        <f>IF(OR(Table212[[#This Row],[Raw Return]]&lt;-20,Table212[[#This Row],[Raw Return]]&gt;20),"Outlier",Table212[[#This Row],[Raw Return]])</f>
        <v>-2.7284448696085575E-3</v>
      </c>
      <c r="M2154" s="40">
        <f>(Table212[[#This Row],[Return]]-$Q$3)^2</f>
        <v>1.6131058814419892E-5</v>
      </c>
      <c r="N2154" s="40">
        <f>(Table212[[#This Row],[Return]]-$Q$3)^3</f>
        <v>-6.4787960983588315E-8</v>
      </c>
    </row>
    <row r="2155" spans="1:14" x14ac:dyDescent="0.3">
      <c r="A2155" s="31">
        <v>43437</v>
      </c>
      <c r="B2155" s="32">
        <v>5994.35</v>
      </c>
      <c r="C2155" s="32">
        <v>6060</v>
      </c>
      <c r="D2155" s="32">
        <v>6088.35</v>
      </c>
      <c r="E2155" s="32">
        <v>5975.05</v>
      </c>
      <c r="F2155" s="32">
        <v>6029.6</v>
      </c>
      <c r="G2155" s="32">
        <v>5999.3</v>
      </c>
      <c r="H2155" s="32">
        <v>6014.74</v>
      </c>
      <c r="I2155" s="32">
        <v>159769</v>
      </c>
      <c r="J2155" s="33">
        <v>960969447.45000005</v>
      </c>
      <c r="K2155" s="39">
        <f>IF(ISERROR((Table212[[#This Row],[Close Price]]-G2154)/G2154),0,(Table212[[#This Row],[Close Price]]-G2154)/G2154)</f>
        <v>8.2577760724679373E-4</v>
      </c>
      <c r="L2155" s="39">
        <f>IF(OR(Table212[[#This Row],[Raw Return]]&lt;-20,Table212[[#This Row],[Raw Return]]&gt;20),"Outlier",Table212[[#This Row],[Raw Return]])</f>
        <v>8.2577760724679373E-4</v>
      </c>
      <c r="M2155" s="40">
        <f>(Table212[[#This Row],[Return]]-$Q$3)^2</f>
        <v>2.1356086869577432E-7</v>
      </c>
      <c r="N2155" s="40">
        <f>(Table212[[#This Row],[Return]]-$Q$3)^3</f>
        <v>-9.8692129091436136E-11</v>
      </c>
    </row>
    <row r="2156" spans="1:14" x14ac:dyDescent="0.3">
      <c r="A2156" s="36">
        <v>43438</v>
      </c>
      <c r="B2156" s="37">
        <v>5999.3</v>
      </c>
      <c r="C2156" s="37">
        <v>6020</v>
      </c>
      <c r="D2156" s="37">
        <v>6090</v>
      </c>
      <c r="E2156" s="37">
        <v>6004.35</v>
      </c>
      <c r="F2156" s="37">
        <v>6071.95</v>
      </c>
      <c r="G2156" s="37">
        <v>6070.2</v>
      </c>
      <c r="H2156" s="37">
        <v>6051.32</v>
      </c>
      <c r="I2156" s="37">
        <v>166285</v>
      </c>
      <c r="J2156" s="38">
        <v>1006244539.6</v>
      </c>
      <c r="K2156" s="39">
        <f>IF(ISERROR((Table212[[#This Row],[Close Price]]-G2155)/G2155),0,(Table212[[#This Row],[Close Price]]-G2155)/G2155)</f>
        <v>1.1818045438634446E-2</v>
      </c>
      <c r="L2156" s="39">
        <f>IF(OR(Table212[[#This Row],[Raw Return]]&lt;-20,Table212[[#This Row],[Raw Return]]&gt;20),"Outlier",Table212[[#This Row],[Raw Return]])</f>
        <v>1.1818045438634446E-2</v>
      </c>
      <c r="M2156" s="40">
        <f>(Table212[[#This Row],[Return]]-$Q$3)^2</f>
        <v>1.1088387721792905E-4</v>
      </c>
      <c r="N2156" s="40">
        <f>(Table212[[#This Row],[Return]]-$Q$3)^3</f>
        <v>1.1676229024728512E-6</v>
      </c>
    </row>
    <row r="2157" spans="1:14" x14ac:dyDescent="0.3">
      <c r="A2157" s="31">
        <v>43439</v>
      </c>
      <c r="B2157" s="32">
        <v>6070.2</v>
      </c>
      <c r="C2157" s="32">
        <v>6070</v>
      </c>
      <c r="D2157" s="32">
        <v>6070</v>
      </c>
      <c r="E2157" s="32">
        <v>5838.75</v>
      </c>
      <c r="F2157" s="32">
        <v>5917</v>
      </c>
      <c r="G2157" s="32">
        <v>5902.5</v>
      </c>
      <c r="H2157" s="32">
        <v>5933.79</v>
      </c>
      <c r="I2157" s="32">
        <v>159561</v>
      </c>
      <c r="J2157" s="33">
        <v>946800933.04999995</v>
      </c>
      <c r="K2157" s="39">
        <f>IF(ISERROR((Table212[[#This Row],[Close Price]]-G2156)/G2156),0,(Table212[[#This Row],[Close Price]]-G2156)/G2156)</f>
        <v>-2.762676682811107E-2</v>
      </c>
      <c r="L2157" s="39">
        <f>IF(OR(Table212[[#This Row],[Raw Return]]&lt;-20,Table212[[#This Row],[Raw Return]]&gt;20),"Outlier",Table212[[#This Row],[Raw Return]])</f>
        <v>-2.762676682811107E-2</v>
      </c>
      <c r="M2157" s="40">
        <f>(Table212[[#This Row],[Return]]-$Q$3)^2</f>
        <v>8.3605819321608461E-4</v>
      </c>
      <c r="N2157" s="40">
        <f>(Table212[[#This Row],[Return]]-$Q$3)^3</f>
        <v>-2.4174347509524652E-5</v>
      </c>
    </row>
    <row r="2158" spans="1:14" x14ac:dyDescent="0.3">
      <c r="A2158" s="36">
        <v>43440</v>
      </c>
      <c r="B2158" s="37">
        <v>5902.5</v>
      </c>
      <c r="C2158" s="37">
        <v>5902</v>
      </c>
      <c r="D2158" s="37">
        <v>5910</v>
      </c>
      <c r="E2158" s="37">
        <v>5631.55</v>
      </c>
      <c r="F2158" s="37">
        <v>5641</v>
      </c>
      <c r="G2158" s="37">
        <v>5667.5</v>
      </c>
      <c r="H2158" s="37">
        <v>5787.48</v>
      </c>
      <c r="I2158" s="37">
        <v>192895</v>
      </c>
      <c r="J2158" s="38">
        <v>1116376286.95</v>
      </c>
      <c r="K2158" s="39">
        <f>IF(ISERROR((Table212[[#This Row],[Close Price]]-G2157)/G2157),0,(Table212[[#This Row],[Close Price]]-G2157)/G2157)</f>
        <v>-3.9813638288860649E-2</v>
      </c>
      <c r="L2158" s="39">
        <f>IF(OR(Table212[[#This Row],[Raw Return]]&lt;-20,Table212[[#This Row],[Raw Return]]&gt;20),"Outlier",Table212[[#This Row],[Raw Return]])</f>
        <v>-3.9813638288860649E-2</v>
      </c>
      <c r="M2158" s="40">
        <f>(Table212[[#This Row],[Return]]-$Q$3)^2</f>
        <v>1.6893367843767385E-3</v>
      </c>
      <c r="N2158" s="40">
        <f>(Table212[[#This Row],[Return]]-$Q$3)^3</f>
        <v>-6.9434347403487216E-5</v>
      </c>
    </row>
    <row r="2159" spans="1:14" x14ac:dyDescent="0.3">
      <c r="A2159" s="31">
        <v>43441</v>
      </c>
      <c r="B2159" s="32">
        <v>5667.5</v>
      </c>
      <c r="C2159" s="32">
        <v>5708.4</v>
      </c>
      <c r="D2159" s="32">
        <v>5875.55</v>
      </c>
      <c r="E2159" s="32">
        <v>5668.5</v>
      </c>
      <c r="F2159" s="32">
        <v>5847</v>
      </c>
      <c r="G2159" s="32">
        <v>5849.9</v>
      </c>
      <c r="H2159" s="32">
        <v>5769.98</v>
      </c>
      <c r="I2159" s="32">
        <v>220039</v>
      </c>
      <c r="J2159" s="33">
        <v>1269620503</v>
      </c>
      <c r="K2159" s="39">
        <f>IF(ISERROR((Table212[[#This Row],[Close Price]]-G2158)/G2158),0,(Table212[[#This Row],[Close Price]]-G2158)/G2158)</f>
        <v>3.2183502426113744E-2</v>
      </c>
      <c r="L2159" s="39">
        <f>IF(OR(Table212[[#This Row],[Raw Return]]&lt;-20,Table212[[#This Row],[Raw Return]]&gt;20),"Outlier",Table212[[#This Row],[Raw Return]])</f>
        <v>3.2183502426113744E-2</v>
      </c>
      <c r="M2159" s="40">
        <f>(Table212[[#This Row],[Return]]-$Q$3)^2</f>
        <v>9.5453799770748833E-4</v>
      </c>
      <c r="N2159" s="40">
        <f>(Table212[[#This Row],[Return]]-$Q$3)^3</f>
        <v>2.9491022591663931E-5</v>
      </c>
    </row>
    <row r="2160" spans="1:14" x14ac:dyDescent="0.3">
      <c r="A2160" s="36">
        <v>43444</v>
      </c>
      <c r="B2160" s="37">
        <v>5849.9</v>
      </c>
      <c r="C2160" s="37">
        <v>5612</v>
      </c>
      <c r="D2160" s="37">
        <v>5788</v>
      </c>
      <c r="E2160" s="37">
        <v>5612</v>
      </c>
      <c r="F2160" s="37">
        <v>5727.7</v>
      </c>
      <c r="G2160" s="37">
        <v>5693.95</v>
      </c>
      <c r="H2160" s="37">
        <v>5677.01</v>
      </c>
      <c r="I2160" s="37">
        <v>245845</v>
      </c>
      <c r="J2160" s="38">
        <v>1395663544.8</v>
      </c>
      <c r="K2160" s="39">
        <f>IF(ISERROR((Table212[[#This Row],[Close Price]]-G2159)/G2159),0,(Table212[[#This Row],[Close Price]]-G2159)/G2159)</f>
        <v>-2.6658575360262539E-2</v>
      </c>
      <c r="L2160" s="39">
        <f>IF(OR(Table212[[#This Row],[Raw Return]]&lt;-20,Table212[[#This Row],[Raw Return]]&gt;20),"Outlier",Table212[[#This Row],[Raw Return]])</f>
        <v>-2.6658575360262539E-2</v>
      </c>
      <c r="M2160" s="40">
        <f>(Table212[[#This Row],[Return]]-$Q$3)^2</f>
        <v>7.8100571261375618E-4</v>
      </c>
      <c r="N2160" s="40">
        <f>(Table212[[#This Row],[Return]]-$Q$3)^3</f>
        <v>-2.1826360083423427E-5</v>
      </c>
    </row>
    <row r="2161" spans="1:14" x14ac:dyDescent="0.3">
      <c r="A2161" s="31">
        <v>43445</v>
      </c>
      <c r="B2161" s="32">
        <v>5693.95</v>
      </c>
      <c r="C2161" s="32">
        <v>5643</v>
      </c>
      <c r="D2161" s="32">
        <v>5870</v>
      </c>
      <c r="E2161" s="32">
        <v>5623.1</v>
      </c>
      <c r="F2161" s="32">
        <v>5870</v>
      </c>
      <c r="G2161" s="32">
        <v>5827.15</v>
      </c>
      <c r="H2161" s="32">
        <v>5758.06</v>
      </c>
      <c r="I2161" s="32">
        <v>231580</v>
      </c>
      <c r="J2161" s="33">
        <v>1333452692</v>
      </c>
      <c r="K2161" s="39">
        <f>IF(ISERROR((Table212[[#This Row],[Close Price]]-G2160)/G2160),0,(Table212[[#This Row],[Close Price]]-G2160)/G2160)</f>
        <v>2.3393250731039053E-2</v>
      </c>
      <c r="L2161" s="39">
        <f>IF(OR(Table212[[#This Row],[Raw Return]]&lt;-20,Table212[[#This Row],[Raw Return]]&gt;20),"Outlier",Table212[[#This Row],[Raw Return]])</f>
        <v>2.3393250731039053E-2</v>
      </c>
      <c r="M2161" s="40">
        <f>(Table212[[#This Row],[Return]]-$Q$3)^2</f>
        <v>4.8864635095118502E-4</v>
      </c>
      <c r="N2161" s="40">
        <f>(Table212[[#This Row],[Return]]-$Q$3)^3</f>
        <v>1.0801696981836095E-5</v>
      </c>
    </row>
    <row r="2162" spans="1:14" x14ac:dyDescent="0.3">
      <c r="A2162" s="36">
        <v>43446</v>
      </c>
      <c r="B2162" s="37">
        <v>5827.15</v>
      </c>
      <c r="C2162" s="37">
        <v>5851</v>
      </c>
      <c r="D2162" s="37">
        <v>6023.6</v>
      </c>
      <c r="E2162" s="37">
        <v>5851</v>
      </c>
      <c r="F2162" s="37">
        <v>6001</v>
      </c>
      <c r="G2162" s="37">
        <v>5989</v>
      </c>
      <c r="H2162" s="37">
        <v>5939.91</v>
      </c>
      <c r="I2162" s="37">
        <v>156702</v>
      </c>
      <c r="J2162" s="38">
        <v>930795277</v>
      </c>
      <c r="K2162" s="39">
        <f>IF(ISERROR((Table212[[#This Row],[Close Price]]-G2161)/G2161),0,(Table212[[#This Row],[Close Price]]-G2161)/G2161)</f>
        <v>2.7775155951022434E-2</v>
      </c>
      <c r="L2162" s="39">
        <f>IF(OR(Table212[[#This Row],[Raw Return]]&lt;-20,Table212[[#This Row],[Raw Return]]&gt;20),"Outlier",Table212[[#This Row],[Raw Return]])</f>
        <v>2.7775155951022434E-2</v>
      </c>
      <c r="M2162" s="40">
        <f>(Table212[[#This Row],[Return]]-$Q$3)^2</f>
        <v>7.0157451214459079E-4</v>
      </c>
      <c r="N2162" s="40">
        <f>(Table212[[#This Row],[Return]]-$Q$3)^3</f>
        <v>1.858278081562982E-5</v>
      </c>
    </row>
    <row r="2163" spans="1:14" x14ac:dyDescent="0.3">
      <c r="A2163" s="31">
        <v>43447</v>
      </c>
      <c r="B2163" s="32">
        <v>5989</v>
      </c>
      <c r="C2163" s="32">
        <v>6050</v>
      </c>
      <c r="D2163" s="32">
        <v>6228</v>
      </c>
      <c r="E2163" s="32">
        <v>6020.1</v>
      </c>
      <c r="F2163" s="32">
        <v>6179.45</v>
      </c>
      <c r="G2163" s="32">
        <v>6159.4</v>
      </c>
      <c r="H2163" s="32">
        <v>6139.85</v>
      </c>
      <c r="I2163" s="32">
        <v>272548</v>
      </c>
      <c r="J2163" s="33">
        <v>1673403387.4000001</v>
      </c>
      <c r="K2163" s="39">
        <f>IF(ISERROR((Table212[[#This Row],[Close Price]]-G2162)/G2162),0,(Table212[[#This Row],[Close Price]]-G2162)/G2162)</f>
        <v>2.8452162297545439E-2</v>
      </c>
      <c r="L2163" s="39">
        <f>IF(OR(Table212[[#This Row],[Raw Return]]&lt;-20,Table212[[#This Row],[Raw Return]]&gt;20),"Outlier",Table212[[#This Row],[Raw Return]])</f>
        <v>2.8452162297545439E-2</v>
      </c>
      <c r="M2163" s="40">
        <f>(Table212[[#This Row],[Return]]-$Q$3)^2</f>
        <v>7.3789692498699513E-4</v>
      </c>
      <c r="N2163" s="40">
        <f>(Table212[[#This Row],[Return]]-$Q$3)^3</f>
        <v>2.0044422614765099E-5</v>
      </c>
    </row>
    <row r="2164" spans="1:14" x14ac:dyDescent="0.3">
      <c r="A2164" s="36">
        <v>43448</v>
      </c>
      <c r="B2164" s="37">
        <v>6159.4</v>
      </c>
      <c r="C2164" s="37">
        <v>6179.9</v>
      </c>
      <c r="D2164" s="37">
        <v>6208.2</v>
      </c>
      <c r="E2164" s="37">
        <v>6101.3</v>
      </c>
      <c r="F2164" s="37">
        <v>6153.1</v>
      </c>
      <c r="G2164" s="37">
        <v>6177.65</v>
      </c>
      <c r="H2164" s="37">
        <v>6157.67</v>
      </c>
      <c r="I2164" s="37">
        <v>168709</v>
      </c>
      <c r="J2164" s="38">
        <v>1038854441.25</v>
      </c>
      <c r="K2164" s="39">
        <f>IF(ISERROR((Table212[[#This Row],[Close Price]]-G2163)/G2163),0,(Table212[[#This Row],[Close Price]]-G2163)/G2163)</f>
        <v>2.9629509367795565E-3</v>
      </c>
      <c r="L2164" s="39">
        <f>IF(OR(Table212[[#This Row],[Raw Return]]&lt;-20,Table212[[#This Row],[Raw Return]]&gt;20),"Outlier",Table212[[#This Row],[Raw Return]])</f>
        <v>2.9629509367795565E-3</v>
      </c>
      <c r="M2164" s="40">
        <f>(Table212[[#This Row],[Return]]-$Q$3)^2</f>
        <v>2.8057820018520844E-6</v>
      </c>
      <c r="N2164" s="40">
        <f>(Table212[[#This Row],[Return]]-$Q$3)^3</f>
        <v>4.6998163476718738E-9</v>
      </c>
    </row>
    <row r="2165" spans="1:14" x14ac:dyDescent="0.3">
      <c r="A2165" s="31">
        <v>43451</v>
      </c>
      <c r="B2165" s="32">
        <v>6177.65</v>
      </c>
      <c r="C2165" s="32">
        <v>6175.05</v>
      </c>
      <c r="D2165" s="32">
        <v>6199</v>
      </c>
      <c r="E2165" s="32">
        <v>6050</v>
      </c>
      <c r="F2165" s="32">
        <v>6089.75</v>
      </c>
      <c r="G2165" s="32">
        <v>6087.8</v>
      </c>
      <c r="H2165" s="32">
        <v>6092.07</v>
      </c>
      <c r="I2165" s="32">
        <v>153950</v>
      </c>
      <c r="J2165" s="33">
        <v>937873944.54999995</v>
      </c>
      <c r="K2165" s="39">
        <f>IF(ISERROR((Table212[[#This Row],[Close Price]]-G2164)/G2164),0,(Table212[[#This Row],[Close Price]]-G2164)/G2164)</f>
        <v>-1.4544365575906609E-2</v>
      </c>
      <c r="L2165" s="39">
        <f>IF(OR(Table212[[#This Row],[Raw Return]]&lt;-20,Table212[[#This Row],[Raw Return]]&gt;20),"Outlier",Table212[[#This Row],[Raw Return]])</f>
        <v>-1.4544365575906609E-2</v>
      </c>
      <c r="M2165" s="40">
        <f>(Table212[[#This Row],[Return]]-$Q$3)^2</f>
        <v>2.5066076217903174E-4</v>
      </c>
      <c r="N2165" s="40">
        <f>(Table212[[#This Row],[Return]]-$Q$3)^3</f>
        <v>-3.9685287767703726E-6</v>
      </c>
    </row>
    <row r="2166" spans="1:14" x14ac:dyDescent="0.3">
      <c r="A2166" s="36">
        <v>43452</v>
      </c>
      <c r="B2166" s="37">
        <v>6087.8</v>
      </c>
      <c r="C2166" s="37">
        <v>6090</v>
      </c>
      <c r="D2166" s="37">
        <v>6165</v>
      </c>
      <c r="E2166" s="37">
        <v>6076.7</v>
      </c>
      <c r="F2166" s="37">
        <v>6138.5</v>
      </c>
      <c r="G2166" s="37">
        <v>6152.65</v>
      </c>
      <c r="H2166" s="37">
        <v>6134.24</v>
      </c>
      <c r="I2166" s="37">
        <v>151411</v>
      </c>
      <c r="J2166" s="38">
        <v>928790780.20000005</v>
      </c>
      <c r="K2166" s="39">
        <f>IF(ISERROR((Table212[[#This Row],[Close Price]]-G2165)/G2165),0,(Table212[[#This Row],[Close Price]]-G2165)/G2165)</f>
        <v>1.0652452445875267E-2</v>
      </c>
      <c r="L2166" s="39">
        <f>IF(OR(Table212[[#This Row],[Raw Return]]&lt;-20,Table212[[#This Row],[Raw Return]]&gt;20),"Outlier",Table212[[#This Row],[Raw Return]])</f>
        <v>1.0652452445875267E-2</v>
      </c>
      <c r="M2166" s="40">
        <f>(Table212[[#This Row],[Return]]-$Q$3)^2</f>
        <v>8.7694766261432985E-5</v>
      </c>
      <c r="N2166" s="40">
        <f>(Table212[[#This Row],[Return]]-$Q$3)^3</f>
        <v>8.2122188086009232E-7</v>
      </c>
    </row>
    <row r="2167" spans="1:14" x14ac:dyDescent="0.3">
      <c r="A2167" s="31">
        <v>43453</v>
      </c>
      <c r="B2167" s="32">
        <v>6152.65</v>
      </c>
      <c r="C2167" s="32">
        <v>6190</v>
      </c>
      <c r="D2167" s="32">
        <v>6425</v>
      </c>
      <c r="E2167" s="32">
        <v>6188.1</v>
      </c>
      <c r="F2167" s="32">
        <v>6397.95</v>
      </c>
      <c r="G2167" s="32">
        <v>6405.45</v>
      </c>
      <c r="H2167" s="32">
        <v>6346.36</v>
      </c>
      <c r="I2167" s="32">
        <v>355577</v>
      </c>
      <c r="J2167" s="33">
        <v>2256618507.1500001</v>
      </c>
      <c r="K2167" s="39">
        <f>IF(ISERROR((Table212[[#This Row],[Close Price]]-G2166)/G2166),0,(Table212[[#This Row],[Close Price]]-G2166)/G2166)</f>
        <v>4.1087986477371573E-2</v>
      </c>
      <c r="L2167" s="39">
        <f>IF(OR(Table212[[#This Row],[Raw Return]]&lt;-20,Table212[[#This Row],[Raw Return]]&gt;20),"Outlier",Table212[[#This Row],[Raw Return]])</f>
        <v>4.1087986477371573E-2</v>
      </c>
      <c r="M2167" s="40">
        <f>(Table212[[#This Row],[Return]]-$Q$3)^2</f>
        <v>1.5840465595371972E-3</v>
      </c>
      <c r="N2167" s="40">
        <f>(Table212[[#This Row],[Return]]-$Q$3)^3</f>
        <v>6.3045183604776081E-5</v>
      </c>
    </row>
    <row r="2168" spans="1:14" x14ac:dyDescent="0.3">
      <c r="A2168" s="36">
        <v>43454</v>
      </c>
      <c r="B2168" s="37">
        <v>6405.45</v>
      </c>
      <c r="C2168" s="37">
        <v>6330.05</v>
      </c>
      <c r="D2168" s="37">
        <v>6421</v>
      </c>
      <c r="E2168" s="37">
        <v>6302.15</v>
      </c>
      <c r="F2168" s="37">
        <v>6410</v>
      </c>
      <c r="G2168" s="37">
        <v>6404.95</v>
      </c>
      <c r="H2168" s="37">
        <v>6375.12</v>
      </c>
      <c r="I2168" s="37">
        <v>187601</v>
      </c>
      <c r="J2168" s="38">
        <v>1195978992.9000001</v>
      </c>
      <c r="K2168" s="39">
        <f>IF(ISERROR((Table212[[#This Row],[Close Price]]-G2167)/G2167),0,(Table212[[#This Row],[Close Price]]-G2167)/G2167)</f>
        <v>-7.8058528284507723E-5</v>
      </c>
      <c r="L2168" s="39">
        <f>IF(OR(Table212[[#This Row],[Raw Return]]&lt;-20,Table212[[#This Row],[Raw Return]]&gt;20),"Outlier",Table212[[#This Row],[Raw Return]])</f>
        <v>-7.8058528284507723E-5</v>
      </c>
      <c r="M2168" s="40">
        <f>(Table212[[#This Row],[Return]]-$Q$3)^2</f>
        <v>1.8658538232196779E-6</v>
      </c>
      <c r="N2168" s="40">
        <f>(Table212[[#This Row],[Return]]-$Q$3)^3</f>
        <v>-2.5486865386432043E-9</v>
      </c>
    </row>
    <row r="2169" spans="1:14" x14ac:dyDescent="0.3">
      <c r="A2169" s="31">
        <v>43455</v>
      </c>
      <c r="B2169" s="32">
        <v>6404.95</v>
      </c>
      <c r="C2169" s="32">
        <v>6447</v>
      </c>
      <c r="D2169" s="32">
        <v>6500</v>
      </c>
      <c r="E2169" s="32">
        <v>6296.1</v>
      </c>
      <c r="F2169" s="32">
        <v>6355.9</v>
      </c>
      <c r="G2169" s="32">
        <v>6360.1</v>
      </c>
      <c r="H2169" s="32">
        <v>6387.36</v>
      </c>
      <c r="I2169" s="32">
        <v>309851</v>
      </c>
      <c r="J2169" s="33">
        <v>1979129683.95</v>
      </c>
      <c r="K2169" s="39">
        <f>IF(ISERROR((Table212[[#This Row],[Close Price]]-G2168)/G2168),0,(Table212[[#This Row],[Close Price]]-G2168)/G2168)</f>
        <v>-7.0023965838920607E-3</v>
      </c>
      <c r="L2169" s="39">
        <f>IF(OR(Table212[[#This Row],[Raw Return]]&lt;-20,Table212[[#This Row],[Raw Return]]&gt;20),"Outlier",Table212[[#This Row],[Raw Return]])</f>
        <v>-7.0023965838920607E-3</v>
      </c>
      <c r="M2169" s="40">
        <f>(Table212[[#This Row],[Return]]-$Q$3)^2</f>
        <v>6.8729084951997096E-5</v>
      </c>
      <c r="N2169" s="40">
        <f>(Table212[[#This Row],[Return]]-$Q$3)^3</f>
        <v>-5.6978477800215409E-7</v>
      </c>
    </row>
    <row r="2170" spans="1:14" x14ac:dyDescent="0.3">
      <c r="A2170" s="36">
        <v>43458</v>
      </c>
      <c r="B2170" s="37">
        <v>6360.1</v>
      </c>
      <c r="C2170" s="37">
        <v>6360.75</v>
      </c>
      <c r="D2170" s="37">
        <v>6393.95</v>
      </c>
      <c r="E2170" s="37">
        <v>6260</v>
      </c>
      <c r="F2170" s="37">
        <v>6280</v>
      </c>
      <c r="G2170" s="37">
        <v>6274.45</v>
      </c>
      <c r="H2170" s="37">
        <v>6308.27</v>
      </c>
      <c r="I2170" s="37">
        <v>132247</v>
      </c>
      <c r="J2170" s="38">
        <v>834250331.89999998</v>
      </c>
      <c r="K2170" s="39">
        <f>IF(ISERROR((Table212[[#This Row],[Close Price]]-G2169)/G2169),0,(Table212[[#This Row],[Close Price]]-G2169)/G2169)</f>
        <v>-1.3466769390418475E-2</v>
      </c>
      <c r="L2170" s="39">
        <f>IF(OR(Table212[[#This Row],[Raw Return]]&lt;-20,Table212[[#This Row],[Raw Return]]&gt;20),"Outlier",Table212[[#This Row],[Raw Return]])</f>
        <v>-1.3466769390418475E-2</v>
      </c>
      <c r="M2170" s="40">
        <f>(Table212[[#This Row],[Return]]-$Q$3)^2</f>
        <v>2.1770038895930395E-4</v>
      </c>
      <c r="N2170" s="40">
        <f>(Table212[[#This Row],[Return]]-$Q$3)^3</f>
        <v>-3.212098151564189E-6</v>
      </c>
    </row>
    <row r="2171" spans="1:14" x14ac:dyDescent="0.3">
      <c r="A2171" s="31">
        <v>43460</v>
      </c>
      <c r="B2171" s="32">
        <v>6274.45</v>
      </c>
      <c r="C2171" s="32">
        <v>6272</v>
      </c>
      <c r="D2171" s="32">
        <v>6465</v>
      </c>
      <c r="E2171" s="32">
        <v>6150</v>
      </c>
      <c r="F2171" s="32">
        <v>6465</v>
      </c>
      <c r="G2171" s="32">
        <v>6439.05</v>
      </c>
      <c r="H2171" s="32">
        <v>6322.02</v>
      </c>
      <c r="I2171" s="32">
        <v>272610</v>
      </c>
      <c r="J2171" s="33">
        <v>1723444983.5999999</v>
      </c>
      <c r="K2171" s="39">
        <f>IF(ISERROR((Table212[[#This Row],[Close Price]]-G2170)/G2170),0,(Table212[[#This Row],[Close Price]]-G2170)/G2170)</f>
        <v>2.6233375036855879E-2</v>
      </c>
      <c r="L2171" s="39">
        <f>IF(OR(Table212[[#This Row],[Raw Return]]&lt;-20,Table212[[#This Row],[Raw Return]]&gt;20),"Outlier",Table212[[#This Row],[Raw Return]])</f>
        <v>2.6233375036855879E-2</v>
      </c>
      <c r="M2171" s="40">
        <f>(Table212[[#This Row],[Return]]-$Q$3)^2</f>
        <v>6.222765216978472E-4</v>
      </c>
      <c r="N2171" s="40">
        <f>(Table212[[#This Row],[Return]]-$Q$3)^3</f>
        <v>1.5522980904616326E-5</v>
      </c>
    </row>
    <row r="2172" spans="1:14" x14ac:dyDescent="0.3">
      <c r="A2172" s="36">
        <v>43461</v>
      </c>
      <c r="B2172" s="37">
        <v>6439.05</v>
      </c>
      <c r="C2172" s="37">
        <v>6500</v>
      </c>
      <c r="D2172" s="37">
        <v>6550</v>
      </c>
      <c r="E2172" s="37">
        <v>6350</v>
      </c>
      <c r="F2172" s="37">
        <v>6381</v>
      </c>
      <c r="G2172" s="37">
        <v>6405.05</v>
      </c>
      <c r="H2172" s="37">
        <v>6450.86</v>
      </c>
      <c r="I2172" s="37">
        <v>297717</v>
      </c>
      <c r="J2172" s="38">
        <v>1920530887.75</v>
      </c>
      <c r="K2172" s="39">
        <f>IF(ISERROR((Table212[[#This Row],[Close Price]]-G2171)/G2171),0,(Table212[[#This Row],[Close Price]]-G2171)/G2171)</f>
        <v>-5.280282029181323E-3</v>
      </c>
      <c r="L2172" s="39">
        <f>IF(OR(Table212[[#This Row],[Raw Return]]&lt;-20,Table212[[#This Row],[Raw Return]]&gt;20),"Outlier",Table212[[#This Row],[Raw Return]])</f>
        <v>-5.280282029181323E-3</v>
      </c>
      <c r="M2172" s="40">
        <f>(Table212[[#This Row],[Return]]-$Q$3)^2</f>
        <v>4.3141068649382835E-5</v>
      </c>
      <c r="N2172" s="40">
        <f>(Table212[[#This Row],[Return]]-$Q$3)^3</f>
        <v>-2.8335856745893395E-7</v>
      </c>
    </row>
    <row r="2173" spans="1:14" x14ac:dyDescent="0.3">
      <c r="A2173" s="31">
        <v>43462</v>
      </c>
      <c r="B2173" s="32">
        <v>6405.05</v>
      </c>
      <c r="C2173" s="32">
        <v>6424</v>
      </c>
      <c r="D2173" s="32">
        <v>6530</v>
      </c>
      <c r="E2173" s="32">
        <v>6412.6</v>
      </c>
      <c r="F2173" s="32">
        <v>6522</v>
      </c>
      <c r="G2173" s="32">
        <v>6502.9</v>
      </c>
      <c r="H2173" s="32">
        <v>6488.84</v>
      </c>
      <c r="I2173" s="32">
        <v>199807</v>
      </c>
      <c r="J2173" s="33">
        <v>1296515668.3</v>
      </c>
      <c r="K2173" s="39">
        <f>IF(ISERROR((Table212[[#This Row],[Close Price]]-G2172)/G2172),0,(Table212[[#This Row],[Close Price]]-G2172)/G2172)</f>
        <v>1.527700798588605E-2</v>
      </c>
      <c r="L2173" s="39">
        <f>IF(OR(Table212[[#This Row],[Raw Return]]&lt;-20,Table212[[#This Row],[Raw Return]]&gt;20),"Outlier",Table212[[#This Row],[Raw Return]])</f>
        <v>1.527700798588605E-2</v>
      </c>
      <c r="M2173" s="40">
        <f>(Table212[[#This Row],[Return]]-$Q$3)^2</f>
        <v>1.9569502833558549E-4</v>
      </c>
      <c r="N2173" s="40">
        <f>(Table212[[#This Row],[Return]]-$Q$3)^3</f>
        <v>2.7375980869718448E-6</v>
      </c>
    </row>
    <row r="2174" spans="1:14" x14ac:dyDescent="0.3">
      <c r="A2174" s="36">
        <v>43465</v>
      </c>
      <c r="B2174" s="37">
        <v>6502.9</v>
      </c>
      <c r="C2174" s="37">
        <v>6548</v>
      </c>
      <c r="D2174" s="37">
        <v>6591.2</v>
      </c>
      <c r="E2174" s="37">
        <v>6436.2</v>
      </c>
      <c r="F2174" s="37">
        <v>6472.15</v>
      </c>
      <c r="G2174" s="37">
        <v>6476.95</v>
      </c>
      <c r="H2174" s="37">
        <v>6510.95</v>
      </c>
      <c r="I2174" s="37">
        <v>204888</v>
      </c>
      <c r="J2174" s="38">
        <v>1334015041</v>
      </c>
      <c r="K2174" s="39">
        <f>IF(ISERROR((Table212[[#This Row],[Close Price]]-G2173)/G2173),0,(Table212[[#This Row],[Close Price]]-G2173)/G2173)</f>
        <v>-3.9905273032031586E-3</v>
      </c>
      <c r="L2174" s="39">
        <f>IF(OR(Table212[[#This Row],[Raw Return]]&lt;-20,Table212[[#This Row],[Raw Return]]&gt;20),"Outlier",Table212[[#This Row],[Raw Return]])</f>
        <v>-3.9905273032031586E-3</v>
      </c>
      <c r="M2174" s="40">
        <f>(Table212[[#This Row],[Return]]-$Q$3)^2</f>
        <v>2.7861837774396473E-5</v>
      </c>
      <c r="N2174" s="40">
        <f>(Table212[[#This Row],[Return]]-$Q$3)^3</f>
        <v>-1.4706679865720327E-7</v>
      </c>
    </row>
    <row r="2175" spans="1:14" x14ac:dyDescent="0.3">
      <c r="A2175" s="31">
        <v>43466</v>
      </c>
      <c r="B2175" s="32">
        <v>6476.95</v>
      </c>
      <c r="C2175" s="32">
        <v>6515</v>
      </c>
      <c r="D2175" s="32">
        <v>6530</v>
      </c>
      <c r="E2175" s="32">
        <v>6418</v>
      </c>
      <c r="F2175" s="32">
        <v>6515</v>
      </c>
      <c r="G2175" s="32">
        <v>6521.95</v>
      </c>
      <c r="H2175" s="32">
        <v>6477.89</v>
      </c>
      <c r="I2175" s="32">
        <v>141821</v>
      </c>
      <c r="J2175" s="33">
        <v>918701513.5</v>
      </c>
      <c r="K2175" s="39">
        <f>IF(ISERROR((Table212[[#This Row],[Close Price]]-G2174)/G2174),0,(Table212[[#This Row],[Close Price]]-G2174)/G2174)</f>
        <v>6.9477145878847303E-3</v>
      </c>
      <c r="L2175" s="39">
        <f>IF(OR(Table212[[#This Row],[Raw Return]]&lt;-20,Table212[[#This Row],[Raw Return]]&gt;20),"Outlier",Table212[[#This Row],[Raw Return]])</f>
        <v>6.9477145878847303E-3</v>
      </c>
      <c r="M2175" s="40">
        <f>(Table212[[#This Row],[Return]]-$Q$3)^2</f>
        <v>3.2033455084654059E-5</v>
      </c>
      <c r="N2175" s="40">
        <f>(Table212[[#This Row],[Return]]-$Q$3)^3</f>
        <v>1.8130328597353054E-7</v>
      </c>
    </row>
    <row r="2176" spans="1:14" x14ac:dyDescent="0.3">
      <c r="A2176" s="36">
        <v>43467</v>
      </c>
      <c r="B2176" s="37">
        <v>6521.95</v>
      </c>
      <c r="C2176" s="37">
        <v>6475</v>
      </c>
      <c r="D2176" s="37">
        <v>6526</v>
      </c>
      <c r="E2176" s="37">
        <v>6360</v>
      </c>
      <c r="F2176" s="37">
        <v>6404</v>
      </c>
      <c r="G2176" s="37">
        <v>6384</v>
      </c>
      <c r="H2176" s="37">
        <v>6440.03</v>
      </c>
      <c r="I2176" s="37">
        <v>221274</v>
      </c>
      <c r="J2176" s="38">
        <v>1425010130</v>
      </c>
      <c r="K2176" s="39">
        <f>IF(ISERROR((Table212[[#This Row],[Close Price]]-G2175)/G2175),0,(Table212[[#This Row],[Close Price]]-G2175)/G2175)</f>
        <v>-2.1151649430001737E-2</v>
      </c>
      <c r="L2176" s="39">
        <f>IF(OR(Table212[[#This Row],[Raw Return]]&lt;-20,Table212[[#This Row],[Raw Return]]&gt;20),"Outlier",Table212[[#This Row],[Raw Return]])</f>
        <v>-2.1151649430001737E-2</v>
      </c>
      <c r="M2176" s="40">
        <f>(Table212[[#This Row],[Return]]-$Q$3)^2</f>
        <v>5.0353356133377484E-4</v>
      </c>
      <c r="N2176" s="40">
        <f>(Table212[[#This Row],[Return]]-$Q$3)^3</f>
        <v>-1.1299068289205269E-5</v>
      </c>
    </row>
    <row r="2177" spans="1:14" x14ac:dyDescent="0.3">
      <c r="A2177" s="31">
        <v>43468</v>
      </c>
      <c r="B2177" s="32">
        <v>6384</v>
      </c>
      <c r="C2177" s="32">
        <v>6439</v>
      </c>
      <c r="D2177" s="32">
        <v>6479.9</v>
      </c>
      <c r="E2177" s="32">
        <v>6331.65</v>
      </c>
      <c r="F2177" s="32">
        <v>6390</v>
      </c>
      <c r="G2177" s="32">
        <v>6383.3</v>
      </c>
      <c r="H2177" s="32">
        <v>6406.39</v>
      </c>
      <c r="I2177" s="32">
        <v>215845</v>
      </c>
      <c r="J2177" s="33">
        <v>1382788072.2</v>
      </c>
      <c r="K2177" s="39">
        <f>IF(ISERROR((Table212[[#This Row],[Close Price]]-G2176)/G2176),0,(Table212[[#This Row],[Close Price]]-G2176)/G2176)</f>
        <v>-1.0964912280698904E-4</v>
      </c>
      <c r="L2177" s="39">
        <f>IF(OR(Table212[[#This Row],[Raw Return]]&lt;-20,Table212[[#This Row],[Raw Return]]&gt;20),"Outlier",Table212[[#This Row],[Raw Return]])</f>
        <v>-1.0964912280698904E-4</v>
      </c>
      <c r="M2177" s="40">
        <f>(Table212[[#This Row],[Return]]-$Q$3)^2</f>
        <v>1.9531549301090165E-6</v>
      </c>
      <c r="N2177" s="40">
        <f>(Table212[[#This Row],[Return]]-$Q$3)^3</f>
        <v>-2.7296379109852326E-9</v>
      </c>
    </row>
    <row r="2178" spans="1:14" x14ac:dyDescent="0.3">
      <c r="A2178" s="36">
        <v>43469</v>
      </c>
      <c r="B2178" s="37">
        <v>6383.3</v>
      </c>
      <c r="C2178" s="37">
        <v>6419.95</v>
      </c>
      <c r="D2178" s="37">
        <v>6460</v>
      </c>
      <c r="E2178" s="37">
        <v>6357</v>
      </c>
      <c r="F2178" s="37">
        <v>6418</v>
      </c>
      <c r="G2178" s="37">
        <v>6410.45</v>
      </c>
      <c r="H2178" s="37">
        <v>6404.79</v>
      </c>
      <c r="I2178" s="37">
        <v>156323</v>
      </c>
      <c r="J2178" s="38">
        <v>1001215724.35</v>
      </c>
      <c r="K2178" s="39">
        <f>IF(ISERROR((Table212[[#This Row],[Close Price]]-G2177)/G2177),0,(Table212[[#This Row],[Close Price]]-G2177)/G2177)</f>
        <v>4.2532859179420729E-3</v>
      </c>
      <c r="L2178" s="39">
        <f>IF(OR(Table212[[#This Row],[Raw Return]]&lt;-20,Table212[[#This Row],[Raw Return]]&gt;20),"Outlier",Table212[[#This Row],[Raw Return]])</f>
        <v>4.2532859179420729E-3</v>
      </c>
      <c r="M2178" s="40">
        <f>(Table212[[#This Row],[Return]]-$Q$3)^2</f>
        <v>8.7934894969240263E-6</v>
      </c>
      <c r="N2178" s="40">
        <f>(Table212[[#This Row],[Return]]-$Q$3)^3</f>
        <v>2.6076054123601587E-8</v>
      </c>
    </row>
    <row r="2179" spans="1:14" x14ac:dyDescent="0.3">
      <c r="A2179" s="31">
        <v>43472</v>
      </c>
      <c r="B2179" s="32">
        <v>6410.45</v>
      </c>
      <c r="C2179" s="32">
        <v>6450.5</v>
      </c>
      <c r="D2179" s="32">
        <v>6500</v>
      </c>
      <c r="E2179" s="32">
        <v>6385</v>
      </c>
      <c r="F2179" s="32">
        <v>6416</v>
      </c>
      <c r="G2179" s="32">
        <v>6407.15</v>
      </c>
      <c r="H2179" s="32">
        <v>6432.71</v>
      </c>
      <c r="I2179" s="32">
        <v>103217</v>
      </c>
      <c r="J2179" s="33">
        <v>663965043.39999998</v>
      </c>
      <c r="K2179" s="39">
        <f>IF(ISERROR((Table212[[#This Row],[Close Price]]-G2178)/G2178),0,(Table212[[#This Row],[Close Price]]-G2178)/G2178)</f>
        <v>-5.1478445350953245E-4</v>
      </c>
      <c r="L2179" s="39">
        <f>IF(OR(Table212[[#This Row],[Raw Return]]&lt;-20,Table212[[#This Row],[Raw Return]]&gt;20),"Outlier",Table212[[#This Row],[Raw Return]])</f>
        <v>-5.1478445350953245E-4</v>
      </c>
      <c r="M2179" s="40">
        <f>(Table212[[#This Row],[Return]]-$Q$3)^2</f>
        <v>3.2496859171579717E-6</v>
      </c>
      <c r="N2179" s="40">
        <f>(Table212[[#This Row],[Return]]-$Q$3)^3</f>
        <v>-5.8581715118055865E-9</v>
      </c>
    </row>
    <row r="2180" spans="1:14" x14ac:dyDescent="0.3">
      <c r="A2180" s="36">
        <v>43473</v>
      </c>
      <c r="B2180" s="37">
        <v>6407.15</v>
      </c>
      <c r="C2180" s="37">
        <v>6430</v>
      </c>
      <c r="D2180" s="37">
        <v>6460</v>
      </c>
      <c r="E2180" s="37">
        <v>6355</v>
      </c>
      <c r="F2180" s="37">
        <v>6442</v>
      </c>
      <c r="G2180" s="37">
        <v>6443.05</v>
      </c>
      <c r="H2180" s="37">
        <v>6407.87</v>
      </c>
      <c r="I2180" s="37">
        <v>111249</v>
      </c>
      <c r="J2180" s="38">
        <v>712868635.04999995</v>
      </c>
      <c r="K2180" s="39">
        <f>IF(ISERROR((Table212[[#This Row],[Close Price]]-G2179)/G2179),0,(Table212[[#This Row],[Close Price]]-G2179)/G2179)</f>
        <v>5.6031152696597629E-3</v>
      </c>
      <c r="L2180" s="39">
        <f>IF(OR(Table212[[#This Row],[Raw Return]]&lt;-20,Table212[[#This Row],[Raw Return]]&gt;20),"Outlier",Table212[[#This Row],[Raw Return]])</f>
        <v>5.6031152696597629E-3</v>
      </c>
      <c r="M2180" s="40">
        <f>(Table212[[#This Row],[Return]]-$Q$3)^2</f>
        <v>1.8621047687220282E-5</v>
      </c>
      <c r="N2180" s="40">
        <f>(Table212[[#This Row],[Return]]-$Q$3)^3</f>
        <v>8.0353753506747159E-8</v>
      </c>
    </row>
    <row r="2181" spans="1:14" x14ac:dyDescent="0.3">
      <c r="A2181" s="31">
        <v>43474</v>
      </c>
      <c r="B2181" s="32">
        <v>6443.05</v>
      </c>
      <c r="C2181" s="32">
        <v>6460</v>
      </c>
      <c r="D2181" s="32">
        <v>6476</v>
      </c>
      <c r="E2181" s="32">
        <v>6365</v>
      </c>
      <c r="F2181" s="32">
        <v>6425</v>
      </c>
      <c r="G2181" s="32">
        <v>6399.1</v>
      </c>
      <c r="H2181" s="32">
        <v>6412.72</v>
      </c>
      <c r="I2181" s="32">
        <v>159769</v>
      </c>
      <c r="J2181" s="33">
        <v>1024553857.7</v>
      </c>
      <c r="K2181" s="39">
        <f>IF(ISERROR((Table212[[#This Row],[Close Price]]-G2180)/G2180),0,(Table212[[#This Row],[Close Price]]-G2180)/G2180)</f>
        <v>-6.8213035751701163E-3</v>
      </c>
      <c r="L2181" s="39">
        <f>IF(OR(Table212[[#This Row],[Raw Return]]&lt;-20,Table212[[#This Row],[Raw Return]]&gt;20),"Outlier",Table212[[#This Row],[Raw Return]])</f>
        <v>-6.8213035751701163E-3</v>
      </c>
      <c r="M2181" s="40">
        <f>(Table212[[#This Row],[Return]]-$Q$3)^2</f>
        <v>6.5759248652120939E-5</v>
      </c>
      <c r="N2181" s="40">
        <f>(Table212[[#This Row],[Return]]-$Q$3)^3</f>
        <v>-5.3325540199003587E-7</v>
      </c>
    </row>
    <row r="2182" spans="1:14" x14ac:dyDescent="0.3">
      <c r="A2182" s="36">
        <v>43475</v>
      </c>
      <c r="B2182" s="37">
        <v>6399.1</v>
      </c>
      <c r="C2182" s="37">
        <v>6425</v>
      </c>
      <c r="D2182" s="37">
        <v>6430</v>
      </c>
      <c r="E2182" s="37">
        <v>6337.7</v>
      </c>
      <c r="F2182" s="37">
        <v>6339.95</v>
      </c>
      <c r="G2182" s="37">
        <v>6371.95</v>
      </c>
      <c r="H2182" s="37">
        <v>6388.12</v>
      </c>
      <c r="I2182" s="37">
        <v>164715</v>
      </c>
      <c r="J2182" s="38">
        <v>1052218833.15</v>
      </c>
      <c r="K2182" s="39">
        <f>IF(ISERROR((Table212[[#This Row],[Close Price]]-G2181)/G2181),0,(Table212[[#This Row],[Close Price]]-G2181)/G2181)</f>
        <v>-4.2427841415199861E-3</v>
      </c>
      <c r="L2182" s="39">
        <f>IF(OR(Table212[[#This Row],[Raw Return]]&lt;-20,Table212[[#This Row],[Raw Return]]&gt;20),"Outlier",Table212[[#This Row],[Raw Return]])</f>
        <v>-4.2427841415199861E-3</v>
      </c>
      <c r="M2182" s="40">
        <f>(Table212[[#This Row],[Return]]-$Q$3)^2</f>
        <v>3.0588512106438038E-5</v>
      </c>
      <c r="N2182" s="40">
        <f>(Table212[[#This Row],[Return]]-$Q$3)^3</f>
        <v>-1.6917552335204642E-7</v>
      </c>
    </row>
    <row r="2183" spans="1:14" x14ac:dyDescent="0.3">
      <c r="A2183" s="31">
        <v>43476</v>
      </c>
      <c r="B2183" s="32">
        <v>6371.95</v>
      </c>
      <c r="C2183" s="32">
        <v>6355</v>
      </c>
      <c r="D2183" s="32">
        <v>6389.9</v>
      </c>
      <c r="E2183" s="32">
        <v>6291</v>
      </c>
      <c r="F2183" s="32">
        <v>6388.9</v>
      </c>
      <c r="G2183" s="32">
        <v>6371.65</v>
      </c>
      <c r="H2183" s="32">
        <v>6346.12</v>
      </c>
      <c r="I2183" s="32">
        <v>122432</v>
      </c>
      <c r="J2183" s="33">
        <v>776968765.54999995</v>
      </c>
      <c r="K2183" s="39">
        <f>IF(ISERROR((Table212[[#This Row],[Close Price]]-G2182)/G2182),0,(Table212[[#This Row],[Close Price]]-G2182)/G2182)</f>
        <v>-4.7081348723731653E-5</v>
      </c>
      <c r="L2183" s="39">
        <f>IF(OR(Table212[[#This Row],[Raw Return]]&lt;-20,Table212[[#This Row],[Raw Return]]&gt;20),"Outlier",Table212[[#This Row],[Raw Return]])</f>
        <v>-4.7081348723731653E-5</v>
      </c>
      <c r="M2183" s="40">
        <f>(Table212[[#This Row],[Return]]-$Q$3)^2</f>
        <v>1.7821860714374839E-6</v>
      </c>
      <c r="N2183" s="40">
        <f>(Table212[[#This Row],[Return]]-$Q$3)^3</f>
        <v>-2.3791924209792466E-9</v>
      </c>
    </row>
    <row r="2184" spans="1:14" x14ac:dyDescent="0.3">
      <c r="A2184" s="36">
        <v>43479</v>
      </c>
      <c r="B2184" s="37">
        <v>6371.65</v>
      </c>
      <c r="C2184" s="37">
        <v>6388.9</v>
      </c>
      <c r="D2184" s="37">
        <v>6388.9</v>
      </c>
      <c r="E2184" s="37">
        <v>6265</v>
      </c>
      <c r="F2184" s="37">
        <v>6364</v>
      </c>
      <c r="G2184" s="37">
        <v>6368.8</v>
      </c>
      <c r="H2184" s="37">
        <v>6319.33</v>
      </c>
      <c r="I2184" s="37">
        <v>152409</v>
      </c>
      <c r="J2184" s="38">
        <v>963122784.39999998</v>
      </c>
      <c r="K2184" s="39">
        <f>IF(ISERROR((Table212[[#This Row],[Close Price]]-G2183)/G2183),0,(Table212[[#This Row],[Close Price]]-G2183)/G2183)</f>
        <v>-4.4729387207386698E-4</v>
      </c>
      <c r="L2184" s="39">
        <f>IF(OR(Table212[[#This Row],[Raw Return]]&lt;-20,Table212[[#This Row],[Raw Return]]&gt;20),"Outlier",Table212[[#This Row],[Raw Return]])</f>
        <v>-4.4729387207386698E-4</v>
      </c>
      <c r="M2184" s="40">
        <f>(Table212[[#This Row],[Return]]-$Q$3)^2</f>
        <v>3.0109119023789566E-6</v>
      </c>
      <c r="N2184" s="40">
        <f>(Table212[[#This Row],[Return]]-$Q$3)^3</f>
        <v>-5.2245281404189586E-9</v>
      </c>
    </row>
    <row r="2185" spans="1:14" x14ac:dyDescent="0.3">
      <c r="A2185" s="31">
        <v>43480</v>
      </c>
      <c r="B2185" s="32">
        <v>6368.8</v>
      </c>
      <c r="C2185" s="32">
        <v>6385</v>
      </c>
      <c r="D2185" s="32">
        <v>6524</v>
      </c>
      <c r="E2185" s="32">
        <v>6380</v>
      </c>
      <c r="F2185" s="32">
        <v>6493</v>
      </c>
      <c r="G2185" s="32">
        <v>6509.7</v>
      </c>
      <c r="H2185" s="32">
        <v>6456.6</v>
      </c>
      <c r="I2185" s="32">
        <v>133336</v>
      </c>
      <c r="J2185" s="33">
        <v>860896874.20000005</v>
      </c>
      <c r="K2185" s="39">
        <f>IF(ISERROR((Table212[[#This Row],[Close Price]]-G2184)/G2184),0,(Table212[[#This Row],[Close Price]]-G2184)/G2184)</f>
        <v>2.2123476950131834E-2</v>
      </c>
      <c r="L2185" s="39">
        <f>IF(OR(Table212[[#This Row],[Raw Return]]&lt;-20,Table212[[#This Row],[Raw Return]]&gt;20),"Outlier",Table212[[#This Row],[Raw Return]])</f>
        <v>2.2123476950131834E-2</v>
      </c>
      <c r="M2185" s="40">
        <f>(Table212[[#This Row],[Return]]-$Q$3)^2</f>
        <v>4.3412109719283433E-4</v>
      </c>
      <c r="N2185" s="40">
        <f>(Table212[[#This Row],[Return]]-$Q$3)^3</f>
        <v>9.045161758838509E-6</v>
      </c>
    </row>
    <row r="2186" spans="1:14" x14ac:dyDescent="0.3">
      <c r="A2186" s="36">
        <v>43481</v>
      </c>
      <c r="B2186" s="37">
        <v>6509.7</v>
      </c>
      <c r="C2186" s="37">
        <v>6500</v>
      </c>
      <c r="D2186" s="37">
        <v>6535</v>
      </c>
      <c r="E2186" s="37">
        <v>6440.4</v>
      </c>
      <c r="F2186" s="37">
        <v>6445</v>
      </c>
      <c r="G2186" s="37">
        <v>6464.85</v>
      </c>
      <c r="H2186" s="37">
        <v>6480.99</v>
      </c>
      <c r="I2186" s="37">
        <v>119680</v>
      </c>
      <c r="J2186" s="38">
        <v>775645086.5</v>
      </c>
      <c r="K2186" s="39">
        <f>IF(ISERROR((Table212[[#This Row],[Close Price]]-G2185)/G2185),0,(Table212[[#This Row],[Close Price]]-G2185)/G2185)</f>
        <v>-6.8897184202036128E-3</v>
      </c>
      <c r="L2186" s="39">
        <f>IF(OR(Table212[[#This Row],[Raw Return]]&lt;-20,Table212[[#This Row],[Raw Return]]&gt;20),"Outlier",Table212[[#This Row],[Raw Return]])</f>
        <v>-6.8897184202036128E-3</v>
      </c>
      <c r="M2186" s="40">
        <f>(Table212[[#This Row],[Return]]-$Q$3)^2</f>
        <v>6.6873509612085056E-5</v>
      </c>
      <c r="N2186" s="40">
        <f>(Table212[[#This Row],[Return]]-$Q$3)^3</f>
        <v>-5.4686631628359733E-7</v>
      </c>
    </row>
    <row r="2187" spans="1:14" x14ac:dyDescent="0.3">
      <c r="A2187" s="31">
        <v>43482</v>
      </c>
      <c r="B2187" s="32">
        <v>6464.85</v>
      </c>
      <c r="C2187" s="32">
        <v>6466</v>
      </c>
      <c r="D2187" s="32">
        <v>6485</v>
      </c>
      <c r="E2187" s="32">
        <v>6336.05</v>
      </c>
      <c r="F2187" s="32">
        <v>6354.95</v>
      </c>
      <c r="G2187" s="32">
        <v>6359</v>
      </c>
      <c r="H2187" s="32">
        <v>6401.71</v>
      </c>
      <c r="I2187" s="32">
        <v>139043</v>
      </c>
      <c r="J2187" s="33">
        <v>890112367.04999995</v>
      </c>
      <c r="K2187" s="39">
        <f>IF(ISERROR((Table212[[#This Row],[Close Price]]-G2186)/G2186),0,(Table212[[#This Row],[Close Price]]-G2186)/G2186)</f>
        <v>-1.6373156376404768E-2</v>
      </c>
      <c r="L2187" s="39">
        <f>IF(OR(Table212[[#This Row],[Raw Return]]&lt;-20,Table212[[#This Row],[Raw Return]]&gt;20),"Outlier",Table212[[#This Row],[Raw Return]])</f>
        <v>-1.6373156376404768E-2</v>
      </c>
      <c r="M2187" s="40">
        <f>(Table212[[#This Row],[Return]]-$Q$3)^2</f>
        <v>3.1191305613432709E-4</v>
      </c>
      <c r="N2187" s="40">
        <f>(Table212[[#This Row],[Return]]-$Q$3)^3</f>
        <v>-5.5087153387888247E-6</v>
      </c>
    </row>
    <row r="2188" spans="1:14" x14ac:dyDescent="0.3">
      <c r="A2188" s="36">
        <v>43483</v>
      </c>
      <c r="B2188" s="37">
        <v>6359</v>
      </c>
      <c r="C2188" s="37">
        <v>6366.1</v>
      </c>
      <c r="D2188" s="37">
        <v>6379.95</v>
      </c>
      <c r="E2188" s="37">
        <v>6230</v>
      </c>
      <c r="F2188" s="37">
        <v>6236</v>
      </c>
      <c r="G2188" s="37">
        <v>6249.9</v>
      </c>
      <c r="H2188" s="37">
        <v>6273.7</v>
      </c>
      <c r="I2188" s="37">
        <v>191626</v>
      </c>
      <c r="J2188" s="38">
        <v>1202203425.7</v>
      </c>
      <c r="K2188" s="39">
        <f>IF(ISERROR((Table212[[#This Row],[Close Price]]-G2187)/G2187),0,(Table212[[#This Row],[Close Price]]-G2187)/G2187)</f>
        <v>-1.7156785658122405E-2</v>
      </c>
      <c r="L2188" s="39">
        <f>IF(OR(Table212[[#This Row],[Raw Return]]&lt;-20,Table212[[#This Row],[Raw Return]]&gt;20),"Outlier",Table212[[#This Row],[Raw Return]])</f>
        <v>-1.7156785658122405E-2</v>
      </c>
      <c r="M2188" s="40">
        <f>(Table212[[#This Row],[Return]]-$Q$3)^2</f>
        <v>3.4020657921136573E-4</v>
      </c>
      <c r="N2188" s="40">
        <f>(Table212[[#This Row],[Return]]-$Q$3)^3</f>
        <v>-6.2750047974314231E-6</v>
      </c>
    </row>
    <row r="2189" spans="1:14" x14ac:dyDescent="0.3">
      <c r="A2189" s="31">
        <v>43486</v>
      </c>
      <c r="B2189" s="32">
        <v>6249.9</v>
      </c>
      <c r="C2189" s="32">
        <v>6253.85</v>
      </c>
      <c r="D2189" s="32">
        <v>6400</v>
      </c>
      <c r="E2189" s="32">
        <v>6211.1</v>
      </c>
      <c r="F2189" s="32">
        <v>6380</v>
      </c>
      <c r="G2189" s="32">
        <v>6384.55</v>
      </c>
      <c r="H2189" s="32">
        <v>6343.19</v>
      </c>
      <c r="I2189" s="32">
        <v>177176</v>
      </c>
      <c r="J2189" s="33">
        <v>1123861628.5</v>
      </c>
      <c r="K2189" s="39">
        <f>IF(ISERROR((Table212[[#This Row],[Close Price]]-G2188)/G2188),0,(Table212[[#This Row],[Close Price]]-G2188)/G2188)</f>
        <v>2.1544344709515439E-2</v>
      </c>
      <c r="L2189" s="39">
        <f>IF(OR(Table212[[#This Row],[Raw Return]]&lt;-20,Table212[[#This Row],[Raw Return]]&gt;20),"Outlier",Table212[[#This Row],[Raw Return]])</f>
        <v>2.1544344709515439E-2</v>
      </c>
      <c r="M2189" s="40">
        <f>(Table212[[#This Row],[Return]]-$Q$3)^2</f>
        <v>4.1032338733316417E-4</v>
      </c>
      <c r="N2189" s="40">
        <f>(Table212[[#This Row],[Return]]-$Q$3)^3</f>
        <v>8.3116913380223677E-6</v>
      </c>
    </row>
    <row r="2190" spans="1:14" x14ac:dyDescent="0.3">
      <c r="A2190" s="36">
        <v>43487</v>
      </c>
      <c r="B2190" s="37">
        <v>6384.55</v>
      </c>
      <c r="C2190" s="37">
        <v>6377</v>
      </c>
      <c r="D2190" s="37">
        <v>6447.05</v>
      </c>
      <c r="E2190" s="37">
        <v>6350</v>
      </c>
      <c r="F2190" s="37">
        <v>6429.85</v>
      </c>
      <c r="G2190" s="37">
        <v>6435.55</v>
      </c>
      <c r="H2190" s="37">
        <v>6408.58</v>
      </c>
      <c r="I2190" s="37">
        <v>173775</v>
      </c>
      <c r="J2190" s="38">
        <v>1113651398.75</v>
      </c>
      <c r="K2190" s="39">
        <f>IF(ISERROR((Table212[[#This Row],[Close Price]]-G2189)/G2189),0,(Table212[[#This Row],[Close Price]]-G2189)/G2189)</f>
        <v>7.9880336123924166E-3</v>
      </c>
      <c r="L2190" s="39">
        <f>IF(OR(Table212[[#This Row],[Raw Return]]&lt;-20,Table212[[#This Row],[Raw Return]]&gt;20),"Outlier",Table212[[#This Row],[Raw Return]])</f>
        <v>7.9880336123924166E-3</v>
      </c>
      <c r="M2190" s="40">
        <f>(Table212[[#This Row],[Return]]-$Q$3)^2</f>
        <v>4.4891735868616056E-5</v>
      </c>
      <c r="N2190" s="40">
        <f>(Table212[[#This Row],[Return]]-$Q$3)^3</f>
        <v>3.0078044564824178E-7</v>
      </c>
    </row>
    <row r="2191" spans="1:14" x14ac:dyDescent="0.3">
      <c r="A2191" s="31">
        <v>43488</v>
      </c>
      <c r="B2191" s="32">
        <v>6435.55</v>
      </c>
      <c r="C2191" s="32">
        <v>6429.85</v>
      </c>
      <c r="D2191" s="32">
        <v>6528</v>
      </c>
      <c r="E2191" s="32">
        <v>6405</v>
      </c>
      <c r="F2191" s="32">
        <v>6505</v>
      </c>
      <c r="G2191" s="32">
        <v>6493.15</v>
      </c>
      <c r="H2191" s="32">
        <v>6480.66</v>
      </c>
      <c r="I2191" s="32">
        <v>187445</v>
      </c>
      <c r="J2191" s="33">
        <v>1214767564.7</v>
      </c>
      <c r="K2191" s="39">
        <f>IF(ISERROR((Table212[[#This Row],[Close Price]]-G2190)/G2190),0,(Table212[[#This Row],[Close Price]]-G2190)/G2190)</f>
        <v>8.9502839695130097E-3</v>
      </c>
      <c r="L2191" s="39">
        <f>IF(OR(Table212[[#This Row],[Raw Return]]&lt;-20,Table212[[#This Row],[Raw Return]]&gt;20),"Outlier",Table212[[#This Row],[Raw Return]])</f>
        <v>8.9502839695130097E-3</v>
      </c>
      <c r="M2191" s="40">
        <f>(Table212[[#This Row],[Return]]-$Q$3)^2</f>
        <v>5.8712065705907474E-5</v>
      </c>
      <c r="N2191" s="40">
        <f>(Table212[[#This Row],[Return]]-$Q$3)^3</f>
        <v>4.4987415205275042E-7</v>
      </c>
    </row>
    <row r="2192" spans="1:14" x14ac:dyDescent="0.3">
      <c r="A2192" s="36">
        <v>43489</v>
      </c>
      <c r="B2192" s="37">
        <v>6493.15</v>
      </c>
      <c r="C2192" s="37">
        <v>6515</v>
      </c>
      <c r="D2192" s="37">
        <v>6517.5</v>
      </c>
      <c r="E2192" s="37">
        <v>6382.05</v>
      </c>
      <c r="F2192" s="37">
        <v>6420</v>
      </c>
      <c r="G2192" s="37">
        <v>6407.3</v>
      </c>
      <c r="H2192" s="37">
        <v>6439.39</v>
      </c>
      <c r="I2192" s="37">
        <v>108993</v>
      </c>
      <c r="J2192" s="38">
        <v>701848448.64999998</v>
      </c>
      <c r="K2192" s="39">
        <f>IF(ISERROR((Table212[[#This Row],[Close Price]]-G2191)/G2191),0,(Table212[[#This Row],[Close Price]]-G2191)/G2191)</f>
        <v>-1.3221625867260028E-2</v>
      </c>
      <c r="L2192" s="39">
        <f>IF(OR(Table212[[#This Row],[Raw Return]]&lt;-20,Table212[[#This Row],[Raw Return]]&gt;20),"Outlier",Table212[[#This Row],[Raw Return]])</f>
        <v>-1.3221625867260028E-2</v>
      </c>
      <c r="M2192" s="40">
        <f>(Table212[[#This Row],[Return]]-$Q$3)^2</f>
        <v>2.1052645903537806E-4</v>
      </c>
      <c r="N2192" s="40">
        <f>(Table212[[#This Row],[Return]]-$Q$3)^3</f>
        <v>-3.0546399602140474E-6</v>
      </c>
    </row>
    <row r="2193" spans="1:14" x14ac:dyDescent="0.3">
      <c r="A2193" s="31">
        <v>43490</v>
      </c>
      <c r="B2193" s="32">
        <v>6407.3</v>
      </c>
      <c r="C2193" s="32">
        <v>6479.9</v>
      </c>
      <c r="D2193" s="32">
        <v>6479.9</v>
      </c>
      <c r="E2193" s="32">
        <v>6286.95</v>
      </c>
      <c r="F2193" s="32">
        <v>6322.75</v>
      </c>
      <c r="G2193" s="32">
        <v>6321.55</v>
      </c>
      <c r="H2193" s="32">
        <v>6392.38</v>
      </c>
      <c r="I2193" s="32">
        <v>92525</v>
      </c>
      <c r="J2193" s="33">
        <v>591455212.35000002</v>
      </c>
      <c r="K2193" s="39">
        <f>IF(ISERROR((Table212[[#This Row],[Close Price]]-G2192)/G2192),0,(Table212[[#This Row],[Close Price]]-G2192)/G2192)</f>
        <v>-1.3383172319073556E-2</v>
      </c>
      <c r="L2193" s="39">
        <f>IF(OR(Table212[[#This Row],[Raw Return]]&lt;-20,Table212[[#This Row],[Raw Return]]&gt;20),"Outlier",Table212[[#This Row],[Raw Return]])</f>
        <v>-1.3383172319073556E-2</v>
      </c>
      <c r="M2193" s="40">
        <f>(Table212[[#This Row],[Return]]-$Q$3)^2</f>
        <v>2.1524048244955582E-4</v>
      </c>
      <c r="N2193" s="40">
        <f>(Table212[[#This Row],[Return]]-$Q$3)^3</f>
        <v>-3.1578095602990687E-6</v>
      </c>
    </row>
    <row r="2194" spans="1:14" x14ac:dyDescent="0.3">
      <c r="A2194" s="36">
        <v>43493</v>
      </c>
      <c r="B2194" s="37">
        <v>6321.55</v>
      </c>
      <c r="C2194" s="37">
        <v>6335</v>
      </c>
      <c r="D2194" s="37">
        <v>6352.8</v>
      </c>
      <c r="E2194" s="37">
        <v>5948.8</v>
      </c>
      <c r="F2194" s="37">
        <v>6050</v>
      </c>
      <c r="G2194" s="37">
        <v>6050.9</v>
      </c>
      <c r="H2194" s="37">
        <v>6095.23</v>
      </c>
      <c r="I2194" s="37">
        <v>299286</v>
      </c>
      <c r="J2194" s="38">
        <v>1824216313.3499999</v>
      </c>
      <c r="K2194" s="39">
        <f>IF(ISERROR((Table212[[#This Row],[Close Price]]-G2193)/G2193),0,(Table212[[#This Row],[Close Price]]-G2193)/G2193)</f>
        <v>-4.2813866852275242E-2</v>
      </c>
      <c r="L2194" s="39">
        <f>IF(OR(Table212[[#This Row],[Raw Return]]&lt;-20,Table212[[#This Row],[Raw Return]]&gt;20),"Outlier",Table212[[#This Row],[Raw Return]])</f>
        <v>-4.2813866852275242E-2</v>
      </c>
      <c r="M2194" s="40">
        <f>(Table212[[#This Row],[Return]]-$Q$3)^2</f>
        <v>1.9449661985876292E-3</v>
      </c>
      <c r="N2194" s="40">
        <f>(Table212[[#This Row],[Return]]-$Q$3)^3</f>
        <v>-8.5776453744034872E-5</v>
      </c>
    </row>
    <row r="2195" spans="1:14" x14ac:dyDescent="0.3">
      <c r="A2195" s="31">
        <v>43494</v>
      </c>
      <c r="B2195" s="32">
        <v>6050.9</v>
      </c>
      <c r="C2195" s="32">
        <v>6015</v>
      </c>
      <c r="D2195" s="32">
        <v>6295</v>
      </c>
      <c r="E2195" s="32">
        <v>5951</v>
      </c>
      <c r="F2195" s="32">
        <v>6295</v>
      </c>
      <c r="G2195" s="32">
        <v>6233.05</v>
      </c>
      <c r="H2195" s="32">
        <v>6128.04</v>
      </c>
      <c r="I2195" s="32">
        <v>578958</v>
      </c>
      <c r="J2195" s="33">
        <v>3547880067.8499999</v>
      </c>
      <c r="K2195" s="39">
        <f>IF(ISERROR((Table212[[#This Row],[Close Price]]-G2194)/G2194),0,(Table212[[#This Row],[Close Price]]-G2194)/G2194)</f>
        <v>3.010295989026435E-2</v>
      </c>
      <c r="L2195" s="39">
        <f>IF(OR(Table212[[#This Row],[Raw Return]]&lt;-20,Table212[[#This Row],[Raw Return]]&gt;20),"Outlier",Table212[[#This Row],[Raw Return]])</f>
        <v>3.010295989026435E-2</v>
      </c>
      <c r="M2195" s="40">
        <f>(Table212[[#This Row],[Return]]-$Q$3)^2</f>
        <v>8.3030744185517828E-4</v>
      </c>
      <c r="N2195" s="40">
        <f>(Table212[[#This Row],[Return]]-$Q$3)^3</f>
        <v>2.3925355284032614E-5</v>
      </c>
    </row>
    <row r="2196" spans="1:14" x14ac:dyDescent="0.3">
      <c r="A2196" s="36">
        <v>43495</v>
      </c>
      <c r="B2196" s="37">
        <v>6233.05</v>
      </c>
      <c r="C2196" s="37">
        <v>6295</v>
      </c>
      <c r="D2196" s="37">
        <v>6368.8</v>
      </c>
      <c r="E2196" s="37">
        <v>6200.35</v>
      </c>
      <c r="F2196" s="37">
        <v>6212.1</v>
      </c>
      <c r="G2196" s="37">
        <v>6247.2</v>
      </c>
      <c r="H2196" s="37">
        <v>6292.28</v>
      </c>
      <c r="I2196" s="37">
        <v>338788</v>
      </c>
      <c r="J2196" s="38">
        <v>2131749750.8499999</v>
      </c>
      <c r="K2196" s="39">
        <f>IF(ISERROR((Table212[[#This Row],[Close Price]]-G2195)/G2195),0,(Table212[[#This Row],[Close Price]]-G2195)/G2195)</f>
        <v>2.2701566648750831E-3</v>
      </c>
      <c r="L2196" s="39">
        <f>IF(OR(Table212[[#This Row],[Raw Return]]&lt;-20,Table212[[#This Row],[Raw Return]]&gt;20),"Outlier",Table212[[#This Row],[Raw Return]])</f>
        <v>2.2701566648750831E-3</v>
      </c>
      <c r="M2196" s="40">
        <f>(Table212[[#This Row],[Return]]-$Q$3)^2</f>
        <v>9.6482015776042745E-7</v>
      </c>
      <c r="N2196" s="40">
        <f>(Table212[[#This Row],[Return]]-$Q$3)^3</f>
        <v>9.4769710237986878E-10</v>
      </c>
    </row>
    <row r="2197" spans="1:14" x14ac:dyDescent="0.3">
      <c r="A2197" s="31">
        <v>43496</v>
      </c>
      <c r="B2197" s="32">
        <v>6247.2</v>
      </c>
      <c r="C2197" s="32">
        <v>6244.2</v>
      </c>
      <c r="D2197" s="32">
        <v>6268.9</v>
      </c>
      <c r="E2197" s="32">
        <v>6050</v>
      </c>
      <c r="F2197" s="32">
        <v>6109</v>
      </c>
      <c r="G2197" s="32">
        <v>6091.9</v>
      </c>
      <c r="H2197" s="32">
        <v>6103.25</v>
      </c>
      <c r="I2197" s="32">
        <v>377632</v>
      </c>
      <c r="J2197" s="33">
        <v>2304783756.6500001</v>
      </c>
      <c r="K2197" s="39">
        <f>IF(ISERROR((Table212[[#This Row],[Close Price]]-G2196)/G2196),0,(Table212[[#This Row],[Close Price]]-G2196)/G2196)</f>
        <v>-2.4859136893328242E-2</v>
      </c>
      <c r="L2197" s="39">
        <f>IF(OR(Table212[[#This Row],[Raw Return]]&lt;-20,Table212[[#This Row],[Raw Return]]&gt;20),"Outlier",Table212[[#This Row],[Raw Return]])</f>
        <v>-2.4859136893328242E-2</v>
      </c>
      <c r="M2197" s="40">
        <f>(Table212[[#This Row],[Return]]-$Q$3)^2</f>
        <v>6.8366775120127696E-4</v>
      </c>
      <c r="N2197" s="40">
        <f>(Table212[[#This Row],[Return]]-$Q$3)^3</f>
        <v>-1.7875888696793998E-5</v>
      </c>
    </row>
    <row r="2198" spans="1:14" x14ac:dyDescent="0.3">
      <c r="A2198" s="36">
        <v>43497</v>
      </c>
      <c r="B2198" s="37">
        <v>6091.9</v>
      </c>
      <c r="C2198" s="37">
        <v>6123.9</v>
      </c>
      <c r="D2198" s="37">
        <v>6250</v>
      </c>
      <c r="E2198" s="37">
        <v>6055</v>
      </c>
      <c r="F2198" s="37">
        <v>6110.8</v>
      </c>
      <c r="G2198" s="37">
        <v>6096.95</v>
      </c>
      <c r="H2198" s="37">
        <v>6141.37</v>
      </c>
      <c r="I2198" s="37">
        <v>311984</v>
      </c>
      <c r="J2198" s="38">
        <v>1916008778.05</v>
      </c>
      <c r="K2198" s="39">
        <f>IF(ISERROR((Table212[[#This Row],[Close Price]]-G2197)/G2197),0,(Table212[[#This Row],[Close Price]]-G2197)/G2197)</f>
        <v>8.2896961539095882E-4</v>
      </c>
      <c r="L2198" s="39">
        <f>IF(OR(Table212[[#This Row],[Raw Return]]&lt;-20,Table212[[#This Row],[Raw Return]]&gt;20),"Outlier",Table212[[#This Row],[Raw Return]])</f>
        <v>8.2896961539095882E-4</v>
      </c>
      <c r="M2198" s="40">
        <f>(Table212[[#This Row],[Return]]-$Q$3)^2</f>
        <v>2.1062083473855277E-7</v>
      </c>
      <c r="N2198" s="40">
        <f>(Table212[[#This Row],[Return]]-$Q$3)^3</f>
        <v>-9.6661158175035245E-11</v>
      </c>
    </row>
    <row r="2199" spans="1:14" x14ac:dyDescent="0.3">
      <c r="A2199" s="31">
        <v>43500</v>
      </c>
      <c r="B2199" s="32">
        <v>6096.95</v>
      </c>
      <c r="C2199" s="32">
        <v>6110.85</v>
      </c>
      <c r="D2199" s="32">
        <v>6122</v>
      </c>
      <c r="E2199" s="32">
        <v>5995.65</v>
      </c>
      <c r="F2199" s="32">
        <v>6014</v>
      </c>
      <c r="G2199" s="32">
        <v>6009.2</v>
      </c>
      <c r="H2199" s="32">
        <v>6030.63</v>
      </c>
      <c r="I2199" s="32">
        <v>128108</v>
      </c>
      <c r="J2199" s="33">
        <v>772571644.29999995</v>
      </c>
      <c r="K2199" s="39">
        <f>IF(ISERROR((Table212[[#This Row],[Close Price]]-G2198)/G2198),0,(Table212[[#This Row],[Close Price]]-G2198)/G2198)</f>
        <v>-1.4392442122700695E-2</v>
      </c>
      <c r="L2199" s="39">
        <f>IF(OR(Table212[[#This Row],[Raw Return]]&lt;-20,Table212[[#This Row],[Raw Return]]&gt;20),"Outlier",Table212[[#This Row],[Raw Return]])</f>
        <v>-1.4392442122700695E-2</v>
      </c>
      <c r="M2199" s="40">
        <f>(Table212[[#This Row],[Return]]-$Q$3)^2</f>
        <v>2.4587325676091127E-4</v>
      </c>
      <c r="N2199" s="40">
        <f>(Table212[[#This Row],[Return]]-$Q$3)^3</f>
        <v>-3.855377785835552E-6</v>
      </c>
    </row>
    <row r="2200" spans="1:14" x14ac:dyDescent="0.3">
      <c r="A2200" s="36">
        <v>43501</v>
      </c>
      <c r="B2200" s="37">
        <v>6009.2</v>
      </c>
      <c r="C2200" s="37">
        <v>6019.95</v>
      </c>
      <c r="D2200" s="37">
        <v>6064</v>
      </c>
      <c r="E2200" s="37">
        <v>5969</v>
      </c>
      <c r="F2200" s="37">
        <v>6034.9</v>
      </c>
      <c r="G2200" s="37">
        <v>6017.1</v>
      </c>
      <c r="H2200" s="37">
        <v>6016.1</v>
      </c>
      <c r="I2200" s="37">
        <v>175304</v>
      </c>
      <c r="J2200" s="38">
        <v>1054646774.3</v>
      </c>
      <c r="K2200" s="39">
        <f>IF(ISERROR((Table212[[#This Row],[Close Price]]-G2199)/G2199),0,(Table212[[#This Row],[Close Price]]-G2199)/G2199)</f>
        <v>1.3146508686681332E-3</v>
      </c>
      <c r="L2200" s="39">
        <f>IF(OR(Table212[[#This Row],[Raw Return]]&lt;-20,Table212[[#This Row],[Raw Return]]&gt;20),"Outlier",Table212[[#This Row],[Raw Return]])</f>
        <v>1.3146508686681332E-3</v>
      </c>
      <c r="M2200" s="40">
        <f>(Table212[[#This Row],[Return]]-$Q$3)^2</f>
        <v>7.1539117422948985E-10</v>
      </c>
      <c r="N2200" s="40">
        <f>(Table212[[#This Row],[Return]]-$Q$3)^3</f>
        <v>1.9134422839958621E-14</v>
      </c>
    </row>
    <row r="2201" spans="1:14" x14ac:dyDescent="0.3">
      <c r="A2201" s="31">
        <v>43502</v>
      </c>
      <c r="B2201" s="32">
        <v>6017.1</v>
      </c>
      <c r="C2201" s="32">
        <v>6059</v>
      </c>
      <c r="D2201" s="32">
        <v>6231</v>
      </c>
      <c r="E2201" s="32">
        <v>6048.8</v>
      </c>
      <c r="F2201" s="32">
        <v>6210.1</v>
      </c>
      <c r="G2201" s="32">
        <v>6208.65</v>
      </c>
      <c r="H2201" s="32">
        <v>6151.87</v>
      </c>
      <c r="I2201" s="32">
        <v>228970</v>
      </c>
      <c r="J2201" s="33">
        <v>1408594084.8499999</v>
      </c>
      <c r="K2201" s="39">
        <f>IF(ISERROR((Table212[[#This Row],[Close Price]]-G2200)/G2200),0,(Table212[[#This Row],[Close Price]]-G2200)/G2200)</f>
        <v>3.1834272323876825E-2</v>
      </c>
      <c r="L2201" s="39">
        <f>IF(OR(Table212[[#This Row],[Raw Return]]&lt;-20,Table212[[#This Row],[Raw Return]]&gt;20),"Outlier",Table212[[#This Row],[Raw Return]])</f>
        <v>3.1834272323876825E-2</v>
      </c>
      <c r="M2201" s="40">
        <f>(Table212[[#This Row],[Return]]-$Q$3)^2</f>
        <v>9.3308061342748955E-4</v>
      </c>
      <c r="N2201" s="40">
        <f>(Table212[[#This Row],[Return]]-$Q$3)^3</f>
        <v>2.850222402717971E-5</v>
      </c>
    </row>
    <row r="2202" spans="1:14" x14ac:dyDescent="0.3">
      <c r="A2202" s="36">
        <v>43503</v>
      </c>
      <c r="B2202" s="37">
        <v>6208.65</v>
      </c>
      <c r="C2202" s="37">
        <v>6219.95</v>
      </c>
      <c r="D2202" s="37">
        <v>6288.95</v>
      </c>
      <c r="E2202" s="37">
        <v>6200</v>
      </c>
      <c r="F2202" s="37">
        <v>6237</v>
      </c>
      <c r="G2202" s="37">
        <v>6253.1</v>
      </c>
      <c r="H2202" s="37">
        <v>6249.89</v>
      </c>
      <c r="I2202" s="37">
        <v>134879</v>
      </c>
      <c r="J2202" s="38">
        <v>842978431.70000005</v>
      </c>
      <c r="K2202" s="39">
        <f>IF(ISERROR((Table212[[#This Row],[Close Price]]-G2201)/G2201),0,(Table212[[#This Row],[Close Price]]-G2201)/G2201)</f>
        <v>7.1593663678900772E-3</v>
      </c>
      <c r="L2202" s="39">
        <f>IF(OR(Table212[[#This Row],[Raw Return]]&lt;-20,Table212[[#This Row],[Raw Return]]&gt;20),"Outlier",Table212[[#This Row],[Raw Return]])</f>
        <v>7.1593663678900772E-3</v>
      </c>
      <c r="M2202" s="40">
        <f>(Table212[[#This Row],[Return]]-$Q$3)^2</f>
        <v>3.4474069501327581E-5</v>
      </c>
      <c r="N2202" s="40">
        <f>(Table212[[#This Row],[Return]]-$Q$3)^3</f>
        <v>2.0241319929014964E-7</v>
      </c>
    </row>
    <row r="2203" spans="1:14" x14ac:dyDescent="0.3">
      <c r="A2203" s="31">
        <v>43504</v>
      </c>
      <c r="B2203" s="32">
        <v>6253.1</v>
      </c>
      <c r="C2203" s="32">
        <v>6254.6</v>
      </c>
      <c r="D2203" s="32">
        <v>6294.45</v>
      </c>
      <c r="E2203" s="32">
        <v>6150.95</v>
      </c>
      <c r="F2203" s="32">
        <v>6178</v>
      </c>
      <c r="G2203" s="32">
        <v>6182.7</v>
      </c>
      <c r="H2203" s="32">
        <v>6240.66</v>
      </c>
      <c r="I2203" s="32">
        <v>138456</v>
      </c>
      <c r="J2203" s="33">
        <v>864056769.95000005</v>
      </c>
      <c r="K2203" s="39">
        <f>IF(ISERROR((Table212[[#This Row],[Close Price]]-G2202)/G2202),0,(Table212[[#This Row],[Close Price]]-G2202)/G2202)</f>
        <v>-1.1258415825750514E-2</v>
      </c>
      <c r="L2203" s="39">
        <f>IF(OR(Table212[[#This Row],[Raw Return]]&lt;-20,Table212[[#This Row],[Raw Return]]&gt;20),"Outlier",Table212[[#This Row],[Raw Return]])</f>
        <v>-1.1258415825750514E-2</v>
      </c>
      <c r="M2203" s="40">
        <f>(Table212[[#This Row],[Return]]-$Q$3)^2</f>
        <v>1.5741014295688458E-4</v>
      </c>
      <c r="N2203" s="40">
        <f>(Table212[[#This Row],[Return]]-$Q$3)^3</f>
        <v>-1.9749180085634684E-6</v>
      </c>
    </row>
    <row r="2204" spans="1:14" x14ac:dyDescent="0.3">
      <c r="A2204" s="36">
        <v>43507</v>
      </c>
      <c r="B2204" s="37">
        <v>6182.7</v>
      </c>
      <c r="C2204" s="37">
        <v>6184</v>
      </c>
      <c r="D2204" s="37">
        <v>6223.5</v>
      </c>
      <c r="E2204" s="37">
        <v>6077.1</v>
      </c>
      <c r="F2204" s="37">
        <v>6099</v>
      </c>
      <c r="G2204" s="37">
        <v>6096.25</v>
      </c>
      <c r="H2204" s="37">
        <v>6123.79</v>
      </c>
      <c r="I2204" s="37">
        <v>113518</v>
      </c>
      <c r="J2204" s="38">
        <v>695160685</v>
      </c>
      <c r="K2204" s="39">
        <f>IF(ISERROR((Table212[[#This Row],[Close Price]]-G2203)/G2203),0,(Table212[[#This Row],[Close Price]]-G2203)/G2203)</f>
        <v>-1.3982564251864043E-2</v>
      </c>
      <c r="L2204" s="39">
        <f>IF(OR(Table212[[#This Row],[Raw Return]]&lt;-20,Table212[[#This Row],[Raw Return]]&gt;20),"Outlier",Table212[[#This Row],[Raw Return]])</f>
        <v>-1.3982564251864043E-2</v>
      </c>
      <c r="M2204" s="40">
        <f>(Table212[[#This Row],[Return]]-$Q$3)^2</f>
        <v>2.3318720280602882E-4</v>
      </c>
      <c r="N2204" s="40">
        <f>(Table212[[#This Row],[Return]]-$Q$3)^3</f>
        <v>-3.5608777937958665E-6</v>
      </c>
    </row>
    <row r="2205" spans="1:14" x14ac:dyDescent="0.3">
      <c r="A2205" s="31">
        <v>43508</v>
      </c>
      <c r="B2205" s="32">
        <v>6096.25</v>
      </c>
      <c r="C2205" s="32">
        <v>6115</v>
      </c>
      <c r="D2205" s="32">
        <v>6174</v>
      </c>
      <c r="E2205" s="32">
        <v>6065.1</v>
      </c>
      <c r="F2205" s="32">
        <v>6104</v>
      </c>
      <c r="G2205" s="32">
        <v>6096.4</v>
      </c>
      <c r="H2205" s="32">
        <v>6101.46</v>
      </c>
      <c r="I2205" s="32">
        <v>148869</v>
      </c>
      <c r="J2205" s="33">
        <v>908317998.64999998</v>
      </c>
      <c r="K2205" s="39">
        <f>IF(ISERROR((Table212[[#This Row],[Close Price]]-G2204)/G2204),0,(Table212[[#This Row],[Close Price]]-G2204)/G2204)</f>
        <v>2.4605290137319862E-5</v>
      </c>
      <c r="L2205" s="39">
        <f>IF(OR(Table212[[#This Row],[Raw Return]]&lt;-20,Table212[[#This Row],[Raw Return]]&gt;20),"Outlier",Table212[[#This Row],[Raw Return]])</f>
        <v>2.4605290137319862E-5</v>
      </c>
      <c r="M2205" s="40">
        <f>(Table212[[#This Row],[Return]]-$Q$3)^2</f>
        <v>1.595923810261463E-6</v>
      </c>
      <c r="N2205" s="40">
        <f>(Table212[[#This Row],[Return]]-$Q$3)^3</f>
        <v>-2.0161286041892749E-9</v>
      </c>
    </row>
    <row r="2206" spans="1:14" x14ac:dyDescent="0.3">
      <c r="A2206" s="36">
        <v>43509</v>
      </c>
      <c r="B2206" s="37">
        <v>6096.4</v>
      </c>
      <c r="C2206" s="37">
        <v>6165</v>
      </c>
      <c r="D2206" s="37">
        <v>6216.35</v>
      </c>
      <c r="E2206" s="37">
        <v>6099.8</v>
      </c>
      <c r="F2206" s="37">
        <v>6119</v>
      </c>
      <c r="G2206" s="37">
        <v>6127.65</v>
      </c>
      <c r="H2206" s="37">
        <v>6168.33</v>
      </c>
      <c r="I2206" s="37">
        <v>262494</v>
      </c>
      <c r="J2206" s="38">
        <v>1619150410.45</v>
      </c>
      <c r="K2206" s="39">
        <f>IF(ISERROR((Table212[[#This Row],[Close Price]]-G2205)/G2205),0,(Table212[[#This Row],[Close Price]]-G2205)/G2205)</f>
        <v>5.1259759858277021E-3</v>
      </c>
      <c r="L2206" s="39">
        <f>IF(OR(Table212[[#This Row],[Raw Return]]&lt;-20,Table212[[#This Row],[Raw Return]]&gt;20),"Outlier",Table212[[#This Row],[Raw Return]])</f>
        <v>5.1259759858277021E-3</v>
      </c>
      <c r="M2206" s="40">
        <f>(Table212[[#This Row],[Return]]-$Q$3)^2</f>
        <v>1.4730796021771896E-5</v>
      </c>
      <c r="N2206" s="40">
        <f>(Table212[[#This Row],[Return]]-$Q$3)^3</f>
        <v>5.6537854491114725E-8</v>
      </c>
    </row>
    <row r="2207" spans="1:14" x14ac:dyDescent="0.3">
      <c r="A2207" s="31">
        <v>43510</v>
      </c>
      <c r="B2207" s="32">
        <v>6127.65</v>
      </c>
      <c r="C2207" s="32">
        <v>6119</v>
      </c>
      <c r="D2207" s="32">
        <v>6140.45</v>
      </c>
      <c r="E2207" s="32">
        <v>6025</v>
      </c>
      <c r="F2207" s="32">
        <v>6045</v>
      </c>
      <c r="G2207" s="32">
        <v>6035.6</v>
      </c>
      <c r="H2207" s="32">
        <v>6071.04</v>
      </c>
      <c r="I2207" s="32">
        <v>198337</v>
      </c>
      <c r="J2207" s="33">
        <v>1204112608.7</v>
      </c>
      <c r="K2207" s="39">
        <f>IF(ISERROR((Table212[[#This Row],[Close Price]]-G2206)/G2206),0,(Table212[[#This Row],[Close Price]]-G2206)/G2206)</f>
        <v>-1.5022072083098623E-2</v>
      </c>
      <c r="L2207" s="39">
        <f>IF(OR(Table212[[#This Row],[Raw Return]]&lt;-20,Table212[[#This Row],[Raw Return]]&gt;20),"Outlier",Table212[[#This Row],[Raw Return]])</f>
        <v>-1.5022072083098623E-2</v>
      </c>
      <c r="M2207" s="40">
        <f>(Table212[[#This Row],[Return]]-$Q$3)^2</f>
        <v>2.6601532215413836E-4</v>
      </c>
      <c r="N2207" s="40">
        <f>(Table212[[#This Row],[Return]]-$Q$3)^3</f>
        <v>-4.3387035610149063E-6</v>
      </c>
    </row>
    <row r="2208" spans="1:14" x14ac:dyDescent="0.3">
      <c r="A2208" s="36">
        <v>43511</v>
      </c>
      <c r="B2208" s="37">
        <v>6035.6</v>
      </c>
      <c r="C2208" s="37">
        <v>6050</v>
      </c>
      <c r="D2208" s="37">
        <v>6080</v>
      </c>
      <c r="E2208" s="37">
        <v>5855</v>
      </c>
      <c r="F2208" s="37">
        <v>6070</v>
      </c>
      <c r="G2208" s="37">
        <v>6025.45</v>
      </c>
      <c r="H2208" s="37">
        <v>5959.98</v>
      </c>
      <c r="I2208" s="37">
        <v>277871</v>
      </c>
      <c r="J2208" s="38">
        <v>1656106211.5999999</v>
      </c>
      <c r="K2208" s="39">
        <f>IF(ISERROR((Table212[[#This Row],[Close Price]]-G2207)/G2207),0,(Table212[[#This Row],[Close Price]]-G2207)/G2207)</f>
        <v>-1.6816886473590936E-3</v>
      </c>
      <c r="L2208" s="39">
        <f>IF(OR(Table212[[#This Row],[Raw Return]]&lt;-20,Table212[[#This Row],[Raw Return]]&gt;20),"Outlier",Table212[[#This Row],[Raw Return]])</f>
        <v>-1.6816886473590936E-3</v>
      </c>
      <c r="M2208" s="40">
        <f>(Table212[[#This Row],[Return]]-$Q$3)^2</f>
        <v>8.8184809141826774E-6</v>
      </c>
      <c r="N2208" s="40">
        <f>(Table212[[#This Row],[Return]]-$Q$3)^3</f>
        <v>-2.6187296711603486E-8</v>
      </c>
    </row>
    <row r="2209" spans="1:14" x14ac:dyDescent="0.3">
      <c r="A2209" s="31">
        <v>43514</v>
      </c>
      <c r="B2209" s="32">
        <v>6025.45</v>
      </c>
      <c r="C2209" s="32">
        <v>6069</v>
      </c>
      <c r="D2209" s="32">
        <v>6083.05</v>
      </c>
      <c r="E2209" s="32">
        <v>5860.35</v>
      </c>
      <c r="F2209" s="32">
        <v>5886</v>
      </c>
      <c r="G2209" s="32">
        <v>5885.15</v>
      </c>
      <c r="H2209" s="32">
        <v>5906.47</v>
      </c>
      <c r="I2209" s="32">
        <v>245222</v>
      </c>
      <c r="J2209" s="33">
        <v>1448395516.95</v>
      </c>
      <c r="K2209" s="39">
        <f>IF(ISERROR((Table212[[#This Row],[Close Price]]-G2208)/G2208),0,(Table212[[#This Row],[Close Price]]-G2208)/G2208)</f>
        <v>-2.3284567957579962E-2</v>
      </c>
      <c r="L2209" s="39">
        <f>IF(OR(Table212[[#This Row],[Raw Return]]&lt;-20,Table212[[#This Row],[Raw Return]]&gt;20),"Outlier",Table212[[#This Row],[Raw Return]])</f>
        <v>-2.3284567957579962E-2</v>
      </c>
      <c r="M2209" s="40">
        <f>(Table212[[#This Row],[Return]]-$Q$3)^2</f>
        <v>6.03806381605699E-4</v>
      </c>
      <c r="N2209" s="40">
        <f>(Table212[[#This Row],[Return]]-$Q$3)^3</f>
        <v>-1.4837015422811334E-5</v>
      </c>
    </row>
    <row r="2210" spans="1:14" x14ac:dyDescent="0.3">
      <c r="A2210" s="36">
        <v>43515</v>
      </c>
      <c r="B2210" s="37">
        <v>5885.15</v>
      </c>
      <c r="C2210" s="37">
        <v>5886.5</v>
      </c>
      <c r="D2210" s="37">
        <v>6030</v>
      </c>
      <c r="E2210" s="37">
        <v>5862.35</v>
      </c>
      <c r="F2210" s="37">
        <v>5960</v>
      </c>
      <c r="G2210" s="37">
        <v>5969.75</v>
      </c>
      <c r="H2210" s="37">
        <v>5978.4</v>
      </c>
      <c r="I2210" s="37">
        <v>213067</v>
      </c>
      <c r="J2210" s="38">
        <v>1273800426.55</v>
      </c>
      <c r="K2210" s="39">
        <f>IF(ISERROR((Table212[[#This Row],[Close Price]]-G2209)/G2209),0,(Table212[[#This Row],[Close Price]]-G2209)/G2209)</f>
        <v>1.4375164609228375E-2</v>
      </c>
      <c r="L2210" s="39">
        <f>IF(OR(Table212[[#This Row],[Raw Return]]&lt;-20,Table212[[#This Row],[Raw Return]]&gt;20),"Outlier",Table212[[#This Row],[Raw Return]])</f>
        <v>1.4375164609228375E-2</v>
      </c>
      <c r="M2210" s="40">
        <f>(Table212[[#This Row],[Return]]-$Q$3)^2</f>
        <v>1.7127638838995495E-4</v>
      </c>
      <c r="N2210" s="40">
        <f>(Table212[[#This Row],[Return]]-$Q$3)^3</f>
        <v>2.2415387188700478E-6</v>
      </c>
    </row>
    <row r="2211" spans="1:14" x14ac:dyDescent="0.3">
      <c r="A2211" s="31">
        <v>43516</v>
      </c>
      <c r="B2211" s="32">
        <v>5969.75</v>
      </c>
      <c r="C2211" s="32">
        <v>6007</v>
      </c>
      <c r="D2211" s="32">
        <v>6045</v>
      </c>
      <c r="E2211" s="32">
        <v>5932.2</v>
      </c>
      <c r="F2211" s="32">
        <v>6005</v>
      </c>
      <c r="G2211" s="32">
        <v>5998.45</v>
      </c>
      <c r="H2211" s="32">
        <v>5985.83</v>
      </c>
      <c r="I2211" s="32">
        <v>161713</v>
      </c>
      <c r="J2211" s="33">
        <v>967986516.95000005</v>
      </c>
      <c r="K2211" s="39">
        <f>IF(ISERROR((Table212[[#This Row],[Close Price]]-G2210)/G2210),0,(Table212[[#This Row],[Close Price]]-G2210)/G2210)</f>
        <v>4.807571506344456E-3</v>
      </c>
      <c r="L2211" s="39">
        <f>IF(OR(Table212[[#This Row],[Raw Return]]&lt;-20,Table212[[#This Row],[Raw Return]]&gt;20),"Outlier",Table212[[#This Row],[Raw Return]])</f>
        <v>4.807571506344456E-3</v>
      </c>
      <c r="M2211" s="40">
        <f>(Table212[[#This Row],[Return]]-$Q$3)^2</f>
        <v>1.2388058853941103E-5</v>
      </c>
      <c r="N2211" s="40">
        <f>(Table212[[#This Row],[Return]]-$Q$3)^3</f>
        <v>4.3601847332737024E-8</v>
      </c>
    </row>
    <row r="2212" spans="1:14" x14ac:dyDescent="0.3">
      <c r="A2212" s="36">
        <v>43517</v>
      </c>
      <c r="B2212" s="37">
        <v>5998.45</v>
      </c>
      <c r="C2212" s="37">
        <v>6040</v>
      </c>
      <c r="D2212" s="37">
        <v>6220</v>
      </c>
      <c r="E2212" s="37">
        <v>5982</v>
      </c>
      <c r="F2212" s="37">
        <v>6191.05</v>
      </c>
      <c r="G2212" s="37">
        <v>6169.1</v>
      </c>
      <c r="H2212" s="37">
        <v>6099.84</v>
      </c>
      <c r="I2212" s="37">
        <v>230121</v>
      </c>
      <c r="J2212" s="38">
        <v>1403702221.95</v>
      </c>
      <c r="K2212" s="39">
        <f>IF(ISERROR((Table212[[#This Row],[Close Price]]-G2211)/G2211),0,(Table212[[#This Row],[Close Price]]-G2211)/G2211)</f>
        <v>2.8449015995799007E-2</v>
      </c>
      <c r="L2212" s="39">
        <f>IF(OR(Table212[[#This Row],[Raw Return]]&lt;-20,Table212[[#This Row],[Raw Return]]&gt;20),"Outlier",Table212[[#This Row],[Raw Return]])</f>
        <v>2.8449015995799007E-2</v>
      </c>
      <c r="M2212" s="40">
        <f>(Table212[[#This Row],[Return]]-$Q$3)^2</f>
        <v>7.3772600098001367E-4</v>
      </c>
      <c r="N2212" s="40">
        <f>(Table212[[#This Row],[Return]]-$Q$3)^3</f>
        <v>2.0037458482297102E-5</v>
      </c>
    </row>
    <row r="2213" spans="1:14" x14ac:dyDescent="0.3">
      <c r="A2213" s="31">
        <v>43518</v>
      </c>
      <c r="B2213" s="32">
        <v>6169.1</v>
      </c>
      <c r="C2213" s="32">
        <v>6170</v>
      </c>
      <c r="D2213" s="32">
        <v>6272.7</v>
      </c>
      <c r="E2213" s="32">
        <v>6146.95</v>
      </c>
      <c r="F2213" s="32">
        <v>6199</v>
      </c>
      <c r="G2213" s="32">
        <v>6195.65</v>
      </c>
      <c r="H2213" s="32">
        <v>6211.8</v>
      </c>
      <c r="I2213" s="32">
        <v>211012</v>
      </c>
      <c r="J2213" s="33">
        <v>1310763749.0999999</v>
      </c>
      <c r="K2213" s="39">
        <f>IF(ISERROR((Table212[[#This Row],[Close Price]]-G2212)/G2212),0,(Table212[[#This Row],[Close Price]]-G2212)/G2212)</f>
        <v>4.3037071858130476E-3</v>
      </c>
      <c r="L2213" s="39">
        <f>IF(OR(Table212[[#This Row],[Raw Return]]&lt;-20,Table212[[#This Row],[Raw Return]]&gt;20),"Outlier",Table212[[#This Row],[Raw Return]])</f>
        <v>4.3037071858130476E-3</v>
      </c>
      <c r="M2213" s="40">
        <f>(Table212[[#This Row],[Return]]-$Q$3)^2</f>
        <v>9.0950684260452815E-6</v>
      </c>
      <c r="N2213" s="40">
        <f>(Table212[[#This Row],[Return]]-$Q$3)^3</f>
        <v>2.7428935686788921E-8</v>
      </c>
    </row>
    <row r="2214" spans="1:14" x14ac:dyDescent="0.3">
      <c r="A2214" s="36">
        <v>43521</v>
      </c>
      <c r="B2214" s="37">
        <v>6195.65</v>
      </c>
      <c r="C2214" s="37">
        <v>6220</v>
      </c>
      <c r="D2214" s="37">
        <v>6391.3</v>
      </c>
      <c r="E2214" s="37">
        <v>6180</v>
      </c>
      <c r="F2214" s="37">
        <v>6367.05</v>
      </c>
      <c r="G2214" s="37">
        <v>6333.55</v>
      </c>
      <c r="H2214" s="37">
        <v>6272.8</v>
      </c>
      <c r="I2214" s="37">
        <v>232170</v>
      </c>
      <c r="J2214" s="38">
        <v>1456355683.25</v>
      </c>
      <c r="K2214" s="39">
        <f>IF(ISERROR((Table212[[#This Row],[Close Price]]-G2213)/G2213),0,(Table212[[#This Row],[Close Price]]-G2213)/G2213)</f>
        <v>2.2257551669316464E-2</v>
      </c>
      <c r="L2214" s="39">
        <f>IF(OR(Table212[[#This Row],[Raw Return]]&lt;-20,Table212[[#This Row],[Raw Return]]&gt;20),"Outlier",Table212[[#This Row],[Raw Return]])</f>
        <v>2.2257551669316464E-2</v>
      </c>
      <c r="M2214" s="40">
        <f>(Table212[[#This Row],[Return]]-$Q$3)^2</f>
        <v>4.3972612038874328E-4</v>
      </c>
      <c r="N2214" s="40">
        <f>(Table212[[#This Row],[Return]]-$Q$3)^3</f>
        <v>9.2209017842341815E-6</v>
      </c>
    </row>
    <row r="2215" spans="1:14" x14ac:dyDescent="0.3">
      <c r="A2215" s="31">
        <v>43522</v>
      </c>
      <c r="B2215" s="32">
        <v>6333.55</v>
      </c>
      <c r="C2215" s="32">
        <v>6265</v>
      </c>
      <c r="D2215" s="32">
        <v>6498.25</v>
      </c>
      <c r="E2215" s="32">
        <v>6241.15</v>
      </c>
      <c r="F2215" s="32">
        <v>6459</v>
      </c>
      <c r="G2215" s="32">
        <v>6452.65</v>
      </c>
      <c r="H2215" s="32">
        <v>6405.15</v>
      </c>
      <c r="I2215" s="32">
        <v>564523</v>
      </c>
      <c r="J2215" s="33">
        <v>3615856001.8499999</v>
      </c>
      <c r="K2215" s="39">
        <f>IF(ISERROR((Table212[[#This Row],[Close Price]]-G2214)/G2214),0,(Table212[[#This Row],[Close Price]]-G2214)/G2214)</f>
        <v>1.880461984195269E-2</v>
      </c>
      <c r="L2215" s="39">
        <f>IF(OR(Table212[[#This Row],[Raw Return]]&lt;-20,Table212[[#This Row],[Raw Return]]&gt;20),"Outlier",Table212[[#This Row],[Raw Return]])</f>
        <v>1.880461984195269E-2</v>
      </c>
      <c r="M2215" s="40">
        <f>(Table212[[#This Row],[Return]]-$Q$3)^2</f>
        <v>3.0683533139296151E-4</v>
      </c>
      <c r="N2215" s="40">
        <f>(Table212[[#This Row],[Return]]-$Q$3)^3</f>
        <v>5.3747472884319368E-6</v>
      </c>
    </row>
    <row r="2216" spans="1:14" x14ac:dyDescent="0.3">
      <c r="A2216" s="36">
        <v>43523</v>
      </c>
      <c r="B2216" s="37">
        <v>6452.65</v>
      </c>
      <c r="C2216" s="37">
        <v>6475</v>
      </c>
      <c r="D2216" s="37">
        <v>6509.7</v>
      </c>
      <c r="E2216" s="37">
        <v>6380.05</v>
      </c>
      <c r="F2216" s="37">
        <v>6403</v>
      </c>
      <c r="G2216" s="37">
        <v>6419.85</v>
      </c>
      <c r="H2216" s="37">
        <v>6430.21</v>
      </c>
      <c r="I2216" s="37">
        <v>298539</v>
      </c>
      <c r="J2216" s="38">
        <v>1919667297.2</v>
      </c>
      <c r="K2216" s="39">
        <f>IF(ISERROR((Table212[[#This Row],[Close Price]]-G2215)/G2215),0,(Table212[[#This Row],[Close Price]]-G2215)/G2215)</f>
        <v>-5.0831828783521925E-3</v>
      </c>
      <c r="L2216" s="39">
        <f>IF(OR(Table212[[#This Row],[Raw Return]]&lt;-20,Table212[[#This Row],[Raw Return]]&gt;20),"Outlier",Table212[[#This Row],[Raw Return]])</f>
        <v>-5.0831828783521925E-3</v>
      </c>
      <c r="M2216" s="40">
        <f>(Table212[[#This Row],[Return]]-$Q$3)^2</f>
        <v>4.0590748918890481E-5</v>
      </c>
      <c r="N2216" s="40">
        <f>(Table212[[#This Row],[Return]]-$Q$3)^3</f>
        <v>-2.5860719071012684E-7</v>
      </c>
    </row>
    <row r="2217" spans="1:14" x14ac:dyDescent="0.3">
      <c r="A2217" s="31">
        <v>43524</v>
      </c>
      <c r="B2217" s="32">
        <v>6419.85</v>
      </c>
      <c r="C2217" s="32">
        <v>6478</v>
      </c>
      <c r="D2217" s="32">
        <v>6480</v>
      </c>
      <c r="E2217" s="32">
        <v>6413.1</v>
      </c>
      <c r="F2217" s="32">
        <v>6448</v>
      </c>
      <c r="G2217" s="32">
        <v>6462.45</v>
      </c>
      <c r="H2217" s="32">
        <v>6450.9</v>
      </c>
      <c r="I2217" s="32">
        <v>158931</v>
      </c>
      <c r="J2217" s="33">
        <v>1025247488.15</v>
      </c>
      <c r="K2217" s="39">
        <f>IF(ISERROR((Table212[[#This Row],[Close Price]]-G2216)/G2216),0,(Table212[[#This Row],[Close Price]]-G2216)/G2216)</f>
        <v>6.6356690576881783E-3</v>
      </c>
      <c r="L2217" s="39">
        <f>IF(OR(Table212[[#This Row],[Raw Return]]&lt;-20,Table212[[#This Row],[Raw Return]]&gt;20),"Outlier",Table212[[#This Row],[Raw Return]])</f>
        <v>6.6356690576881783E-3</v>
      </c>
      <c r="M2217" s="40">
        <f>(Table212[[#This Row],[Return]]-$Q$3)^2</f>
        <v>2.8598590350594567E-5</v>
      </c>
      <c r="N2217" s="40">
        <f>(Table212[[#This Row],[Return]]-$Q$3)^3</f>
        <v>1.5293854013952257E-7</v>
      </c>
    </row>
    <row r="2218" spans="1:14" x14ac:dyDescent="0.3">
      <c r="A2218" s="36">
        <v>43525</v>
      </c>
      <c r="B2218" s="37">
        <v>6462.45</v>
      </c>
      <c r="C2218" s="37">
        <v>6480</v>
      </c>
      <c r="D2218" s="37">
        <v>6540</v>
      </c>
      <c r="E2218" s="37">
        <v>6428.05</v>
      </c>
      <c r="F2218" s="37">
        <v>6435</v>
      </c>
      <c r="G2218" s="37">
        <v>6440.6</v>
      </c>
      <c r="H2218" s="37">
        <v>6476.46</v>
      </c>
      <c r="I2218" s="37">
        <v>222076</v>
      </c>
      <c r="J2218" s="38">
        <v>1438266920.1500001</v>
      </c>
      <c r="K2218" s="39">
        <f>IF(ISERROR((Table212[[#This Row],[Close Price]]-G2217)/G2217),0,(Table212[[#This Row],[Close Price]]-G2217)/G2217)</f>
        <v>-3.3810706465813205E-3</v>
      </c>
      <c r="L2218" s="39">
        <f>IF(OR(Table212[[#This Row],[Raw Return]]&lt;-20,Table212[[#This Row],[Raw Return]]&gt;20),"Outlier",Table212[[#This Row],[Raw Return]])</f>
        <v>-3.3810706465813205E-3</v>
      </c>
      <c r="M2218" s="40">
        <f>(Table212[[#This Row],[Return]]-$Q$3)^2</f>
        <v>2.1799324915380987E-5</v>
      </c>
      <c r="N2218" s="40">
        <f>(Table212[[#This Row],[Return]]-$Q$3)^3</f>
        <v>-1.017804968948473E-7</v>
      </c>
    </row>
    <row r="2219" spans="1:14" x14ac:dyDescent="0.3">
      <c r="A2219" s="31">
        <v>43529</v>
      </c>
      <c r="B2219" s="32">
        <v>6440.6</v>
      </c>
      <c r="C2219" s="32">
        <v>6440</v>
      </c>
      <c r="D2219" s="32">
        <v>6650</v>
      </c>
      <c r="E2219" s="32">
        <v>6386</v>
      </c>
      <c r="F2219" s="32">
        <v>6610</v>
      </c>
      <c r="G2219" s="32">
        <v>6543.75</v>
      </c>
      <c r="H2219" s="32">
        <v>6480.38</v>
      </c>
      <c r="I2219" s="32">
        <v>229793</v>
      </c>
      <c r="J2219" s="33">
        <v>1489145375.95</v>
      </c>
      <c r="K2219" s="39">
        <f>IF(ISERROR((Table212[[#This Row],[Close Price]]-G2218)/G2218),0,(Table212[[#This Row],[Close Price]]-G2218)/G2218)</f>
        <v>1.6015588609756798E-2</v>
      </c>
      <c r="L2219" s="39">
        <f>IF(OR(Table212[[#This Row],[Raw Return]]&lt;-20,Table212[[#This Row],[Raw Return]]&gt;20),"Outlier",Table212[[#This Row],[Raw Return]])</f>
        <v>1.6015588609756798E-2</v>
      </c>
      <c r="M2219" s="40">
        <f>(Table212[[#This Row],[Return]]-$Q$3)^2</f>
        <v>2.1690469186693009E-4</v>
      </c>
      <c r="N2219" s="40">
        <f>(Table212[[#This Row],[Return]]-$Q$3)^3</f>
        <v>3.194503876746694E-6</v>
      </c>
    </row>
    <row r="2220" spans="1:14" x14ac:dyDescent="0.3">
      <c r="A2220" s="36">
        <v>43530</v>
      </c>
      <c r="B2220" s="37">
        <v>6543.75</v>
      </c>
      <c r="C2220" s="37">
        <v>6610</v>
      </c>
      <c r="D2220" s="37">
        <v>6625</v>
      </c>
      <c r="E2220" s="37">
        <v>6518.35</v>
      </c>
      <c r="F2220" s="37">
        <v>6601</v>
      </c>
      <c r="G2220" s="37">
        <v>6609.15</v>
      </c>
      <c r="H2220" s="37">
        <v>6578.91</v>
      </c>
      <c r="I2220" s="37">
        <v>236921</v>
      </c>
      <c r="J2220" s="38">
        <v>1558680898.75</v>
      </c>
      <c r="K2220" s="39">
        <f>IF(ISERROR((Table212[[#This Row],[Close Price]]-G2219)/G2219),0,(Table212[[#This Row],[Close Price]]-G2219)/G2219)</f>
        <v>9.994269340974157E-3</v>
      </c>
      <c r="L2220" s="39">
        <f>IF(OR(Table212[[#This Row],[Raw Return]]&lt;-20,Table212[[#This Row],[Raw Return]]&gt;20),"Outlier",Table212[[#This Row],[Raw Return]])</f>
        <v>9.994269340974157E-3</v>
      </c>
      <c r="M2220" s="40">
        <f>(Table212[[#This Row],[Return]]-$Q$3)^2</f>
        <v>7.58007962105435E-5</v>
      </c>
      <c r="N2220" s="40">
        <f>(Table212[[#This Row],[Return]]-$Q$3)^3</f>
        <v>6.599494195478942E-7</v>
      </c>
    </row>
    <row r="2221" spans="1:14" x14ac:dyDescent="0.3">
      <c r="A2221" s="31">
        <v>43531</v>
      </c>
      <c r="B2221" s="32">
        <v>6609.15</v>
      </c>
      <c r="C2221" s="32">
        <v>6580.1</v>
      </c>
      <c r="D2221" s="32">
        <v>6668.6</v>
      </c>
      <c r="E2221" s="32">
        <v>6565</v>
      </c>
      <c r="F2221" s="32">
        <v>6581.7</v>
      </c>
      <c r="G2221" s="32">
        <v>6598.5</v>
      </c>
      <c r="H2221" s="32">
        <v>6604.54</v>
      </c>
      <c r="I2221" s="32">
        <v>199032</v>
      </c>
      <c r="J2221" s="33">
        <v>1314514515.45</v>
      </c>
      <c r="K2221" s="39">
        <f>IF(ISERROR((Table212[[#This Row],[Close Price]]-G2220)/G2220),0,(Table212[[#This Row],[Close Price]]-G2220)/G2220)</f>
        <v>-1.6114023739814706E-3</v>
      </c>
      <c r="L2221" s="39">
        <f>IF(OR(Table212[[#This Row],[Raw Return]]&lt;-20,Table212[[#This Row],[Raw Return]]&gt;20),"Outlier",Table212[[#This Row],[Raw Return]])</f>
        <v>-1.6114023739814706E-3</v>
      </c>
      <c r="M2221" s="40">
        <f>(Table212[[#This Row],[Return]]-$Q$3)^2</f>
        <v>8.4059778631328049E-6</v>
      </c>
      <c r="N2221" s="40">
        <f>(Table212[[#This Row],[Return]]-$Q$3)^3</f>
        <v>-2.437150579672357E-8</v>
      </c>
    </row>
    <row r="2222" spans="1:14" x14ac:dyDescent="0.3">
      <c r="A2222" s="36">
        <v>43532</v>
      </c>
      <c r="B2222" s="37">
        <v>6598.5</v>
      </c>
      <c r="C2222" s="37">
        <v>6570</v>
      </c>
      <c r="D2222" s="37">
        <v>6640</v>
      </c>
      <c r="E2222" s="37">
        <v>6550</v>
      </c>
      <c r="F2222" s="37">
        <v>6616.5</v>
      </c>
      <c r="G2222" s="37">
        <v>6616.95</v>
      </c>
      <c r="H2222" s="37">
        <v>6596.29</v>
      </c>
      <c r="I2222" s="37">
        <v>144867</v>
      </c>
      <c r="J2222" s="38">
        <v>955584553.89999998</v>
      </c>
      <c r="K2222" s="39">
        <f>IF(ISERROR((Table212[[#This Row],[Close Price]]-G2221)/G2221),0,(Table212[[#This Row],[Close Price]]-G2221)/G2221)</f>
        <v>2.7960900204591676E-3</v>
      </c>
      <c r="L2222" s="39">
        <f>IF(OR(Table212[[#This Row],[Raw Return]]&lt;-20,Table212[[#This Row],[Raw Return]]&gt;20),"Outlier",Table212[[#This Row],[Raw Return]])</f>
        <v>2.7960900204591676E-3</v>
      </c>
      <c r="M2222" s="40">
        <f>(Table212[[#This Row],[Return]]-$Q$3)^2</f>
        <v>2.2746248575105314E-6</v>
      </c>
      <c r="N2222" s="40">
        <f>(Table212[[#This Row],[Return]]-$Q$3)^3</f>
        <v>3.4305572499087038E-9</v>
      </c>
    </row>
    <row r="2223" spans="1:14" x14ac:dyDescent="0.3">
      <c r="A2223" s="31">
        <v>43535</v>
      </c>
      <c r="B2223" s="32">
        <v>6616.95</v>
      </c>
      <c r="C2223" s="32">
        <v>6616.5</v>
      </c>
      <c r="D2223" s="32">
        <v>6812.1</v>
      </c>
      <c r="E2223" s="32">
        <v>6612.25</v>
      </c>
      <c r="F2223" s="32">
        <v>6800</v>
      </c>
      <c r="G2223" s="32">
        <v>6783.6</v>
      </c>
      <c r="H2223" s="32">
        <v>6738.37</v>
      </c>
      <c r="I2223" s="32">
        <v>268460</v>
      </c>
      <c r="J2223" s="33">
        <v>1808982841.25</v>
      </c>
      <c r="K2223" s="39">
        <f>IF(ISERROR((Table212[[#This Row],[Close Price]]-G2222)/G2222),0,(Table212[[#This Row],[Close Price]]-G2222)/G2222)</f>
        <v>2.518531952032289E-2</v>
      </c>
      <c r="L2223" s="39">
        <f>IF(OR(Table212[[#This Row],[Raw Return]]&lt;-20,Table212[[#This Row],[Raw Return]]&gt;20),"Outlier",Table212[[#This Row],[Raw Return]])</f>
        <v>2.518531952032289E-2</v>
      </c>
      <c r="M2223" s="40">
        <f>(Table212[[#This Row],[Return]]-$Q$3)^2</f>
        <v>5.710864651474665E-4</v>
      </c>
      <c r="N2223" s="40">
        <f>(Table212[[#This Row],[Return]]-$Q$3)^3</f>
        <v>1.3647490514993942E-5</v>
      </c>
    </row>
    <row r="2224" spans="1:14" x14ac:dyDescent="0.3">
      <c r="A2224" s="36">
        <v>43536</v>
      </c>
      <c r="B2224" s="37">
        <v>6783.6</v>
      </c>
      <c r="C2224" s="37">
        <v>6858</v>
      </c>
      <c r="D2224" s="37">
        <v>6891</v>
      </c>
      <c r="E2224" s="37">
        <v>6791.8</v>
      </c>
      <c r="F2224" s="37">
        <v>6860</v>
      </c>
      <c r="G2224" s="37">
        <v>6860.9</v>
      </c>
      <c r="H2224" s="37">
        <v>6850.44</v>
      </c>
      <c r="I2224" s="37">
        <v>262373</v>
      </c>
      <c r="J2224" s="38">
        <v>1797371397.5</v>
      </c>
      <c r="K2224" s="39">
        <f>IF(ISERROR((Table212[[#This Row],[Close Price]]-G2223)/G2223),0,(Table212[[#This Row],[Close Price]]-G2223)/G2223)</f>
        <v>1.1395129429801178E-2</v>
      </c>
      <c r="L2224" s="39">
        <f>IF(OR(Table212[[#This Row],[Raw Return]]&lt;-20,Table212[[#This Row],[Raw Return]]&gt;20),"Outlier",Table212[[#This Row],[Raw Return]])</f>
        <v>1.1395129429801178E-2</v>
      </c>
      <c r="M2224" s="40">
        <f>(Table212[[#This Row],[Return]]-$Q$3)^2</f>
        <v>1.0215600444933462E-4</v>
      </c>
      <c r="N2224" s="40">
        <f>(Table212[[#This Row],[Return]]-$Q$3)^3</f>
        <v>1.0325137587025975E-6</v>
      </c>
    </row>
    <row r="2225" spans="1:14" x14ac:dyDescent="0.3">
      <c r="A2225" s="31">
        <v>43537</v>
      </c>
      <c r="B2225" s="32">
        <v>6860.9</v>
      </c>
      <c r="C2225" s="32">
        <v>6850</v>
      </c>
      <c r="D2225" s="32">
        <v>6931</v>
      </c>
      <c r="E2225" s="32">
        <v>6792.65</v>
      </c>
      <c r="F2225" s="32">
        <v>6915</v>
      </c>
      <c r="G2225" s="32">
        <v>6898.2</v>
      </c>
      <c r="H2225" s="32">
        <v>6863.59</v>
      </c>
      <c r="I2225" s="32">
        <v>221233</v>
      </c>
      <c r="J2225" s="33">
        <v>1518452376.1500001</v>
      </c>
      <c r="K2225" s="39">
        <f>IF(ISERROR((Table212[[#This Row],[Close Price]]-G2224)/G2224),0,(Table212[[#This Row],[Close Price]]-G2224)/G2224)</f>
        <v>5.436604527102885E-3</v>
      </c>
      <c r="L2225" s="39">
        <f>IF(OR(Table212[[#This Row],[Raw Return]]&lt;-20,Table212[[#This Row],[Raw Return]]&gt;20),"Outlier",Table212[[#This Row],[Raw Return]])</f>
        <v>5.436604527102885E-3</v>
      </c>
      <c r="M2225" s="40">
        <f>(Table212[[#This Row],[Return]]-$Q$3)^2</f>
        <v>1.721171547272011E-5</v>
      </c>
      <c r="N2225" s="40">
        <f>(Table212[[#This Row],[Return]]-$Q$3)^3</f>
        <v>7.140625182836067E-8</v>
      </c>
    </row>
    <row r="2226" spans="1:14" x14ac:dyDescent="0.3">
      <c r="A2226" s="36">
        <v>43538</v>
      </c>
      <c r="B2226" s="37">
        <v>6898.2</v>
      </c>
      <c r="C2226" s="37">
        <v>6900</v>
      </c>
      <c r="D2226" s="37">
        <v>6955</v>
      </c>
      <c r="E2226" s="37">
        <v>6857.65</v>
      </c>
      <c r="F2226" s="37">
        <v>6935</v>
      </c>
      <c r="G2226" s="37">
        <v>6932.1</v>
      </c>
      <c r="H2226" s="37">
        <v>6909.45</v>
      </c>
      <c r="I2226" s="37">
        <v>181236</v>
      </c>
      <c r="J2226" s="38">
        <v>1252240249</v>
      </c>
      <c r="K2226" s="39">
        <f>IF(ISERROR((Table212[[#This Row],[Close Price]]-G2225)/G2225),0,(Table212[[#This Row],[Close Price]]-G2225)/G2225)</f>
        <v>4.9143254762112646E-3</v>
      </c>
      <c r="L2226" s="39">
        <f>IF(OR(Table212[[#This Row],[Raw Return]]&lt;-20,Table212[[#This Row],[Raw Return]]&gt;20),"Outlier",Table212[[#This Row],[Raw Return]])</f>
        <v>4.9143254762112646E-3</v>
      </c>
      <c r="M2226" s="40">
        <f>(Table212[[#This Row],[Return]]-$Q$3)^2</f>
        <v>1.3150932206646341E-5</v>
      </c>
      <c r="N2226" s="40">
        <f>(Table212[[#This Row],[Return]]-$Q$3)^3</f>
        <v>4.7690822049893731E-8</v>
      </c>
    </row>
    <row r="2227" spans="1:14" x14ac:dyDescent="0.3">
      <c r="A2227" s="31">
        <v>43539</v>
      </c>
      <c r="B2227" s="32">
        <v>6932.1</v>
      </c>
      <c r="C2227" s="32">
        <v>6920</v>
      </c>
      <c r="D2227" s="32">
        <v>7004</v>
      </c>
      <c r="E2227" s="32">
        <v>6900</v>
      </c>
      <c r="F2227" s="32">
        <v>6924.35</v>
      </c>
      <c r="G2227" s="32">
        <v>6927.95</v>
      </c>
      <c r="H2227" s="32">
        <v>6955.56</v>
      </c>
      <c r="I2227" s="32">
        <v>219456</v>
      </c>
      <c r="J2227" s="33">
        <v>1526438912.0999999</v>
      </c>
      <c r="K2227" s="39">
        <f>IF(ISERROR((Table212[[#This Row],[Close Price]]-G2226)/G2226),0,(Table212[[#This Row],[Close Price]]-G2226)/G2226)</f>
        <v>-5.9866418545614539E-4</v>
      </c>
      <c r="L2227" s="39">
        <f>IF(OR(Table212[[#This Row],[Raw Return]]&lt;-20,Table212[[#This Row],[Raw Return]]&gt;20),"Outlier",Table212[[#This Row],[Raw Return]])</f>
        <v>-5.9866418545614539E-4</v>
      </c>
      <c r="M2227" s="40">
        <f>(Table212[[#This Row],[Return]]-$Q$3)^2</f>
        <v>3.5591397870629421E-6</v>
      </c>
      <c r="N2227" s="40">
        <f>(Table212[[#This Row],[Return]]-$Q$3)^3</f>
        <v>-6.7145601433129061E-9</v>
      </c>
    </row>
    <row r="2228" spans="1:14" x14ac:dyDescent="0.3">
      <c r="A2228" s="36">
        <v>43542</v>
      </c>
      <c r="B2228" s="37">
        <v>6927.95</v>
      </c>
      <c r="C2228" s="37">
        <v>6970</v>
      </c>
      <c r="D2228" s="37">
        <v>7044.9</v>
      </c>
      <c r="E2228" s="37">
        <v>6880.05</v>
      </c>
      <c r="F2228" s="37">
        <v>7021</v>
      </c>
      <c r="G2228" s="37">
        <v>7006.8</v>
      </c>
      <c r="H2228" s="37">
        <v>6952.35</v>
      </c>
      <c r="I2228" s="37">
        <v>171373</v>
      </c>
      <c r="J2228" s="38">
        <v>1191444888.0999999</v>
      </c>
      <c r="K2228" s="39">
        <f>IF(ISERROR((Table212[[#This Row],[Close Price]]-G2227)/G2227),0,(Table212[[#This Row],[Close Price]]-G2227)/G2227)</f>
        <v>1.1381433180089402E-2</v>
      </c>
      <c r="L2228" s="39">
        <f>IF(OR(Table212[[#This Row],[Raw Return]]&lt;-20,Table212[[#This Row],[Raw Return]]&gt;20),"Outlier",Table212[[#This Row],[Raw Return]])</f>
        <v>1.1381433180089402E-2</v>
      </c>
      <c r="M2228" s="40">
        <f>(Table212[[#This Row],[Return]]-$Q$3)^2</f>
        <v>1.0187932987178189E-4</v>
      </c>
      <c r="N2228" s="40">
        <f>(Table212[[#This Row],[Return]]-$Q$3)^3</f>
        <v>1.028321981653887E-6</v>
      </c>
    </row>
    <row r="2229" spans="1:14" x14ac:dyDescent="0.3">
      <c r="A2229" s="31">
        <v>43543</v>
      </c>
      <c r="B2229" s="32">
        <v>7006.8</v>
      </c>
      <c r="C2229" s="32">
        <v>7000</v>
      </c>
      <c r="D2229" s="32">
        <v>7036</v>
      </c>
      <c r="E2229" s="32">
        <v>6950</v>
      </c>
      <c r="F2229" s="32">
        <v>6950</v>
      </c>
      <c r="G2229" s="32">
        <v>6975.65</v>
      </c>
      <c r="H2229" s="32">
        <v>6988.83</v>
      </c>
      <c r="I2229" s="32">
        <v>160837</v>
      </c>
      <c r="J2229" s="33">
        <v>1124062097.05</v>
      </c>
      <c r="K2229" s="39">
        <f>IF(ISERROR((Table212[[#This Row],[Close Price]]-G2228)/G2228),0,(Table212[[#This Row],[Close Price]]-G2228)/G2228)</f>
        <v>-4.4456813381287524E-3</v>
      </c>
      <c r="L2229" s="39">
        <f>IF(OR(Table212[[#This Row],[Raw Return]]&lt;-20,Table212[[#This Row],[Raw Return]]&gt;20),"Outlier",Table212[[#This Row],[Raw Return]])</f>
        <v>-4.4456813381287524E-3</v>
      </c>
      <c r="M2229" s="40">
        <f>(Table212[[#This Row],[Return]]-$Q$3)^2</f>
        <v>3.2874001646190133E-5</v>
      </c>
      <c r="N2229" s="40">
        <f>(Table212[[#This Row],[Return]]-$Q$3)^3</f>
        <v>-1.8848589618519653E-7</v>
      </c>
    </row>
    <row r="2230" spans="1:14" x14ac:dyDescent="0.3">
      <c r="A2230" s="36">
        <v>43544</v>
      </c>
      <c r="B2230" s="37">
        <v>6975.65</v>
      </c>
      <c r="C2230" s="37">
        <v>6990</v>
      </c>
      <c r="D2230" s="37">
        <v>6998.7</v>
      </c>
      <c r="E2230" s="37">
        <v>6907.2</v>
      </c>
      <c r="F2230" s="37">
        <v>6970</v>
      </c>
      <c r="G2230" s="37">
        <v>6953.5</v>
      </c>
      <c r="H2230" s="37">
        <v>6957.82</v>
      </c>
      <c r="I2230" s="37">
        <v>119525</v>
      </c>
      <c r="J2230" s="38">
        <v>831633880.75</v>
      </c>
      <c r="K2230" s="39">
        <f>IF(ISERROR((Table212[[#This Row],[Close Price]]-G2229)/G2229),0,(Table212[[#This Row],[Close Price]]-G2229)/G2229)</f>
        <v>-3.1753313311303805E-3</v>
      </c>
      <c r="L2230" s="39">
        <f>IF(OR(Table212[[#This Row],[Raw Return]]&lt;-20,Table212[[#This Row],[Raw Return]]&gt;20),"Outlier",Table212[[#This Row],[Raw Return]])</f>
        <v>-3.1753313311303805E-3</v>
      </c>
      <c r="M2230" s="40">
        <f>(Table212[[#This Row],[Return]]-$Q$3)^2</f>
        <v>1.9920470256710656E-5</v>
      </c>
      <c r="N2230" s="40">
        <f>(Table212[[#This Row],[Return]]-$Q$3)^3</f>
        <v>-8.8909748081033318E-8</v>
      </c>
    </row>
    <row r="2231" spans="1:14" x14ac:dyDescent="0.3">
      <c r="A2231" s="31">
        <v>43546</v>
      </c>
      <c r="B2231" s="32">
        <v>6953.5</v>
      </c>
      <c r="C2231" s="32">
        <v>6970</v>
      </c>
      <c r="D2231" s="32">
        <v>7080</v>
      </c>
      <c r="E2231" s="32">
        <v>6938.9</v>
      </c>
      <c r="F2231" s="32">
        <v>6970</v>
      </c>
      <c r="G2231" s="32">
        <v>6960.05</v>
      </c>
      <c r="H2231" s="32">
        <v>6988.75</v>
      </c>
      <c r="I2231" s="32">
        <v>155624</v>
      </c>
      <c r="J2231" s="33">
        <v>1087617630.45</v>
      </c>
      <c r="K2231" s="39">
        <f>IF(ISERROR((Table212[[#This Row],[Close Price]]-G2230)/G2230),0,(Table212[[#This Row],[Close Price]]-G2230)/G2230)</f>
        <v>9.4197166894372355E-4</v>
      </c>
      <c r="L2231" s="39">
        <f>IF(OR(Table212[[#This Row],[Raw Return]]&lt;-20,Table212[[#This Row],[Raw Return]]&gt;20),"Outlier",Table212[[#This Row],[Raw Return]])</f>
        <v>9.4197166894372355E-4</v>
      </c>
      <c r="M2231" s="40">
        <f>(Table212[[#This Row],[Return]]-$Q$3)^2</f>
        <v>1.196692269381943E-7</v>
      </c>
      <c r="N2231" s="40">
        <f>(Table212[[#This Row],[Return]]-$Q$3)^3</f>
        <v>-4.1397463152160329E-11</v>
      </c>
    </row>
    <row r="2232" spans="1:14" x14ac:dyDescent="0.3">
      <c r="A2232" s="36">
        <v>43549</v>
      </c>
      <c r="B2232" s="37">
        <v>6960.05</v>
      </c>
      <c r="C2232" s="37">
        <v>6942.7</v>
      </c>
      <c r="D2232" s="37">
        <v>6969.2</v>
      </c>
      <c r="E2232" s="37">
        <v>6881</v>
      </c>
      <c r="F2232" s="37">
        <v>6938.7</v>
      </c>
      <c r="G2232" s="37">
        <v>6917.25</v>
      </c>
      <c r="H2232" s="37">
        <v>6931.52</v>
      </c>
      <c r="I2232" s="37">
        <v>138280</v>
      </c>
      <c r="J2232" s="38">
        <v>958490690.29999995</v>
      </c>
      <c r="K2232" s="39">
        <f>IF(ISERROR((Table212[[#This Row],[Close Price]]-G2231)/G2231),0,(Table212[[#This Row],[Close Price]]-G2231)/G2231)</f>
        <v>-6.1493811107679085E-3</v>
      </c>
      <c r="L2232" s="39">
        <f>IF(OR(Table212[[#This Row],[Raw Return]]&lt;-20,Table212[[#This Row],[Raw Return]]&gt;20),"Outlier",Table212[[#This Row],[Raw Return]])</f>
        <v>-6.1493811107679085E-3</v>
      </c>
      <c r="M2232" s="40">
        <f>(Table212[[#This Row],[Return]]-$Q$3)^2</f>
        <v>5.5313210878078445E-5</v>
      </c>
      <c r="N2232" s="40">
        <f>(Table212[[#This Row],[Return]]-$Q$3)^3</f>
        <v>-4.1138012363119026E-7</v>
      </c>
    </row>
    <row r="2233" spans="1:14" x14ac:dyDescent="0.3">
      <c r="A2233" s="31">
        <v>43550</v>
      </c>
      <c r="B2233" s="32">
        <v>6917.25</v>
      </c>
      <c r="C2233" s="32">
        <v>6967</v>
      </c>
      <c r="D2233" s="32">
        <v>7060</v>
      </c>
      <c r="E2233" s="32">
        <v>6920</v>
      </c>
      <c r="F2233" s="32">
        <v>6970.25</v>
      </c>
      <c r="G2233" s="32">
        <v>6987.85</v>
      </c>
      <c r="H2233" s="32">
        <v>6966.86</v>
      </c>
      <c r="I2233" s="32">
        <v>221597</v>
      </c>
      <c r="J2233" s="33">
        <v>1543835136.45</v>
      </c>
      <c r="K2233" s="39">
        <f>IF(ISERROR((Table212[[#This Row],[Close Price]]-G2232)/G2232),0,(Table212[[#This Row],[Close Price]]-G2232)/G2232)</f>
        <v>1.0206368137627E-2</v>
      </c>
      <c r="L2233" s="39">
        <f>IF(OR(Table212[[#This Row],[Raw Return]]&lt;-20,Table212[[#This Row],[Raw Return]]&gt;20),"Outlier",Table212[[#This Row],[Raw Return]])</f>
        <v>1.0206368137627E-2</v>
      </c>
      <c r="M2233" s="40">
        <f>(Table212[[#This Row],[Return]]-$Q$3)^2</f>
        <v>7.953900130395896E-5</v>
      </c>
      <c r="N2233" s="40">
        <f>(Table212[[#This Row],[Return]]-$Q$3)^3</f>
        <v>7.0936572500799812E-7</v>
      </c>
    </row>
    <row r="2234" spans="1:14" x14ac:dyDescent="0.3">
      <c r="A2234" s="36">
        <v>43551</v>
      </c>
      <c r="B2234" s="37">
        <v>6987.85</v>
      </c>
      <c r="C2234" s="37">
        <v>7000</v>
      </c>
      <c r="D2234" s="37">
        <v>7079</v>
      </c>
      <c r="E2234" s="37">
        <v>6951.35</v>
      </c>
      <c r="F2234" s="37">
        <v>6969.75</v>
      </c>
      <c r="G2234" s="37">
        <v>6980.35</v>
      </c>
      <c r="H2234" s="37">
        <v>7025.3</v>
      </c>
      <c r="I2234" s="37">
        <v>444893</v>
      </c>
      <c r="J2234" s="38">
        <v>3125505124.75</v>
      </c>
      <c r="K2234" s="39">
        <f>IF(ISERROR((Table212[[#This Row],[Close Price]]-G2233)/G2233),0,(Table212[[#This Row],[Close Price]]-G2233)/G2233)</f>
        <v>-1.0732914988158017E-3</v>
      </c>
      <c r="L2234" s="39">
        <f>IF(OR(Table212[[#This Row],[Raw Return]]&lt;-20,Table212[[#This Row],[Raw Return]]&gt;20),"Outlier",Table212[[#This Row],[Raw Return]])</f>
        <v>-1.0732914988158017E-3</v>
      </c>
      <c r="M2234" s="40">
        <f>(Table212[[#This Row],[Return]]-$Q$3)^2</f>
        <v>5.5752445199127286E-6</v>
      </c>
      <c r="N2234" s="40">
        <f>(Table212[[#This Row],[Return]]-$Q$3)^3</f>
        <v>-1.316424266223241E-8</v>
      </c>
    </row>
    <row r="2235" spans="1:14" x14ac:dyDescent="0.3">
      <c r="A2235" s="31">
        <v>43552</v>
      </c>
      <c r="B2235" s="32">
        <v>6980.35</v>
      </c>
      <c r="C2235" s="32">
        <v>6994</v>
      </c>
      <c r="D2235" s="32">
        <v>7022.7</v>
      </c>
      <c r="E2235" s="32">
        <v>6857.5</v>
      </c>
      <c r="F2235" s="32">
        <v>6970</v>
      </c>
      <c r="G2235" s="32">
        <v>6952.55</v>
      </c>
      <c r="H2235" s="32">
        <v>6940.59</v>
      </c>
      <c r="I2235" s="32">
        <v>328240</v>
      </c>
      <c r="J2235" s="33">
        <v>2278179263.1500001</v>
      </c>
      <c r="K2235" s="39">
        <f>IF(ISERROR((Table212[[#This Row],[Close Price]]-G2234)/G2234),0,(Table212[[#This Row],[Close Price]]-G2234)/G2234)</f>
        <v>-3.9826083219323075E-3</v>
      </c>
      <c r="L2235" s="39">
        <f>IF(OR(Table212[[#This Row],[Raw Return]]&lt;-20,Table212[[#This Row],[Raw Return]]&gt;20),"Outlier",Table212[[#This Row],[Raw Return]])</f>
        <v>-3.9826083219323075E-3</v>
      </c>
      <c r="M2235" s="40">
        <f>(Table212[[#This Row],[Return]]-$Q$3)^2</f>
        <v>2.7778300886273922E-5</v>
      </c>
      <c r="N2235" s="40">
        <f>(Table212[[#This Row],[Return]]-$Q$3)^3</f>
        <v>-1.4640587908156181E-7</v>
      </c>
    </row>
    <row r="2236" spans="1:14" x14ac:dyDescent="0.3">
      <c r="A2236" s="36">
        <v>43553</v>
      </c>
      <c r="B2236" s="37">
        <v>6952.55</v>
      </c>
      <c r="C2236" s="37">
        <v>7001</v>
      </c>
      <c r="D2236" s="37">
        <v>7060</v>
      </c>
      <c r="E2236" s="37">
        <v>6941</v>
      </c>
      <c r="F2236" s="37">
        <v>7035</v>
      </c>
      <c r="G2236" s="37">
        <v>7037.05</v>
      </c>
      <c r="H2236" s="37">
        <v>7024.15</v>
      </c>
      <c r="I2236" s="37">
        <v>211740</v>
      </c>
      <c r="J2236" s="38">
        <v>1487293784.0999999</v>
      </c>
      <c r="K2236" s="39">
        <f>IF(ISERROR((Table212[[#This Row],[Close Price]]-G2235)/G2235),0,(Table212[[#This Row],[Close Price]]-G2235)/G2235)</f>
        <v>1.2153814068219573E-2</v>
      </c>
      <c r="L2236" s="39">
        <f>IF(OR(Table212[[#This Row],[Raw Return]]&lt;-20,Table212[[#This Row],[Raw Return]]&gt;20),"Outlier",Table212[[#This Row],[Raw Return]])</f>
        <v>1.2153814068219573E-2</v>
      </c>
      <c r="M2236" s="40">
        <f>(Table212[[#This Row],[Return]]-$Q$3)^2</f>
        <v>1.1806800006309759E-4</v>
      </c>
      <c r="N2236" s="40">
        <f>(Table212[[#This Row],[Return]]-$Q$3)^3</f>
        <v>1.2829162622124576E-6</v>
      </c>
    </row>
    <row r="2237" spans="1:14" x14ac:dyDescent="0.3">
      <c r="A2237" s="44">
        <v>43556</v>
      </c>
      <c r="B2237" s="45">
        <v>7037.05</v>
      </c>
      <c r="C2237" s="45">
        <v>7090</v>
      </c>
      <c r="D2237" s="45">
        <v>7180</v>
      </c>
      <c r="E2237" s="45">
        <v>7040</v>
      </c>
      <c r="F2237" s="45">
        <v>7170</v>
      </c>
      <c r="G2237" s="45">
        <v>7158.8</v>
      </c>
      <c r="H2237" s="45">
        <v>7125.79</v>
      </c>
      <c r="I2237" s="45">
        <v>311482</v>
      </c>
      <c r="J2237" s="46">
        <v>2219555461</v>
      </c>
      <c r="K2237" s="39">
        <f>IF(ISERROR((Table212[[#This Row],[Close Price]]-G2236)/G2236),0,(Table212[[#This Row],[Close Price]]-G2236)/G2236)</f>
        <v>1.7301283918687519E-2</v>
      </c>
      <c r="L2237" s="39">
        <f>IF(OR(Table212[[#This Row],[Raw Return]]&lt;-20,Table212[[#This Row],[Raw Return]]&gt;20),"Outlier",Table212[[#This Row],[Raw Return]])</f>
        <v>1.7301283918687519E-2</v>
      </c>
      <c r="M2237" s="40">
        <f>(Table212[[#This Row],[Return]]-$Q$3)^2</f>
        <v>2.5642833413957707E-4</v>
      </c>
      <c r="N2237" s="40">
        <f>(Table212[[#This Row],[Return]]-$Q$3)^3</f>
        <v>4.1062843182327579E-6</v>
      </c>
    </row>
    <row r="2238" spans="1:14" x14ac:dyDescent="0.3">
      <c r="A2238" s="47">
        <v>43557</v>
      </c>
      <c r="B2238" s="48">
        <v>7158.8</v>
      </c>
      <c r="C2238" s="48">
        <v>7197.4</v>
      </c>
      <c r="D2238" s="48">
        <v>7311</v>
      </c>
      <c r="E2238" s="48">
        <v>7159.9</v>
      </c>
      <c r="F2238" s="48">
        <v>7298</v>
      </c>
      <c r="G2238" s="48">
        <v>7279.6</v>
      </c>
      <c r="H2238" s="48">
        <v>7231.2</v>
      </c>
      <c r="I2238" s="48">
        <v>264666</v>
      </c>
      <c r="J2238" s="49">
        <v>1913852662</v>
      </c>
      <c r="K2238" s="39">
        <f>IF(ISERROR((Table212[[#This Row],[Close Price]]-G2237)/G2237),0,(Table212[[#This Row],[Close Price]]-G2237)/G2237)</f>
        <v>1.687433648097449E-2</v>
      </c>
      <c r="L2238" s="39">
        <f>IF(OR(Table212[[#This Row],[Raw Return]]&lt;-20,Table212[[#This Row],[Raw Return]]&gt;20),"Outlier",Table212[[#This Row],[Raw Return]])</f>
        <v>1.687433648097449E-2</v>
      </c>
      <c r="M2238" s="40">
        <f>(Table212[[#This Row],[Return]]-$Q$3)^2</f>
        <v>2.4293687526413539E-4</v>
      </c>
      <c r="N2238" s="40">
        <f>(Table212[[#This Row],[Return]]-$Q$3)^3</f>
        <v>3.7865191861436653E-6</v>
      </c>
    </row>
    <row r="2239" spans="1:14" x14ac:dyDescent="0.3">
      <c r="A2239" s="44">
        <v>43558</v>
      </c>
      <c r="B2239" s="45">
        <v>7279.6</v>
      </c>
      <c r="C2239" s="45">
        <v>7299</v>
      </c>
      <c r="D2239" s="45">
        <v>7450</v>
      </c>
      <c r="E2239" s="45">
        <v>7285.15</v>
      </c>
      <c r="F2239" s="45">
        <v>7405.05</v>
      </c>
      <c r="G2239" s="45">
        <v>7401.55</v>
      </c>
      <c r="H2239" s="45">
        <v>7384.34</v>
      </c>
      <c r="I2239" s="45">
        <v>426738</v>
      </c>
      <c r="J2239" s="46">
        <v>3151179604</v>
      </c>
      <c r="K2239" s="39">
        <f>IF(ISERROR((Table212[[#This Row],[Close Price]]-G2238)/G2238),0,(Table212[[#This Row],[Close Price]]-G2238)/G2238)</f>
        <v>1.6752294082092396E-2</v>
      </c>
      <c r="L2239" s="39">
        <f>IF(OR(Table212[[#This Row],[Raw Return]]&lt;-20,Table212[[#This Row],[Raw Return]]&gt;20),"Outlier",Table212[[#This Row],[Raw Return]])</f>
        <v>1.6752294082092396E-2</v>
      </c>
      <c r="M2239" s="40">
        <f>(Table212[[#This Row],[Return]]-$Q$3)^2</f>
        <v>2.3914735840865791E-4</v>
      </c>
      <c r="N2239" s="40">
        <f>(Table212[[#This Row],[Return]]-$Q$3)^3</f>
        <v>3.6982680205035969E-6</v>
      </c>
    </row>
    <row r="2240" spans="1:14" x14ac:dyDescent="0.3">
      <c r="A2240" s="47">
        <v>43559</v>
      </c>
      <c r="B2240" s="48">
        <v>7401.55</v>
      </c>
      <c r="C2240" s="48">
        <v>7411.55</v>
      </c>
      <c r="D2240" s="48">
        <v>7422</v>
      </c>
      <c r="E2240" s="48">
        <v>7282</v>
      </c>
      <c r="F2240" s="48">
        <v>7313.4</v>
      </c>
      <c r="G2240" s="48">
        <v>7318.55</v>
      </c>
      <c r="H2240" s="48">
        <v>7352.16</v>
      </c>
      <c r="I2240" s="48">
        <v>202173</v>
      </c>
      <c r="J2240" s="49">
        <v>1486408371</v>
      </c>
      <c r="K2240" s="39">
        <f>IF(ISERROR((Table212[[#This Row],[Close Price]]-G2239)/G2239),0,(Table212[[#This Row],[Close Price]]-G2239)/G2239)</f>
        <v>-1.1213867365619364E-2</v>
      </c>
      <c r="L2240" s="39">
        <f>IF(OR(Table212[[#This Row],[Raw Return]]&lt;-20,Table212[[#This Row],[Raw Return]]&gt;20),"Outlier",Table212[[#This Row],[Raw Return]])</f>
        <v>-1.1213867365619364E-2</v>
      </c>
      <c r="M2240" s="40">
        <f>(Table212[[#This Row],[Return]]-$Q$3)^2</f>
        <v>1.5629428905873977E-4</v>
      </c>
      <c r="N2240" s="40">
        <f>(Table212[[#This Row],[Return]]-$Q$3)^3</f>
        <v>-1.9539554786942129E-6</v>
      </c>
    </row>
    <row r="2241" spans="1:14" x14ac:dyDescent="0.3">
      <c r="A2241" s="44">
        <v>43560</v>
      </c>
      <c r="B2241" s="45">
        <v>7318.55</v>
      </c>
      <c r="C2241" s="45">
        <v>7350</v>
      </c>
      <c r="D2241" s="45">
        <v>7420.45</v>
      </c>
      <c r="E2241" s="45">
        <v>7320.4</v>
      </c>
      <c r="F2241" s="45">
        <v>7408</v>
      </c>
      <c r="G2241" s="45">
        <v>7397.8</v>
      </c>
      <c r="H2241" s="45">
        <v>7384.53</v>
      </c>
      <c r="I2241" s="45">
        <v>170143</v>
      </c>
      <c r="J2241" s="46">
        <v>1256426750</v>
      </c>
      <c r="K2241" s="39">
        <f>IF(ISERROR((Table212[[#This Row],[Close Price]]-G2240)/G2240),0,(Table212[[#This Row],[Close Price]]-G2240)/G2240)</f>
        <v>1.0828647751262204E-2</v>
      </c>
      <c r="L2241" s="39">
        <f>IF(OR(Table212[[#This Row],[Raw Return]]&lt;-20,Table212[[#This Row],[Raw Return]]&gt;20),"Outlier",Table212[[#This Row],[Raw Return]])</f>
        <v>1.0828647751262204E-2</v>
      </c>
      <c r="M2241" s="40">
        <f>(Table212[[#This Row],[Return]]-$Q$3)^2</f>
        <v>9.1025789968442904E-5</v>
      </c>
      <c r="N2241" s="40">
        <f>(Table212[[#This Row],[Return]]-$Q$3)^3</f>
        <v>8.6845373036311816E-7</v>
      </c>
    </row>
    <row r="2242" spans="1:14" x14ac:dyDescent="0.3">
      <c r="A2242" s="47">
        <v>43563</v>
      </c>
      <c r="B2242" s="48">
        <v>7397.8</v>
      </c>
      <c r="C2242" s="48">
        <v>7438.8</v>
      </c>
      <c r="D2242" s="48">
        <v>7440</v>
      </c>
      <c r="E2242" s="48">
        <v>7310</v>
      </c>
      <c r="F2242" s="48">
        <v>7321.3</v>
      </c>
      <c r="G2242" s="48">
        <v>7347.25</v>
      </c>
      <c r="H2242" s="48">
        <v>7364.33</v>
      </c>
      <c r="I2242" s="48">
        <v>165975</v>
      </c>
      <c r="J2242" s="49">
        <v>1222293934</v>
      </c>
      <c r="K2242" s="39">
        <f>IF(ISERROR((Table212[[#This Row],[Close Price]]-G2241)/G2241),0,(Table212[[#This Row],[Close Price]]-G2241)/G2241)</f>
        <v>-6.8331125469734489E-3</v>
      </c>
      <c r="L2242" s="39">
        <f>IF(OR(Table212[[#This Row],[Raw Return]]&lt;-20,Table212[[#This Row],[Raw Return]]&gt;20),"Outlier",Table212[[#This Row],[Raw Return]])</f>
        <v>-6.8331125469734489E-3</v>
      </c>
      <c r="M2242" s="40">
        <f>(Table212[[#This Row],[Return]]-$Q$3)^2</f>
        <v>6.5950910912822958E-5</v>
      </c>
      <c r="N2242" s="40">
        <f>(Table212[[#This Row],[Return]]-$Q$3)^3</f>
        <v>-5.355884435074169E-7</v>
      </c>
    </row>
    <row r="2243" spans="1:14" x14ac:dyDescent="0.3">
      <c r="A2243" s="44">
        <v>43564</v>
      </c>
      <c r="B2243" s="45">
        <v>7347.25</v>
      </c>
      <c r="C2243" s="45">
        <v>7340</v>
      </c>
      <c r="D2243" s="45">
        <v>7400</v>
      </c>
      <c r="E2243" s="45">
        <v>7272</v>
      </c>
      <c r="F2243" s="45">
        <v>7371</v>
      </c>
      <c r="G2243" s="45">
        <v>7379.2</v>
      </c>
      <c r="H2243" s="45">
        <v>7324.23</v>
      </c>
      <c r="I2243" s="45">
        <v>159866</v>
      </c>
      <c r="J2243" s="46">
        <v>1170894911</v>
      </c>
      <c r="K2243" s="39">
        <f>IF(ISERROR((Table212[[#This Row],[Close Price]]-G2242)/G2242),0,(Table212[[#This Row],[Close Price]]-G2242)/G2242)</f>
        <v>4.3485657899213744E-3</v>
      </c>
      <c r="L2243" s="39">
        <f>IF(OR(Table212[[#This Row],[Raw Return]]&lt;-20,Table212[[#This Row],[Raw Return]]&gt;20),"Outlier",Table212[[#This Row],[Raw Return]])</f>
        <v>4.3485657899213744E-3</v>
      </c>
      <c r="M2243" s="40">
        <f>(Table212[[#This Row],[Return]]-$Q$3)^2</f>
        <v>9.3676501563810405E-6</v>
      </c>
      <c r="N2243" s="40">
        <f>(Table212[[#This Row],[Return]]-$Q$3)^3</f>
        <v>2.8671208227909606E-8</v>
      </c>
    </row>
    <row r="2244" spans="1:14" x14ac:dyDescent="0.3">
      <c r="A2244" s="47">
        <v>43565</v>
      </c>
      <c r="B2244" s="48">
        <v>7379.2</v>
      </c>
      <c r="C2244" s="48">
        <v>7373.9</v>
      </c>
      <c r="D2244" s="48">
        <v>7445</v>
      </c>
      <c r="E2244" s="48">
        <v>7345</v>
      </c>
      <c r="F2244" s="48">
        <v>7423</v>
      </c>
      <c r="G2244" s="48">
        <v>7423.3</v>
      </c>
      <c r="H2244" s="48">
        <v>7403.57</v>
      </c>
      <c r="I2244" s="48">
        <v>165487</v>
      </c>
      <c r="J2244" s="49">
        <v>1225194614</v>
      </c>
      <c r="K2244" s="39">
        <f>IF(ISERROR((Table212[[#This Row],[Close Price]]-G2243)/G2243),0,(Table212[[#This Row],[Close Price]]-G2243)/G2243)</f>
        <v>5.9762575888985753E-3</v>
      </c>
      <c r="L2244" s="39">
        <f>IF(OR(Table212[[#This Row],[Raw Return]]&lt;-20,Table212[[#This Row],[Raw Return]]&gt;20),"Outlier",Table212[[#This Row],[Raw Return]])</f>
        <v>5.9762575888985753E-3</v>
      </c>
      <c r="M2244" s="40">
        <f>(Table212[[#This Row],[Return]]-$Q$3)^2</f>
        <v>2.1980658706816363E-5</v>
      </c>
      <c r="N2244" s="40">
        <f>(Table212[[#This Row],[Return]]-$Q$3)^3</f>
        <v>1.0305309856919933E-7</v>
      </c>
    </row>
    <row r="2245" spans="1:14" x14ac:dyDescent="0.3">
      <c r="A2245" s="44">
        <v>43566</v>
      </c>
      <c r="B2245" s="45">
        <v>7423.3</v>
      </c>
      <c r="C2245" s="45">
        <v>7419.5</v>
      </c>
      <c r="D2245" s="45">
        <v>7590</v>
      </c>
      <c r="E2245" s="45">
        <v>7396.2</v>
      </c>
      <c r="F2245" s="45">
        <v>7560</v>
      </c>
      <c r="G2245" s="45">
        <v>7562.75</v>
      </c>
      <c r="H2245" s="45">
        <v>7504.05</v>
      </c>
      <c r="I2245" s="45">
        <v>276607</v>
      </c>
      <c r="J2245" s="46">
        <v>2075671595</v>
      </c>
      <c r="K2245" s="39">
        <f>IF(ISERROR((Table212[[#This Row],[Close Price]]-G2244)/G2244),0,(Table212[[#This Row],[Close Price]]-G2244)/G2244)</f>
        <v>1.8785445825980334E-2</v>
      </c>
      <c r="L2245" s="39">
        <f>IF(OR(Table212[[#This Row],[Raw Return]]&lt;-20,Table212[[#This Row],[Raw Return]]&gt;20),"Outlier",Table212[[#This Row],[Raw Return]])</f>
        <v>1.8785445825980334E-2</v>
      </c>
      <c r="M2245" s="40">
        <f>(Table212[[#This Row],[Return]]-$Q$3)^2</f>
        <v>3.0616396745990719E-4</v>
      </c>
      <c r="N2245" s="40">
        <f>(Table212[[#This Row],[Return]]-$Q$3)^3</f>
        <v>5.3571168044356607E-6</v>
      </c>
    </row>
    <row r="2246" spans="1:14" x14ac:dyDescent="0.3">
      <c r="A2246" s="47">
        <v>43567</v>
      </c>
      <c r="B2246" s="48">
        <v>7562.75</v>
      </c>
      <c r="C2246" s="48">
        <v>7572</v>
      </c>
      <c r="D2246" s="48">
        <v>7594.95</v>
      </c>
      <c r="E2246" s="48">
        <v>7506</v>
      </c>
      <c r="F2246" s="48">
        <v>7562</v>
      </c>
      <c r="G2246" s="48">
        <v>7536.85</v>
      </c>
      <c r="H2246" s="48">
        <v>7542.82</v>
      </c>
      <c r="I2246" s="48">
        <v>180707</v>
      </c>
      <c r="J2246" s="49">
        <v>1363040390</v>
      </c>
      <c r="K2246" s="39">
        <f>IF(ISERROR((Table212[[#This Row],[Close Price]]-G2245)/G2245),0,(Table212[[#This Row],[Close Price]]-G2245)/G2245)</f>
        <v>-3.4246801758619069E-3</v>
      </c>
      <c r="L2246" s="39">
        <f>IF(OR(Table212[[#This Row],[Raw Return]]&lt;-20,Table212[[#This Row],[Raw Return]]&gt;20),"Outlier",Table212[[#This Row],[Raw Return]])</f>
        <v>-3.4246801758619069E-3</v>
      </c>
      <c r="M2246" s="40">
        <f>(Table212[[#This Row],[Return]]-$Q$3)^2</f>
        <v>2.2208450285756799E-5</v>
      </c>
      <c r="N2246" s="40">
        <f>(Table212[[#This Row],[Return]]-$Q$3)^3</f>
        <v>-1.0465919296855242E-7</v>
      </c>
    </row>
    <row r="2247" spans="1:14" x14ac:dyDescent="0.3">
      <c r="A2247" s="44">
        <v>43570</v>
      </c>
      <c r="B2247" s="45">
        <v>7536.85</v>
      </c>
      <c r="C2247" s="45">
        <v>7580</v>
      </c>
      <c r="D2247" s="45">
        <v>7580</v>
      </c>
      <c r="E2247" s="45">
        <v>7480.3</v>
      </c>
      <c r="F2247" s="45">
        <v>7495</v>
      </c>
      <c r="G2247" s="45">
        <v>7509.15</v>
      </c>
      <c r="H2247" s="45">
        <v>7534.27</v>
      </c>
      <c r="I2247" s="45">
        <v>101240</v>
      </c>
      <c r="J2247" s="46">
        <v>762769924</v>
      </c>
      <c r="K2247" s="39">
        <f>IF(ISERROR((Table212[[#This Row],[Close Price]]-G2246)/G2246),0,(Table212[[#This Row],[Close Price]]-G2246)/G2246)</f>
        <v>-3.6752754798093003E-3</v>
      </c>
      <c r="L2247" s="39">
        <f>IF(OR(Table212[[#This Row],[Raw Return]]&lt;-20,Table212[[#This Row],[Raw Return]]&gt;20),"Outlier",Table212[[#This Row],[Raw Return]])</f>
        <v>-3.6752754798093003E-3</v>
      </c>
      <c r="M2247" s="40">
        <f>(Table212[[#This Row],[Return]]-$Q$3)^2</f>
        <v>2.4633151255662989E-5</v>
      </c>
      <c r="N2247" s="40">
        <f>(Table212[[#This Row],[Return]]-$Q$3)^3</f>
        <v>-1.2225875258928893E-7</v>
      </c>
    </row>
    <row r="2248" spans="1:14" x14ac:dyDescent="0.3">
      <c r="A2248" s="47">
        <v>43571</v>
      </c>
      <c r="B2248" s="48">
        <v>7509.15</v>
      </c>
      <c r="C2248" s="48">
        <v>7548</v>
      </c>
      <c r="D2248" s="48">
        <v>7620</v>
      </c>
      <c r="E2248" s="48">
        <v>7496</v>
      </c>
      <c r="F2248" s="48">
        <v>7593</v>
      </c>
      <c r="G2248" s="48">
        <v>7578.95</v>
      </c>
      <c r="H2248" s="48">
        <v>7567.6</v>
      </c>
      <c r="I2248" s="48">
        <v>128121</v>
      </c>
      <c r="J2248" s="49">
        <v>969568756</v>
      </c>
      <c r="K2248" s="39">
        <f>IF(ISERROR((Table212[[#This Row],[Close Price]]-G2247)/G2247),0,(Table212[[#This Row],[Close Price]]-G2247)/G2247)</f>
        <v>9.2953263684971248E-3</v>
      </c>
      <c r="L2248" s="39">
        <f>IF(OR(Table212[[#This Row],[Raw Return]]&lt;-20,Table212[[#This Row],[Raw Return]]&gt;20),"Outlier",Table212[[#This Row],[Raw Return]])</f>
        <v>9.2953263684971248E-3</v>
      </c>
      <c r="M2248" s="40">
        <f>(Table212[[#This Row],[Return]]-$Q$3)^2</f>
        <v>6.4118811847079971E-5</v>
      </c>
      <c r="N2248" s="40">
        <f>(Table212[[#This Row],[Return]]-$Q$3)^3</f>
        <v>5.1342640365982182E-7</v>
      </c>
    </row>
    <row r="2249" spans="1:14" x14ac:dyDescent="0.3">
      <c r="A2249" s="44">
        <v>43573</v>
      </c>
      <c r="B2249" s="45">
        <v>7578.95</v>
      </c>
      <c r="C2249" s="45">
        <v>7593</v>
      </c>
      <c r="D2249" s="45">
        <v>7595</v>
      </c>
      <c r="E2249" s="45">
        <v>7465</v>
      </c>
      <c r="F2249" s="45">
        <v>7591.55</v>
      </c>
      <c r="G2249" s="45">
        <v>7571.15</v>
      </c>
      <c r="H2249" s="45">
        <v>7529.76</v>
      </c>
      <c r="I2249" s="45">
        <v>162690</v>
      </c>
      <c r="J2249" s="46">
        <v>1225017138</v>
      </c>
      <c r="K2249" s="39">
        <f>IF(ISERROR((Table212[[#This Row],[Close Price]]-G2248)/G2248),0,(Table212[[#This Row],[Close Price]]-G2248)/G2248)</f>
        <v>-1.0291663093172777E-3</v>
      </c>
      <c r="L2249" s="39">
        <f>IF(OR(Table212[[#This Row],[Raw Return]]&lt;-20,Table212[[#This Row],[Raw Return]]&gt;20),"Outlier",Table212[[#This Row],[Raw Return]])</f>
        <v>-1.0291663093172777E-3</v>
      </c>
      <c r="M2249" s="40">
        <f>(Table212[[#This Row],[Return]]-$Q$3)^2</f>
        <v>5.3688151483200214E-6</v>
      </c>
      <c r="N2249" s="40">
        <f>(Table212[[#This Row],[Return]]-$Q$3)^3</f>
        <v>-1.243992255870219E-8</v>
      </c>
    </row>
    <row r="2250" spans="1:14" x14ac:dyDescent="0.3">
      <c r="A2250" s="47">
        <v>43577</v>
      </c>
      <c r="B2250" s="48">
        <v>7571.15</v>
      </c>
      <c r="C2250" s="48">
        <v>7580</v>
      </c>
      <c r="D2250" s="48">
        <v>7580</v>
      </c>
      <c r="E2250" s="48">
        <v>7455.35</v>
      </c>
      <c r="F2250" s="48">
        <v>7485</v>
      </c>
      <c r="G2250" s="48">
        <v>7472.75</v>
      </c>
      <c r="H2250" s="48">
        <v>7506.08</v>
      </c>
      <c r="I2250" s="48">
        <v>127023</v>
      </c>
      <c r="J2250" s="49">
        <v>953445027</v>
      </c>
      <c r="K2250" s="39">
        <f>IF(ISERROR((Table212[[#This Row],[Close Price]]-G2249)/G2249),0,(Table212[[#This Row],[Close Price]]-G2249)/G2249)</f>
        <v>-1.2996704595735079E-2</v>
      </c>
      <c r="L2250" s="39">
        <f>IF(OR(Table212[[#This Row],[Raw Return]]&lt;-20,Table212[[#This Row],[Raw Return]]&gt;20),"Outlier",Table212[[#This Row],[Raw Return]])</f>
        <v>-1.2996704595735079E-2</v>
      </c>
      <c r="M2250" s="40">
        <f>(Table212[[#This Row],[Return]]-$Q$3)^2</f>
        <v>2.0405004476778217E-4</v>
      </c>
      <c r="N2250" s="40">
        <f>(Table212[[#This Row],[Return]]-$Q$3)^3</f>
        <v>-2.9147750379805334E-6</v>
      </c>
    </row>
    <row r="2251" spans="1:14" x14ac:dyDescent="0.3">
      <c r="A2251" s="44">
        <v>43578</v>
      </c>
      <c r="B2251" s="45">
        <v>7472.75</v>
      </c>
      <c r="C2251" s="45">
        <v>7488</v>
      </c>
      <c r="D2251" s="45">
        <v>7533</v>
      </c>
      <c r="E2251" s="45">
        <v>7485</v>
      </c>
      <c r="F2251" s="45">
        <v>7498</v>
      </c>
      <c r="G2251" s="45">
        <v>7495.05</v>
      </c>
      <c r="H2251" s="45">
        <v>7504.28</v>
      </c>
      <c r="I2251" s="45">
        <v>110014</v>
      </c>
      <c r="J2251" s="46">
        <v>825575987</v>
      </c>
      <c r="K2251" s="39">
        <f>IF(ISERROR((Table212[[#This Row],[Close Price]]-G2250)/G2250),0,(Table212[[#This Row],[Close Price]]-G2250)/G2250)</f>
        <v>2.9841758388812929E-3</v>
      </c>
      <c r="L2251" s="39">
        <f>IF(OR(Table212[[#This Row],[Raw Return]]&lt;-20,Table212[[#This Row],[Raw Return]]&gt;20),"Outlier",Table212[[#This Row],[Raw Return]])</f>
        <v>2.9841758388812929E-3</v>
      </c>
      <c r="M2251" s="40">
        <f>(Table212[[#This Row],[Return]]-$Q$3)^2</f>
        <v>2.8773379097963517E-6</v>
      </c>
      <c r="N2251" s="40">
        <f>(Table212[[#This Row],[Return]]-$Q$3)^3</f>
        <v>4.8807470624358958E-9</v>
      </c>
    </row>
    <row r="2252" spans="1:14" x14ac:dyDescent="0.3">
      <c r="A2252" s="47">
        <v>43579</v>
      </c>
      <c r="B2252" s="48">
        <v>7495.05</v>
      </c>
      <c r="C2252" s="48">
        <v>7490</v>
      </c>
      <c r="D2252" s="48">
        <v>7672.5</v>
      </c>
      <c r="E2252" s="48">
        <v>7475.55</v>
      </c>
      <c r="F2252" s="48">
        <v>7667.45</v>
      </c>
      <c r="G2252" s="48">
        <v>7637.95</v>
      </c>
      <c r="H2252" s="48">
        <v>7568.52</v>
      </c>
      <c r="I2252" s="48">
        <v>133887</v>
      </c>
      <c r="J2252" s="49">
        <v>1013326334</v>
      </c>
      <c r="K2252" s="39">
        <f>IF(ISERROR((Table212[[#This Row],[Close Price]]-G2251)/G2251),0,(Table212[[#This Row],[Close Price]]-G2251)/G2251)</f>
        <v>1.9065916838446658E-2</v>
      </c>
      <c r="L2252" s="39">
        <f>IF(OR(Table212[[#This Row],[Raw Return]]&lt;-20,Table212[[#This Row],[Raw Return]]&gt;20),"Outlier",Table212[[#This Row],[Raw Return]])</f>
        <v>1.9065916838446658E-2</v>
      </c>
      <c r="M2252" s="40">
        <f>(Table212[[#This Row],[Return]]-$Q$3)^2</f>
        <v>3.1605773795200507E-4</v>
      </c>
      <c r="N2252" s="40">
        <f>(Table212[[#This Row],[Return]]-$Q$3)^3</f>
        <v>5.6188785004944665E-6</v>
      </c>
    </row>
    <row r="2253" spans="1:14" x14ac:dyDescent="0.3">
      <c r="A2253" s="44">
        <v>43580</v>
      </c>
      <c r="B2253" s="45">
        <v>7637.95</v>
      </c>
      <c r="C2253" s="45">
        <v>7663.5</v>
      </c>
      <c r="D2253" s="45">
        <v>7735.95</v>
      </c>
      <c r="E2253" s="45">
        <v>7625</v>
      </c>
      <c r="F2253" s="45">
        <v>7671</v>
      </c>
      <c r="G2253" s="45">
        <v>7669.5</v>
      </c>
      <c r="H2253" s="45">
        <v>7667.17</v>
      </c>
      <c r="I2253" s="45">
        <v>288510</v>
      </c>
      <c r="J2253" s="46">
        <v>2212054737</v>
      </c>
      <c r="K2253" s="39">
        <f>IF(ISERROR((Table212[[#This Row],[Close Price]]-G2252)/G2252),0,(Table212[[#This Row],[Close Price]]-G2252)/G2252)</f>
        <v>4.130689517475263E-3</v>
      </c>
      <c r="L2253" s="39">
        <f>IF(OR(Table212[[#This Row],[Raw Return]]&lt;-20,Table212[[#This Row],[Raw Return]]&gt;20),"Outlier",Table212[[#This Row],[Raw Return]])</f>
        <v>4.130689517475263E-3</v>
      </c>
      <c r="M2253" s="40">
        <f>(Table212[[#This Row],[Return]]-$Q$3)^2</f>
        <v>8.0814290934936684E-6</v>
      </c>
      <c r="N2253" s="40">
        <f>(Table212[[#This Row],[Return]]-$Q$3)^3</f>
        <v>2.2973769012002904E-8</v>
      </c>
    </row>
    <row r="2254" spans="1:14" x14ac:dyDescent="0.3">
      <c r="A2254" s="47">
        <v>43581</v>
      </c>
      <c r="B2254" s="48">
        <v>7669.5</v>
      </c>
      <c r="C2254" s="48">
        <v>7685.1</v>
      </c>
      <c r="D2254" s="48">
        <v>7747.2</v>
      </c>
      <c r="E2254" s="48">
        <v>7625</v>
      </c>
      <c r="F2254" s="48">
        <v>7699.9</v>
      </c>
      <c r="G2254" s="48">
        <v>7721.25</v>
      </c>
      <c r="H2254" s="48">
        <v>7684.01</v>
      </c>
      <c r="I2254" s="48">
        <v>109306</v>
      </c>
      <c r="J2254" s="49">
        <v>839908861</v>
      </c>
      <c r="K2254" s="39">
        <f>IF(ISERROR((Table212[[#This Row],[Close Price]]-G2253)/G2253),0,(Table212[[#This Row],[Close Price]]-G2253)/G2253)</f>
        <v>6.7475063563465672E-3</v>
      </c>
      <c r="L2254" s="39">
        <f>IF(OR(Table212[[#This Row],[Raw Return]]&lt;-20,Table212[[#This Row],[Raw Return]]&gt;20),"Outlier",Table212[[#This Row],[Raw Return]])</f>
        <v>6.7475063563465672E-3</v>
      </c>
      <c r="M2254" s="40">
        <f>(Table212[[#This Row],[Return]]-$Q$3)^2</f>
        <v>2.9807257111860896E-5</v>
      </c>
      <c r="N2254" s="40">
        <f>(Table212[[#This Row],[Return]]-$Q$3)^3</f>
        <v>1.6273576904154839E-7</v>
      </c>
    </row>
    <row r="2255" spans="1:14" x14ac:dyDescent="0.3">
      <c r="A2255" s="44">
        <v>43585</v>
      </c>
      <c r="B2255" s="45">
        <v>7721.25</v>
      </c>
      <c r="C2255" s="45">
        <v>7721.25</v>
      </c>
      <c r="D2255" s="45">
        <v>7730</v>
      </c>
      <c r="E2255" s="45">
        <v>7449.15</v>
      </c>
      <c r="F2255" s="45">
        <v>7515</v>
      </c>
      <c r="G2255" s="45">
        <v>7520.45</v>
      </c>
      <c r="H2255" s="45">
        <v>7582.77</v>
      </c>
      <c r="I2255" s="45">
        <v>253399</v>
      </c>
      <c r="J2255" s="46">
        <v>1921465839</v>
      </c>
      <c r="K2255" s="39">
        <f>IF(ISERROR((Table212[[#This Row],[Close Price]]-G2254)/G2254),0,(Table212[[#This Row],[Close Price]]-G2254)/G2254)</f>
        <v>-2.6006151853650662E-2</v>
      </c>
      <c r="L2255" s="39">
        <f>IF(OR(Table212[[#This Row],[Raw Return]]&lt;-20,Table212[[#This Row],[Raw Return]]&gt;20),"Outlier",Table212[[#This Row],[Raw Return]])</f>
        <v>-2.6006151853650662E-2</v>
      </c>
      <c r="M2255" s="40">
        <f>(Table212[[#This Row],[Return]]-$Q$3)^2</f>
        <v>7.4496548882945911E-4</v>
      </c>
      <c r="N2255" s="40">
        <f>(Table212[[#This Row],[Return]]-$Q$3)^3</f>
        <v>-2.0333129714202931E-5</v>
      </c>
    </row>
    <row r="2256" spans="1:14" x14ac:dyDescent="0.3">
      <c r="A2256" s="47">
        <v>43587</v>
      </c>
      <c r="B2256" s="48">
        <v>7520.45</v>
      </c>
      <c r="C2256" s="48">
        <v>7522</v>
      </c>
      <c r="D2256" s="48">
        <v>7625</v>
      </c>
      <c r="E2256" s="48">
        <v>7500.85</v>
      </c>
      <c r="F2256" s="48">
        <v>7595</v>
      </c>
      <c r="G2256" s="48">
        <v>7578.85</v>
      </c>
      <c r="H2256" s="48">
        <v>7581.62</v>
      </c>
      <c r="I2256" s="48">
        <v>103551</v>
      </c>
      <c r="J2256" s="49">
        <v>785084828</v>
      </c>
      <c r="K2256" s="39">
        <f>IF(ISERROR((Table212[[#This Row],[Close Price]]-G2255)/G2255),0,(Table212[[#This Row],[Close Price]]-G2255)/G2255)</f>
        <v>7.7654927564175741E-3</v>
      </c>
      <c r="L2256" s="39">
        <f>IF(OR(Table212[[#This Row],[Raw Return]]&lt;-20,Table212[[#This Row],[Raw Return]]&gt;20),"Outlier",Table212[[#This Row],[Raw Return]])</f>
        <v>7.7654927564175741E-3</v>
      </c>
      <c r="M2256" s="40">
        <f>(Table212[[#This Row],[Return]]-$Q$3)^2</f>
        <v>4.1959155174720244E-5</v>
      </c>
      <c r="N2256" s="40">
        <f>(Table212[[#This Row],[Return]]-$Q$3)^3</f>
        <v>2.7179414880060769E-7</v>
      </c>
    </row>
    <row r="2257" spans="1:14" x14ac:dyDescent="0.3">
      <c r="A2257" s="44">
        <v>43588</v>
      </c>
      <c r="B2257" s="45">
        <v>7578.85</v>
      </c>
      <c r="C2257" s="45">
        <v>7595</v>
      </c>
      <c r="D2257" s="45">
        <v>7669.9</v>
      </c>
      <c r="E2257" s="45">
        <v>7590</v>
      </c>
      <c r="F2257" s="45">
        <v>7610</v>
      </c>
      <c r="G2257" s="45">
        <v>7624.2</v>
      </c>
      <c r="H2257" s="45">
        <v>7633.59</v>
      </c>
      <c r="I2257" s="45">
        <v>80422</v>
      </c>
      <c r="J2257" s="46">
        <v>613908765</v>
      </c>
      <c r="K2257" s="39">
        <f>IF(ISERROR((Table212[[#This Row],[Close Price]]-G2256)/G2256),0,(Table212[[#This Row],[Close Price]]-G2256)/G2256)</f>
        <v>5.9837574302169134E-3</v>
      </c>
      <c r="L2257" s="39">
        <f>IF(OR(Table212[[#This Row],[Raw Return]]&lt;-20,Table212[[#This Row],[Raw Return]]&gt;20),"Outlier",Table212[[#This Row],[Raw Return]])</f>
        <v>5.9837574302169134E-3</v>
      </c>
      <c r="M2257" s="40">
        <f>(Table212[[#This Row],[Return]]-$Q$3)^2</f>
        <v>2.2051038769290037E-5</v>
      </c>
      <c r="N2257" s="40">
        <f>(Table212[[#This Row],[Return]]-$Q$3)^3</f>
        <v>1.035484444743471E-7</v>
      </c>
    </row>
    <row r="2258" spans="1:14" x14ac:dyDescent="0.3">
      <c r="A2258" s="47">
        <v>43591</v>
      </c>
      <c r="B2258" s="48">
        <v>7624.2</v>
      </c>
      <c r="C2258" s="48">
        <v>7580</v>
      </c>
      <c r="D2258" s="48">
        <v>7699.75</v>
      </c>
      <c r="E2258" s="48">
        <v>7557.6</v>
      </c>
      <c r="F2258" s="48">
        <v>7684.8</v>
      </c>
      <c r="G2258" s="48">
        <v>7667.95</v>
      </c>
      <c r="H2258" s="48">
        <v>7645.28</v>
      </c>
      <c r="I2258" s="48">
        <v>118824</v>
      </c>
      <c r="J2258" s="49">
        <v>908442694</v>
      </c>
      <c r="K2258" s="39">
        <f>IF(ISERROR((Table212[[#This Row],[Close Price]]-G2257)/G2257),0,(Table212[[#This Row],[Close Price]]-G2257)/G2257)</f>
        <v>5.7383069699115975E-3</v>
      </c>
      <c r="L2258" s="39">
        <f>IF(OR(Table212[[#This Row],[Raw Return]]&lt;-20,Table212[[#This Row],[Raw Return]]&gt;20),"Outlier",Table212[[#This Row],[Raw Return]])</f>
        <v>5.7383069699115975E-3</v>
      </c>
      <c r="M2258" s="40">
        <f>(Table212[[#This Row],[Return]]-$Q$3)^2</f>
        <v>1.9806085960765446E-5</v>
      </c>
      <c r="N2258" s="40">
        <f>(Table212[[#This Row],[Return]]-$Q$3)^3</f>
        <v>8.81450623717099E-8</v>
      </c>
    </row>
    <row r="2259" spans="1:14" x14ac:dyDescent="0.3">
      <c r="A2259" s="44">
        <v>43592</v>
      </c>
      <c r="B2259" s="45">
        <v>7667.95</v>
      </c>
      <c r="C2259" s="45">
        <v>7684</v>
      </c>
      <c r="D2259" s="45">
        <v>7698.75</v>
      </c>
      <c r="E2259" s="45">
        <v>7525</v>
      </c>
      <c r="F2259" s="45">
        <v>7553</v>
      </c>
      <c r="G2259" s="45">
        <v>7561.95</v>
      </c>
      <c r="H2259" s="45">
        <v>7609.73</v>
      </c>
      <c r="I2259" s="45">
        <v>103553</v>
      </c>
      <c r="J2259" s="46">
        <v>788010215</v>
      </c>
      <c r="K2259" s="39">
        <f>IF(ISERROR((Table212[[#This Row],[Close Price]]-G2258)/G2258),0,(Table212[[#This Row],[Close Price]]-G2258)/G2258)</f>
        <v>-1.3823772977132089E-2</v>
      </c>
      <c r="L2259" s="39">
        <f>IF(OR(Table212[[#This Row],[Raw Return]]&lt;-20,Table212[[#This Row],[Raw Return]]&gt;20),"Outlier",Table212[[#This Row],[Raw Return]])</f>
        <v>-1.3823772977132089E-2</v>
      </c>
      <c r="M2259" s="40">
        <f>(Table212[[#This Row],[Return]]-$Q$3)^2</f>
        <v>2.2836278321340989E-4</v>
      </c>
      <c r="N2259" s="40">
        <f>(Table212[[#This Row],[Return]]-$Q$3)^3</f>
        <v>-3.4509446297817638E-6</v>
      </c>
    </row>
    <row r="2260" spans="1:14" x14ac:dyDescent="0.3">
      <c r="A2260" s="47">
        <v>43593</v>
      </c>
      <c r="B2260" s="48">
        <v>7561.95</v>
      </c>
      <c r="C2260" s="48">
        <v>7550</v>
      </c>
      <c r="D2260" s="48">
        <v>7551</v>
      </c>
      <c r="E2260" s="48">
        <v>7312.3</v>
      </c>
      <c r="F2260" s="48">
        <v>7345</v>
      </c>
      <c r="G2260" s="48">
        <v>7345.75</v>
      </c>
      <c r="H2260" s="48">
        <v>7403.36</v>
      </c>
      <c r="I2260" s="48">
        <v>230383</v>
      </c>
      <c r="J2260" s="49">
        <v>1705609387</v>
      </c>
      <c r="K2260" s="39">
        <f>IF(ISERROR((Table212[[#This Row],[Close Price]]-G2259)/G2259),0,(Table212[[#This Row],[Close Price]]-G2259)/G2259)</f>
        <v>-2.8590509061816042E-2</v>
      </c>
      <c r="L2260" s="39">
        <f>IF(OR(Table212[[#This Row],[Raw Return]]&lt;-20,Table212[[#This Row],[Raw Return]]&gt;20),"Outlier",Table212[[#This Row],[Raw Return]])</f>
        <v>-2.8590509061816042E-2</v>
      </c>
      <c r="M2260" s="40">
        <f>(Table212[[#This Row],[Return]]-$Q$3)^2</f>
        <v>8.9271957134782424E-4</v>
      </c>
      <c r="N2260" s="40">
        <f>(Table212[[#This Row],[Return]]-$Q$3)^3</f>
        <v>-2.6673044164668826E-5</v>
      </c>
    </row>
    <row r="2261" spans="1:14" x14ac:dyDescent="0.3">
      <c r="A2261" s="44">
        <v>43594</v>
      </c>
      <c r="B2261" s="45">
        <v>7345.75</v>
      </c>
      <c r="C2261" s="45">
        <v>7305</v>
      </c>
      <c r="D2261" s="45">
        <v>7494.2</v>
      </c>
      <c r="E2261" s="45">
        <v>7278</v>
      </c>
      <c r="F2261" s="45">
        <v>7494.2</v>
      </c>
      <c r="G2261" s="45">
        <v>7467.3</v>
      </c>
      <c r="H2261" s="45">
        <v>7408.6</v>
      </c>
      <c r="I2261" s="45">
        <v>238193</v>
      </c>
      <c r="J2261" s="46">
        <v>1764677031</v>
      </c>
      <c r="K2261" s="39">
        <f>IF(ISERROR((Table212[[#This Row],[Close Price]]-G2260)/G2260),0,(Table212[[#This Row],[Close Price]]-G2260)/G2260)</f>
        <v>1.6546982949324465E-2</v>
      </c>
      <c r="L2261" s="39">
        <f>IF(OR(Table212[[#This Row],[Raw Return]]&lt;-20,Table212[[#This Row],[Raw Return]]&gt;20),"Outlier",Table212[[#This Row],[Raw Return]])</f>
        <v>1.6546982949324465E-2</v>
      </c>
      <c r="M2261" s="40">
        <f>(Table212[[#This Row],[Return]]-$Q$3)^2</f>
        <v>2.3283948820849795E-4</v>
      </c>
      <c r="N2261" s="40">
        <f>(Table212[[#This Row],[Return]]-$Q$3)^3</f>
        <v>3.5529161165131126E-6</v>
      </c>
    </row>
    <row r="2262" spans="1:14" x14ac:dyDescent="0.3">
      <c r="A2262" s="47">
        <v>43595</v>
      </c>
      <c r="B2262" s="48">
        <v>7467.3</v>
      </c>
      <c r="C2262" s="48">
        <v>7495</v>
      </c>
      <c r="D2262" s="48">
        <v>7528.95</v>
      </c>
      <c r="E2262" s="48">
        <v>7351</v>
      </c>
      <c r="F2262" s="48">
        <v>7399</v>
      </c>
      <c r="G2262" s="48">
        <v>7383.7</v>
      </c>
      <c r="H2262" s="48">
        <v>7403.59</v>
      </c>
      <c r="I2262" s="48">
        <v>181924</v>
      </c>
      <c r="J2262" s="49">
        <v>1346890642</v>
      </c>
      <c r="K2262" s="39">
        <f>IF(ISERROR((Table212[[#This Row],[Close Price]]-G2261)/G2261),0,(Table212[[#This Row],[Close Price]]-G2261)/G2261)</f>
        <v>-1.1195478954910123E-2</v>
      </c>
      <c r="L2262" s="39">
        <f>IF(OR(Table212[[#This Row],[Raw Return]]&lt;-20,Table212[[#This Row],[Raw Return]]&gt;20),"Outlier",Table212[[#This Row],[Raw Return]])</f>
        <v>-1.1195478954910123E-2</v>
      </c>
      <c r="M2262" s="40">
        <f>(Table212[[#This Row],[Return]]-$Q$3)^2</f>
        <v>1.5583485177684121E-4</v>
      </c>
      <c r="N2262" s="40">
        <f>(Table212[[#This Row],[Return]]-$Q$3)^3</f>
        <v>-1.9453461435490722E-6</v>
      </c>
    </row>
    <row r="2263" spans="1:14" x14ac:dyDescent="0.3">
      <c r="A2263" s="44">
        <v>43598</v>
      </c>
      <c r="B2263" s="45">
        <v>7383.7</v>
      </c>
      <c r="C2263" s="45">
        <v>7416.2</v>
      </c>
      <c r="D2263" s="45">
        <v>7416.2</v>
      </c>
      <c r="E2263" s="45">
        <v>7303.25</v>
      </c>
      <c r="F2263" s="45">
        <v>7391</v>
      </c>
      <c r="G2263" s="45">
        <v>7347.35</v>
      </c>
      <c r="H2263" s="45">
        <v>7345.46</v>
      </c>
      <c r="I2263" s="45">
        <v>111869</v>
      </c>
      <c r="J2263" s="46">
        <v>821729008</v>
      </c>
      <c r="K2263" s="39">
        <f>IF(ISERROR((Table212[[#This Row],[Close Price]]-G2262)/G2262),0,(Table212[[#This Row],[Close Price]]-G2262)/G2262)</f>
        <v>-4.9230060809620458E-3</v>
      </c>
      <c r="L2263" s="39">
        <f>IF(OR(Table212[[#This Row],[Raw Return]]&lt;-20,Table212[[#This Row],[Raw Return]]&gt;20),"Outlier",Table212[[#This Row],[Raw Return]])</f>
        <v>-4.9230060809620458E-3</v>
      </c>
      <c r="M2263" s="40">
        <f>(Table212[[#This Row],[Return]]-$Q$3)^2</f>
        <v>3.8575404918362365E-5</v>
      </c>
      <c r="N2263" s="40">
        <f>(Table212[[#This Row],[Return]]-$Q$3)^3</f>
        <v>-2.3958837403163093E-7</v>
      </c>
    </row>
    <row r="2264" spans="1:14" x14ac:dyDescent="0.3">
      <c r="A2264" s="47">
        <v>43599</v>
      </c>
      <c r="B2264" s="48">
        <v>7347.35</v>
      </c>
      <c r="C2264" s="48">
        <v>7320.15</v>
      </c>
      <c r="D2264" s="48">
        <v>7418</v>
      </c>
      <c r="E2264" s="48">
        <v>7226.05</v>
      </c>
      <c r="F2264" s="48">
        <v>7362</v>
      </c>
      <c r="G2264" s="48">
        <v>7365.7</v>
      </c>
      <c r="H2264" s="48">
        <v>7336.05</v>
      </c>
      <c r="I2264" s="48">
        <v>269637</v>
      </c>
      <c r="J2264" s="49">
        <v>1978070117</v>
      </c>
      <c r="K2264" s="39">
        <f>IF(ISERROR((Table212[[#This Row],[Close Price]]-G2263)/G2263),0,(Table212[[#This Row],[Close Price]]-G2263)/G2263)</f>
        <v>2.497499098314284E-3</v>
      </c>
      <c r="L2264" s="39">
        <f>IF(OR(Table212[[#This Row],[Raw Return]]&lt;-20,Table212[[#This Row],[Raw Return]]&gt;20),"Outlier",Table212[[#This Row],[Raw Return]])</f>
        <v>2.497499098314284E-3</v>
      </c>
      <c r="M2264" s="40">
        <f>(Table212[[#This Row],[Return]]-$Q$3)^2</f>
        <v>1.4631201295937443E-6</v>
      </c>
      <c r="N2264" s="40">
        <f>(Table212[[#This Row],[Return]]-$Q$3)^3</f>
        <v>1.7697828328117592E-9</v>
      </c>
    </row>
    <row r="2265" spans="1:14" x14ac:dyDescent="0.3">
      <c r="A2265" s="44">
        <v>43600</v>
      </c>
      <c r="B2265" s="45">
        <v>7365.7</v>
      </c>
      <c r="C2265" s="45">
        <v>7399</v>
      </c>
      <c r="D2265" s="45">
        <v>7535</v>
      </c>
      <c r="E2265" s="45">
        <v>7335.15</v>
      </c>
      <c r="F2265" s="45">
        <v>7451</v>
      </c>
      <c r="G2265" s="45">
        <v>7454.7</v>
      </c>
      <c r="H2265" s="45">
        <v>7428.22</v>
      </c>
      <c r="I2265" s="45">
        <v>244031</v>
      </c>
      <c r="J2265" s="46">
        <v>1812716507</v>
      </c>
      <c r="K2265" s="39">
        <f>IF(ISERROR((Table212[[#This Row],[Close Price]]-G2264)/G2264),0,(Table212[[#This Row],[Close Price]]-G2264)/G2264)</f>
        <v>1.2083033520235688E-2</v>
      </c>
      <c r="L2265" s="39">
        <f>IF(OR(Table212[[#This Row],[Raw Return]]&lt;-20,Table212[[#This Row],[Raw Return]]&gt;20),"Outlier",Table212[[#This Row],[Raw Return]])</f>
        <v>1.2083033520235688E-2</v>
      </c>
      <c r="M2265" s="40">
        <f>(Table212[[#This Row],[Return]]-$Q$3)^2</f>
        <v>1.1653481982120676E-4</v>
      </c>
      <c r="N2265" s="40">
        <f>(Table212[[#This Row],[Return]]-$Q$3)^3</f>
        <v>1.2580084652887313E-6</v>
      </c>
    </row>
    <row r="2266" spans="1:14" x14ac:dyDescent="0.3">
      <c r="A2266" s="47">
        <v>43601</v>
      </c>
      <c r="B2266" s="48">
        <v>7454.7</v>
      </c>
      <c r="C2266" s="48">
        <v>7483.75</v>
      </c>
      <c r="D2266" s="48">
        <v>7663.15</v>
      </c>
      <c r="E2266" s="48">
        <v>7422</v>
      </c>
      <c r="F2266" s="48">
        <v>7639</v>
      </c>
      <c r="G2266" s="48">
        <v>7617.45</v>
      </c>
      <c r="H2266" s="48">
        <v>7518.1</v>
      </c>
      <c r="I2266" s="48">
        <v>355788</v>
      </c>
      <c r="J2266" s="49">
        <v>2674850605</v>
      </c>
      <c r="K2266" s="39">
        <f>IF(ISERROR((Table212[[#This Row],[Close Price]]-G2265)/G2265),0,(Table212[[#This Row],[Close Price]]-G2265)/G2265)</f>
        <v>2.1831864461346533E-2</v>
      </c>
      <c r="L2266" s="39">
        <f>IF(OR(Table212[[#This Row],[Raw Return]]&lt;-20,Table212[[#This Row],[Raw Return]]&gt;20),"Outlier",Table212[[#This Row],[Raw Return]])</f>
        <v>2.1831864461346533E-2</v>
      </c>
      <c r="M2266" s="40">
        <f>(Table212[[#This Row],[Return]]-$Q$3)^2</f>
        <v>4.2205430851147049E-4</v>
      </c>
      <c r="N2266" s="40">
        <f>(Table212[[#This Row],[Return]]-$Q$3)^3</f>
        <v>8.6706669965458229E-6</v>
      </c>
    </row>
    <row r="2267" spans="1:14" x14ac:dyDescent="0.3">
      <c r="A2267" s="44">
        <v>43602</v>
      </c>
      <c r="B2267" s="45">
        <v>7617.45</v>
      </c>
      <c r="C2267" s="45">
        <v>7675</v>
      </c>
      <c r="D2267" s="45">
        <v>8029.75</v>
      </c>
      <c r="E2267" s="45">
        <v>7588.35</v>
      </c>
      <c r="F2267" s="45">
        <v>7979</v>
      </c>
      <c r="G2267" s="45">
        <v>7992.95</v>
      </c>
      <c r="H2267" s="45">
        <v>7843.02</v>
      </c>
      <c r="I2267" s="45">
        <v>1012415</v>
      </c>
      <c r="J2267" s="46">
        <v>7940394418</v>
      </c>
      <c r="K2267" s="39">
        <f>IF(ISERROR((Table212[[#This Row],[Close Price]]-G2266)/G2266),0,(Table212[[#This Row],[Close Price]]-G2266)/G2266)</f>
        <v>4.9294711484814471E-2</v>
      </c>
      <c r="L2267" s="39">
        <f>IF(OR(Table212[[#This Row],[Raw Return]]&lt;-20,Table212[[#This Row],[Raw Return]]&gt;20),"Outlier",Table212[[#This Row],[Raw Return]])</f>
        <v>4.9294711484814471E-2</v>
      </c>
      <c r="M2267" s="40">
        <f>(Table212[[#This Row],[Return]]-$Q$3)^2</f>
        <v>2.3046535580468429E-3</v>
      </c>
      <c r="N2267" s="40">
        <f>(Table212[[#This Row],[Return]]-$Q$3)^3</f>
        <v>1.1063905951623151E-4</v>
      </c>
    </row>
    <row r="2268" spans="1:14" x14ac:dyDescent="0.3">
      <c r="A2268" s="47">
        <v>43605</v>
      </c>
      <c r="B2268" s="48">
        <v>7992.95</v>
      </c>
      <c r="C2268" s="48">
        <v>8056</v>
      </c>
      <c r="D2268" s="48">
        <v>8294</v>
      </c>
      <c r="E2268" s="48">
        <v>8056</v>
      </c>
      <c r="F2268" s="48">
        <v>8230.65</v>
      </c>
      <c r="G2268" s="48">
        <v>8235</v>
      </c>
      <c r="H2268" s="48">
        <v>8208.09</v>
      </c>
      <c r="I2268" s="48">
        <v>343089</v>
      </c>
      <c r="J2268" s="49">
        <v>2816104370</v>
      </c>
      <c r="K2268" s="39">
        <f>IF(ISERROR((Table212[[#This Row],[Close Price]]-G2267)/G2267),0,(Table212[[#This Row],[Close Price]]-G2267)/G2267)</f>
        <v>3.0282936838088588E-2</v>
      </c>
      <c r="L2268" s="39">
        <f>IF(OR(Table212[[#This Row],[Raw Return]]&lt;-20,Table212[[#This Row],[Raw Return]]&gt;20),"Outlier",Table212[[#This Row],[Raw Return]])</f>
        <v>3.0282936838088588E-2</v>
      </c>
      <c r="M2268" s="40">
        <f>(Table212[[#This Row],[Return]]-$Q$3)^2</f>
        <v>8.4071192515232298E-4</v>
      </c>
      <c r="N2268" s="40">
        <f>(Table212[[#This Row],[Return]]-$Q$3)^3</f>
        <v>2.4376469817296603E-5</v>
      </c>
    </row>
    <row r="2269" spans="1:14" x14ac:dyDescent="0.3">
      <c r="A2269" s="44">
        <v>43606</v>
      </c>
      <c r="B2269" s="45">
        <v>8235</v>
      </c>
      <c r="C2269" s="45">
        <v>8239</v>
      </c>
      <c r="D2269" s="45">
        <v>8335</v>
      </c>
      <c r="E2269" s="45">
        <v>8100.05</v>
      </c>
      <c r="F2269" s="45">
        <v>8170</v>
      </c>
      <c r="G2269" s="45">
        <v>8185.4</v>
      </c>
      <c r="H2269" s="45">
        <v>8209.36</v>
      </c>
      <c r="I2269" s="45">
        <v>379115</v>
      </c>
      <c r="J2269" s="46">
        <v>3112293018</v>
      </c>
      <c r="K2269" s="39">
        <f>IF(ISERROR((Table212[[#This Row],[Close Price]]-G2268)/G2268),0,(Table212[[#This Row],[Close Price]]-G2268)/G2268)</f>
        <v>-6.0230722525804938E-3</v>
      </c>
      <c r="L2269" s="39">
        <f>IF(OR(Table212[[#This Row],[Raw Return]]&lt;-20,Table212[[#This Row],[Raw Return]]&gt;20),"Outlier",Table212[[#This Row],[Raw Return]])</f>
        <v>-6.0230722525804938E-3</v>
      </c>
      <c r="M2269" s="40">
        <f>(Table212[[#This Row],[Return]]-$Q$3)^2</f>
        <v>5.3450374807035246E-5</v>
      </c>
      <c r="N2269" s="40">
        <f>(Table212[[#This Row],[Return]]-$Q$3)^3</f>
        <v>-3.9077442471199944E-7</v>
      </c>
    </row>
    <row r="2270" spans="1:14" x14ac:dyDescent="0.3">
      <c r="A2270" s="47">
        <v>43607</v>
      </c>
      <c r="B2270" s="48">
        <v>8185.4</v>
      </c>
      <c r="C2270" s="48">
        <v>8194</v>
      </c>
      <c r="D2270" s="48">
        <v>8273</v>
      </c>
      <c r="E2270" s="48">
        <v>8102</v>
      </c>
      <c r="F2270" s="48">
        <v>8215</v>
      </c>
      <c r="G2270" s="48">
        <v>8221.5499999999993</v>
      </c>
      <c r="H2270" s="48">
        <v>8192.8700000000008</v>
      </c>
      <c r="I2270" s="48">
        <v>215233</v>
      </c>
      <c r="J2270" s="49">
        <v>1763376663</v>
      </c>
      <c r="K2270" s="39">
        <f>IF(ISERROR((Table212[[#This Row],[Close Price]]-G2269)/G2269),0,(Table212[[#This Row],[Close Price]]-G2269)/G2269)</f>
        <v>4.4163999315854612E-3</v>
      </c>
      <c r="L2270" s="39">
        <f>IF(OR(Table212[[#This Row],[Raw Return]]&lt;-20,Table212[[#This Row],[Raw Return]]&gt;20),"Outlier",Table212[[#This Row],[Raw Return]])</f>
        <v>4.4163999315854612E-3</v>
      </c>
      <c r="M2270" s="40">
        <f>(Table212[[#This Row],[Return]]-$Q$3)^2</f>
        <v>9.7874863483820804E-6</v>
      </c>
      <c r="N2270" s="40">
        <f>(Table212[[#This Row],[Return]]-$Q$3)^3</f>
        <v>3.0620110524387928E-8</v>
      </c>
    </row>
    <row r="2271" spans="1:14" x14ac:dyDescent="0.3">
      <c r="A2271" s="44">
        <v>43608</v>
      </c>
      <c r="B2271" s="45">
        <v>8221.5499999999993</v>
      </c>
      <c r="C2271" s="45">
        <v>8275</v>
      </c>
      <c r="D2271" s="45">
        <v>8303</v>
      </c>
      <c r="E2271" s="45">
        <v>7980</v>
      </c>
      <c r="F2271" s="45">
        <v>8008</v>
      </c>
      <c r="G2271" s="45">
        <v>8013.3</v>
      </c>
      <c r="H2271" s="45">
        <v>8159.3</v>
      </c>
      <c r="I2271" s="45">
        <v>311471</v>
      </c>
      <c r="J2271" s="46">
        <v>2541383981</v>
      </c>
      <c r="K2271" s="39">
        <f>IF(ISERROR((Table212[[#This Row],[Close Price]]-G2270)/G2270),0,(Table212[[#This Row],[Close Price]]-G2270)/G2270)</f>
        <v>-2.5329773582840109E-2</v>
      </c>
      <c r="L2271" s="39">
        <f>IF(OR(Table212[[#This Row],[Raw Return]]&lt;-20,Table212[[#This Row],[Raw Return]]&gt;20),"Outlier",Table212[[#This Row],[Raw Return]])</f>
        <v>-2.5329773582840109E-2</v>
      </c>
      <c r="M2271" s="40">
        <f>(Table212[[#This Row],[Return]]-$Q$3)^2</f>
        <v>7.0850076369495529E-4</v>
      </c>
      <c r="N2271" s="40">
        <f>(Table212[[#This Row],[Return]]-$Q$3)^3</f>
        <v>-1.8858644945681138E-5</v>
      </c>
    </row>
    <row r="2272" spans="1:14" x14ac:dyDescent="0.3">
      <c r="A2272" s="47">
        <v>43609</v>
      </c>
      <c r="B2272" s="48">
        <v>8013.3</v>
      </c>
      <c r="C2272" s="48">
        <v>8013</v>
      </c>
      <c r="D2272" s="48">
        <v>8185</v>
      </c>
      <c r="E2272" s="48">
        <v>7998.3</v>
      </c>
      <c r="F2272" s="48">
        <v>8157</v>
      </c>
      <c r="G2272" s="48">
        <v>8151.7</v>
      </c>
      <c r="H2272" s="48">
        <v>8098.67</v>
      </c>
      <c r="I2272" s="48">
        <v>224594</v>
      </c>
      <c r="J2272" s="49">
        <v>1818913527</v>
      </c>
      <c r="K2272" s="39">
        <f>IF(ISERROR((Table212[[#This Row],[Close Price]]-G2271)/G2271),0,(Table212[[#This Row],[Close Price]]-G2271)/G2271)</f>
        <v>1.7271286486216619E-2</v>
      </c>
      <c r="L2272" s="39">
        <f>IF(OR(Table212[[#This Row],[Raw Return]]&lt;-20,Table212[[#This Row],[Raw Return]]&gt;20),"Outlier",Table212[[#This Row],[Raw Return]])</f>
        <v>1.7271286486216619E-2</v>
      </c>
      <c r="M2272" s="40">
        <f>(Table212[[#This Row],[Return]]-$Q$3)^2</f>
        <v>2.5546851342432081E-4</v>
      </c>
      <c r="N2272" s="40">
        <f>(Table212[[#This Row],[Return]]-$Q$3)^3</f>
        <v>4.0832509450539956E-6</v>
      </c>
    </row>
    <row r="2273" spans="1:14" x14ac:dyDescent="0.3">
      <c r="A2273" s="44">
        <v>43612</v>
      </c>
      <c r="B2273" s="45">
        <v>8151.7</v>
      </c>
      <c r="C2273" s="45">
        <v>8150</v>
      </c>
      <c r="D2273" s="45">
        <v>8250</v>
      </c>
      <c r="E2273" s="45">
        <v>8112</v>
      </c>
      <c r="F2273" s="45">
        <v>8210</v>
      </c>
      <c r="G2273" s="45">
        <v>8213.0499999999993</v>
      </c>
      <c r="H2273" s="45">
        <v>8198.76</v>
      </c>
      <c r="I2273" s="45">
        <v>169859</v>
      </c>
      <c r="J2273" s="46">
        <v>1392633101</v>
      </c>
      <c r="K2273" s="39">
        <f>IF(ISERROR((Table212[[#This Row],[Close Price]]-G2272)/G2272),0,(Table212[[#This Row],[Close Price]]-G2272)/G2272)</f>
        <v>7.526037513647393E-3</v>
      </c>
      <c r="L2273" s="39">
        <f>IF(OR(Table212[[#This Row],[Raw Return]]&lt;-20,Table212[[#This Row],[Raw Return]]&gt;20),"Outlier",Table212[[#This Row],[Raw Return]])</f>
        <v>7.526037513647393E-3</v>
      </c>
      <c r="M2273" s="40">
        <f>(Table212[[#This Row],[Return]]-$Q$3)^2</f>
        <v>3.8914308845647198E-5</v>
      </c>
      <c r="N2273" s="40">
        <f>(Table212[[#This Row],[Return]]-$Q$3)^3</f>
        <v>2.4275265139934221E-7</v>
      </c>
    </row>
    <row r="2274" spans="1:14" x14ac:dyDescent="0.3">
      <c r="A2274" s="47">
        <v>43613</v>
      </c>
      <c r="B2274" s="48">
        <v>8213.0499999999993</v>
      </c>
      <c r="C2274" s="48">
        <v>8200</v>
      </c>
      <c r="D2274" s="48">
        <v>8242.5</v>
      </c>
      <c r="E2274" s="48">
        <v>8069.5</v>
      </c>
      <c r="F2274" s="48">
        <v>8100</v>
      </c>
      <c r="G2274" s="48">
        <v>8128.55</v>
      </c>
      <c r="H2274" s="48">
        <v>8145.26</v>
      </c>
      <c r="I2274" s="48">
        <v>263409</v>
      </c>
      <c r="J2274" s="49">
        <v>2145535772</v>
      </c>
      <c r="K2274" s="39">
        <f>IF(ISERROR((Table212[[#This Row],[Close Price]]-G2273)/G2273),0,(Table212[[#This Row],[Close Price]]-G2273)/G2273)</f>
        <v>-1.0288504270642344E-2</v>
      </c>
      <c r="L2274" s="39">
        <f>IF(OR(Table212[[#This Row],[Raw Return]]&lt;-20,Table212[[#This Row],[Raw Return]]&gt;20),"Outlier",Table212[[#This Row],[Raw Return]])</f>
        <v>-1.0288504270642344E-2</v>
      </c>
      <c r="M2274" s="40">
        <f>(Table212[[#This Row],[Return]]-$Q$3)^2</f>
        <v>1.3401323009732451E-4</v>
      </c>
      <c r="N2274" s="40">
        <f>(Table212[[#This Row],[Return]]-$Q$3)^3</f>
        <v>-1.5513918748173375E-6</v>
      </c>
    </row>
    <row r="2275" spans="1:14" x14ac:dyDescent="0.3">
      <c r="A2275" s="44">
        <v>43614</v>
      </c>
      <c r="B2275" s="45">
        <v>8128.55</v>
      </c>
      <c r="C2275" s="45">
        <v>8128.4</v>
      </c>
      <c r="D2275" s="45">
        <v>8160</v>
      </c>
      <c r="E2275" s="45">
        <v>8055.15</v>
      </c>
      <c r="F2275" s="45">
        <v>8110.05</v>
      </c>
      <c r="G2275" s="45">
        <v>8131.75</v>
      </c>
      <c r="H2275" s="45">
        <v>8113.94</v>
      </c>
      <c r="I2275" s="45">
        <v>106040</v>
      </c>
      <c r="J2275" s="46">
        <v>860401983</v>
      </c>
      <c r="K2275" s="39">
        <f>IF(ISERROR((Table212[[#This Row],[Close Price]]-G2274)/G2274),0,(Table212[[#This Row],[Close Price]]-G2274)/G2274)</f>
        <v>3.9367414852585248E-4</v>
      </c>
      <c r="L2275" s="39">
        <f>IF(OR(Table212[[#This Row],[Raw Return]]&lt;-20,Table212[[#This Row],[Raw Return]]&gt;20),"Outlier",Table212[[#This Row],[Raw Return]])</f>
        <v>3.9367414852585248E-4</v>
      </c>
      <c r="M2275" s="40">
        <f>(Table212[[#This Row],[Return]]-$Q$3)^2</f>
        <v>7.9964715462493042E-7</v>
      </c>
      <c r="N2275" s="40">
        <f>(Table212[[#This Row],[Return]]-$Q$3)^3</f>
        <v>-7.1506841325540181E-10</v>
      </c>
    </row>
    <row r="2276" spans="1:14" x14ac:dyDescent="0.3">
      <c r="A2276" s="47">
        <v>43615</v>
      </c>
      <c r="B2276" s="48">
        <v>8131.75</v>
      </c>
      <c r="C2276" s="48">
        <v>8150</v>
      </c>
      <c r="D2276" s="48">
        <v>8260</v>
      </c>
      <c r="E2276" s="48">
        <v>8120</v>
      </c>
      <c r="F2276" s="48">
        <v>8199.9</v>
      </c>
      <c r="G2276" s="48">
        <v>8226.9</v>
      </c>
      <c r="H2276" s="48">
        <v>8207.64</v>
      </c>
      <c r="I2276" s="48">
        <v>211411</v>
      </c>
      <c r="J2276" s="49">
        <v>1735184979</v>
      </c>
      <c r="K2276" s="39">
        <f>IF(ISERROR((Table212[[#This Row],[Close Price]]-G2275)/G2275),0,(Table212[[#This Row],[Close Price]]-G2275)/G2275)</f>
        <v>1.1701048359824101E-2</v>
      </c>
      <c r="L2276" s="39">
        <f>IF(OR(Table212[[#This Row],[Raw Return]]&lt;-20,Table212[[#This Row],[Raw Return]]&gt;20),"Outlier",Table212[[#This Row],[Raw Return]])</f>
        <v>1.1701048359824101E-2</v>
      </c>
      <c r="M2276" s="40">
        <f>(Table212[[#This Row],[Return]]-$Q$3)^2</f>
        <v>1.0843357397548212E-4</v>
      </c>
      <c r="N2276" s="40">
        <f>(Table212[[#This Row],[Return]]-$Q$3)^3</f>
        <v>1.1291344515367316E-6</v>
      </c>
    </row>
    <row r="2277" spans="1:14" x14ac:dyDescent="0.3">
      <c r="A2277" s="44">
        <v>43616</v>
      </c>
      <c r="B2277" s="45">
        <v>8226.9</v>
      </c>
      <c r="C2277" s="45">
        <v>8219</v>
      </c>
      <c r="D2277" s="45">
        <v>8279</v>
      </c>
      <c r="E2277" s="45">
        <v>8152.65</v>
      </c>
      <c r="F2277" s="45">
        <v>8194</v>
      </c>
      <c r="G2277" s="45">
        <v>8187.95</v>
      </c>
      <c r="H2277" s="45">
        <v>8214.61</v>
      </c>
      <c r="I2277" s="45">
        <v>252199</v>
      </c>
      <c r="J2277" s="46">
        <v>2071715733</v>
      </c>
      <c r="K2277" s="39">
        <f>IF(ISERROR((Table212[[#This Row],[Close Price]]-G2276)/G2276),0,(Table212[[#This Row],[Close Price]]-G2276)/G2276)</f>
        <v>-4.7344686333855787E-3</v>
      </c>
      <c r="L2277" s="39">
        <f>IF(OR(Table212[[#This Row],[Raw Return]]&lt;-20,Table212[[#This Row],[Raw Return]]&gt;20),"Outlier",Table212[[#This Row],[Raw Return]])</f>
        <v>-4.7344686333855787E-3</v>
      </c>
      <c r="M2277" s="40">
        <f>(Table212[[#This Row],[Return]]-$Q$3)^2</f>
        <v>3.6268972993066169E-5</v>
      </c>
      <c r="N2277" s="40">
        <f>(Table212[[#This Row],[Return]]-$Q$3)^3</f>
        <v>-2.1842527297718092E-7</v>
      </c>
    </row>
    <row r="2278" spans="1:14" x14ac:dyDescent="0.3">
      <c r="A2278" s="47">
        <v>43619</v>
      </c>
      <c r="B2278" s="48">
        <v>8187.95</v>
      </c>
      <c r="C2278" s="48">
        <v>8194</v>
      </c>
      <c r="D2278" s="48">
        <v>8365</v>
      </c>
      <c r="E2278" s="48">
        <v>8194</v>
      </c>
      <c r="F2278" s="48">
        <v>8346.2000000000007</v>
      </c>
      <c r="G2278" s="48">
        <v>8348.1</v>
      </c>
      <c r="H2278" s="48">
        <v>8302.11</v>
      </c>
      <c r="I2278" s="48">
        <v>170966</v>
      </c>
      <c r="J2278" s="49">
        <v>1419378032</v>
      </c>
      <c r="K2278" s="39">
        <f>IF(ISERROR((Table212[[#This Row],[Close Price]]-G2277)/G2277),0,(Table212[[#This Row],[Close Price]]-G2277)/G2277)</f>
        <v>1.9559230332378746E-2</v>
      </c>
      <c r="L2278" s="39">
        <f>IF(OR(Table212[[#This Row],[Raw Return]]&lt;-20,Table212[[#This Row],[Raw Return]]&gt;20),"Outlier",Table212[[#This Row],[Raw Return]])</f>
        <v>1.9559230332378746E-2</v>
      </c>
      <c r="M2278" s="40">
        <f>(Table212[[#This Row],[Return]]-$Q$3)^2</f>
        <v>3.3384136334204946E-4</v>
      </c>
      <c r="N2278" s="40">
        <f>(Table212[[#This Row],[Return]]-$Q$3)^3</f>
        <v>6.099724469095735E-6</v>
      </c>
    </row>
    <row r="2279" spans="1:14" x14ac:dyDescent="0.3">
      <c r="A2279" s="44">
        <v>43620</v>
      </c>
      <c r="B2279" s="45">
        <v>8348.1</v>
      </c>
      <c r="C2279" s="45">
        <v>8344.9500000000007</v>
      </c>
      <c r="D2279" s="45">
        <v>8388</v>
      </c>
      <c r="E2279" s="45">
        <v>8292.35</v>
      </c>
      <c r="F2279" s="45">
        <v>8310</v>
      </c>
      <c r="G2279" s="45">
        <v>8312.85</v>
      </c>
      <c r="H2279" s="45">
        <v>8339.7900000000009</v>
      </c>
      <c r="I2279" s="45">
        <v>132333</v>
      </c>
      <c r="J2279" s="46">
        <v>1103629306</v>
      </c>
      <c r="K2279" s="39">
        <f>IF(ISERROR((Table212[[#This Row],[Close Price]]-G2278)/G2278),0,(Table212[[#This Row],[Close Price]]-G2278)/G2278)</f>
        <v>-4.2225176986380132E-3</v>
      </c>
      <c r="L2279" s="39">
        <f>IF(OR(Table212[[#This Row],[Raw Return]]&lt;-20,Table212[[#This Row],[Raw Return]]&gt;20),"Outlier",Table212[[#This Row],[Raw Return]])</f>
        <v>-4.2225176986380132E-3</v>
      </c>
      <c r="M2279" s="40">
        <f>(Table212[[#This Row],[Return]]-$Q$3)^2</f>
        <v>3.0364748081622519E-5</v>
      </c>
      <c r="N2279" s="40">
        <f>(Table212[[#This Row],[Return]]-$Q$3)^3</f>
        <v>-1.673225688649444E-7</v>
      </c>
    </row>
    <row r="2280" spans="1:14" x14ac:dyDescent="0.3">
      <c r="A2280" s="47">
        <v>43622</v>
      </c>
      <c r="B2280" s="48">
        <v>8312.85</v>
      </c>
      <c r="C2280" s="48">
        <v>8329</v>
      </c>
      <c r="D2280" s="48">
        <v>8362.7999999999993</v>
      </c>
      <c r="E2280" s="48">
        <v>8102.1</v>
      </c>
      <c r="F2280" s="48">
        <v>8149.7</v>
      </c>
      <c r="G2280" s="48">
        <v>8125.2</v>
      </c>
      <c r="H2280" s="48">
        <v>8221.91</v>
      </c>
      <c r="I2280" s="48">
        <v>176636</v>
      </c>
      <c r="J2280" s="49">
        <v>1452284505</v>
      </c>
      <c r="K2280" s="39">
        <f>IF(ISERROR((Table212[[#This Row],[Close Price]]-G2279)/G2279),0,(Table212[[#This Row],[Close Price]]-G2279)/G2279)</f>
        <v>-2.2573485627672883E-2</v>
      </c>
      <c r="L2280" s="39">
        <f>IF(OR(Table212[[#This Row],[Raw Return]]&lt;-20,Table212[[#This Row],[Raw Return]]&gt;20),"Outlier",Table212[[#This Row],[Raw Return]])</f>
        <v>-2.2573485627672883E-2</v>
      </c>
      <c r="M2280" s="40">
        <f>(Table212[[#This Row],[Return]]-$Q$3)^2</f>
        <v>5.693659183619871E-4</v>
      </c>
      <c r="N2280" s="40">
        <f>(Table212[[#This Row],[Return]]-$Q$3)^3</f>
        <v>-1.3585862059298104E-5</v>
      </c>
    </row>
    <row r="2281" spans="1:14" x14ac:dyDescent="0.3">
      <c r="A2281" s="44">
        <v>43623</v>
      </c>
      <c r="B2281" s="45">
        <v>8125.2</v>
      </c>
      <c r="C2281" s="45">
        <v>8160</v>
      </c>
      <c r="D2281" s="45">
        <v>8245</v>
      </c>
      <c r="E2281" s="45">
        <v>8103.4</v>
      </c>
      <c r="F2281" s="45">
        <v>8186.95</v>
      </c>
      <c r="G2281" s="45">
        <v>8202.35</v>
      </c>
      <c r="H2281" s="45">
        <v>8183.58</v>
      </c>
      <c r="I2281" s="45">
        <v>159028</v>
      </c>
      <c r="J2281" s="46">
        <v>1301418629</v>
      </c>
      <c r="K2281" s="39">
        <f>IF(ISERROR((Table212[[#This Row],[Close Price]]-G2280)/G2280),0,(Table212[[#This Row],[Close Price]]-G2280)/G2280)</f>
        <v>9.4951508885935797E-3</v>
      </c>
      <c r="L2281" s="39">
        <f>IF(OR(Table212[[#This Row],[Raw Return]]&lt;-20,Table212[[#This Row],[Raw Return]]&gt;20),"Outlier",Table212[[#This Row],[Raw Return]])</f>
        <v>9.4951508885935797E-3</v>
      </c>
      <c r="M2281" s="40">
        <f>(Table212[[#This Row],[Return]]-$Q$3)^2</f>
        <v>6.7358900321441573E-5</v>
      </c>
      <c r="N2281" s="40">
        <f>(Table212[[#This Row],[Return]]-$Q$3)^3</f>
        <v>5.528311202855627E-7</v>
      </c>
    </row>
    <row r="2282" spans="1:14" x14ac:dyDescent="0.3">
      <c r="A2282" s="47">
        <v>43626</v>
      </c>
      <c r="B2282" s="48">
        <v>8202.35</v>
      </c>
      <c r="C2282" s="48">
        <v>8260</v>
      </c>
      <c r="D2282" s="48">
        <v>8360</v>
      </c>
      <c r="E2282" s="48">
        <v>8226.7000000000007</v>
      </c>
      <c r="F2282" s="48">
        <v>8290</v>
      </c>
      <c r="G2282" s="48">
        <v>8304.4500000000007</v>
      </c>
      <c r="H2282" s="48">
        <v>8310.0400000000009</v>
      </c>
      <c r="I2282" s="48">
        <v>186362</v>
      </c>
      <c r="J2282" s="49">
        <v>1548675018</v>
      </c>
      <c r="K2282" s="39">
        <f>IF(ISERROR((Table212[[#This Row],[Close Price]]-G2281)/G2281),0,(Table212[[#This Row],[Close Price]]-G2281)/G2281)</f>
        <v>1.2447652197236201E-2</v>
      </c>
      <c r="L2282" s="39">
        <f>IF(OR(Table212[[#This Row],[Raw Return]]&lt;-20,Table212[[#This Row],[Raw Return]]&gt;20),"Outlier",Table212[[#This Row],[Raw Return]])</f>
        <v>1.2447652197236201E-2</v>
      </c>
      <c r="M2282" s="40">
        <f>(Table212[[#This Row],[Return]]-$Q$3)^2</f>
        <v>1.2453997823632992E-4</v>
      </c>
      <c r="N2282" s="40">
        <f>(Table212[[#This Row],[Return]]-$Q$3)^3</f>
        <v>1.3898347887381409E-6</v>
      </c>
    </row>
    <row r="2283" spans="1:14" x14ac:dyDescent="0.3">
      <c r="A2283" s="44">
        <v>43627</v>
      </c>
      <c r="B2283" s="45">
        <v>8304.4500000000007</v>
      </c>
      <c r="C2283" s="45">
        <v>8310</v>
      </c>
      <c r="D2283" s="45">
        <v>8339.1</v>
      </c>
      <c r="E2283" s="45">
        <v>8241.6</v>
      </c>
      <c r="F2283" s="45">
        <v>8260</v>
      </c>
      <c r="G2283" s="45">
        <v>8270.65</v>
      </c>
      <c r="H2283" s="45">
        <v>8287.6200000000008</v>
      </c>
      <c r="I2283" s="45">
        <v>165578</v>
      </c>
      <c r="J2283" s="46">
        <v>1372247600</v>
      </c>
      <c r="K2283" s="39">
        <f>IF(ISERROR((Table212[[#This Row],[Close Price]]-G2282)/G2282),0,(Table212[[#This Row],[Close Price]]-G2282)/G2282)</f>
        <v>-4.0701069908303487E-3</v>
      </c>
      <c r="L2283" s="39">
        <f>IF(OR(Table212[[#This Row],[Raw Return]]&lt;-20,Table212[[#This Row],[Raw Return]]&gt;20),"Outlier",Table212[[#This Row],[Raw Return]])</f>
        <v>-4.0701069908303487E-3</v>
      </c>
      <c r="M2283" s="40">
        <f>(Table212[[#This Row],[Return]]-$Q$3)^2</f>
        <v>2.8708282540954134E-5</v>
      </c>
      <c r="N2283" s="40">
        <f>(Table212[[#This Row],[Return]]-$Q$3)^3</f>
        <v>-1.5381929542663185E-7</v>
      </c>
    </row>
    <row r="2284" spans="1:14" x14ac:dyDescent="0.3">
      <c r="A2284" s="47">
        <v>43628</v>
      </c>
      <c r="B2284" s="48">
        <v>8270.65</v>
      </c>
      <c r="C2284" s="48">
        <v>8275</v>
      </c>
      <c r="D2284" s="48">
        <v>8288.6</v>
      </c>
      <c r="E2284" s="48">
        <v>8185.9</v>
      </c>
      <c r="F2284" s="48">
        <v>8232</v>
      </c>
      <c r="G2284" s="48">
        <v>8245.6</v>
      </c>
      <c r="H2284" s="48">
        <v>8237.75</v>
      </c>
      <c r="I2284" s="48">
        <v>125371</v>
      </c>
      <c r="J2284" s="49">
        <v>1032774828</v>
      </c>
      <c r="K2284" s="39">
        <f>IF(ISERROR((Table212[[#This Row],[Close Price]]-G2283)/G2283),0,(Table212[[#This Row],[Close Price]]-G2283)/G2283)</f>
        <v>-3.0287825019798048E-3</v>
      </c>
      <c r="L2284" s="39">
        <f>IF(OR(Table212[[#This Row],[Raw Return]]&lt;-20,Table212[[#This Row],[Raw Return]]&gt;20),"Outlier",Table212[[#This Row],[Raw Return]])</f>
        <v>-3.0287825019798048E-3</v>
      </c>
      <c r="M2284" s="40">
        <f>(Table212[[#This Row],[Return]]-$Q$3)^2</f>
        <v>1.86337829711631E-5</v>
      </c>
      <c r="N2284" s="40">
        <f>(Table212[[#This Row],[Return]]-$Q$3)^3</f>
        <v>-8.0436200759365451E-8</v>
      </c>
    </row>
    <row r="2285" spans="1:14" x14ac:dyDescent="0.3">
      <c r="A2285" s="44">
        <v>43629</v>
      </c>
      <c r="B2285" s="45">
        <v>8245.6</v>
      </c>
      <c r="C2285" s="45">
        <v>8237.4500000000007</v>
      </c>
      <c r="D2285" s="45">
        <v>8320</v>
      </c>
      <c r="E2285" s="45">
        <v>8213</v>
      </c>
      <c r="F2285" s="45">
        <v>8307</v>
      </c>
      <c r="G2285" s="45">
        <v>8292.35</v>
      </c>
      <c r="H2285" s="45">
        <v>8260.1200000000008</v>
      </c>
      <c r="I2285" s="45">
        <v>115153</v>
      </c>
      <c r="J2285" s="46">
        <v>951178126</v>
      </c>
      <c r="K2285" s="39">
        <f>IF(ISERROR((Table212[[#This Row],[Close Price]]-G2284)/G2284),0,(Table212[[#This Row],[Close Price]]-G2284)/G2284)</f>
        <v>5.6696905016008535E-3</v>
      </c>
      <c r="L2285" s="39">
        <f>IF(OR(Table212[[#This Row],[Raw Return]]&lt;-20,Table212[[#This Row],[Raw Return]]&gt;20),"Outlier",Table212[[#This Row],[Raw Return]])</f>
        <v>5.6696905016008535E-3</v>
      </c>
      <c r="M2285" s="40">
        <f>(Table212[[#This Row],[Return]]-$Q$3)^2</f>
        <v>1.9200052321551367E-5</v>
      </c>
      <c r="N2285" s="40">
        <f>(Table212[[#This Row],[Return]]-$Q$3)^3</f>
        <v>8.4130528725354926E-8</v>
      </c>
    </row>
    <row r="2286" spans="1:14" x14ac:dyDescent="0.3">
      <c r="A2286" s="47">
        <v>43630</v>
      </c>
      <c r="B2286" s="48">
        <v>8292.35</v>
      </c>
      <c r="C2286" s="48">
        <v>8287</v>
      </c>
      <c r="D2286" s="48">
        <v>8315</v>
      </c>
      <c r="E2286" s="48">
        <v>8200</v>
      </c>
      <c r="F2286" s="48">
        <v>8221</v>
      </c>
      <c r="G2286" s="48">
        <v>8235.15</v>
      </c>
      <c r="H2286" s="48">
        <v>8263.4599999999991</v>
      </c>
      <c r="I2286" s="48">
        <v>101331</v>
      </c>
      <c r="J2286" s="49">
        <v>837344402</v>
      </c>
      <c r="K2286" s="39">
        <f>IF(ISERROR((Table212[[#This Row],[Close Price]]-G2285)/G2285),0,(Table212[[#This Row],[Close Price]]-G2285)/G2285)</f>
        <v>-6.8979239901838111E-3</v>
      </c>
      <c r="L2286" s="39">
        <f>IF(OR(Table212[[#This Row],[Raw Return]]&lt;-20,Table212[[#This Row],[Raw Return]]&gt;20),"Outlier",Table212[[#This Row],[Raw Return]])</f>
        <v>-6.8979239901838111E-3</v>
      </c>
      <c r="M2286" s="40">
        <f>(Table212[[#This Row],[Return]]-$Q$3)^2</f>
        <v>6.7007781050713665E-5</v>
      </c>
      <c r="N2286" s="40">
        <f>(Table212[[#This Row],[Return]]-$Q$3)^3</f>
        <v>-5.4851417445671062E-7</v>
      </c>
    </row>
    <row r="2287" spans="1:14" x14ac:dyDescent="0.3">
      <c r="A2287" s="44">
        <v>43633</v>
      </c>
      <c r="B2287" s="45">
        <v>8235.15</v>
      </c>
      <c r="C2287" s="45">
        <v>8244</v>
      </c>
      <c r="D2287" s="45">
        <v>8244</v>
      </c>
      <c r="E2287" s="45">
        <v>8094.65</v>
      </c>
      <c r="F2287" s="45">
        <v>8104</v>
      </c>
      <c r="G2287" s="45">
        <v>8121.3</v>
      </c>
      <c r="H2287" s="45">
        <v>8173.23</v>
      </c>
      <c r="I2287" s="45">
        <v>104058</v>
      </c>
      <c r="J2287" s="46">
        <v>850489628</v>
      </c>
      <c r="K2287" s="39">
        <f>IF(ISERROR((Table212[[#This Row],[Close Price]]-G2286)/G2286),0,(Table212[[#This Row],[Close Price]]-G2286)/G2286)</f>
        <v>-1.3824884792626663E-2</v>
      </c>
      <c r="L2287" s="39">
        <f>IF(OR(Table212[[#This Row],[Raw Return]]&lt;-20,Table212[[#This Row],[Raw Return]]&gt;20),"Outlier",Table212[[#This Row],[Raw Return]])</f>
        <v>-1.3824884792626663E-2</v>
      </c>
      <c r="M2287" s="40">
        <f>(Table212[[#This Row],[Return]]-$Q$3)^2</f>
        <v>2.283963872429263E-4</v>
      </c>
      <c r="N2287" s="40">
        <f>(Table212[[#This Row],[Return]]-$Q$3)^3</f>
        <v>-3.4517063776655799E-6</v>
      </c>
    </row>
    <row r="2288" spans="1:14" x14ac:dyDescent="0.3">
      <c r="A2288" s="47">
        <v>43634</v>
      </c>
      <c r="B2288" s="48">
        <v>8121.3</v>
      </c>
      <c r="C2288" s="48">
        <v>8144</v>
      </c>
      <c r="D2288" s="48">
        <v>8275</v>
      </c>
      <c r="E2288" s="48">
        <v>8130</v>
      </c>
      <c r="F2288" s="48">
        <v>8250</v>
      </c>
      <c r="G2288" s="48">
        <v>8246.25</v>
      </c>
      <c r="H2288" s="48">
        <v>8197.32</v>
      </c>
      <c r="I2288" s="48">
        <v>134711</v>
      </c>
      <c r="J2288" s="49">
        <v>1104269424</v>
      </c>
      <c r="K2288" s="39">
        <f>IF(ISERROR((Table212[[#This Row],[Close Price]]-G2287)/G2287),0,(Table212[[#This Row],[Close Price]]-G2287)/G2287)</f>
        <v>1.5385467843818085E-2</v>
      </c>
      <c r="L2288" s="39">
        <f>IF(OR(Table212[[#This Row],[Raw Return]]&lt;-20,Table212[[#This Row],[Raw Return]]&gt;20),"Outlier",Table212[[#This Row],[Raw Return]])</f>
        <v>1.5385467843818085E-2</v>
      </c>
      <c r="M2288" s="40">
        <f>(Table212[[#This Row],[Return]]-$Q$3)^2</f>
        <v>1.9874130432273246E-4</v>
      </c>
      <c r="N2288" s="40">
        <f>(Table212[[#This Row],[Return]]-$Q$3)^3</f>
        <v>2.8017682119408948E-6</v>
      </c>
    </row>
    <row r="2289" spans="1:14" x14ac:dyDescent="0.3">
      <c r="A2289" s="44">
        <v>43635</v>
      </c>
      <c r="B2289" s="45">
        <v>8246.25</v>
      </c>
      <c r="C2289" s="45">
        <v>8285</v>
      </c>
      <c r="D2289" s="45">
        <v>8310</v>
      </c>
      <c r="E2289" s="45">
        <v>8191.3</v>
      </c>
      <c r="F2289" s="45">
        <v>8229.9500000000007</v>
      </c>
      <c r="G2289" s="45">
        <v>8257</v>
      </c>
      <c r="H2289" s="45">
        <v>8257.33</v>
      </c>
      <c r="I2289" s="45">
        <v>130334</v>
      </c>
      <c r="J2289" s="46">
        <v>1076211238</v>
      </c>
      <c r="K2289" s="39">
        <f>IF(ISERROR((Table212[[#This Row],[Close Price]]-G2288)/G2288),0,(Table212[[#This Row],[Close Price]]-G2288)/G2288)</f>
        <v>1.3036228588752463E-3</v>
      </c>
      <c r="L2289" s="39">
        <f>IF(OR(Table212[[#This Row],[Raw Return]]&lt;-20,Table212[[#This Row],[Raw Return]]&gt;20),"Outlier",Table212[[#This Row],[Raw Return]])</f>
        <v>1.3036228588752463E-3</v>
      </c>
      <c r="M2289" s="40">
        <f>(Table212[[#This Row],[Return]]-$Q$3)^2</f>
        <v>2.4708028564340607E-10</v>
      </c>
      <c r="N2289" s="40">
        <f>(Table212[[#This Row],[Return]]-$Q$3)^3</f>
        <v>3.8838025461266086E-15</v>
      </c>
    </row>
    <row r="2290" spans="1:14" x14ac:dyDescent="0.3">
      <c r="A2290" s="47">
        <v>43636</v>
      </c>
      <c r="B2290" s="48">
        <v>8257</v>
      </c>
      <c r="C2290" s="48">
        <v>8177</v>
      </c>
      <c r="D2290" s="48">
        <v>8474</v>
      </c>
      <c r="E2290" s="48">
        <v>8177</v>
      </c>
      <c r="F2290" s="48">
        <v>8431</v>
      </c>
      <c r="G2290" s="48">
        <v>8417.85</v>
      </c>
      <c r="H2290" s="48">
        <v>8356.93</v>
      </c>
      <c r="I2290" s="48">
        <v>143596</v>
      </c>
      <c r="J2290" s="49">
        <v>1200022284</v>
      </c>
      <c r="K2290" s="39">
        <f>IF(ISERROR((Table212[[#This Row],[Close Price]]-G2289)/G2289),0,(Table212[[#This Row],[Close Price]]-G2289)/G2289)</f>
        <v>1.9480440838076828E-2</v>
      </c>
      <c r="L2290" s="39">
        <f>IF(OR(Table212[[#This Row],[Raw Return]]&lt;-20,Table212[[#This Row],[Raw Return]]&gt;20),"Outlier",Table212[[#This Row],[Raw Return]])</f>
        <v>1.9480440838076828E-2</v>
      </c>
      <c r="M2290" s="40">
        <f>(Table212[[#This Row],[Return]]-$Q$3)^2</f>
        <v>3.3096839401377626E-4</v>
      </c>
      <c r="N2290" s="40">
        <f>(Table212[[#This Row],[Return]]-$Q$3)^3</f>
        <v>6.0211546767662637E-6</v>
      </c>
    </row>
    <row r="2291" spans="1:14" x14ac:dyDescent="0.3">
      <c r="A2291" s="44">
        <v>43637</v>
      </c>
      <c r="B2291" s="45">
        <v>8417.85</v>
      </c>
      <c r="C2291" s="45">
        <v>8382</v>
      </c>
      <c r="D2291" s="45">
        <v>8459</v>
      </c>
      <c r="E2291" s="45">
        <v>8363.5</v>
      </c>
      <c r="F2291" s="45">
        <v>8383</v>
      </c>
      <c r="G2291" s="45">
        <v>8392.4500000000007</v>
      </c>
      <c r="H2291" s="45">
        <v>8406.07</v>
      </c>
      <c r="I2291" s="45">
        <v>230915</v>
      </c>
      <c r="J2291" s="46">
        <v>1941088173</v>
      </c>
      <c r="K2291" s="39">
        <f>IF(ISERROR((Table212[[#This Row],[Close Price]]-G2290)/G2290),0,(Table212[[#This Row],[Close Price]]-G2290)/G2290)</f>
        <v>-3.0173975540072149E-3</v>
      </c>
      <c r="L2291" s="39">
        <f>IF(OR(Table212[[#This Row],[Raw Return]]&lt;-20,Table212[[#This Row],[Raw Return]]&gt;20),"Outlier",Table212[[#This Row],[Raw Return]])</f>
        <v>-3.0173975540072149E-3</v>
      </c>
      <c r="M2291" s="40">
        <f>(Table212[[#This Row],[Return]]-$Q$3)^2</f>
        <v>1.853562208410393E-5</v>
      </c>
      <c r="N2291" s="40">
        <f>(Table212[[#This Row],[Return]]-$Q$3)^3</f>
        <v>-7.9801443883117537E-8</v>
      </c>
    </row>
    <row r="2292" spans="1:14" x14ac:dyDescent="0.3">
      <c r="A2292" s="47">
        <v>43640</v>
      </c>
      <c r="B2292" s="48">
        <v>8392.4500000000007</v>
      </c>
      <c r="C2292" s="48">
        <v>8392.4500000000007</v>
      </c>
      <c r="D2292" s="48">
        <v>8432</v>
      </c>
      <c r="E2292" s="48">
        <v>8338</v>
      </c>
      <c r="F2292" s="48">
        <v>8375</v>
      </c>
      <c r="G2292" s="48">
        <v>8354.65</v>
      </c>
      <c r="H2292" s="48">
        <v>8379.5400000000009</v>
      </c>
      <c r="I2292" s="48">
        <v>107927</v>
      </c>
      <c r="J2292" s="49">
        <v>904378549</v>
      </c>
      <c r="K2292" s="39">
        <f>IF(ISERROR((Table212[[#This Row],[Close Price]]-G2291)/G2291),0,(Table212[[#This Row],[Close Price]]-G2291)/G2291)</f>
        <v>-4.5040482814912314E-3</v>
      </c>
      <c r="L2292" s="39">
        <f>IF(OR(Table212[[#This Row],[Raw Return]]&lt;-20,Table212[[#This Row],[Raw Return]]&gt;20),"Outlier",Table212[[#This Row],[Raw Return]])</f>
        <v>-4.5040482814912314E-3</v>
      </c>
      <c r="M2292" s="40">
        <f>(Table212[[#This Row],[Return]]-$Q$3)^2</f>
        <v>3.3546712055969316E-5</v>
      </c>
      <c r="N2292" s="40">
        <f>(Table212[[#This Row],[Return]]-$Q$3)^3</f>
        <v>-1.9430095781798537E-7</v>
      </c>
    </row>
    <row r="2293" spans="1:14" x14ac:dyDescent="0.3">
      <c r="A2293" s="44">
        <v>43641</v>
      </c>
      <c r="B2293" s="45">
        <v>8354.65</v>
      </c>
      <c r="C2293" s="45">
        <v>8350</v>
      </c>
      <c r="D2293" s="45">
        <v>8399.65</v>
      </c>
      <c r="E2293" s="45">
        <v>8327</v>
      </c>
      <c r="F2293" s="45">
        <v>8336</v>
      </c>
      <c r="G2293" s="45">
        <v>8346.15</v>
      </c>
      <c r="H2293" s="45">
        <v>8357.89</v>
      </c>
      <c r="I2293" s="45">
        <v>108873</v>
      </c>
      <c r="J2293" s="46">
        <v>909948854</v>
      </c>
      <c r="K2293" s="39">
        <f>IF(ISERROR((Table212[[#This Row],[Close Price]]-G2292)/G2292),0,(Table212[[#This Row],[Close Price]]-G2292)/G2292)</f>
        <v>-1.017397497202157E-3</v>
      </c>
      <c r="L2293" s="39">
        <f>IF(OR(Table212[[#This Row],[Raw Return]]&lt;-20,Table212[[#This Row],[Raw Return]]&gt;20),"Outlier",Table212[[#This Row],[Raw Return]])</f>
        <v>-1.017397497202157E-3</v>
      </c>
      <c r="M2293" s="40">
        <f>(Table212[[#This Row],[Return]]-$Q$3)^2</f>
        <v>5.3144153213267331E-6</v>
      </c>
      <c r="N2293" s="40">
        <f>(Table212[[#This Row],[Return]]-$Q$3)^3</f>
        <v>-1.2251329975451783E-8</v>
      </c>
    </row>
    <row r="2294" spans="1:14" x14ac:dyDescent="0.3">
      <c r="A2294" s="47">
        <v>43642</v>
      </c>
      <c r="B2294" s="48">
        <v>8346.15</v>
      </c>
      <c r="C2294" s="48">
        <v>8339.7000000000007</v>
      </c>
      <c r="D2294" s="48">
        <v>8437.9500000000007</v>
      </c>
      <c r="E2294" s="48">
        <v>8304.1</v>
      </c>
      <c r="F2294" s="48">
        <v>8422</v>
      </c>
      <c r="G2294" s="48">
        <v>8410.5</v>
      </c>
      <c r="H2294" s="48">
        <v>8378.57</v>
      </c>
      <c r="I2294" s="48">
        <v>117884</v>
      </c>
      <c r="J2294" s="49">
        <v>987699506</v>
      </c>
      <c r="K2294" s="39">
        <f>IF(ISERROR((Table212[[#This Row],[Close Price]]-G2293)/G2293),0,(Table212[[#This Row],[Close Price]]-G2293)/G2293)</f>
        <v>7.7101418019087081E-3</v>
      </c>
      <c r="L2294" s="39">
        <f>IF(OR(Table212[[#This Row],[Raw Return]]&lt;-20,Table212[[#This Row],[Raw Return]]&gt;20),"Outlier",Table212[[#This Row],[Raw Return]])</f>
        <v>7.7101418019087081E-3</v>
      </c>
      <c r="M2294" s="40">
        <f>(Table212[[#This Row],[Return]]-$Q$3)^2</f>
        <v>4.1245137469601236E-5</v>
      </c>
      <c r="N2294" s="40">
        <f>(Table212[[#This Row],[Return]]-$Q$3)^3</f>
        <v>2.6488607806509967E-7</v>
      </c>
    </row>
    <row r="2295" spans="1:14" x14ac:dyDescent="0.3">
      <c r="A2295" s="44">
        <v>43643</v>
      </c>
      <c r="B2295" s="45">
        <v>8410.5</v>
      </c>
      <c r="C2295" s="45">
        <v>8405.2000000000007</v>
      </c>
      <c r="D2295" s="45">
        <v>8479</v>
      </c>
      <c r="E2295" s="45">
        <v>8400.2000000000007</v>
      </c>
      <c r="F2295" s="45">
        <v>8434</v>
      </c>
      <c r="G2295" s="45">
        <v>8443.9</v>
      </c>
      <c r="H2295" s="45">
        <v>8445.7199999999993</v>
      </c>
      <c r="I2295" s="45">
        <v>157072</v>
      </c>
      <c r="J2295" s="46">
        <v>1326586561</v>
      </c>
      <c r="K2295" s="39">
        <f>IF(ISERROR((Table212[[#This Row],[Close Price]]-G2294)/G2294),0,(Table212[[#This Row],[Close Price]]-G2294)/G2294)</f>
        <v>3.9712264431365123E-3</v>
      </c>
      <c r="L2295" s="39">
        <f>IF(OR(Table212[[#This Row],[Raw Return]]&lt;-20,Table212[[#This Row],[Raw Return]]&gt;20),"Outlier",Table212[[#This Row],[Raw Return]])</f>
        <v>3.9712264431365123E-3</v>
      </c>
      <c r="M2295" s="40">
        <f>(Table212[[#This Row],[Return]]-$Q$3)^2</f>
        <v>7.2002189516776212E-6</v>
      </c>
      <c r="N2295" s="40">
        <f>(Table212[[#This Row],[Return]]-$Q$3)^3</f>
        <v>1.9320508595800851E-8</v>
      </c>
    </row>
    <row r="2296" spans="1:14" x14ac:dyDescent="0.3">
      <c r="A2296" s="47">
        <v>43644</v>
      </c>
      <c r="B2296" s="48">
        <v>8443.9</v>
      </c>
      <c r="C2296" s="48">
        <v>8443.9</v>
      </c>
      <c r="D2296" s="48">
        <v>8557.85</v>
      </c>
      <c r="E2296" s="48">
        <v>8423.7999999999993</v>
      </c>
      <c r="F2296" s="48">
        <v>8549.9</v>
      </c>
      <c r="G2296" s="48">
        <v>8524.65</v>
      </c>
      <c r="H2296" s="48">
        <v>8488.76</v>
      </c>
      <c r="I2296" s="48">
        <v>224278</v>
      </c>
      <c r="J2296" s="49">
        <v>1903842715</v>
      </c>
      <c r="K2296" s="39">
        <f>IF(ISERROR((Table212[[#This Row],[Close Price]]-G2295)/G2295),0,(Table212[[#This Row],[Close Price]]-G2295)/G2295)</f>
        <v>9.5631165693577623E-3</v>
      </c>
      <c r="L2296" s="39">
        <f>IF(OR(Table212[[#This Row],[Raw Return]]&lt;-20,Table212[[#This Row],[Raw Return]]&gt;20),"Outlier",Table212[[#This Row],[Raw Return]])</f>
        <v>9.5631165693577623E-3</v>
      </c>
      <c r="M2296" s="40">
        <f>(Table212[[#This Row],[Return]]-$Q$3)^2</f>
        <v>6.8479141889489517E-5</v>
      </c>
      <c r="N2296" s="40">
        <f>(Table212[[#This Row],[Return]]-$Q$3)^3</f>
        <v>5.6667945082629039E-7</v>
      </c>
    </row>
    <row r="2297" spans="1:14" x14ac:dyDescent="0.3">
      <c r="A2297" s="44">
        <v>43647</v>
      </c>
      <c r="B2297" s="45">
        <v>8524.65</v>
      </c>
      <c r="C2297" s="45">
        <v>8548</v>
      </c>
      <c r="D2297" s="45">
        <v>8575</v>
      </c>
      <c r="E2297" s="45">
        <v>8503.0499999999993</v>
      </c>
      <c r="F2297" s="45">
        <v>8511.0499999999993</v>
      </c>
      <c r="G2297" s="45">
        <v>8521.0499999999993</v>
      </c>
      <c r="H2297" s="45">
        <v>8543.52</v>
      </c>
      <c r="I2297" s="45">
        <v>102735</v>
      </c>
      <c r="J2297" s="46">
        <v>877718899</v>
      </c>
      <c r="K2297" s="39">
        <f>IF(ISERROR((Table212[[#This Row],[Close Price]]-G2296)/G2296),0,(Table212[[#This Row],[Close Price]]-G2296)/G2296)</f>
        <v>-4.2230472805339386E-4</v>
      </c>
      <c r="L2297" s="39">
        <f>IF(OR(Table212[[#This Row],[Raw Return]]&lt;-20,Table212[[#This Row],[Raw Return]]&gt;20),"Outlier",Table212[[#This Row],[Raw Return]])</f>
        <v>-4.2230472805339386E-4</v>
      </c>
      <c r="M2297" s="40">
        <f>(Table212[[#This Row],[Return]]-$Q$3)^2</f>
        <v>2.9248141370802999E-6</v>
      </c>
      <c r="N2297" s="40">
        <f>(Table212[[#This Row],[Return]]-$Q$3)^3</f>
        <v>-5.0020428734467177E-9</v>
      </c>
    </row>
    <row r="2298" spans="1:14" x14ac:dyDescent="0.3">
      <c r="A2298" s="47">
        <v>43648</v>
      </c>
      <c r="B2298" s="48">
        <v>8521.0499999999993</v>
      </c>
      <c r="C2298" s="48">
        <v>8549</v>
      </c>
      <c r="D2298" s="48">
        <v>8549</v>
      </c>
      <c r="E2298" s="48">
        <v>8422</v>
      </c>
      <c r="F2298" s="48">
        <v>8465.0499999999993</v>
      </c>
      <c r="G2298" s="48">
        <v>8474.85</v>
      </c>
      <c r="H2298" s="48">
        <v>8464.08</v>
      </c>
      <c r="I2298" s="48">
        <v>152306</v>
      </c>
      <c r="J2298" s="49">
        <v>1289130506</v>
      </c>
      <c r="K2298" s="39">
        <f>IF(ISERROR((Table212[[#This Row],[Close Price]]-G2297)/G2297),0,(Table212[[#This Row],[Close Price]]-G2297)/G2297)</f>
        <v>-5.4218670234300837E-3</v>
      </c>
      <c r="L2298" s="39">
        <f>IF(OR(Table212[[#This Row],[Raw Return]]&lt;-20,Table212[[#This Row],[Raw Return]]&gt;20),"Outlier",Table212[[#This Row],[Raw Return]])</f>
        <v>-5.4218670234300837E-3</v>
      </c>
      <c r="M2298" s="40">
        <f>(Table212[[#This Row],[Return]]-$Q$3)^2</f>
        <v>4.5021028142476855E-5</v>
      </c>
      <c r="N2298" s="40">
        <f>(Table212[[#This Row],[Return]]-$Q$3)^3</f>
        <v>-3.0208079328140005E-7</v>
      </c>
    </row>
    <row r="2299" spans="1:14" x14ac:dyDescent="0.3">
      <c r="A2299" s="44">
        <v>43649</v>
      </c>
      <c r="B2299" s="45">
        <v>8474.85</v>
      </c>
      <c r="C2299" s="45">
        <v>8509</v>
      </c>
      <c r="D2299" s="45">
        <v>8510</v>
      </c>
      <c r="E2299" s="45">
        <v>8405.6</v>
      </c>
      <c r="F2299" s="45">
        <v>8418.75</v>
      </c>
      <c r="G2299" s="45">
        <v>8430.4500000000007</v>
      </c>
      <c r="H2299" s="45">
        <v>8441.4500000000007</v>
      </c>
      <c r="I2299" s="45">
        <v>161661</v>
      </c>
      <c r="J2299" s="46">
        <v>1364653259</v>
      </c>
      <c r="K2299" s="39">
        <f>IF(ISERROR((Table212[[#This Row],[Close Price]]-G2298)/G2298),0,(Table212[[#This Row],[Close Price]]-G2298)/G2298)</f>
        <v>-5.2390307793057853E-3</v>
      </c>
      <c r="L2299" s="39">
        <f>IF(OR(Table212[[#This Row],[Raw Return]]&lt;-20,Table212[[#This Row],[Raw Return]]&gt;20),"Outlier",Table212[[#This Row],[Raw Return]])</f>
        <v>-5.2390307793057853E-3</v>
      </c>
      <c r="M2299" s="40">
        <f>(Table212[[#This Row],[Return]]-$Q$3)^2</f>
        <v>4.2600878542886517E-5</v>
      </c>
      <c r="N2299" s="40">
        <f>(Table212[[#This Row],[Return]]-$Q$3)^3</f>
        <v>-2.780531588241855E-7</v>
      </c>
    </row>
    <row r="2300" spans="1:14" x14ac:dyDescent="0.3">
      <c r="A2300" s="47">
        <v>43650</v>
      </c>
      <c r="B2300" s="48">
        <v>8430.4500000000007</v>
      </c>
      <c r="C2300" s="48">
        <v>8420</v>
      </c>
      <c r="D2300" s="48">
        <v>8556.1</v>
      </c>
      <c r="E2300" s="48">
        <v>8420</v>
      </c>
      <c r="F2300" s="48">
        <v>8531</v>
      </c>
      <c r="G2300" s="48">
        <v>8537.5499999999993</v>
      </c>
      <c r="H2300" s="48">
        <v>8516.6200000000008</v>
      </c>
      <c r="I2300" s="48">
        <v>144946</v>
      </c>
      <c r="J2300" s="49">
        <v>1234450076</v>
      </c>
      <c r="K2300" s="39">
        <f>IF(ISERROR((Table212[[#This Row],[Close Price]]-G2299)/G2299),0,(Table212[[#This Row],[Close Price]]-G2299)/G2299)</f>
        <v>1.2703948187818982E-2</v>
      </c>
      <c r="L2300" s="39">
        <f>IF(OR(Table212[[#This Row],[Raw Return]]&lt;-20,Table212[[#This Row],[Raw Return]]&gt;20),"Outlier",Table212[[#This Row],[Raw Return]])</f>
        <v>1.2703948187818982E-2</v>
      </c>
      <c r="M2300" s="40">
        <f>(Table212[[#This Row],[Return]]-$Q$3)^2</f>
        <v>1.3032606327234681E-4</v>
      </c>
      <c r="N2300" s="40">
        <f>(Table212[[#This Row],[Return]]-$Q$3)^3</f>
        <v>1.4878080878609948E-6</v>
      </c>
    </row>
    <row r="2301" spans="1:14" x14ac:dyDescent="0.3">
      <c r="A2301" s="44">
        <v>43651</v>
      </c>
      <c r="B2301" s="45">
        <v>8537.5499999999993</v>
      </c>
      <c r="C2301" s="45">
        <v>8545</v>
      </c>
      <c r="D2301" s="45">
        <v>8580</v>
      </c>
      <c r="E2301" s="45">
        <v>8411.4</v>
      </c>
      <c r="F2301" s="45">
        <v>8420</v>
      </c>
      <c r="G2301" s="45">
        <v>8435.35</v>
      </c>
      <c r="H2301" s="45">
        <v>8516.7000000000007</v>
      </c>
      <c r="I2301" s="45">
        <v>159449</v>
      </c>
      <c r="J2301" s="46">
        <v>1357979399</v>
      </c>
      <c r="K2301" s="39">
        <f>IF(ISERROR((Table212[[#This Row],[Close Price]]-G2300)/G2300),0,(Table212[[#This Row],[Close Price]]-G2300)/G2300)</f>
        <v>-1.1970647316853069E-2</v>
      </c>
      <c r="L2301" s="39">
        <f>IF(OR(Table212[[#This Row],[Raw Return]]&lt;-20,Table212[[#This Row],[Raw Return]]&gt;20),"Outlier",Table212[[#This Row],[Raw Return]])</f>
        <v>-1.1970647316853069E-2</v>
      </c>
      <c r="M2301" s="40">
        <f>(Table212[[#This Row],[Return]]-$Q$3)^2</f>
        <v>1.7578918490992741E-4</v>
      </c>
      <c r="N2301" s="40">
        <f>(Table212[[#This Row],[Return]]-$Q$3)^3</f>
        <v>-2.3307099415941148E-6</v>
      </c>
    </row>
    <row r="2302" spans="1:14" x14ac:dyDescent="0.3">
      <c r="A2302" s="47">
        <v>43654</v>
      </c>
      <c r="B2302" s="48">
        <v>8435.35</v>
      </c>
      <c r="C2302" s="48">
        <v>8499.9</v>
      </c>
      <c r="D2302" s="48">
        <v>8499.9</v>
      </c>
      <c r="E2302" s="48">
        <v>7463.05</v>
      </c>
      <c r="F2302" s="48">
        <v>7581.9</v>
      </c>
      <c r="G2302" s="48">
        <v>7593.05</v>
      </c>
      <c r="H2302" s="48">
        <v>7778.71</v>
      </c>
      <c r="I2302" s="48">
        <v>826206</v>
      </c>
      <c r="J2302" s="49">
        <v>6426816697</v>
      </c>
      <c r="K2302" s="39">
        <f>IF(ISERROR((Table212[[#This Row],[Close Price]]-G2301)/G2301),0,(Table212[[#This Row],[Close Price]]-G2301)/G2301)</f>
        <v>-9.9853592322784485E-2</v>
      </c>
      <c r="L2302" s="39">
        <f>IF(OR(Table212[[#This Row],[Raw Return]]&lt;-20,Table212[[#This Row],[Raw Return]]&gt;20),"Outlier",Table212[[#This Row],[Raw Return]])</f>
        <v>-9.9853592322784485E-2</v>
      </c>
      <c r="M2302" s="40">
        <f>(Table212[[#This Row],[Return]]-$Q$3)^2</f>
        <v>1.0229602292816541E-2</v>
      </c>
      <c r="N2302" s="40">
        <f>(Table212[[#This Row],[Return]]-$Q$3)^3</f>
        <v>-1.034637283410909E-3</v>
      </c>
    </row>
    <row r="2303" spans="1:14" x14ac:dyDescent="0.3">
      <c r="A2303" s="44">
        <v>43655</v>
      </c>
      <c r="B2303" s="45">
        <v>7593.05</v>
      </c>
      <c r="C2303" s="45">
        <v>7590</v>
      </c>
      <c r="D2303" s="45">
        <v>7934.35</v>
      </c>
      <c r="E2303" s="45">
        <v>7418.95</v>
      </c>
      <c r="F2303" s="45">
        <v>7812</v>
      </c>
      <c r="G2303" s="45">
        <v>7855.4</v>
      </c>
      <c r="H2303" s="45">
        <v>7730.22</v>
      </c>
      <c r="I2303" s="45">
        <v>1267816</v>
      </c>
      <c r="J2303" s="46">
        <v>9800493326</v>
      </c>
      <c r="K2303" s="39">
        <f>IF(ISERROR((Table212[[#This Row],[Close Price]]-G2302)/G2302),0,(Table212[[#This Row],[Close Price]]-G2302)/G2302)</f>
        <v>3.455133312700423E-2</v>
      </c>
      <c r="L2303" s="39">
        <f>IF(OR(Table212[[#This Row],[Raw Return]]&lt;-20,Table212[[#This Row],[Raw Return]]&gt;20),"Outlier",Table212[[#This Row],[Raw Return]])</f>
        <v>3.455133312700423E-2</v>
      </c>
      <c r="M2303" s="40">
        <f>(Table212[[#This Row],[Return]]-$Q$3)^2</f>
        <v>1.1064557125498098E-3</v>
      </c>
      <c r="N2303" s="40">
        <f>(Table212[[#This Row],[Return]]-$Q$3)^3</f>
        <v>3.6804511097778088E-5</v>
      </c>
    </row>
    <row r="2304" spans="1:14" x14ac:dyDescent="0.3">
      <c r="A2304" s="47">
        <v>43656</v>
      </c>
      <c r="B2304" s="48">
        <v>7855.4</v>
      </c>
      <c r="C2304" s="48">
        <v>7819.9</v>
      </c>
      <c r="D2304" s="48">
        <v>7907.2</v>
      </c>
      <c r="E2304" s="48">
        <v>7602.65</v>
      </c>
      <c r="F2304" s="48">
        <v>7611.9</v>
      </c>
      <c r="G2304" s="48">
        <v>7658.2</v>
      </c>
      <c r="H2304" s="48">
        <v>7799.09</v>
      </c>
      <c r="I2304" s="48">
        <v>506277</v>
      </c>
      <c r="J2304" s="49">
        <v>3948499653</v>
      </c>
      <c r="K2304" s="39">
        <f>IF(ISERROR((Table212[[#This Row],[Close Price]]-G2303)/G2303),0,(Table212[[#This Row],[Close Price]]-G2303)/G2303)</f>
        <v>-2.510375028642715E-2</v>
      </c>
      <c r="L2304" s="39">
        <f>IF(OR(Table212[[#This Row],[Raw Return]]&lt;-20,Table212[[#This Row],[Raw Return]]&gt;20),"Outlier",Table212[[#This Row],[Raw Return]])</f>
        <v>-2.510375028642715E-2</v>
      </c>
      <c r="M2304" s="40">
        <f>(Table212[[#This Row],[Return]]-$Q$3)^2</f>
        <v>6.9651941973302442E-4</v>
      </c>
      <c r="N2304" s="40">
        <f>(Table212[[#This Row],[Return]]-$Q$3)^3</f>
        <v>-1.8382299778976454E-5</v>
      </c>
    </row>
    <row r="2305" spans="1:14" x14ac:dyDescent="0.3">
      <c r="A2305" s="44">
        <v>43657</v>
      </c>
      <c r="B2305" s="45">
        <v>7658.2</v>
      </c>
      <c r="C2305" s="45">
        <v>7693</v>
      </c>
      <c r="D2305" s="45">
        <v>7799</v>
      </c>
      <c r="E2305" s="45">
        <v>7601</v>
      </c>
      <c r="F2305" s="45">
        <v>7680</v>
      </c>
      <c r="G2305" s="45">
        <v>7645.7</v>
      </c>
      <c r="H2305" s="45">
        <v>7702.89</v>
      </c>
      <c r="I2305" s="45">
        <v>373119</v>
      </c>
      <c r="J2305" s="46">
        <v>2874095694</v>
      </c>
      <c r="K2305" s="39">
        <f>IF(ISERROR((Table212[[#This Row],[Close Price]]-G2304)/G2304),0,(Table212[[#This Row],[Close Price]]-G2304)/G2304)</f>
        <v>-1.6322373403671881E-3</v>
      </c>
      <c r="L2305" s="39">
        <f>IF(OR(Table212[[#This Row],[Raw Return]]&lt;-20,Table212[[#This Row],[Raw Return]]&gt;20),"Outlier",Table212[[#This Row],[Raw Return]])</f>
        <v>-1.6322373403671881E-3</v>
      </c>
      <c r="M2305" s="40">
        <f>(Table212[[#This Row],[Return]]-$Q$3)^2</f>
        <v>8.5272258636120421E-6</v>
      </c>
      <c r="N2305" s="40">
        <f>(Table212[[#This Row],[Return]]-$Q$3)^3</f>
        <v>-2.4900705370211457E-8</v>
      </c>
    </row>
    <row r="2306" spans="1:14" x14ac:dyDescent="0.3">
      <c r="A2306" s="47">
        <v>43658</v>
      </c>
      <c r="B2306" s="48">
        <v>7645.7</v>
      </c>
      <c r="C2306" s="48">
        <v>7690</v>
      </c>
      <c r="D2306" s="48">
        <v>7779.9</v>
      </c>
      <c r="E2306" s="48">
        <v>7635</v>
      </c>
      <c r="F2306" s="48">
        <v>7750</v>
      </c>
      <c r="G2306" s="48">
        <v>7725.7</v>
      </c>
      <c r="H2306" s="48">
        <v>7717.73</v>
      </c>
      <c r="I2306" s="48">
        <v>350571</v>
      </c>
      <c r="J2306" s="49">
        <v>2705611942</v>
      </c>
      <c r="K2306" s="39">
        <f>IF(ISERROR((Table212[[#This Row],[Close Price]]-G2305)/G2305),0,(Table212[[#This Row],[Close Price]]-G2305)/G2305)</f>
        <v>1.0463397726826845E-2</v>
      </c>
      <c r="L2306" s="39">
        <f>IF(OR(Table212[[#This Row],[Raw Return]]&lt;-20,Table212[[#This Row],[Raw Return]]&gt;20),"Outlier",Table212[[#This Row],[Raw Return]])</f>
        <v>1.0463397726826845E-2</v>
      </c>
      <c r="M2306" s="40">
        <f>(Table212[[#This Row],[Return]]-$Q$3)^2</f>
        <v>8.4189683824252313E-5</v>
      </c>
      <c r="N2306" s="40">
        <f>(Table212[[#This Row],[Return]]-$Q$3)^3</f>
        <v>7.7248190979775716E-7</v>
      </c>
    </row>
    <row r="2307" spans="1:14" x14ac:dyDescent="0.3">
      <c r="A2307" s="44">
        <v>43661</v>
      </c>
      <c r="B2307" s="45">
        <v>7725.7</v>
      </c>
      <c r="C2307" s="45">
        <v>7750.7</v>
      </c>
      <c r="D2307" s="45">
        <v>7780</v>
      </c>
      <c r="E2307" s="45">
        <v>7672</v>
      </c>
      <c r="F2307" s="45">
        <v>7700</v>
      </c>
      <c r="G2307" s="45">
        <v>7714.45</v>
      </c>
      <c r="H2307" s="45">
        <v>7717.8</v>
      </c>
      <c r="I2307" s="45">
        <v>178663</v>
      </c>
      <c r="J2307" s="46">
        <v>1378885706</v>
      </c>
      <c r="K2307" s="39">
        <f>IF(ISERROR((Table212[[#This Row],[Close Price]]-G2306)/G2306),0,(Table212[[#This Row],[Close Price]]-G2306)/G2306)</f>
        <v>-1.4561787281411394E-3</v>
      </c>
      <c r="L2307" s="39">
        <f>IF(OR(Table212[[#This Row],[Raw Return]]&lt;-20,Table212[[#This Row],[Raw Return]]&gt;20),"Outlier",Table212[[#This Row],[Raw Return]])</f>
        <v>-1.4561787281411394E-3</v>
      </c>
      <c r="M2307" s="40">
        <f>(Table212[[#This Row],[Return]]-$Q$3)^2</f>
        <v>7.5299904096985736E-6</v>
      </c>
      <c r="N2307" s="40">
        <f>(Table212[[#This Row],[Return]]-$Q$3)^3</f>
        <v>-2.0662917162538093E-8</v>
      </c>
    </row>
    <row r="2308" spans="1:14" x14ac:dyDescent="0.3">
      <c r="A2308" s="47">
        <v>43662</v>
      </c>
      <c r="B2308" s="48">
        <v>7714.45</v>
      </c>
      <c r="C2308" s="48">
        <v>7711</v>
      </c>
      <c r="D2308" s="48">
        <v>7900</v>
      </c>
      <c r="E2308" s="48">
        <v>7702.05</v>
      </c>
      <c r="F2308" s="48">
        <v>7899</v>
      </c>
      <c r="G2308" s="48">
        <v>7881.7</v>
      </c>
      <c r="H2308" s="48">
        <v>7822.69</v>
      </c>
      <c r="I2308" s="48">
        <v>191188</v>
      </c>
      <c r="J2308" s="49">
        <v>1495604705</v>
      </c>
      <c r="K2308" s="39">
        <f>IF(ISERROR((Table212[[#This Row],[Close Price]]-G2307)/G2307),0,(Table212[[#This Row],[Close Price]]-G2307)/G2307)</f>
        <v>2.1680093849853199E-2</v>
      </c>
      <c r="L2308" s="39">
        <f>IF(OR(Table212[[#This Row],[Raw Return]]&lt;-20,Table212[[#This Row],[Raw Return]]&gt;20),"Outlier",Table212[[#This Row],[Raw Return]])</f>
        <v>2.1680093849853199E-2</v>
      </c>
      <c r="M2308" s="40">
        <f>(Table212[[#This Row],[Return]]-$Q$3)^2</f>
        <v>4.1584140396817203E-4</v>
      </c>
      <c r="N2308" s="40">
        <f>(Table212[[#This Row],[Return]]-$Q$3)^3</f>
        <v>8.4799168275361092E-6</v>
      </c>
    </row>
    <row r="2309" spans="1:14" x14ac:dyDescent="0.3">
      <c r="A2309" s="44">
        <v>43663</v>
      </c>
      <c r="B2309" s="45">
        <v>7881.7</v>
      </c>
      <c r="C2309" s="45">
        <v>7882</v>
      </c>
      <c r="D2309" s="45">
        <v>7909</v>
      </c>
      <c r="E2309" s="45">
        <v>7820.5</v>
      </c>
      <c r="F2309" s="45">
        <v>7858.7</v>
      </c>
      <c r="G2309" s="45">
        <v>7854.55</v>
      </c>
      <c r="H2309" s="45">
        <v>7868.28</v>
      </c>
      <c r="I2309" s="45">
        <v>168284</v>
      </c>
      <c r="J2309" s="46">
        <v>1324106268</v>
      </c>
      <c r="K2309" s="39">
        <f>IF(ISERROR((Table212[[#This Row],[Close Price]]-G2308)/G2308),0,(Table212[[#This Row],[Close Price]]-G2308)/G2308)</f>
        <v>-3.4446883286600146E-3</v>
      </c>
      <c r="L2309" s="39">
        <f>IF(OR(Table212[[#This Row],[Raw Return]]&lt;-20,Table212[[#This Row],[Raw Return]]&gt;20),"Outlier",Table212[[#This Row],[Raw Return]])</f>
        <v>-3.4446883286600146E-3</v>
      </c>
      <c r="M2309" s="40">
        <f>(Table212[[#This Row],[Return]]-$Q$3)^2</f>
        <v>2.239743082331396E-5</v>
      </c>
      <c r="N2309" s="40">
        <f>(Table212[[#This Row],[Return]]-$Q$3)^3</f>
        <v>-1.0599791089104552E-7</v>
      </c>
    </row>
    <row r="2310" spans="1:14" x14ac:dyDescent="0.3">
      <c r="A2310" s="47">
        <v>43664</v>
      </c>
      <c r="B2310" s="48">
        <v>7854.55</v>
      </c>
      <c r="C2310" s="48">
        <v>7858.7</v>
      </c>
      <c r="D2310" s="48">
        <v>7907.9</v>
      </c>
      <c r="E2310" s="48">
        <v>7810</v>
      </c>
      <c r="F2310" s="48">
        <v>7834.3</v>
      </c>
      <c r="G2310" s="48">
        <v>7847.65</v>
      </c>
      <c r="H2310" s="48">
        <v>7865.85</v>
      </c>
      <c r="I2310" s="48">
        <v>134466</v>
      </c>
      <c r="J2310" s="49">
        <v>1057689844</v>
      </c>
      <c r="K2310" s="39">
        <f>IF(ISERROR((Table212[[#This Row],[Close Price]]-G2309)/G2309),0,(Table212[[#This Row],[Close Price]]-G2309)/G2309)</f>
        <v>-8.784717138474573E-4</v>
      </c>
      <c r="L2310" s="39">
        <f>IF(OR(Table212[[#This Row],[Raw Return]]&lt;-20,Table212[[#This Row],[Raw Return]]&gt;20),"Outlier",Table212[[#This Row],[Raw Return]])</f>
        <v>-8.784717138474573E-4</v>
      </c>
      <c r="M2310" s="40">
        <f>(Table212[[#This Row],[Return]]-$Q$3)^2</f>
        <v>4.6931840420863039E-6</v>
      </c>
      <c r="N2310" s="40">
        <f>(Table212[[#This Row],[Return]]-$Q$3)^3</f>
        <v>-1.0167200263597085E-8</v>
      </c>
    </row>
    <row r="2311" spans="1:14" x14ac:dyDescent="0.3">
      <c r="A2311" s="44">
        <v>43665</v>
      </c>
      <c r="B2311" s="45">
        <v>7847.65</v>
      </c>
      <c r="C2311" s="45">
        <v>7900</v>
      </c>
      <c r="D2311" s="45">
        <v>7900</v>
      </c>
      <c r="E2311" s="45">
        <v>7506</v>
      </c>
      <c r="F2311" s="45">
        <v>7544</v>
      </c>
      <c r="G2311" s="45">
        <v>7566.35</v>
      </c>
      <c r="H2311" s="45">
        <v>7614.55</v>
      </c>
      <c r="I2311" s="45">
        <v>406851</v>
      </c>
      <c r="J2311" s="46">
        <v>3097988131</v>
      </c>
      <c r="K2311" s="39">
        <f>IF(ISERROR((Table212[[#This Row],[Close Price]]-G2310)/G2310),0,(Table212[[#This Row],[Close Price]]-G2310)/G2310)</f>
        <v>-3.5845125610851562E-2</v>
      </c>
      <c r="L2311" s="39">
        <f>IF(OR(Table212[[#This Row],[Raw Return]]&lt;-20,Table212[[#This Row],[Raw Return]]&gt;20),"Outlier",Table212[[#This Row],[Raw Return]])</f>
        <v>-3.5845125610851562E-2</v>
      </c>
      <c r="M2311" s="40">
        <f>(Table212[[#This Row],[Return]]-$Q$3)^2</f>
        <v>1.3788618933689163E-3</v>
      </c>
      <c r="N2311" s="40">
        <f>(Table212[[#This Row],[Return]]-$Q$3)^3</f>
        <v>-5.1201319613932522E-5</v>
      </c>
    </row>
    <row r="2312" spans="1:14" x14ac:dyDescent="0.3">
      <c r="A2312" s="47">
        <v>43668</v>
      </c>
      <c r="B2312" s="48">
        <v>7566.35</v>
      </c>
      <c r="C2312" s="48">
        <v>7541</v>
      </c>
      <c r="D2312" s="48">
        <v>7544</v>
      </c>
      <c r="E2312" s="48">
        <v>7080.8</v>
      </c>
      <c r="F2312" s="48">
        <v>7144.9</v>
      </c>
      <c r="G2312" s="48">
        <v>7162.45</v>
      </c>
      <c r="H2312" s="48">
        <v>7215.87</v>
      </c>
      <c r="I2312" s="48">
        <v>693477</v>
      </c>
      <c r="J2312" s="49">
        <v>5004039164</v>
      </c>
      <c r="K2312" s="39">
        <f>IF(ISERROR((Table212[[#This Row],[Close Price]]-G2311)/G2311),0,(Table212[[#This Row],[Close Price]]-G2311)/G2311)</f>
        <v>-5.3381088635868087E-2</v>
      </c>
      <c r="L2312" s="39">
        <f>IF(OR(Table212[[#This Row],[Raw Return]]&lt;-20,Table212[[#This Row],[Raw Return]]&gt;20),"Outlier",Table212[[#This Row],[Raw Return]])</f>
        <v>-5.3381088635868087E-2</v>
      </c>
      <c r="M2312" s="40">
        <f>(Table212[[#This Row],[Return]]-$Q$3)^2</f>
        <v>2.9886987636066325E-3</v>
      </c>
      <c r="N2312" s="40">
        <f>(Table212[[#This Row],[Return]]-$Q$3)^3</f>
        <v>-1.6338915091126634E-4</v>
      </c>
    </row>
    <row r="2313" spans="1:14" x14ac:dyDescent="0.3">
      <c r="A2313" s="44">
        <v>43669</v>
      </c>
      <c r="B2313" s="45">
        <v>7162.45</v>
      </c>
      <c r="C2313" s="45">
        <v>7164.8</v>
      </c>
      <c r="D2313" s="45">
        <v>7254.95</v>
      </c>
      <c r="E2313" s="45">
        <v>7115</v>
      </c>
      <c r="F2313" s="45">
        <v>7184</v>
      </c>
      <c r="G2313" s="45">
        <v>7170.35</v>
      </c>
      <c r="H2313" s="45">
        <v>7192.02</v>
      </c>
      <c r="I2313" s="45">
        <v>324922</v>
      </c>
      <c r="J2313" s="46">
        <v>2336844725</v>
      </c>
      <c r="K2313" s="39">
        <f>IF(ISERROR((Table212[[#This Row],[Close Price]]-G2312)/G2312),0,(Table212[[#This Row],[Close Price]]-G2312)/G2312)</f>
        <v>1.1029745408345673E-3</v>
      </c>
      <c r="L2313" s="39">
        <f>IF(OR(Table212[[#This Row],[Raw Return]]&lt;-20,Table212[[#This Row],[Raw Return]]&gt;20),"Outlier",Table212[[#This Row],[Raw Return]])</f>
        <v>1.1029745408345673E-3</v>
      </c>
      <c r="M2313" s="40">
        <f>(Table212[[#This Row],[Return]]-$Q$3)^2</f>
        <v>3.419893120513329E-8</v>
      </c>
      <c r="N2313" s="40">
        <f>(Table212[[#This Row],[Return]]-$Q$3)^3</f>
        <v>-6.3243922871306275E-12</v>
      </c>
    </row>
    <row r="2314" spans="1:14" x14ac:dyDescent="0.3">
      <c r="A2314" s="47">
        <v>43670</v>
      </c>
      <c r="B2314" s="48">
        <v>7170.35</v>
      </c>
      <c r="C2314" s="48">
        <v>7205</v>
      </c>
      <c r="D2314" s="48">
        <v>7223</v>
      </c>
      <c r="E2314" s="48">
        <v>6966.05</v>
      </c>
      <c r="F2314" s="48">
        <v>7063</v>
      </c>
      <c r="G2314" s="48">
        <v>7065.3</v>
      </c>
      <c r="H2314" s="48">
        <v>7059.26</v>
      </c>
      <c r="I2314" s="48">
        <v>441763</v>
      </c>
      <c r="J2314" s="49">
        <v>3118518563</v>
      </c>
      <c r="K2314" s="39">
        <f>IF(ISERROR((Table212[[#This Row],[Close Price]]-G2313)/G2313),0,(Table212[[#This Row],[Close Price]]-G2313)/G2313)</f>
        <v>-1.4650609802868782E-2</v>
      </c>
      <c r="L2314" s="39">
        <f>IF(OR(Table212[[#This Row],[Raw Return]]&lt;-20,Table212[[#This Row],[Raw Return]]&gt;20),"Outlier",Table212[[#This Row],[Raw Return]])</f>
        <v>-1.4650609802868782E-2</v>
      </c>
      <c r="M2314" s="40">
        <f>(Table212[[#This Row],[Return]]-$Q$3)^2</f>
        <v>2.5403622451422385E-4</v>
      </c>
      <c r="N2314" s="40">
        <f>(Table212[[#This Row],[Return]]-$Q$3)^3</f>
        <v>-4.048959888938725E-6</v>
      </c>
    </row>
    <row r="2315" spans="1:14" x14ac:dyDescent="0.3">
      <c r="A2315" s="44">
        <v>43671</v>
      </c>
      <c r="B2315" s="45">
        <v>7065.3</v>
      </c>
      <c r="C2315" s="45">
        <v>7069.9</v>
      </c>
      <c r="D2315" s="45">
        <v>7170</v>
      </c>
      <c r="E2315" s="45">
        <v>6760</v>
      </c>
      <c r="F2315" s="45">
        <v>6770</v>
      </c>
      <c r="G2315" s="45">
        <v>6782.3</v>
      </c>
      <c r="H2315" s="45">
        <v>6937.95</v>
      </c>
      <c r="I2315" s="45">
        <v>1095745</v>
      </c>
      <c r="J2315" s="46">
        <v>7602220615</v>
      </c>
      <c r="K2315" s="39">
        <f>IF(ISERROR((Table212[[#This Row],[Close Price]]-G2314)/G2314),0,(Table212[[#This Row],[Close Price]]-G2314)/G2314)</f>
        <v>-4.0054916280978868E-2</v>
      </c>
      <c r="L2315" s="39">
        <f>IF(OR(Table212[[#This Row],[Raw Return]]&lt;-20,Table212[[#This Row],[Raw Return]]&gt;20),"Outlier",Table212[[#This Row],[Raw Return]])</f>
        <v>-4.0054916280978868E-2</v>
      </c>
      <c r="M2315" s="40">
        <f>(Table212[[#This Row],[Return]]-$Q$3)^2</f>
        <v>1.709228794673419E-3</v>
      </c>
      <c r="N2315" s="40">
        <f>(Table212[[#This Row],[Return]]-$Q$3)^3</f>
        <v>-7.0664338998972651E-5</v>
      </c>
    </row>
    <row r="2316" spans="1:14" x14ac:dyDescent="0.3">
      <c r="A2316" s="47">
        <v>43672</v>
      </c>
      <c r="B2316" s="48">
        <v>6782.3</v>
      </c>
      <c r="C2316" s="48">
        <v>6775</v>
      </c>
      <c r="D2316" s="48">
        <v>7298</v>
      </c>
      <c r="E2316" s="48">
        <v>6631.7</v>
      </c>
      <c r="F2316" s="48">
        <v>7279.7</v>
      </c>
      <c r="G2316" s="48">
        <v>7233</v>
      </c>
      <c r="H2316" s="48">
        <v>7064.96</v>
      </c>
      <c r="I2316" s="48">
        <v>1282898</v>
      </c>
      <c r="J2316" s="49">
        <v>9063618600</v>
      </c>
      <c r="K2316" s="39">
        <f>IF(ISERROR((Table212[[#This Row],[Close Price]]-G2315)/G2315),0,(Table212[[#This Row],[Close Price]]-G2315)/G2315)</f>
        <v>6.6452383409757718E-2</v>
      </c>
      <c r="L2316" s="39">
        <f>IF(OR(Table212[[#This Row],[Raw Return]]&lt;-20,Table212[[#This Row],[Raw Return]]&gt;20),"Outlier",Table212[[#This Row],[Raw Return]])</f>
        <v>6.6452383409757718E-2</v>
      </c>
      <c r="M2316" s="40">
        <f>(Table212[[#This Row],[Return]]-$Q$3)^2</f>
        <v>4.2464093674639217E-3</v>
      </c>
      <c r="N2316" s="40">
        <f>(Table212[[#This Row],[Return]]-$Q$3)^3</f>
        <v>2.7671505548911528E-4</v>
      </c>
    </row>
    <row r="2317" spans="1:14" x14ac:dyDescent="0.3">
      <c r="A2317" s="44">
        <v>43675</v>
      </c>
      <c r="B2317" s="45">
        <v>7233</v>
      </c>
      <c r="C2317" s="45">
        <v>7235</v>
      </c>
      <c r="D2317" s="45">
        <v>7283.7</v>
      </c>
      <c r="E2317" s="45">
        <v>7090</v>
      </c>
      <c r="F2317" s="45">
        <v>7133</v>
      </c>
      <c r="G2317" s="45">
        <v>7120.85</v>
      </c>
      <c r="H2317" s="45">
        <v>7171.91</v>
      </c>
      <c r="I2317" s="45">
        <v>419089</v>
      </c>
      <c r="J2317" s="46">
        <v>3005666639</v>
      </c>
      <c r="K2317" s="39">
        <f>IF(ISERROR((Table212[[#This Row],[Close Price]]-G2316)/G2316),0,(Table212[[#This Row],[Close Price]]-G2316)/G2316)</f>
        <v>-1.5505322825936628E-2</v>
      </c>
      <c r="L2317" s="39">
        <f>IF(OR(Table212[[#This Row],[Raw Return]]&lt;-20,Table212[[#This Row],[Raw Return]]&gt;20),"Outlier",Table212[[#This Row],[Raw Return]])</f>
        <v>-1.5505322825936628E-2</v>
      </c>
      <c r="M2317" s="40">
        <f>(Table212[[#This Row],[Return]]-$Q$3)^2</f>
        <v>2.820124696190722E-4</v>
      </c>
      <c r="N2317" s="40">
        <f>(Table212[[#This Row],[Return]]-$Q$3)^3</f>
        <v>-4.7358993901379448E-6</v>
      </c>
    </row>
    <row r="2318" spans="1:14" x14ac:dyDescent="0.3">
      <c r="A2318" s="47">
        <v>43676</v>
      </c>
      <c r="B2318" s="48">
        <v>7120.85</v>
      </c>
      <c r="C2318" s="48">
        <v>7150</v>
      </c>
      <c r="D2318" s="48">
        <v>7257.75</v>
      </c>
      <c r="E2318" s="48">
        <v>7056</v>
      </c>
      <c r="F2318" s="48">
        <v>7093.65</v>
      </c>
      <c r="G2318" s="48">
        <v>7078.05</v>
      </c>
      <c r="H2318" s="48">
        <v>7160.54</v>
      </c>
      <c r="I2318" s="48">
        <v>342504</v>
      </c>
      <c r="J2318" s="49">
        <v>2452513863</v>
      </c>
      <c r="K2318" s="39">
        <f>IF(ISERROR((Table212[[#This Row],[Close Price]]-G2317)/G2317),0,(Table212[[#This Row],[Close Price]]-G2317)/G2317)</f>
        <v>-6.0105184072126476E-3</v>
      </c>
      <c r="L2318" s="39">
        <f>IF(OR(Table212[[#This Row],[Raw Return]]&lt;-20,Table212[[#This Row],[Raw Return]]&gt;20),"Outlier",Table212[[#This Row],[Raw Return]])</f>
        <v>-6.0105184072126476E-3</v>
      </c>
      <c r="M2318" s="40">
        <f>(Table212[[#This Row],[Return]]-$Q$3)^2</f>
        <v>5.3266970673555058E-5</v>
      </c>
      <c r="N2318" s="40">
        <f>(Table212[[#This Row],[Return]]-$Q$3)^3</f>
        <v>-3.8876485612139097E-7</v>
      </c>
    </row>
    <row r="2319" spans="1:14" x14ac:dyDescent="0.3">
      <c r="A2319" s="44">
        <v>43677</v>
      </c>
      <c r="B2319" s="45">
        <v>7078.05</v>
      </c>
      <c r="C2319" s="45">
        <v>7088</v>
      </c>
      <c r="D2319" s="45">
        <v>7123.2</v>
      </c>
      <c r="E2319" s="45">
        <v>6895</v>
      </c>
      <c r="F2319" s="45">
        <v>7089.9</v>
      </c>
      <c r="G2319" s="45">
        <v>7097.85</v>
      </c>
      <c r="H2319" s="45">
        <v>7024.59</v>
      </c>
      <c r="I2319" s="45">
        <v>356118</v>
      </c>
      <c r="J2319" s="46">
        <v>2501582970</v>
      </c>
      <c r="K2319" s="39">
        <f>IF(ISERROR((Table212[[#This Row],[Close Price]]-G2318)/G2318),0,(Table212[[#This Row],[Close Price]]-G2318)/G2318)</f>
        <v>2.7973806344968148E-3</v>
      </c>
      <c r="L2319" s="39">
        <f>IF(OR(Table212[[#This Row],[Raw Return]]&lt;-20,Table212[[#This Row],[Raw Return]]&gt;20),"Outlier",Table212[[#This Row],[Raw Return]])</f>
        <v>2.7973806344968148E-3</v>
      </c>
      <c r="M2319" s="40">
        <f>(Table212[[#This Row],[Return]]-$Q$3)^2</f>
        <v>2.2785194951100905E-6</v>
      </c>
      <c r="N2319" s="40">
        <f>(Table212[[#This Row],[Return]]-$Q$3)^3</f>
        <v>3.4393717768592158E-9</v>
      </c>
    </row>
    <row r="2320" spans="1:14" x14ac:dyDescent="0.3">
      <c r="A2320" s="47">
        <v>43678</v>
      </c>
      <c r="B2320" s="48">
        <v>7097.85</v>
      </c>
      <c r="C2320" s="48">
        <v>7075</v>
      </c>
      <c r="D2320" s="48">
        <v>7179.8</v>
      </c>
      <c r="E2320" s="48">
        <v>6970.55</v>
      </c>
      <c r="F2320" s="48">
        <v>7094.95</v>
      </c>
      <c r="G2320" s="48">
        <v>7082</v>
      </c>
      <c r="H2320" s="48">
        <v>7103.99</v>
      </c>
      <c r="I2320" s="48">
        <v>365797</v>
      </c>
      <c r="J2320" s="49">
        <v>2598619232</v>
      </c>
      <c r="K2320" s="39">
        <f>IF(ISERROR((Table212[[#This Row],[Close Price]]-G2319)/G2319),0,(Table212[[#This Row],[Close Price]]-G2319)/G2319)</f>
        <v>-2.2330705777102028E-3</v>
      </c>
      <c r="L2320" s="39">
        <f>IF(OR(Table212[[#This Row],[Raw Return]]&lt;-20,Table212[[#This Row],[Raw Return]]&gt;20),"Outlier",Table212[[#This Row],[Raw Return]])</f>
        <v>-2.2330705777102028E-3</v>
      </c>
      <c r="M2320" s="40">
        <f>(Table212[[#This Row],[Return]]-$Q$3)^2</f>
        <v>1.2397262478343603E-5</v>
      </c>
      <c r="N2320" s="40">
        <f>(Table212[[#This Row],[Return]]-$Q$3)^3</f>
        <v>-4.3650446902266027E-8</v>
      </c>
    </row>
    <row r="2321" spans="1:14" x14ac:dyDescent="0.3">
      <c r="A2321" s="44">
        <v>43679</v>
      </c>
      <c r="B2321" s="45">
        <v>7082</v>
      </c>
      <c r="C2321" s="45">
        <v>6955</v>
      </c>
      <c r="D2321" s="45">
        <v>7125</v>
      </c>
      <c r="E2321" s="45">
        <v>6902</v>
      </c>
      <c r="F2321" s="45">
        <v>7060.1</v>
      </c>
      <c r="G2321" s="45">
        <v>7063.7</v>
      </c>
      <c r="H2321" s="45">
        <v>7017.24</v>
      </c>
      <c r="I2321" s="45">
        <v>469811</v>
      </c>
      <c r="J2321" s="46">
        <v>3296774446</v>
      </c>
      <c r="K2321" s="39">
        <f>IF(ISERROR((Table212[[#This Row],[Close Price]]-G2320)/G2320),0,(Table212[[#This Row],[Close Price]]-G2320)/G2320)</f>
        <v>-2.5840158147416243E-3</v>
      </c>
      <c r="L2321" s="39">
        <f>IF(OR(Table212[[#This Row],[Raw Return]]&lt;-20,Table212[[#This Row],[Raw Return]]&gt;20),"Outlier",Table212[[#This Row],[Raw Return]])</f>
        <v>-2.5840158147416243E-3</v>
      </c>
      <c r="M2321" s="40">
        <f>(Table212[[#This Row],[Return]]-$Q$3)^2</f>
        <v>1.4991763603232982E-5</v>
      </c>
      <c r="N2321" s="40">
        <f>(Table212[[#This Row],[Return]]-$Q$3)^3</f>
        <v>-5.8046907620853905E-8</v>
      </c>
    </row>
    <row r="2322" spans="1:14" x14ac:dyDescent="0.3">
      <c r="A2322" s="47">
        <v>43682</v>
      </c>
      <c r="B2322" s="48">
        <v>7063.7</v>
      </c>
      <c r="C2322" s="48">
        <v>6975</v>
      </c>
      <c r="D2322" s="48">
        <v>7035</v>
      </c>
      <c r="E2322" s="48">
        <v>6942</v>
      </c>
      <c r="F2322" s="48">
        <v>6975.3</v>
      </c>
      <c r="G2322" s="48">
        <v>6986.95</v>
      </c>
      <c r="H2322" s="48">
        <v>6980.93</v>
      </c>
      <c r="I2322" s="48">
        <v>296069</v>
      </c>
      <c r="J2322" s="49">
        <v>2066835840</v>
      </c>
      <c r="K2322" s="39">
        <f>IF(ISERROR((Table212[[#This Row],[Close Price]]-G2321)/G2321),0,(Table212[[#This Row],[Close Price]]-G2321)/G2321)</f>
        <v>-1.0865410478927475E-2</v>
      </c>
      <c r="L2322" s="39">
        <f>IF(OR(Table212[[#This Row],[Raw Return]]&lt;-20,Table212[[#This Row],[Raw Return]]&gt;20),"Outlier",Table212[[#This Row],[Raw Return]])</f>
        <v>-1.0865410478927475E-2</v>
      </c>
      <c r="M2322" s="40">
        <f>(Table212[[#This Row],[Return]]-$Q$3)^2</f>
        <v>1.4770305455460002E-4</v>
      </c>
      <c r="N2322" s="40">
        <f>(Table212[[#This Row],[Return]]-$Q$3)^3</f>
        <v>-1.7950816820182716E-6</v>
      </c>
    </row>
    <row r="2323" spans="1:14" x14ac:dyDescent="0.3">
      <c r="A2323" s="44">
        <v>43683</v>
      </c>
      <c r="B2323" s="45">
        <v>6986.95</v>
      </c>
      <c r="C2323" s="45">
        <v>6950</v>
      </c>
      <c r="D2323" s="45">
        <v>7128</v>
      </c>
      <c r="E2323" s="45">
        <v>6950</v>
      </c>
      <c r="F2323" s="45">
        <v>7096.4</v>
      </c>
      <c r="G2323" s="45">
        <v>7096.35</v>
      </c>
      <c r="H2323" s="45">
        <v>7081.49</v>
      </c>
      <c r="I2323" s="45">
        <v>349945</v>
      </c>
      <c r="J2323" s="46">
        <v>2478132263</v>
      </c>
      <c r="K2323" s="39">
        <f>IF(ISERROR((Table212[[#This Row],[Close Price]]-G2322)/G2322),0,(Table212[[#This Row],[Close Price]]-G2322)/G2322)</f>
        <v>1.5657761970530853E-2</v>
      </c>
      <c r="L2323" s="39">
        <f>IF(OR(Table212[[#This Row],[Raw Return]]&lt;-20,Table212[[#This Row],[Raw Return]]&gt;20),"Outlier",Table212[[#This Row],[Raw Return]])</f>
        <v>1.5657761970530853E-2</v>
      </c>
      <c r="M2323" s="40">
        <f>(Table212[[#This Row],[Return]]-$Q$3)^2</f>
        <v>2.0649281604665409E-4</v>
      </c>
      <c r="N2323" s="40">
        <f>(Table212[[#This Row],[Return]]-$Q$3)^3</f>
        <v>2.9672724238208778E-6</v>
      </c>
    </row>
    <row r="2324" spans="1:14" x14ac:dyDescent="0.3">
      <c r="A2324" s="47">
        <v>43684</v>
      </c>
      <c r="B2324" s="48">
        <v>7096.35</v>
      </c>
      <c r="C2324" s="48">
        <v>7115</v>
      </c>
      <c r="D2324" s="48">
        <v>7190</v>
      </c>
      <c r="E2324" s="48">
        <v>7076.45</v>
      </c>
      <c r="F2324" s="48">
        <v>7156.85</v>
      </c>
      <c r="G2324" s="48">
        <v>7152.45</v>
      </c>
      <c r="H2324" s="48">
        <v>7149.05</v>
      </c>
      <c r="I2324" s="48">
        <v>395853</v>
      </c>
      <c r="J2324" s="49">
        <v>2829971155</v>
      </c>
      <c r="K2324" s="39">
        <f>IF(ISERROR((Table212[[#This Row],[Close Price]]-G2323)/G2323),0,(Table212[[#This Row],[Close Price]]-G2323)/G2323)</f>
        <v>7.90547253165352E-3</v>
      </c>
      <c r="L2324" s="39">
        <f>IF(OR(Table212[[#This Row],[Raw Return]]&lt;-20,Table212[[#This Row],[Raw Return]]&gt;20),"Outlier",Table212[[#This Row],[Raw Return]])</f>
        <v>7.90547253165352E-3</v>
      </c>
      <c r="M2324" s="40">
        <f>(Table212[[#This Row],[Return]]-$Q$3)^2</f>
        <v>4.3792212328647696E-5</v>
      </c>
      <c r="N2324" s="40">
        <f>(Table212[[#This Row],[Return]]-$Q$3)^3</f>
        <v>2.8979796311907466E-7</v>
      </c>
    </row>
    <row r="2325" spans="1:14" x14ac:dyDescent="0.3">
      <c r="A2325" s="44">
        <v>43685</v>
      </c>
      <c r="B2325" s="45">
        <v>7152.45</v>
      </c>
      <c r="C2325" s="45">
        <v>7200.05</v>
      </c>
      <c r="D2325" s="45">
        <v>7376.3</v>
      </c>
      <c r="E2325" s="45">
        <v>7128</v>
      </c>
      <c r="F2325" s="45">
        <v>7355</v>
      </c>
      <c r="G2325" s="45">
        <v>7290.45</v>
      </c>
      <c r="H2325" s="45">
        <v>7199.58</v>
      </c>
      <c r="I2325" s="45">
        <v>243718</v>
      </c>
      <c r="J2325" s="46">
        <v>1754667940</v>
      </c>
      <c r="K2325" s="39">
        <f>IF(ISERROR((Table212[[#This Row],[Close Price]]-G2324)/G2324),0,(Table212[[#This Row],[Close Price]]-G2324)/G2324)</f>
        <v>1.92940880397626E-2</v>
      </c>
      <c r="L2325" s="39">
        <f>IF(OR(Table212[[#This Row],[Raw Return]]&lt;-20,Table212[[#This Row],[Raw Return]]&gt;20),"Outlier",Table212[[#This Row],[Raw Return]])</f>
        <v>1.92940880397626E-2</v>
      </c>
      <c r="M2325" s="40">
        <f>(Table212[[#This Row],[Return]]-$Q$3)^2</f>
        <v>3.2422266110933583E-4</v>
      </c>
      <c r="N2325" s="40">
        <f>(Table212[[#This Row],[Return]]-$Q$3)^3</f>
        <v>5.8380128827081617E-6</v>
      </c>
    </row>
    <row r="2326" spans="1:14" x14ac:dyDescent="0.3">
      <c r="A2326" s="47">
        <v>43686</v>
      </c>
      <c r="B2326" s="48">
        <v>7290.45</v>
      </c>
      <c r="C2326" s="48">
        <v>7355</v>
      </c>
      <c r="D2326" s="48">
        <v>7590</v>
      </c>
      <c r="E2326" s="48">
        <v>7325</v>
      </c>
      <c r="F2326" s="48">
        <v>7494</v>
      </c>
      <c r="G2326" s="48">
        <v>7504</v>
      </c>
      <c r="H2326" s="48">
        <v>7474.95</v>
      </c>
      <c r="I2326" s="48">
        <v>416412</v>
      </c>
      <c r="J2326" s="49">
        <v>3112658364</v>
      </c>
      <c r="K2326" s="39">
        <f>IF(ISERROR((Table212[[#This Row],[Close Price]]-G2325)/G2325),0,(Table212[[#This Row],[Close Price]]-G2325)/G2325)</f>
        <v>2.9291744679683721E-2</v>
      </c>
      <c r="L2326" s="39">
        <f>IF(OR(Table212[[#This Row],[Raw Return]]&lt;-20,Table212[[#This Row],[Raw Return]]&gt;20),"Outlier",Table212[[#This Row],[Raw Return]])</f>
        <v>2.9291744679683721E-2</v>
      </c>
      <c r="M2326" s="40">
        <f>(Table212[[#This Row],[Return]]-$Q$3)^2</f>
        <v>7.8421508882476319E-4</v>
      </c>
      <c r="N2326" s="40">
        <f>(Table212[[#This Row],[Return]]-$Q$3)^3</f>
        <v>2.1961034350208189E-5</v>
      </c>
    </row>
    <row r="2327" spans="1:14" x14ac:dyDescent="0.3">
      <c r="A2327" s="44">
        <v>43690</v>
      </c>
      <c r="B2327" s="45">
        <v>7504</v>
      </c>
      <c r="C2327" s="45">
        <v>7510</v>
      </c>
      <c r="D2327" s="45">
        <v>7545</v>
      </c>
      <c r="E2327" s="45">
        <v>7066.05</v>
      </c>
      <c r="F2327" s="45">
        <v>7088</v>
      </c>
      <c r="G2327" s="45">
        <v>7089.15</v>
      </c>
      <c r="H2327" s="45">
        <v>7314.97</v>
      </c>
      <c r="I2327" s="45">
        <v>406528</v>
      </c>
      <c r="J2327" s="46">
        <v>2973740413</v>
      </c>
      <c r="K2327" s="39">
        <f>IF(ISERROR((Table212[[#This Row],[Close Price]]-G2326)/G2326),0,(Table212[[#This Row],[Close Price]]-G2326)/G2326)</f>
        <v>-5.5283848614072546E-2</v>
      </c>
      <c r="L2327" s="39">
        <f>IF(OR(Table212[[#This Row],[Raw Return]]&lt;-20,Table212[[#This Row],[Raw Return]]&gt;20),"Outlier",Table212[[#This Row],[Raw Return]])</f>
        <v>-5.5283848614072546E-2</v>
      </c>
      <c r="M2327" s="40">
        <f>(Table212[[#This Row],[Return]]-$Q$3)^2</f>
        <v>3.2003632018848512E-3</v>
      </c>
      <c r="N2327" s="40">
        <f>(Table212[[#This Row],[Return]]-$Q$3)^3</f>
        <v>-1.8105015556011097E-4</v>
      </c>
    </row>
    <row r="2328" spans="1:14" x14ac:dyDescent="0.3">
      <c r="A2328" s="47">
        <v>43691</v>
      </c>
      <c r="B2328" s="48">
        <v>7089.15</v>
      </c>
      <c r="C2328" s="48">
        <v>7198</v>
      </c>
      <c r="D2328" s="48">
        <v>7449.9</v>
      </c>
      <c r="E2328" s="48">
        <v>7130.05</v>
      </c>
      <c r="F2328" s="48">
        <v>7413</v>
      </c>
      <c r="G2328" s="48">
        <v>7415.2</v>
      </c>
      <c r="H2328" s="48">
        <v>7290.84</v>
      </c>
      <c r="I2328" s="48">
        <v>546578</v>
      </c>
      <c r="J2328" s="49">
        <v>3985014287</v>
      </c>
      <c r="K2328" s="39">
        <f>IF(ISERROR((Table212[[#This Row],[Close Price]]-G2327)/G2327),0,(Table212[[#This Row],[Close Price]]-G2327)/G2327)</f>
        <v>4.5992820013682913E-2</v>
      </c>
      <c r="L2328" s="39">
        <f>IF(OR(Table212[[#This Row],[Raw Return]]&lt;-20,Table212[[#This Row],[Raw Return]]&gt;20),"Outlier",Table212[[#This Row],[Raw Return]])</f>
        <v>4.5992820013682913E-2</v>
      </c>
      <c r="M2328" s="40">
        <f>(Table212[[#This Row],[Return]]-$Q$3)^2</f>
        <v>1.998529509423507E-3</v>
      </c>
      <c r="N2328" s="40">
        <f>(Table212[[#This Row],[Return]]-$Q$3)^3</f>
        <v>8.9344093727328135E-5</v>
      </c>
    </row>
    <row r="2329" spans="1:14" x14ac:dyDescent="0.3">
      <c r="A2329" s="44">
        <v>43693</v>
      </c>
      <c r="B2329" s="45">
        <v>7415.2</v>
      </c>
      <c r="C2329" s="45">
        <v>7391</v>
      </c>
      <c r="D2329" s="45">
        <v>7575</v>
      </c>
      <c r="E2329" s="45">
        <v>7283.35</v>
      </c>
      <c r="F2329" s="45">
        <v>7428</v>
      </c>
      <c r="G2329" s="45">
        <v>7439.4</v>
      </c>
      <c r="H2329" s="45">
        <v>7452.98</v>
      </c>
      <c r="I2329" s="45">
        <v>459164</v>
      </c>
      <c r="J2329" s="46">
        <v>3422139582</v>
      </c>
      <c r="K2329" s="39">
        <f>IF(ISERROR((Table212[[#This Row],[Close Price]]-G2328)/G2328),0,(Table212[[#This Row],[Close Price]]-G2328)/G2328)</f>
        <v>3.2635667278023274E-3</v>
      </c>
      <c r="L2329" s="39">
        <f>IF(OR(Table212[[#This Row],[Raw Return]]&lt;-20,Table212[[#This Row],[Raw Return]]&gt;20),"Outlier",Table212[[#This Row],[Raw Return]])</f>
        <v>3.2635667278023274E-3</v>
      </c>
      <c r="M2329" s="40">
        <f>(Table212[[#This Row],[Return]]-$Q$3)^2</f>
        <v>3.9032429326507259E-6</v>
      </c>
      <c r="N2329" s="40">
        <f>(Table212[[#This Row],[Return]]-$Q$3)^3</f>
        <v>7.7114913016432669E-9</v>
      </c>
    </row>
    <row r="2330" spans="1:14" x14ac:dyDescent="0.3">
      <c r="A2330" s="47">
        <v>43696</v>
      </c>
      <c r="B2330" s="48">
        <v>7439.4</v>
      </c>
      <c r="C2330" s="48">
        <v>7465.3</v>
      </c>
      <c r="D2330" s="48">
        <v>7530.85</v>
      </c>
      <c r="E2330" s="48">
        <v>7340.55</v>
      </c>
      <c r="F2330" s="48">
        <v>7380</v>
      </c>
      <c r="G2330" s="48">
        <v>7376.65</v>
      </c>
      <c r="H2330" s="48">
        <v>7457.23</v>
      </c>
      <c r="I2330" s="48">
        <v>300128</v>
      </c>
      <c r="J2330" s="49">
        <v>2238124852</v>
      </c>
      <c r="K2330" s="39">
        <f>IF(ISERROR((Table212[[#This Row],[Close Price]]-G2329)/G2329),0,(Table212[[#This Row],[Close Price]]-G2329)/G2329)</f>
        <v>-8.4348200123665895E-3</v>
      </c>
      <c r="L2330" s="39">
        <f>IF(OR(Table212[[#This Row],[Raw Return]]&lt;-20,Table212[[#This Row],[Raw Return]]&gt;20),"Outlier",Table212[[#This Row],[Raw Return]])</f>
        <v>-8.4348200123665895E-3</v>
      </c>
      <c r="M2330" s="40">
        <f>(Table212[[#This Row],[Return]]-$Q$3)^2</f>
        <v>9.4531363605373641E-5</v>
      </c>
      <c r="N2330" s="40">
        <f>(Table212[[#This Row],[Return]]-$Q$3)^3</f>
        <v>-9.1910236557936696E-7</v>
      </c>
    </row>
    <row r="2331" spans="1:14" x14ac:dyDescent="0.3">
      <c r="A2331" s="44">
        <v>43697</v>
      </c>
      <c r="B2331" s="45">
        <v>7376.65</v>
      </c>
      <c r="C2331" s="45">
        <v>7420</v>
      </c>
      <c r="D2331" s="45">
        <v>7450</v>
      </c>
      <c r="E2331" s="45">
        <v>7207</v>
      </c>
      <c r="F2331" s="45">
        <v>7232.55</v>
      </c>
      <c r="G2331" s="45">
        <v>7236.15</v>
      </c>
      <c r="H2331" s="45">
        <v>7265.27</v>
      </c>
      <c r="I2331" s="45">
        <v>427881</v>
      </c>
      <c r="J2331" s="46">
        <v>3108671738</v>
      </c>
      <c r="K2331" s="39">
        <f>IF(ISERROR((Table212[[#This Row],[Close Price]]-G2330)/G2330),0,(Table212[[#This Row],[Close Price]]-G2330)/G2330)</f>
        <v>-1.9046586187497036E-2</v>
      </c>
      <c r="L2331" s="39">
        <f>IF(OR(Table212[[#This Row],[Raw Return]]&lt;-20,Table212[[#This Row],[Raw Return]]&gt;20),"Outlier",Table212[[#This Row],[Raw Return]])</f>
        <v>-1.9046586187497036E-2</v>
      </c>
      <c r="M2331" s="40">
        <f>(Table212[[#This Row],[Return]]-$Q$3)^2</f>
        <v>4.1349149408147939E-4</v>
      </c>
      <c r="N2331" s="40">
        <f>(Table212[[#This Row],[Return]]-$Q$3)^3</f>
        <v>-8.408138758458345E-6</v>
      </c>
    </row>
    <row r="2332" spans="1:14" x14ac:dyDescent="0.3">
      <c r="A2332" s="47">
        <v>43698</v>
      </c>
      <c r="B2332" s="48">
        <v>7236.15</v>
      </c>
      <c r="C2332" s="48">
        <v>7241</v>
      </c>
      <c r="D2332" s="48">
        <v>7334</v>
      </c>
      <c r="E2332" s="48">
        <v>7117.35</v>
      </c>
      <c r="F2332" s="48">
        <v>7150</v>
      </c>
      <c r="G2332" s="48">
        <v>7145.85</v>
      </c>
      <c r="H2332" s="48">
        <v>7222.63</v>
      </c>
      <c r="I2332" s="48">
        <v>369263</v>
      </c>
      <c r="J2332" s="49">
        <v>2667049384</v>
      </c>
      <c r="K2332" s="39">
        <f>IF(ISERROR((Table212[[#This Row],[Close Price]]-G2331)/G2331),0,(Table212[[#This Row],[Close Price]]-G2331)/G2331)</f>
        <v>-1.2479011629112066E-2</v>
      </c>
      <c r="L2332" s="39">
        <f>IF(OR(Table212[[#This Row],[Raw Return]]&lt;-20,Table212[[#This Row],[Raw Return]]&gt;20),"Outlier",Table212[[#This Row],[Raw Return]])</f>
        <v>-1.2479011629112066E-2</v>
      </c>
      <c r="M2332" s="40">
        <f>(Table212[[#This Row],[Return]]-$Q$3)^2</f>
        <v>1.8952796789979318E-4</v>
      </c>
      <c r="N2332" s="40">
        <f>(Table212[[#This Row],[Return]]-$Q$3)^3</f>
        <v>-2.60921555692993E-6</v>
      </c>
    </row>
    <row r="2333" spans="1:14" x14ac:dyDescent="0.3">
      <c r="A2333" s="44">
        <v>43699</v>
      </c>
      <c r="B2333" s="45">
        <v>7145.85</v>
      </c>
      <c r="C2333" s="45">
        <v>7164</v>
      </c>
      <c r="D2333" s="45">
        <v>7186.25</v>
      </c>
      <c r="E2333" s="45">
        <v>6740</v>
      </c>
      <c r="F2333" s="45">
        <v>6774</v>
      </c>
      <c r="G2333" s="45">
        <v>6767.35</v>
      </c>
      <c r="H2333" s="45">
        <v>6900.88</v>
      </c>
      <c r="I2333" s="45">
        <v>710196</v>
      </c>
      <c r="J2333" s="46">
        <v>4900977977</v>
      </c>
      <c r="K2333" s="39">
        <f>IF(ISERROR((Table212[[#This Row],[Close Price]]-G2332)/G2332),0,(Table212[[#This Row],[Close Price]]-G2332)/G2332)</f>
        <v>-5.2967806489081073E-2</v>
      </c>
      <c r="L2333" s="39">
        <f>IF(OR(Table212[[#This Row],[Raw Return]]&lt;-20,Table212[[#This Row],[Raw Return]]&gt;20),"Outlier",Table212[[#This Row],[Raw Return]])</f>
        <v>-5.2967806489081073E-2</v>
      </c>
      <c r="M2333" s="40">
        <f>(Table212[[#This Row],[Return]]-$Q$3)^2</f>
        <v>2.9436821284021552E-3</v>
      </c>
      <c r="N2333" s="40">
        <f>(Table212[[#This Row],[Return]]-$Q$3)^3</f>
        <v>-1.5971156554009096E-4</v>
      </c>
    </row>
    <row r="2334" spans="1:14" x14ac:dyDescent="0.3">
      <c r="A2334" s="47">
        <v>43700</v>
      </c>
      <c r="B2334" s="48">
        <v>6767.35</v>
      </c>
      <c r="C2334" s="48">
        <v>6773</v>
      </c>
      <c r="D2334" s="48">
        <v>6963</v>
      </c>
      <c r="E2334" s="48">
        <v>6581</v>
      </c>
      <c r="F2334" s="48">
        <v>6900</v>
      </c>
      <c r="G2334" s="48">
        <v>6884.6</v>
      </c>
      <c r="H2334" s="48">
        <v>6808.41</v>
      </c>
      <c r="I2334" s="48">
        <v>613954</v>
      </c>
      <c r="J2334" s="49">
        <v>4180052800</v>
      </c>
      <c r="K2334" s="39">
        <f>IF(ISERROR((Table212[[#This Row],[Close Price]]-G2333)/G2333),0,(Table212[[#This Row],[Close Price]]-G2333)/G2333)</f>
        <v>1.7325836553451497E-2</v>
      </c>
      <c r="L2334" s="39">
        <f>IF(OR(Table212[[#This Row],[Raw Return]]&lt;-20,Table212[[#This Row],[Raw Return]]&gt;20),"Outlier",Table212[[#This Row],[Raw Return]])</f>
        <v>1.7325836553451497E-2</v>
      </c>
      <c r="M2334" s="40">
        <f>(Table212[[#This Row],[Return]]-$Q$3)^2</f>
        <v>2.572152783049148E-4</v>
      </c>
      <c r="N2334" s="40">
        <f>(Table212[[#This Row],[Return]]-$Q$3)^3</f>
        <v>4.1252012668550019E-6</v>
      </c>
    </row>
    <row r="2335" spans="1:14" x14ac:dyDescent="0.3">
      <c r="A2335" s="44">
        <v>43703</v>
      </c>
      <c r="B2335" s="45">
        <v>6884.6</v>
      </c>
      <c r="C2335" s="45">
        <v>7149</v>
      </c>
      <c r="D2335" s="45">
        <v>7223.65</v>
      </c>
      <c r="E2335" s="45">
        <v>6909.55</v>
      </c>
      <c r="F2335" s="45">
        <v>7178</v>
      </c>
      <c r="G2335" s="45">
        <v>7190.8</v>
      </c>
      <c r="H2335" s="45">
        <v>7059.33</v>
      </c>
      <c r="I2335" s="45">
        <v>547043</v>
      </c>
      <c r="J2335" s="46">
        <v>3861756887</v>
      </c>
      <c r="K2335" s="39">
        <f>IF(ISERROR((Table212[[#This Row],[Close Price]]-G2334)/G2334),0,(Table212[[#This Row],[Close Price]]-G2334)/G2334)</f>
        <v>4.4476077041512914E-2</v>
      </c>
      <c r="L2335" s="39">
        <f>IF(OR(Table212[[#This Row],[Raw Return]]&lt;-20,Table212[[#This Row],[Raw Return]]&gt;20),"Outlier",Table212[[#This Row],[Raw Return]])</f>
        <v>4.4476077041512914E-2</v>
      </c>
      <c r="M2335" s="40">
        <f>(Table212[[#This Row],[Return]]-$Q$3)^2</f>
        <v>1.8652182845127437E-3</v>
      </c>
      <c r="N2335" s="40">
        <f>(Table212[[#This Row],[Return]]-$Q$3)^3</f>
        <v>8.0555369898906769E-5</v>
      </c>
    </row>
    <row r="2336" spans="1:14" x14ac:dyDescent="0.3">
      <c r="A2336" s="47">
        <v>43704</v>
      </c>
      <c r="B2336" s="48">
        <v>7190.8</v>
      </c>
      <c r="C2336" s="48">
        <v>7220.8</v>
      </c>
      <c r="D2336" s="48">
        <v>7242</v>
      </c>
      <c r="E2336" s="48">
        <v>7095</v>
      </c>
      <c r="F2336" s="48">
        <v>7108.3</v>
      </c>
      <c r="G2336" s="48">
        <v>7126.5</v>
      </c>
      <c r="H2336" s="48">
        <v>7171.55</v>
      </c>
      <c r="I2336" s="48">
        <v>683327</v>
      </c>
      <c r="J2336" s="49">
        <v>4900516989</v>
      </c>
      <c r="K2336" s="39">
        <f>IF(ISERROR((Table212[[#This Row],[Close Price]]-G2335)/G2335),0,(Table212[[#This Row],[Close Price]]-G2335)/G2335)</f>
        <v>-8.9419814207042578E-3</v>
      </c>
      <c r="L2336" s="39">
        <f>IF(OR(Table212[[#This Row],[Raw Return]]&lt;-20,Table212[[#This Row],[Raw Return]]&gt;20),"Outlier",Table212[[#This Row],[Raw Return]])</f>
        <v>-8.9419814207042578E-3</v>
      </c>
      <c r="M2336" s="40">
        <f>(Table212[[#This Row],[Return]]-$Q$3)^2</f>
        <v>1.0465055717769192E-4</v>
      </c>
      <c r="N2336" s="40">
        <f>(Table212[[#This Row],[Return]]-$Q$3)^3</f>
        <v>-1.0705632165928862E-6</v>
      </c>
    </row>
    <row r="2337" spans="1:14" x14ac:dyDescent="0.3">
      <c r="A2337" s="44">
        <v>43705</v>
      </c>
      <c r="B2337" s="45">
        <v>7126.5</v>
      </c>
      <c r="C2337" s="45">
        <v>7107</v>
      </c>
      <c r="D2337" s="45">
        <v>7140</v>
      </c>
      <c r="E2337" s="45">
        <v>6983.3</v>
      </c>
      <c r="F2337" s="45">
        <v>7040</v>
      </c>
      <c r="G2337" s="45">
        <v>7035.95</v>
      </c>
      <c r="H2337" s="45">
        <v>7041.07</v>
      </c>
      <c r="I2337" s="45">
        <v>392626</v>
      </c>
      <c r="J2337" s="46">
        <v>2764506685</v>
      </c>
      <c r="K2337" s="39">
        <f>IF(ISERROR((Table212[[#This Row],[Close Price]]-G2336)/G2336),0,(Table212[[#This Row],[Close Price]]-G2336)/G2336)</f>
        <v>-1.2706096962043105E-2</v>
      </c>
      <c r="L2337" s="39">
        <f>IF(OR(Table212[[#This Row],[Raw Return]]&lt;-20,Table212[[#This Row],[Raw Return]]&gt;20),"Outlier",Table212[[#This Row],[Raw Return]])</f>
        <v>-1.2706096962043105E-2</v>
      </c>
      <c r="M2337" s="40">
        <f>(Table212[[#This Row],[Return]]-$Q$3)^2</f>
        <v>1.9583206491870827E-4</v>
      </c>
      <c r="N2337" s="40">
        <f>(Table212[[#This Row],[Return]]-$Q$3)^3</f>
        <v>-2.7404741188166276E-6</v>
      </c>
    </row>
    <row r="2338" spans="1:14" x14ac:dyDescent="0.3">
      <c r="A2338" s="47">
        <v>43706</v>
      </c>
      <c r="B2338" s="48">
        <v>7035.95</v>
      </c>
      <c r="C2338" s="48">
        <v>7025</v>
      </c>
      <c r="D2338" s="48">
        <v>7055</v>
      </c>
      <c r="E2338" s="48">
        <v>6931.2</v>
      </c>
      <c r="F2338" s="48">
        <v>6997</v>
      </c>
      <c r="G2338" s="48">
        <v>6979.85</v>
      </c>
      <c r="H2338" s="48">
        <v>6990.47</v>
      </c>
      <c r="I2338" s="48">
        <v>312764</v>
      </c>
      <c r="J2338" s="49">
        <v>2186367500</v>
      </c>
      <c r="K2338" s="39">
        <f>IF(ISERROR((Table212[[#This Row],[Close Price]]-G2337)/G2337),0,(Table212[[#This Row],[Close Price]]-G2337)/G2337)</f>
        <v>-7.9733369338894477E-3</v>
      </c>
      <c r="L2338" s="39">
        <f>IF(OR(Table212[[#This Row],[Raw Return]]&lt;-20,Table212[[#This Row],[Raw Return]]&gt;20),"Outlier",Table212[[#This Row],[Raw Return]])</f>
        <v>-7.9733369338894477E-3</v>
      </c>
      <c r="M2338" s="40">
        <f>(Table212[[#This Row],[Return]]-$Q$3)^2</f>
        <v>8.5770584954548206E-5</v>
      </c>
      <c r="N2338" s="40">
        <f>(Table212[[#This Row],[Return]]-$Q$3)^3</f>
        <v>-7.9434205841248679E-7</v>
      </c>
    </row>
    <row r="2339" spans="1:14" x14ac:dyDescent="0.3">
      <c r="A2339" s="44">
        <v>43707</v>
      </c>
      <c r="B2339" s="45">
        <v>6979.85</v>
      </c>
      <c r="C2339" s="45">
        <v>6997</v>
      </c>
      <c r="D2339" s="45">
        <v>7146.55</v>
      </c>
      <c r="E2339" s="45">
        <v>6965</v>
      </c>
      <c r="F2339" s="45">
        <v>7122.05</v>
      </c>
      <c r="G2339" s="45">
        <v>7119.55</v>
      </c>
      <c r="H2339" s="45">
        <v>7055.35</v>
      </c>
      <c r="I2339" s="45">
        <v>472409</v>
      </c>
      <c r="J2339" s="46">
        <v>3333009126</v>
      </c>
      <c r="K2339" s="39">
        <f>IF(ISERROR((Table212[[#This Row],[Close Price]]-G2338)/G2338),0,(Table212[[#This Row],[Close Price]]-G2338)/G2338)</f>
        <v>2.0014756764113815E-2</v>
      </c>
      <c r="L2339" s="39">
        <f>IF(OR(Table212[[#This Row],[Raw Return]]&lt;-20,Table212[[#This Row],[Raw Return]]&gt;20),"Outlier",Table212[[#This Row],[Raw Return]])</f>
        <v>2.0014756764113815E-2</v>
      </c>
      <c r="M2339" s="40">
        <f>(Table212[[#This Row],[Return]]-$Q$3)^2</f>
        <v>3.5069501178169307E-4</v>
      </c>
      <c r="N2339" s="40">
        <f>(Table212[[#This Row],[Return]]-$Q$3)^3</f>
        <v>6.5674138257716924E-6</v>
      </c>
    </row>
    <row r="2340" spans="1:14" x14ac:dyDescent="0.3">
      <c r="A2340" s="47">
        <v>43711</v>
      </c>
      <c r="B2340" s="48">
        <v>7119.55</v>
      </c>
      <c r="C2340" s="48">
        <v>7050</v>
      </c>
      <c r="D2340" s="48">
        <v>7093.95</v>
      </c>
      <c r="E2340" s="48">
        <v>7000</v>
      </c>
      <c r="F2340" s="48">
        <v>7022.7</v>
      </c>
      <c r="G2340" s="48">
        <v>7026.3</v>
      </c>
      <c r="H2340" s="48">
        <v>7054.87</v>
      </c>
      <c r="I2340" s="48">
        <v>237446</v>
      </c>
      <c r="J2340" s="49">
        <v>1675151301</v>
      </c>
      <c r="K2340" s="39">
        <f>IF(ISERROR((Table212[[#This Row],[Close Price]]-G2339)/G2339),0,(Table212[[#This Row],[Close Price]]-G2339)/G2339)</f>
        <v>-1.3097737918829139E-2</v>
      </c>
      <c r="L2340" s="39">
        <f>IF(OR(Table212[[#This Row],[Raw Return]]&lt;-20,Table212[[#This Row],[Raw Return]]&gt;20),"Outlier",Table212[[#This Row],[Raw Return]])</f>
        <v>-1.3097737918829139E-2</v>
      </c>
      <c r="M2340" s="40">
        <f>(Table212[[#This Row],[Return]]-$Q$3)^2</f>
        <v>2.0694669546559709E-4</v>
      </c>
      <c r="N2340" s="40">
        <f>(Table212[[#This Row],[Return]]-$Q$3)^3</f>
        <v>-2.9770610719898785E-6</v>
      </c>
    </row>
    <row r="2341" spans="1:14" x14ac:dyDescent="0.3">
      <c r="A2341" s="44">
        <v>43712</v>
      </c>
      <c r="B2341" s="45">
        <v>7026.3</v>
      </c>
      <c r="C2341" s="45">
        <v>7030</v>
      </c>
      <c r="D2341" s="45">
        <v>7077</v>
      </c>
      <c r="E2341" s="45">
        <v>6950</v>
      </c>
      <c r="F2341" s="45">
        <v>6995</v>
      </c>
      <c r="G2341" s="45">
        <v>7023.1</v>
      </c>
      <c r="H2341" s="45">
        <v>7024.82</v>
      </c>
      <c r="I2341" s="45">
        <v>303358</v>
      </c>
      <c r="J2341" s="46">
        <v>2131036263</v>
      </c>
      <c r="K2341" s="39">
        <f>IF(ISERROR((Table212[[#This Row],[Close Price]]-G2340)/G2340),0,(Table212[[#This Row],[Close Price]]-G2340)/G2340)</f>
        <v>-4.5543173505256223E-4</v>
      </c>
      <c r="L2341" s="39">
        <f>IF(OR(Table212[[#This Row],[Raw Return]]&lt;-20,Table212[[#This Row],[Raw Return]]&gt;20),"Outlier",Table212[[#This Row],[Raw Return]])</f>
        <v>-4.5543173505256223E-4</v>
      </c>
      <c r="M2341" s="40">
        <f>(Table212[[#This Row],[Return]]-$Q$3)^2</f>
        <v>3.0392197333995437E-6</v>
      </c>
      <c r="N2341" s="40">
        <f>(Table212[[#This Row],[Return]]-$Q$3)^3</f>
        <v>-5.2983805843372799E-9</v>
      </c>
    </row>
    <row r="2342" spans="1:14" x14ac:dyDescent="0.3">
      <c r="A2342" s="47">
        <v>43713</v>
      </c>
      <c r="B2342" s="48">
        <v>7023.1</v>
      </c>
      <c r="C2342" s="48">
        <v>7050</v>
      </c>
      <c r="D2342" s="48">
        <v>7094.95</v>
      </c>
      <c r="E2342" s="48">
        <v>6953.6</v>
      </c>
      <c r="F2342" s="48">
        <v>6993</v>
      </c>
      <c r="G2342" s="48">
        <v>7001.05</v>
      </c>
      <c r="H2342" s="48">
        <v>7038.4</v>
      </c>
      <c r="I2342" s="48">
        <v>281048</v>
      </c>
      <c r="J2342" s="49">
        <v>1978127507</v>
      </c>
      <c r="K2342" s="39">
        <f>IF(ISERROR((Table212[[#This Row],[Close Price]]-G2341)/G2341),0,(Table212[[#This Row],[Close Price]]-G2341)/G2341)</f>
        <v>-3.1396391906708121E-3</v>
      </c>
      <c r="L2342" s="39">
        <f>IF(OR(Table212[[#This Row],[Raw Return]]&lt;-20,Table212[[#This Row],[Raw Return]]&gt;20),"Outlier",Table212[[#This Row],[Raw Return]])</f>
        <v>-3.1396391906708121E-3</v>
      </c>
      <c r="M2342" s="40">
        <f>(Table212[[#This Row],[Return]]-$Q$3)^2</f>
        <v>1.9603139335832289E-5</v>
      </c>
      <c r="N2342" s="40">
        <f>(Table212[[#This Row],[Return]]-$Q$3)^3</f>
        <v>-8.6793747478088462E-8</v>
      </c>
    </row>
    <row r="2343" spans="1:14" x14ac:dyDescent="0.3">
      <c r="A2343" s="44">
        <v>43714</v>
      </c>
      <c r="B2343" s="45">
        <v>7001.05</v>
      </c>
      <c r="C2343" s="45">
        <v>7023.5</v>
      </c>
      <c r="D2343" s="45">
        <v>7187.95</v>
      </c>
      <c r="E2343" s="45">
        <v>7023.5</v>
      </c>
      <c r="F2343" s="45">
        <v>7156.3</v>
      </c>
      <c r="G2343" s="45">
        <v>7175.9</v>
      </c>
      <c r="H2343" s="45">
        <v>7116.54</v>
      </c>
      <c r="I2343" s="45">
        <v>302126</v>
      </c>
      <c r="J2343" s="46">
        <v>2150091161</v>
      </c>
      <c r="K2343" s="39">
        <f>IF(ISERROR((Table212[[#This Row],[Close Price]]-G2342)/G2342),0,(Table212[[#This Row],[Close Price]]-G2342)/G2342)</f>
        <v>2.4974825204790631E-2</v>
      </c>
      <c r="L2343" s="39">
        <f>IF(OR(Table212[[#This Row],[Raw Return]]&lt;-20,Table212[[#This Row],[Raw Return]]&gt;20),"Outlier",Table212[[#This Row],[Raw Return]])</f>
        <v>2.4974825204790631E-2</v>
      </c>
      <c r="M2343" s="40">
        <f>(Table212[[#This Row],[Return]]-$Q$3)^2</f>
        <v>5.6107023278843609E-4</v>
      </c>
      <c r="N2343" s="40">
        <f>(Table212[[#This Row],[Return]]-$Q$3)^3</f>
        <v>1.3290026354459025E-5</v>
      </c>
    </row>
    <row r="2344" spans="1:14" x14ac:dyDescent="0.3">
      <c r="A2344" s="47">
        <v>43717</v>
      </c>
      <c r="B2344" s="48">
        <v>7175.9</v>
      </c>
      <c r="C2344" s="48">
        <v>7160</v>
      </c>
      <c r="D2344" s="48">
        <v>7357.4</v>
      </c>
      <c r="E2344" s="48">
        <v>7137.1</v>
      </c>
      <c r="F2344" s="48">
        <v>7303</v>
      </c>
      <c r="G2344" s="48">
        <v>7323.95</v>
      </c>
      <c r="H2344" s="48">
        <v>7276.66</v>
      </c>
      <c r="I2344" s="48">
        <v>397840</v>
      </c>
      <c r="J2344" s="49">
        <v>2894946758</v>
      </c>
      <c r="K2344" s="39">
        <f>IF(ISERROR((Table212[[#This Row],[Close Price]]-G2343)/G2343),0,(Table212[[#This Row],[Close Price]]-G2343)/G2343)</f>
        <v>2.0631558410791704E-2</v>
      </c>
      <c r="L2344" s="39">
        <f>IF(OR(Table212[[#This Row],[Raw Return]]&lt;-20,Table212[[#This Row],[Raw Return]]&gt;20),"Outlier",Table212[[#This Row],[Raw Return]])</f>
        <v>2.0631558410791704E-2</v>
      </c>
      <c r="M2344" s="40">
        <f>(Table212[[#This Row],[Return]]-$Q$3)^2</f>
        <v>3.7417696320919143E-4</v>
      </c>
      <c r="N2344" s="40">
        <f>(Table212[[#This Row],[Return]]-$Q$3)^3</f>
        <v>7.2379498381527212E-6</v>
      </c>
    </row>
    <row r="2345" spans="1:14" x14ac:dyDescent="0.3">
      <c r="A2345" s="44">
        <v>43719</v>
      </c>
      <c r="B2345" s="45">
        <v>7323.95</v>
      </c>
      <c r="C2345" s="45">
        <v>7349.95</v>
      </c>
      <c r="D2345" s="45">
        <v>7419</v>
      </c>
      <c r="E2345" s="45">
        <v>7295</v>
      </c>
      <c r="F2345" s="45">
        <v>7300</v>
      </c>
      <c r="G2345" s="45">
        <v>7354.2</v>
      </c>
      <c r="H2345" s="45">
        <v>7369.17</v>
      </c>
      <c r="I2345" s="45">
        <v>348066</v>
      </c>
      <c r="J2345" s="46">
        <v>2564957884</v>
      </c>
      <c r="K2345" s="39">
        <f>IF(ISERROR((Table212[[#This Row],[Close Price]]-G2344)/G2344),0,(Table212[[#This Row],[Close Price]]-G2344)/G2344)</f>
        <v>4.1302848872534631E-3</v>
      </c>
      <c r="L2345" s="39">
        <f>IF(OR(Table212[[#This Row],[Raw Return]]&lt;-20,Table212[[#This Row],[Raw Return]]&gt;20),"Outlier",Table212[[#This Row],[Raw Return]])</f>
        <v>4.1302848872534631E-3</v>
      </c>
      <c r="M2345" s="40">
        <f>(Table212[[#This Row],[Return]]-$Q$3)^2</f>
        <v>8.0791287034079809E-6</v>
      </c>
      <c r="N2345" s="40">
        <f>(Table212[[#This Row],[Return]]-$Q$3)^3</f>
        <v>2.296396043690737E-8</v>
      </c>
    </row>
    <row r="2346" spans="1:14" x14ac:dyDescent="0.3">
      <c r="A2346" s="47">
        <v>43720</v>
      </c>
      <c r="B2346" s="48">
        <v>7354.2</v>
      </c>
      <c r="C2346" s="48">
        <v>7355</v>
      </c>
      <c r="D2346" s="48">
        <v>7357.9</v>
      </c>
      <c r="E2346" s="48">
        <v>7126.65</v>
      </c>
      <c r="F2346" s="48">
        <v>7303.95</v>
      </c>
      <c r="G2346" s="48">
        <v>7291.95</v>
      </c>
      <c r="H2346" s="48">
        <v>7283.46</v>
      </c>
      <c r="I2346" s="48">
        <v>250803</v>
      </c>
      <c r="J2346" s="49">
        <v>1826713549</v>
      </c>
      <c r="K2346" s="39">
        <f>IF(ISERROR((Table212[[#This Row],[Close Price]]-G2345)/G2345),0,(Table212[[#This Row],[Close Price]]-G2345)/G2345)</f>
        <v>-8.4645508688912467E-3</v>
      </c>
      <c r="L2346" s="39">
        <f>IF(OR(Table212[[#This Row],[Raw Return]]&lt;-20,Table212[[#This Row],[Raw Return]]&gt;20),"Outlier",Table212[[#This Row],[Raw Return]])</f>
        <v>-8.4645508688912467E-3</v>
      </c>
      <c r="M2346" s="40">
        <f>(Table212[[#This Row],[Return]]-$Q$3)^2</f>
        <v>9.5110377358718657E-5</v>
      </c>
      <c r="N2346" s="40">
        <f>(Table212[[#This Row],[Return]]-$Q$3)^3</f>
        <v>-9.2755966952699515E-7</v>
      </c>
    </row>
    <row r="2347" spans="1:14" x14ac:dyDescent="0.3">
      <c r="A2347" s="44">
        <v>43721</v>
      </c>
      <c r="B2347" s="45">
        <v>7291.95</v>
      </c>
      <c r="C2347" s="45">
        <v>7303.95</v>
      </c>
      <c r="D2347" s="45">
        <v>7399.75</v>
      </c>
      <c r="E2347" s="45">
        <v>7256</v>
      </c>
      <c r="F2347" s="45">
        <v>7389</v>
      </c>
      <c r="G2347" s="45">
        <v>7388.75</v>
      </c>
      <c r="H2347" s="45">
        <v>7337.04</v>
      </c>
      <c r="I2347" s="45">
        <v>213756</v>
      </c>
      <c r="J2347" s="46">
        <v>1568336121</v>
      </c>
      <c r="K2347" s="39">
        <f>IF(ISERROR((Table212[[#This Row],[Close Price]]-G2346)/G2346),0,(Table212[[#This Row],[Close Price]]-G2346)/G2346)</f>
        <v>1.32749127462476E-2</v>
      </c>
      <c r="L2347" s="39">
        <f>IF(OR(Table212[[#This Row],[Raw Return]]&lt;-20,Table212[[#This Row],[Raw Return]]&gt;20),"Outlier",Table212[[#This Row],[Raw Return]])</f>
        <v>1.32749127462476E-2</v>
      </c>
      <c r="M2347" s="40">
        <f>(Table212[[#This Row],[Return]]-$Q$3)^2</f>
        <v>1.4368837697541014E-4</v>
      </c>
      <c r="N2347" s="40">
        <f>(Table212[[#This Row],[Return]]-$Q$3)^3</f>
        <v>1.7223938213062153E-6</v>
      </c>
    </row>
    <row r="2348" spans="1:14" x14ac:dyDescent="0.3">
      <c r="A2348" s="47">
        <v>43724</v>
      </c>
      <c r="B2348" s="48">
        <v>7388.75</v>
      </c>
      <c r="C2348" s="48">
        <v>7314.85</v>
      </c>
      <c r="D2348" s="48">
        <v>7385</v>
      </c>
      <c r="E2348" s="48">
        <v>7252.9</v>
      </c>
      <c r="F2348" s="48">
        <v>7264.6</v>
      </c>
      <c r="G2348" s="48">
        <v>7280.25</v>
      </c>
      <c r="H2348" s="48">
        <v>7325.56</v>
      </c>
      <c r="I2348" s="48">
        <v>251990</v>
      </c>
      <c r="J2348" s="49">
        <v>1845967807</v>
      </c>
      <c r="K2348" s="39">
        <f>IF(ISERROR((Table212[[#This Row],[Close Price]]-G2347)/G2347),0,(Table212[[#This Row],[Close Price]]-G2347)/G2347)</f>
        <v>-1.468448655049907E-2</v>
      </c>
      <c r="L2348" s="39">
        <f>IF(OR(Table212[[#This Row],[Raw Return]]&lt;-20,Table212[[#This Row],[Raw Return]]&gt;20),"Outlier",Table212[[#This Row],[Raw Return]])</f>
        <v>-1.468448655049907E-2</v>
      </c>
      <c r="M2348" s="40">
        <f>(Table212[[#This Row],[Return]]-$Q$3)^2</f>
        <v>2.5511726217248188E-4</v>
      </c>
      <c r="N2348" s="40">
        <f>(Table212[[#This Row],[Return]]-$Q$3)^3</f>
        <v>-4.0748325657600196E-6</v>
      </c>
    </row>
    <row r="2349" spans="1:14" x14ac:dyDescent="0.3">
      <c r="A2349" s="44">
        <v>43725</v>
      </c>
      <c r="B2349" s="45">
        <v>7280.25</v>
      </c>
      <c r="C2349" s="45">
        <v>7291</v>
      </c>
      <c r="D2349" s="45">
        <v>7325</v>
      </c>
      <c r="E2349" s="45">
        <v>7108.3</v>
      </c>
      <c r="F2349" s="45">
        <v>7180</v>
      </c>
      <c r="G2349" s="45">
        <v>7150.5</v>
      </c>
      <c r="H2349" s="45">
        <v>7239.46</v>
      </c>
      <c r="I2349" s="45">
        <v>250105</v>
      </c>
      <c r="J2349" s="46">
        <v>1810625672</v>
      </c>
      <c r="K2349" s="39">
        <f>IF(ISERROR((Table212[[#This Row],[Close Price]]-G2348)/G2348),0,(Table212[[#This Row],[Close Price]]-G2348)/G2348)</f>
        <v>-1.7822190172040796E-2</v>
      </c>
      <c r="L2349" s="39">
        <f>IF(OR(Table212[[#This Row],[Raw Return]]&lt;-20,Table212[[#This Row],[Raw Return]]&gt;20),"Outlier",Table212[[#This Row],[Raw Return]])</f>
        <v>-1.7822190172040796E-2</v>
      </c>
      <c r="M2349" s="40">
        <f>(Table212[[#This Row],[Return]]-$Q$3)^2</f>
        <v>3.6519570198595359E-4</v>
      </c>
      <c r="N2349" s="40">
        <f>(Table212[[#This Row],[Return]]-$Q$3)^3</f>
        <v>-6.9789242821819571E-6</v>
      </c>
    </row>
    <row r="2350" spans="1:14" x14ac:dyDescent="0.3">
      <c r="A2350" s="47">
        <v>43726</v>
      </c>
      <c r="B2350" s="48">
        <v>7150.5</v>
      </c>
      <c r="C2350" s="48">
        <v>7221</v>
      </c>
      <c r="D2350" s="48">
        <v>7348</v>
      </c>
      <c r="E2350" s="48">
        <v>7196</v>
      </c>
      <c r="F2350" s="48">
        <v>7260</v>
      </c>
      <c r="G2350" s="48">
        <v>7255.05</v>
      </c>
      <c r="H2350" s="48">
        <v>7281.21</v>
      </c>
      <c r="I2350" s="48">
        <v>307394</v>
      </c>
      <c r="J2350" s="49">
        <v>2238199491</v>
      </c>
      <c r="K2350" s="39">
        <f>IF(ISERROR((Table212[[#This Row],[Close Price]]-G2349)/G2349),0,(Table212[[#This Row],[Close Price]]-G2349)/G2349)</f>
        <v>1.4621355149989537E-2</v>
      </c>
      <c r="L2350" s="39">
        <f>IF(OR(Table212[[#This Row],[Raw Return]]&lt;-20,Table212[[#This Row],[Raw Return]]&gt;20),"Outlier",Table212[[#This Row],[Raw Return]])</f>
        <v>1.4621355149989537E-2</v>
      </c>
      <c r="M2350" s="40">
        <f>(Table212[[#This Row],[Return]]-$Q$3)^2</f>
        <v>1.7778091767018883E-4</v>
      </c>
      <c r="N2350" s="40">
        <f>(Table212[[#This Row],[Return]]-$Q$3)^3</f>
        <v>2.3704331684958728E-6</v>
      </c>
    </row>
    <row r="2351" spans="1:14" x14ac:dyDescent="0.3">
      <c r="A2351" s="44">
        <v>43727</v>
      </c>
      <c r="B2351" s="45">
        <v>7255.05</v>
      </c>
      <c r="C2351" s="45">
        <v>7246</v>
      </c>
      <c r="D2351" s="45">
        <v>7249</v>
      </c>
      <c r="E2351" s="45">
        <v>7135.55</v>
      </c>
      <c r="F2351" s="45">
        <v>7195</v>
      </c>
      <c r="G2351" s="45">
        <v>7188.65</v>
      </c>
      <c r="H2351" s="45">
        <v>7198.89</v>
      </c>
      <c r="I2351" s="45">
        <v>222370</v>
      </c>
      <c r="J2351" s="46">
        <v>1600818052</v>
      </c>
      <c r="K2351" s="39">
        <f>IF(ISERROR((Table212[[#This Row],[Close Price]]-G2350)/G2350),0,(Table212[[#This Row],[Close Price]]-G2350)/G2350)</f>
        <v>-9.1522456771490953E-3</v>
      </c>
      <c r="L2351" s="39">
        <f>IF(OR(Table212[[#This Row],[Raw Return]]&lt;-20,Table212[[#This Row],[Raw Return]]&gt;20),"Outlier",Table212[[#This Row],[Raw Return]])</f>
        <v>-9.1522456771490953E-3</v>
      </c>
      <c r="M2351" s="40">
        <f>(Table212[[#This Row],[Return]]-$Q$3)^2</f>
        <v>1.0899672676817687E-4</v>
      </c>
      <c r="N2351" s="40">
        <f>(Table212[[#This Row],[Return]]-$Q$3)^3</f>
        <v>-1.1379421495408221E-6</v>
      </c>
    </row>
    <row r="2352" spans="1:14" x14ac:dyDescent="0.3">
      <c r="A2352" s="47">
        <v>43728</v>
      </c>
      <c r="B2352" s="48">
        <v>7188.65</v>
      </c>
      <c r="C2352" s="48">
        <v>7230</v>
      </c>
      <c r="D2352" s="48">
        <v>7800</v>
      </c>
      <c r="E2352" s="48">
        <v>7102</v>
      </c>
      <c r="F2352" s="48">
        <v>7720</v>
      </c>
      <c r="G2352" s="48">
        <v>7693.65</v>
      </c>
      <c r="H2352" s="48">
        <v>7507.2</v>
      </c>
      <c r="I2352" s="48">
        <v>965027</v>
      </c>
      <c r="J2352" s="49">
        <v>7244647028</v>
      </c>
      <c r="K2352" s="39">
        <f>IF(ISERROR((Table212[[#This Row],[Close Price]]-G2351)/G2351),0,(Table212[[#This Row],[Close Price]]-G2351)/G2351)</f>
        <v>7.0249629624477478E-2</v>
      </c>
      <c r="L2352" s="39">
        <f>IF(OR(Table212[[#This Row],[Raw Return]]&lt;-20,Table212[[#This Row],[Raw Return]]&gt;20),"Outlier",Table212[[#This Row],[Raw Return]])</f>
        <v>7.0249629624477478E-2</v>
      </c>
      <c r="M2352" s="40">
        <f>(Table212[[#This Row],[Return]]-$Q$3)^2</f>
        <v>4.7557195912840888E-3</v>
      </c>
      <c r="N2352" s="40">
        <f>(Table212[[#This Row],[Return]]-$Q$3)^3</f>
        <v>3.2796262926242738E-4</v>
      </c>
    </row>
    <row r="2353" spans="1:14" x14ac:dyDescent="0.3">
      <c r="A2353" s="44">
        <v>43731</v>
      </c>
      <c r="B2353" s="45">
        <v>7693.65</v>
      </c>
      <c r="C2353" s="45">
        <v>7852</v>
      </c>
      <c r="D2353" s="45">
        <v>8392.9</v>
      </c>
      <c r="E2353" s="45">
        <v>7831</v>
      </c>
      <c r="F2353" s="45">
        <v>8273.2999999999993</v>
      </c>
      <c r="G2353" s="45">
        <v>8297.75</v>
      </c>
      <c r="H2353" s="45">
        <v>8160.79</v>
      </c>
      <c r="I2353" s="45">
        <v>806321</v>
      </c>
      <c r="J2353" s="46">
        <v>6580219469</v>
      </c>
      <c r="K2353" s="39">
        <f>IF(ISERROR((Table212[[#This Row],[Close Price]]-G2352)/G2352),0,(Table212[[#This Row],[Close Price]]-G2352)/G2352)</f>
        <v>7.8519298382432323E-2</v>
      </c>
      <c r="L2353" s="39">
        <f>IF(OR(Table212[[#This Row],[Raw Return]]&lt;-20,Table212[[#This Row],[Raw Return]]&gt;20),"Outlier",Table212[[#This Row],[Raw Return]])</f>
        <v>7.8519298382432323E-2</v>
      </c>
      <c r="M2353" s="40">
        <f>(Table212[[#This Row],[Return]]-$Q$3)^2</f>
        <v>5.9646882672553959E-3</v>
      </c>
      <c r="N2353" s="40">
        <f>(Table212[[#This Row],[Return]]-$Q$3)^3</f>
        <v>4.6066119151191875E-4</v>
      </c>
    </row>
    <row r="2354" spans="1:14" x14ac:dyDescent="0.3">
      <c r="A2354" s="47">
        <v>43732</v>
      </c>
      <c r="B2354" s="48">
        <v>8297.75</v>
      </c>
      <c r="C2354" s="48">
        <v>8298</v>
      </c>
      <c r="D2354" s="48">
        <v>8374.75</v>
      </c>
      <c r="E2354" s="48">
        <v>8157.05</v>
      </c>
      <c r="F2354" s="48">
        <v>8260</v>
      </c>
      <c r="G2354" s="48">
        <v>8240.7000000000007</v>
      </c>
      <c r="H2354" s="48">
        <v>8250.42</v>
      </c>
      <c r="I2354" s="48">
        <v>376734</v>
      </c>
      <c r="J2354" s="49">
        <v>3108215595</v>
      </c>
      <c r="K2354" s="39">
        <f>IF(ISERROR((Table212[[#This Row],[Close Price]]-G2353)/G2353),0,(Table212[[#This Row],[Close Price]]-G2353)/G2353)</f>
        <v>-6.8753577777107373E-3</v>
      </c>
      <c r="L2354" s="39">
        <f>IF(OR(Table212[[#This Row],[Raw Return]]&lt;-20,Table212[[#This Row],[Raw Return]]&gt;20),"Outlier",Table212[[#This Row],[Raw Return]])</f>
        <v>-6.8753577777107373E-3</v>
      </c>
      <c r="M2354" s="40">
        <f>(Table212[[#This Row],[Return]]-$Q$3)^2</f>
        <v>6.6638844014056082E-5</v>
      </c>
      <c r="N2354" s="40">
        <f>(Table212[[#This Row],[Return]]-$Q$3)^3</f>
        <v>-5.4399033299617001E-7</v>
      </c>
    </row>
    <row r="2355" spans="1:14" x14ac:dyDescent="0.3">
      <c r="A2355" s="44">
        <v>43733</v>
      </c>
      <c r="B2355" s="45">
        <v>8240.7000000000007</v>
      </c>
      <c r="C2355" s="45">
        <v>8221</v>
      </c>
      <c r="D2355" s="45">
        <v>8374.9500000000007</v>
      </c>
      <c r="E2355" s="45">
        <v>8160.8</v>
      </c>
      <c r="F2355" s="45">
        <v>8265</v>
      </c>
      <c r="G2355" s="45">
        <v>8255.6</v>
      </c>
      <c r="H2355" s="45">
        <v>8284.66</v>
      </c>
      <c r="I2355" s="45">
        <v>474853</v>
      </c>
      <c r="J2355" s="46">
        <v>3933996348</v>
      </c>
      <c r="K2355" s="39">
        <f>IF(ISERROR((Table212[[#This Row],[Close Price]]-G2354)/G2354),0,(Table212[[#This Row],[Close Price]]-G2354)/G2354)</f>
        <v>1.8080988265559521E-3</v>
      </c>
      <c r="L2355" s="39">
        <f>IF(OR(Table212[[#This Row],[Raw Return]]&lt;-20,Table212[[#This Row],[Raw Return]]&gt;20),"Outlier",Table212[[#This Row],[Raw Return]])</f>
        <v>1.8080988265559521E-3</v>
      </c>
      <c r="M2355" s="40">
        <f>(Table212[[#This Row],[Return]]-$Q$3)^2</f>
        <v>2.706025834887171E-7</v>
      </c>
      <c r="N2355" s="40">
        <f>(Table212[[#This Row],[Return]]-$Q$3)^3</f>
        <v>1.4076604471370905E-10</v>
      </c>
    </row>
    <row r="2356" spans="1:14" x14ac:dyDescent="0.3">
      <c r="A2356" s="47">
        <v>43734</v>
      </c>
      <c r="B2356" s="48">
        <v>8255.6</v>
      </c>
      <c r="C2356" s="48">
        <v>8300</v>
      </c>
      <c r="D2356" s="48">
        <v>8498.7999999999993</v>
      </c>
      <c r="E2356" s="48">
        <v>8295</v>
      </c>
      <c r="F2356" s="48">
        <v>8486</v>
      </c>
      <c r="G2356" s="48">
        <v>8464.6</v>
      </c>
      <c r="H2356" s="48">
        <v>8419.2199999999993</v>
      </c>
      <c r="I2356" s="48">
        <v>581577</v>
      </c>
      <c r="J2356" s="49">
        <v>4896425956</v>
      </c>
      <c r="K2356" s="39">
        <f>IF(ISERROR((Table212[[#This Row],[Close Price]]-G2355)/G2355),0,(Table212[[#This Row],[Close Price]]-G2355)/G2355)</f>
        <v>2.5316149038228593E-2</v>
      </c>
      <c r="L2356" s="39">
        <f>IF(OR(Table212[[#This Row],[Raw Return]]&lt;-20,Table212[[#This Row],[Raw Return]]&gt;20),"Outlier",Table212[[#This Row],[Raw Return]])</f>
        <v>2.5316149038228593E-2</v>
      </c>
      <c r="M2356" s="40">
        <f>(Table212[[#This Row],[Return]]-$Q$3)^2</f>
        <v>5.7735655619502125E-4</v>
      </c>
      <c r="N2356" s="40">
        <f>(Table212[[#This Row],[Return]]-$Q$3)^3</f>
        <v>1.3872864765567809E-5</v>
      </c>
    </row>
    <row r="2357" spans="1:14" x14ac:dyDescent="0.3">
      <c r="A2357" s="44">
        <v>43735</v>
      </c>
      <c r="B2357" s="45">
        <v>8464.6</v>
      </c>
      <c r="C2357" s="45">
        <v>8480</v>
      </c>
      <c r="D2357" s="45">
        <v>8577</v>
      </c>
      <c r="E2357" s="45">
        <v>8404</v>
      </c>
      <c r="F2357" s="45">
        <v>8560</v>
      </c>
      <c r="G2357" s="45">
        <v>8550.35</v>
      </c>
      <c r="H2357" s="45">
        <v>8537.4500000000007</v>
      </c>
      <c r="I2357" s="45">
        <v>384278</v>
      </c>
      <c r="J2357" s="46">
        <v>3280755605</v>
      </c>
      <c r="K2357" s="39">
        <f>IF(ISERROR((Table212[[#This Row],[Close Price]]-G2356)/G2356),0,(Table212[[#This Row],[Close Price]]-G2356)/G2356)</f>
        <v>1.0130425536942088E-2</v>
      </c>
      <c r="L2357" s="39">
        <f>IF(OR(Table212[[#This Row],[Raw Return]]&lt;-20,Table212[[#This Row],[Raw Return]]&gt;20),"Outlier",Table212[[#This Row],[Raw Return]])</f>
        <v>1.0130425536942088E-2</v>
      </c>
      <c r="M2357" s="40">
        <f>(Table212[[#This Row],[Return]]-$Q$3)^2</f>
        <v>7.8190185871920565E-5</v>
      </c>
      <c r="N2357" s="40">
        <f>(Table212[[#This Row],[Return]]-$Q$3)^3</f>
        <v>6.9139839698198559E-7</v>
      </c>
    </row>
    <row r="2358" spans="1:14" x14ac:dyDescent="0.3">
      <c r="A2358" s="47">
        <v>43738</v>
      </c>
      <c r="B2358" s="48">
        <v>8550.35</v>
      </c>
      <c r="C2358" s="48">
        <v>8560</v>
      </c>
      <c r="D2358" s="48">
        <v>8668.7999999999993</v>
      </c>
      <c r="E2358" s="48">
        <v>8410.35</v>
      </c>
      <c r="F2358" s="48">
        <v>8497.9</v>
      </c>
      <c r="G2358" s="48">
        <v>8513</v>
      </c>
      <c r="H2358" s="48">
        <v>8543.4500000000007</v>
      </c>
      <c r="I2358" s="48">
        <v>462717</v>
      </c>
      <c r="J2358" s="49">
        <v>3953200614</v>
      </c>
      <c r="K2358" s="39">
        <f>IF(ISERROR((Table212[[#This Row],[Close Price]]-G2357)/G2357),0,(Table212[[#This Row],[Close Price]]-G2357)/G2357)</f>
        <v>-4.3682422356979963E-3</v>
      </c>
      <c r="L2358" s="39">
        <f>IF(OR(Table212[[#This Row],[Raw Return]]&lt;-20,Table212[[#This Row],[Raw Return]]&gt;20),"Outlier",Table212[[#This Row],[Raw Return]])</f>
        <v>-4.3682422356979963E-3</v>
      </c>
      <c r="M2358" s="40">
        <f>(Table212[[#This Row],[Return]]-$Q$3)^2</f>
        <v>3.1991991045156773E-5</v>
      </c>
      <c r="N2358" s="40">
        <f>(Table212[[#This Row],[Return]]-$Q$3)^3</f>
        <v>-1.8095138200071926E-7</v>
      </c>
    </row>
    <row r="2359" spans="1:14" x14ac:dyDescent="0.3">
      <c r="A2359" s="44">
        <v>43739</v>
      </c>
      <c r="B2359" s="45">
        <v>8513</v>
      </c>
      <c r="C2359" s="45">
        <v>8571</v>
      </c>
      <c r="D2359" s="45">
        <v>8613.9500000000007</v>
      </c>
      <c r="E2359" s="45">
        <v>8285.9</v>
      </c>
      <c r="F2359" s="45">
        <v>8471</v>
      </c>
      <c r="G2359" s="45">
        <v>8458.35</v>
      </c>
      <c r="H2359" s="45">
        <v>8472.43</v>
      </c>
      <c r="I2359" s="45">
        <v>352809</v>
      </c>
      <c r="J2359" s="46">
        <v>2989149760</v>
      </c>
      <c r="K2359" s="39">
        <f>IF(ISERROR((Table212[[#This Row],[Close Price]]-G2358)/G2358),0,(Table212[[#This Row],[Close Price]]-G2358)/G2358)</f>
        <v>-6.4195935627862841E-3</v>
      </c>
      <c r="L2359" s="39">
        <f>IF(OR(Table212[[#This Row],[Raw Return]]&lt;-20,Table212[[#This Row],[Raw Return]]&gt;20),"Outlier",Table212[[#This Row],[Raw Return]])</f>
        <v>-6.4195935627862841E-3</v>
      </c>
      <c r="M2359" s="40">
        <f>(Table212[[#This Row],[Return]]-$Q$3)^2</f>
        <v>5.9405519778068945E-5</v>
      </c>
      <c r="N2359" s="40">
        <f>(Table212[[#This Row],[Return]]-$Q$3)^3</f>
        <v>-4.5786790313582684E-7</v>
      </c>
    </row>
    <row r="2360" spans="1:14" x14ac:dyDescent="0.3">
      <c r="A2360" s="47">
        <v>43741</v>
      </c>
      <c r="B2360" s="48">
        <v>8458.35</v>
      </c>
      <c r="C2360" s="48">
        <v>8433</v>
      </c>
      <c r="D2360" s="48">
        <v>8485</v>
      </c>
      <c r="E2360" s="48">
        <v>8320.4500000000007</v>
      </c>
      <c r="F2360" s="48">
        <v>8420.1</v>
      </c>
      <c r="G2360" s="48">
        <v>8446.4500000000007</v>
      </c>
      <c r="H2360" s="48">
        <v>8425.2999999999993</v>
      </c>
      <c r="I2360" s="48">
        <v>207759</v>
      </c>
      <c r="J2360" s="49">
        <v>1750432228</v>
      </c>
      <c r="K2360" s="39">
        <f>IF(ISERROR((Table212[[#This Row],[Close Price]]-G2359)/G2359),0,(Table212[[#This Row],[Close Price]]-G2359)/G2359)</f>
        <v>-1.4068937795196032E-3</v>
      </c>
      <c r="L2360" s="39">
        <f>IF(OR(Table212[[#This Row],[Raw Return]]&lt;-20,Table212[[#This Row],[Raw Return]]&gt;20),"Outlier",Table212[[#This Row],[Raw Return]])</f>
        <v>-1.4068937795196032E-3</v>
      </c>
      <c r="M2360" s="40">
        <f>(Table212[[#This Row],[Return]]-$Q$3)^2</f>
        <v>7.2619354563006075E-6</v>
      </c>
      <c r="N2360" s="40">
        <f>(Table212[[#This Row],[Return]]-$Q$3)^3</f>
        <v>-1.9569448059780987E-8</v>
      </c>
    </row>
    <row r="2361" spans="1:14" x14ac:dyDescent="0.3">
      <c r="A2361" s="44">
        <v>43742</v>
      </c>
      <c r="B2361" s="45">
        <v>8446.4500000000007</v>
      </c>
      <c r="C2361" s="45">
        <v>8514</v>
      </c>
      <c r="D2361" s="45">
        <v>8541.35</v>
      </c>
      <c r="E2361" s="45">
        <v>8250.7000000000007</v>
      </c>
      <c r="F2361" s="45">
        <v>8284.75</v>
      </c>
      <c r="G2361" s="45">
        <v>8300.75</v>
      </c>
      <c r="H2361" s="45">
        <v>8414.91</v>
      </c>
      <c r="I2361" s="45">
        <v>271416</v>
      </c>
      <c r="J2361" s="46">
        <v>2283941141</v>
      </c>
      <c r="K2361" s="39">
        <f>IF(ISERROR((Table212[[#This Row],[Close Price]]-G2360)/G2360),0,(Table212[[#This Row],[Close Price]]-G2360)/G2360)</f>
        <v>-1.7249850528920519E-2</v>
      </c>
      <c r="L2361" s="39">
        <f>IF(OR(Table212[[#This Row],[Raw Return]]&lt;-20,Table212[[#This Row],[Raw Return]]&gt;20),"Outlier",Table212[[#This Row],[Raw Return]])</f>
        <v>-1.7249850528920519E-2</v>
      </c>
      <c r="M2361" s="40">
        <f>(Table212[[#This Row],[Return]]-$Q$3)^2</f>
        <v>3.436483456146858E-4</v>
      </c>
      <c r="N2361" s="40">
        <f>(Table212[[#This Row],[Return]]-$Q$3)^3</f>
        <v>-6.3704686997461211E-6</v>
      </c>
    </row>
    <row r="2362" spans="1:14" x14ac:dyDescent="0.3">
      <c r="A2362" s="47">
        <v>43745</v>
      </c>
      <c r="B2362" s="48">
        <v>8300.75</v>
      </c>
      <c r="C2362" s="48">
        <v>8295</v>
      </c>
      <c r="D2362" s="48">
        <v>8355</v>
      </c>
      <c r="E2362" s="48">
        <v>8190</v>
      </c>
      <c r="F2362" s="48">
        <v>8240</v>
      </c>
      <c r="G2362" s="48">
        <v>8220</v>
      </c>
      <c r="H2362" s="48">
        <v>8278.57</v>
      </c>
      <c r="I2362" s="48">
        <v>276990</v>
      </c>
      <c r="J2362" s="49">
        <v>2293081016</v>
      </c>
      <c r="K2362" s="39">
        <f>IF(ISERROR((Table212[[#This Row],[Close Price]]-G2361)/G2361),0,(Table212[[#This Row],[Close Price]]-G2361)/G2361)</f>
        <v>-9.7280366231966998E-3</v>
      </c>
      <c r="L2362" s="39">
        <f>IF(OR(Table212[[#This Row],[Raw Return]]&lt;-20,Table212[[#This Row],[Raw Return]]&gt;20),"Outlier",Table212[[#This Row],[Raw Return]])</f>
        <v>-9.7280366231966998E-3</v>
      </c>
      <c r="M2362" s="40">
        <f>(Table212[[#This Row],[Return]]-$Q$3)^2</f>
        <v>1.2135094938270076E-4</v>
      </c>
      <c r="N2362" s="40">
        <f>(Table212[[#This Row],[Return]]-$Q$3)^3</f>
        <v>-1.3367948616098645E-6</v>
      </c>
    </row>
    <row r="2363" spans="1:14" x14ac:dyDescent="0.3">
      <c r="A2363" s="44">
        <v>43747</v>
      </c>
      <c r="B2363" s="45">
        <v>8220</v>
      </c>
      <c r="C2363" s="45">
        <v>8279</v>
      </c>
      <c r="D2363" s="45">
        <v>8349.9</v>
      </c>
      <c r="E2363" s="45">
        <v>8176</v>
      </c>
      <c r="F2363" s="45">
        <v>8300</v>
      </c>
      <c r="G2363" s="45">
        <v>8318.25</v>
      </c>
      <c r="H2363" s="45">
        <v>8257.09</v>
      </c>
      <c r="I2363" s="45">
        <v>329837</v>
      </c>
      <c r="J2363" s="46">
        <v>2723493344</v>
      </c>
      <c r="K2363" s="39">
        <f>IF(ISERROR((Table212[[#This Row],[Close Price]]-G2362)/G2362),0,(Table212[[#This Row],[Close Price]]-G2362)/G2362)</f>
        <v>1.1952554744525548E-2</v>
      </c>
      <c r="L2363" s="39">
        <f>IF(OR(Table212[[#This Row],[Raw Return]]&lt;-20,Table212[[#This Row],[Raw Return]]&gt;20),"Outlier",Table212[[#This Row],[Raw Return]])</f>
        <v>1.1952554744525548E-2</v>
      </c>
      <c r="M2363" s="40">
        <f>(Table212[[#This Row],[Return]]-$Q$3)^2</f>
        <v>1.1373477398383506E-4</v>
      </c>
      <c r="N2363" s="40">
        <f>(Table212[[#This Row],[Return]]-$Q$3)^3</f>
        <v>1.2129416339460198E-6</v>
      </c>
    </row>
    <row r="2364" spans="1:14" x14ac:dyDescent="0.3">
      <c r="A2364" s="47">
        <v>43748</v>
      </c>
      <c r="B2364" s="48">
        <v>8318.25</v>
      </c>
      <c r="C2364" s="48">
        <v>8280</v>
      </c>
      <c r="D2364" s="48">
        <v>8345</v>
      </c>
      <c r="E2364" s="48">
        <v>8175</v>
      </c>
      <c r="F2364" s="48">
        <v>8202</v>
      </c>
      <c r="G2364" s="48">
        <v>8201.85</v>
      </c>
      <c r="H2364" s="48">
        <v>8242.4599999999991</v>
      </c>
      <c r="I2364" s="48">
        <v>200005</v>
      </c>
      <c r="J2364" s="49">
        <v>1648533991</v>
      </c>
      <c r="K2364" s="39">
        <f>IF(ISERROR((Table212[[#This Row],[Close Price]]-G2363)/G2363),0,(Table212[[#This Row],[Close Price]]-G2363)/G2363)</f>
        <v>-1.3993327923541566E-2</v>
      </c>
      <c r="L2364" s="39">
        <f>IF(OR(Table212[[#This Row],[Raw Return]]&lt;-20,Table212[[#This Row],[Raw Return]]&gt;20),"Outlier",Table212[[#This Row],[Raw Return]])</f>
        <v>-1.3993327923541566E-2</v>
      </c>
      <c r="M2364" s="40">
        <f>(Table212[[#This Row],[Return]]-$Q$3)^2</f>
        <v>2.3351605127744E-4</v>
      </c>
      <c r="N2364" s="40">
        <f>(Table212[[#This Row],[Return]]-$Q$3)^3</f>
        <v>-3.5684129540690245E-6</v>
      </c>
    </row>
    <row r="2365" spans="1:14" x14ac:dyDescent="0.3">
      <c r="A2365" s="44">
        <v>43749</v>
      </c>
      <c r="B2365" s="45">
        <v>8201.85</v>
      </c>
      <c r="C2365" s="45">
        <v>8224</v>
      </c>
      <c r="D2365" s="45">
        <v>8328.85</v>
      </c>
      <c r="E2365" s="45">
        <v>8105</v>
      </c>
      <c r="F2365" s="45">
        <v>8147.55</v>
      </c>
      <c r="G2365" s="45">
        <v>8169.45</v>
      </c>
      <c r="H2365" s="45">
        <v>8201.2000000000007</v>
      </c>
      <c r="I2365" s="45">
        <v>270260</v>
      </c>
      <c r="J2365" s="46">
        <v>2216457120</v>
      </c>
      <c r="K2365" s="39">
        <f>IF(ISERROR((Table212[[#This Row],[Close Price]]-G2364)/G2364),0,(Table212[[#This Row],[Close Price]]-G2364)/G2364)</f>
        <v>-3.9503282795955233E-3</v>
      </c>
      <c r="L2365" s="39">
        <f>IF(OR(Table212[[#This Row],[Raw Return]]&lt;-20,Table212[[#This Row],[Raw Return]]&gt;20),"Outlier",Table212[[#This Row],[Raw Return]])</f>
        <v>-3.9503282795955233E-3</v>
      </c>
      <c r="M2365" s="40">
        <f>(Table212[[#This Row],[Return]]-$Q$3)^2</f>
        <v>2.7439078161032784E-5</v>
      </c>
      <c r="N2365" s="40">
        <f>(Table212[[#This Row],[Return]]-$Q$3)^3</f>
        <v>-1.4373226689942216E-7</v>
      </c>
    </row>
    <row r="2366" spans="1:14" x14ac:dyDescent="0.3">
      <c r="A2366" s="47">
        <v>43752</v>
      </c>
      <c r="B2366" s="48">
        <v>8169.45</v>
      </c>
      <c r="C2366" s="48">
        <v>8195</v>
      </c>
      <c r="D2366" s="48">
        <v>8254.1</v>
      </c>
      <c r="E2366" s="48">
        <v>8052</v>
      </c>
      <c r="F2366" s="48">
        <v>8070</v>
      </c>
      <c r="G2366" s="48">
        <v>8082.25</v>
      </c>
      <c r="H2366" s="48">
        <v>8156.94</v>
      </c>
      <c r="I2366" s="48">
        <v>190372</v>
      </c>
      <c r="J2366" s="49">
        <v>1552853427</v>
      </c>
      <c r="K2366" s="39">
        <f>IF(ISERROR((Table212[[#This Row],[Close Price]]-G2365)/G2365),0,(Table212[[#This Row],[Close Price]]-G2365)/G2365)</f>
        <v>-1.0673913176529611E-2</v>
      </c>
      <c r="L2366" s="39">
        <f>IF(OR(Table212[[#This Row],[Raw Return]]&lt;-20,Table212[[#This Row],[Raw Return]]&gt;20),"Outlier",Table212[[#This Row],[Raw Return]])</f>
        <v>-1.0673913176529611E-2</v>
      </c>
      <c r="M2366" s="40">
        <f>(Table212[[#This Row],[Return]]-$Q$3)^2</f>
        <v>1.4308507186833733E-4</v>
      </c>
      <c r="N2366" s="40">
        <f>(Table212[[#This Row],[Return]]-$Q$3)^3</f>
        <v>-1.7115574805688379E-6</v>
      </c>
    </row>
    <row r="2367" spans="1:14" x14ac:dyDescent="0.3">
      <c r="A2367" s="44">
        <v>43753</v>
      </c>
      <c r="B2367" s="45">
        <v>8082.25</v>
      </c>
      <c r="C2367" s="45">
        <v>8130</v>
      </c>
      <c r="D2367" s="45">
        <v>8130</v>
      </c>
      <c r="E2367" s="45">
        <v>8013</v>
      </c>
      <c r="F2367" s="45">
        <v>8050</v>
      </c>
      <c r="G2367" s="45">
        <v>8035.85</v>
      </c>
      <c r="H2367" s="45">
        <v>8070.25</v>
      </c>
      <c r="I2367" s="45">
        <v>217114</v>
      </c>
      <c r="J2367" s="46">
        <v>1752164537</v>
      </c>
      <c r="K2367" s="39">
        <f>IF(ISERROR((Table212[[#This Row],[Close Price]]-G2366)/G2366),0,(Table212[[#This Row],[Close Price]]-G2366)/G2366)</f>
        <v>-5.7409755946672813E-3</v>
      </c>
      <c r="L2367" s="39">
        <f>IF(OR(Table212[[#This Row],[Raw Return]]&lt;-20,Table212[[#This Row],[Raw Return]]&gt;20),"Outlier",Table212[[#This Row],[Raw Return]])</f>
        <v>-5.7409755946672813E-3</v>
      </c>
      <c r="M2367" s="40">
        <f>(Table212[[#This Row],[Return]]-$Q$3)^2</f>
        <v>4.9405149357392812E-5</v>
      </c>
      <c r="N2367" s="40">
        <f>(Table212[[#This Row],[Return]]-$Q$3)^3</f>
        <v>-3.4726284970784242E-7</v>
      </c>
    </row>
    <row r="2368" spans="1:14" x14ac:dyDescent="0.3">
      <c r="A2368" s="47">
        <v>43754</v>
      </c>
      <c r="B2368" s="48">
        <v>8035.85</v>
      </c>
      <c r="C2368" s="48">
        <v>8085.55</v>
      </c>
      <c r="D2368" s="48">
        <v>8260</v>
      </c>
      <c r="E2368" s="48">
        <v>8065.05</v>
      </c>
      <c r="F2368" s="48">
        <v>8151</v>
      </c>
      <c r="G2368" s="48">
        <v>8134.3</v>
      </c>
      <c r="H2368" s="48">
        <v>8140.85</v>
      </c>
      <c r="I2368" s="48">
        <v>453154</v>
      </c>
      <c r="J2368" s="49">
        <v>3689060002</v>
      </c>
      <c r="K2368" s="39">
        <f>IF(ISERROR((Table212[[#This Row],[Close Price]]-G2367)/G2367),0,(Table212[[#This Row],[Close Price]]-G2367)/G2367)</f>
        <v>1.2251348643889546E-2</v>
      </c>
      <c r="L2368" s="39">
        <f>IF(OR(Table212[[#This Row],[Raw Return]]&lt;-20,Table212[[#This Row],[Raw Return]]&gt;20),"Outlier",Table212[[#This Row],[Raw Return]])</f>
        <v>1.2251348643889546E-2</v>
      </c>
      <c r="M2368" s="40">
        <f>(Table212[[#This Row],[Return]]-$Q$3)^2</f>
        <v>1.2019711689820147E-4</v>
      </c>
      <c r="N2368" s="40">
        <f>(Table212[[#This Row],[Return]]-$Q$3)^3</f>
        <v>1.317774428909233E-6</v>
      </c>
    </row>
    <row r="2369" spans="1:14" x14ac:dyDescent="0.3">
      <c r="A2369" s="44">
        <v>43755</v>
      </c>
      <c r="B2369" s="45">
        <v>8134.3</v>
      </c>
      <c r="C2369" s="45">
        <v>8154</v>
      </c>
      <c r="D2369" s="45">
        <v>8357.4</v>
      </c>
      <c r="E2369" s="45">
        <v>8102</v>
      </c>
      <c r="F2369" s="45">
        <v>8316.65</v>
      </c>
      <c r="G2369" s="45">
        <v>8316.65</v>
      </c>
      <c r="H2369" s="45">
        <v>8213.5400000000009</v>
      </c>
      <c r="I2369" s="45">
        <v>622466</v>
      </c>
      <c r="J2369" s="46">
        <v>5112646363</v>
      </c>
      <c r="K2369" s="39">
        <f>IF(ISERROR((Table212[[#This Row],[Close Price]]-G2368)/G2368),0,(Table212[[#This Row],[Close Price]]-G2368)/G2368)</f>
        <v>2.2417417602006252E-2</v>
      </c>
      <c r="L2369" s="39">
        <f>IF(OR(Table212[[#This Row],[Raw Return]]&lt;-20,Table212[[#This Row],[Raw Return]]&gt;20),"Outlier",Table212[[#This Row],[Raw Return]])</f>
        <v>2.2417417602006252E-2</v>
      </c>
      <c r="M2369" s="40">
        <f>(Table212[[#This Row],[Return]]-$Q$3)^2</f>
        <v>4.4645634204807278E-4</v>
      </c>
      <c r="N2369" s="40">
        <f>(Table212[[#This Row],[Return]]-$Q$3)^3</f>
        <v>9.4334053202142451E-6</v>
      </c>
    </row>
    <row r="2370" spans="1:14" x14ac:dyDescent="0.3">
      <c r="A2370" s="47">
        <v>43756</v>
      </c>
      <c r="B2370" s="48">
        <v>8316.65</v>
      </c>
      <c r="C2370" s="48">
        <v>8316</v>
      </c>
      <c r="D2370" s="48">
        <v>8437.6</v>
      </c>
      <c r="E2370" s="48">
        <v>8230</v>
      </c>
      <c r="F2370" s="48">
        <v>8285</v>
      </c>
      <c r="G2370" s="48">
        <v>8265.9500000000007</v>
      </c>
      <c r="H2370" s="48">
        <v>8328.42</v>
      </c>
      <c r="I2370" s="48">
        <v>352909</v>
      </c>
      <c r="J2370" s="49">
        <v>2939175669</v>
      </c>
      <c r="K2370" s="39">
        <f>IF(ISERROR((Table212[[#This Row],[Close Price]]-G2369)/G2369),0,(Table212[[#This Row],[Close Price]]-G2369)/G2369)</f>
        <v>-6.0962046016122973E-3</v>
      </c>
      <c r="L2370" s="39">
        <f>IF(OR(Table212[[#This Row],[Raw Return]]&lt;-20,Table212[[#This Row],[Raw Return]]&gt;20),"Outlier",Table212[[#This Row],[Raw Return]])</f>
        <v>-6.0962046016122973E-3</v>
      </c>
      <c r="M2370" s="40">
        <f>(Table212[[#This Row],[Return]]-$Q$3)^2</f>
        <v>5.4525060892059655E-5</v>
      </c>
      <c r="N2370" s="40">
        <f>(Table212[[#This Row],[Return]]-$Q$3)^3</f>
        <v>-4.0261897501925918E-7</v>
      </c>
    </row>
    <row r="2371" spans="1:14" x14ac:dyDescent="0.3">
      <c r="A2371" s="44">
        <v>43760</v>
      </c>
      <c r="B2371" s="45">
        <v>8265.9500000000007</v>
      </c>
      <c r="C2371" s="45">
        <v>8300</v>
      </c>
      <c r="D2371" s="45">
        <v>8393</v>
      </c>
      <c r="E2371" s="45">
        <v>7975.25</v>
      </c>
      <c r="F2371" s="45">
        <v>8005</v>
      </c>
      <c r="G2371" s="45">
        <v>8008.85</v>
      </c>
      <c r="H2371" s="45">
        <v>8192.7800000000007</v>
      </c>
      <c r="I2371" s="45">
        <v>503368</v>
      </c>
      <c r="J2371" s="46">
        <v>4123983476</v>
      </c>
      <c r="K2371" s="39">
        <f>IF(ISERROR((Table212[[#This Row],[Close Price]]-G2370)/G2370),0,(Table212[[#This Row],[Close Price]]-G2370)/G2370)</f>
        <v>-3.1103502924648752E-2</v>
      </c>
      <c r="L2371" s="39">
        <f>IF(OR(Table212[[#This Row],[Raw Return]]&lt;-20,Table212[[#This Row],[Raw Return]]&gt;20),"Outlier",Table212[[#This Row],[Raw Return]])</f>
        <v>-3.1103502924648752E-2</v>
      </c>
      <c r="M2371" s="40">
        <f>(Table212[[#This Row],[Return]]-$Q$3)^2</f>
        <v>1.0492032471714119E-3</v>
      </c>
      <c r="N2371" s="40">
        <f>(Table212[[#This Row],[Return]]-$Q$3)^3</f>
        <v>-3.3985169400506515E-5</v>
      </c>
    </row>
    <row r="2372" spans="1:14" x14ac:dyDescent="0.3">
      <c r="A2372" s="47">
        <v>43761</v>
      </c>
      <c r="B2372" s="48">
        <v>8008.85</v>
      </c>
      <c r="C2372" s="48">
        <v>8173</v>
      </c>
      <c r="D2372" s="48">
        <v>8276.6</v>
      </c>
      <c r="E2372" s="48">
        <v>8021</v>
      </c>
      <c r="F2372" s="48">
        <v>8076.1</v>
      </c>
      <c r="G2372" s="48">
        <v>8070.95</v>
      </c>
      <c r="H2372" s="48">
        <v>8142.77</v>
      </c>
      <c r="I2372" s="48">
        <v>570989</v>
      </c>
      <c r="J2372" s="49">
        <v>4649432281</v>
      </c>
      <c r="K2372" s="39">
        <f>IF(ISERROR((Table212[[#This Row],[Close Price]]-G2371)/G2371),0,(Table212[[#This Row],[Close Price]]-G2371)/G2371)</f>
        <v>7.7539222235401403E-3</v>
      </c>
      <c r="L2372" s="39">
        <f>IF(OR(Table212[[#This Row],[Raw Return]]&lt;-20,Table212[[#This Row],[Raw Return]]&gt;20),"Outlier",Table212[[#This Row],[Raw Return]])</f>
        <v>7.7539222235401403E-3</v>
      </c>
      <c r="M2372" s="40">
        <f>(Table212[[#This Row],[Return]]-$Q$3)^2</f>
        <v>4.1809390746253956E-5</v>
      </c>
      <c r="N2372" s="40">
        <f>(Table212[[#This Row],[Return]]-$Q$3)^3</f>
        <v>2.7034027950311298E-7</v>
      </c>
    </row>
    <row r="2373" spans="1:14" x14ac:dyDescent="0.3">
      <c r="A2373" s="44">
        <v>43762</v>
      </c>
      <c r="B2373" s="45">
        <v>8070.95</v>
      </c>
      <c r="C2373" s="45">
        <v>8129.95</v>
      </c>
      <c r="D2373" s="45">
        <v>8200</v>
      </c>
      <c r="E2373" s="45">
        <v>8035</v>
      </c>
      <c r="F2373" s="45">
        <v>8085</v>
      </c>
      <c r="G2373" s="45">
        <v>8091</v>
      </c>
      <c r="H2373" s="45">
        <v>8127.75</v>
      </c>
      <c r="I2373" s="45">
        <v>336515</v>
      </c>
      <c r="J2373" s="46">
        <v>2735110371</v>
      </c>
      <c r="K2373" s="39">
        <f>IF(ISERROR((Table212[[#This Row],[Close Price]]-G2372)/G2372),0,(Table212[[#This Row],[Close Price]]-G2372)/G2372)</f>
        <v>2.4842180908071767E-3</v>
      </c>
      <c r="L2373" s="39">
        <f>IF(OR(Table212[[#This Row],[Raw Return]]&lt;-20,Table212[[#This Row],[Raw Return]]&gt;20),"Outlier",Table212[[#This Row],[Raw Return]])</f>
        <v>2.4842180908071767E-3</v>
      </c>
      <c r="M2373" s="40">
        <f>(Table212[[#This Row],[Return]]-$Q$3)^2</f>
        <v>1.4311672334831033E-6</v>
      </c>
      <c r="N2373" s="40">
        <f>(Table212[[#This Row],[Return]]-$Q$3)^3</f>
        <v>1.7121254258029549E-9</v>
      </c>
    </row>
    <row r="2374" spans="1:14" x14ac:dyDescent="0.3">
      <c r="A2374" s="47">
        <v>43763</v>
      </c>
      <c r="B2374" s="48">
        <v>8091</v>
      </c>
      <c r="C2374" s="48">
        <v>8141</v>
      </c>
      <c r="D2374" s="48">
        <v>8160</v>
      </c>
      <c r="E2374" s="48">
        <v>7852</v>
      </c>
      <c r="F2374" s="48">
        <v>7978</v>
      </c>
      <c r="G2374" s="48">
        <v>7972.15</v>
      </c>
      <c r="H2374" s="48">
        <v>8011.76</v>
      </c>
      <c r="I2374" s="48">
        <v>354844</v>
      </c>
      <c r="J2374" s="49">
        <v>2842925240</v>
      </c>
      <c r="K2374" s="39">
        <f>IF(ISERROR((Table212[[#This Row],[Close Price]]-G2373)/G2373),0,(Table212[[#This Row],[Close Price]]-G2373)/G2373)</f>
        <v>-1.4689160795946158E-2</v>
      </c>
      <c r="L2374" s="39">
        <f>IF(OR(Table212[[#This Row],[Raw Return]]&lt;-20,Table212[[#This Row],[Raw Return]]&gt;20),"Outlier",Table212[[#This Row],[Raw Return]])</f>
        <v>-1.4689160795946158E-2</v>
      </c>
      <c r="M2374" s="40">
        <f>(Table212[[#This Row],[Return]]-$Q$3)^2</f>
        <v>2.5526660176933768E-4</v>
      </c>
      <c r="N2374" s="40">
        <f>(Table212[[#This Row],[Return]]-$Q$3)^3</f>
        <v>-4.0784110548874037E-6</v>
      </c>
    </row>
    <row r="2375" spans="1:14" x14ac:dyDescent="0.3">
      <c r="A2375" s="44">
        <v>43765</v>
      </c>
      <c r="B2375" s="45">
        <v>7972.15</v>
      </c>
      <c r="C2375" s="45">
        <v>7980</v>
      </c>
      <c r="D2375" s="45">
        <v>8085.45</v>
      </c>
      <c r="E2375" s="45">
        <v>7954.35</v>
      </c>
      <c r="F2375" s="45">
        <v>8016.15</v>
      </c>
      <c r="G2375" s="45">
        <v>8001.5</v>
      </c>
      <c r="H2375" s="45">
        <v>8015.01</v>
      </c>
      <c r="I2375" s="45">
        <v>41755</v>
      </c>
      <c r="J2375" s="46">
        <v>334666929</v>
      </c>
      <c r="K2375" s="39">
        <f>IF(ISERROR((Table212[[#This Row],[Close Price]]-G2374)/G2374),0,(Table212[[#This Row],[Close Price]]-G2374)/G2374)</f>
        <v>3.6815664532153015E-3</v>
      </c>
      <c r="L2375" s="39">
        <f>IF(OR(Table212[[#This Row],[Raw Return]]&lt;-20,Table212[[#This Row],[Raw Return]]&gt;20),"Outlier",Table212[[#This Row],[Raw Return]])</f>
        <v>3.6815664532153015E-3</v>
      </c>
      <c r="M2375" s="40">
        <f>(Table212[[#This Row],[Return]]-$Q$3)^2</f>
        <v>5.7296195990239903E-6</v>
      </c>
      <c r="N2375" s="40">
        <f>(Table212[[#This Row],[Return]]-$Q$3)^3</f>
        <v>1.3714774897380071E-8</v>
      </c>
    </row>
    <row r="2376" spans="1:14" x14ac:dyDescent="0.3">
      <c r="A2376" s="47">
        <v>43767</v>
      </c>
      <c r="B2376" s="48">
        <v>8001.5</v>
      </c>
      <c r="C2376" s="48">
        <v>8113</v>
      </c>
      <c r="D2376" s="48">
        <v>8174.35</v>
      </c>
      <c r="E2376" s="48">
        <v>8013</v>
      </c>
      <c r="F2376" s="48">
        <v>8150</v>
      </c>
      <c r="G2376" s="48">
        <v>8150.9</v>
      </c>
      <c r="H2376" s="48">
        <v>8119.33</v>
      </c>
      <c r="I2376" s="48">
        <v>389923</v>
      </c>
      <c r="J2376" s="49">
        <v>3165913833</v>
      </c>
      <c r="K2376" s="39">
        <f>IF(ISERROR((Table212[[#This Row],[Close Price]]-G2375)/G2375),0,(Table212[[#This Row],[Close Price]]-G2375)/G2375)</f>
        <v>1.8671499093919845E-2</v>
      </c>
      <c r="L2376" s="39">
        <f>IF(OR(Table212[[#This Row],[Raw Return]]&lt;-20,Table212[[#This Row],[Raw Return]]&gt;20),"Outlier",Table212[[#This Row],[Raw Return]])</f>
        <v>1.8671499093919845E-2</v>
      </c>
      <c r="M2376" s="40">
        <f>(Table212[[#This Row],[Return]]-$Q$3)^2</f>
        <v>3.0218937591355854E-4</v>
      </c>
      <c r="N2376" s="40">
        <f>(Table212[[#This Row],[Return]]-$Q$3)^3</f>
        <v>5.2531377310465219E-6</v>
      </c>
    </row>
    <row r="2377" spans="1:14" x14ac:dyDescent="0.3">
      <c r="A2377" s="44">
        <v>43768</v>
      </c>
      <c r="B2377" s="45">
        <v>8150.9</v>
      </c>
      <c r="C2377" s="45">
        <v>8196.85</v>
      </c>
      <c r="D2377" s="45">
        <v>8199.0499999999993</v>
      </c>
      <c r="E2377" s="45">
        <v>8061.25</v>
      </c>
      <c r="F2377" s="45">
        <v>8086</v>
      </c>
      <c r="G2377" s="45">
        <v>8082.4</v>
      </c>
      <c r="H2377" s="45">
        <v>8120.49</v>
      </c>
      <c r="I2377" s="45">
        <v>226406</v>
      </c>
      <c r="J2377" s="46">
        <v>1838527355</v>
      </c>
      <c r="K2377" s="39">
        <f>IF(ISERROR((Table212[[#This Row],[Close Price]]-G2376)/G2376),0,(Table212[[#This Row],[Close Price]]-G2376)/G2376)</f>
        <v>-8.4039799285968424E-3</v>
      </c>
      <c r="L2377" s="39">
        <f>IF(OR(Table212[[#This Row],[Raw Return]]&lt;-20,Table212[[#This Row],[Raw Return]]&gt;20),"Outlier",Table212[[#This Row],[Raw Return]])</f>
        <v>-8.4039799285968424E-3</v>
      </c>
      <c r="M2377" s="40">
        <f>(Table212[[#This Row],[Return]]-$Q$3)^2</f>
        <v>9.393261546572524E-5</v>
      </c>
      <c r="N2377" s="40">
        <f>(Table212[[#This Row],[Return]]-$Q$3)^3</f>
        <v>-9.10384012892336E-7</v>
      </c>
    </row>
    <row r="2378" spans="1:14" x14ac:dyDescent="0.3">
      <c r="A2378" s="47">
        <v>43769</v>
      </c>
      <c r="B2378" s="48">
        <v>8082.4</v>
      </c>
      <c r="C2378" s="48">
        <v>8120</v>
      </c>
      <c r="D2378" s="48">
        <v>8241.9500000000007</v>
      </c>
      <c r="E2378" s="48">
        <v>8100</v>
      </c>
      <c r="F2378" s="48">
        <v>8130</v>
      </c>
      <c r="G2378" s="48">
        <v>8134.35</v>
      </c>
      <c r="H2378" s="48">
        <v>8179.3</v>
      </c>
      <c r="I2378" s="48">
        <v>423287</v>
      </c>
      <c r="J2378" s="49">
        <v>3462192262</v>
      </c>
      <c r="K2378" s="39">
        <f>IF(ISERROR((Table212[[#This Row],[Close Price]]-G2377)/G2377),0,(Table212[[#This Row],[Close Price]]-G2377)/G2377)</f>
        <v>6.4275462733842338E-3</v>
      </c>
      <c r="L2378" s="39">
        <f>IF(OR(Table212[[#This Row],[Raw Return]]&lt;-20,Table212[[#This Row],[Raw Return]]&gt;20),"Outlier",Table212[[#This Row],[Raw Return]])</f>
        <v>6.4275462733842338E-3</v>
      </c>
      <c r="M2378" s="40">
        <f>(Table212[[#This Row],[Return]]-$Q$3)^2</f>
        <v>2.6415921966363311E-5</v>
      </c>
      <c r="N2378" s="40">
        <f>(Table212[[#This Row],[Return]]-$Q$3)^3</f>
        <v>1.35768387347644E-7</v>
      </c>
    </row>
    <row r="2379" spans="1:14" x14ac:dyDescent="0.3">
      <c r="A2379" s="44">
        <v>43770</v>
      </c>
      <c r="B2379" s="45">
        <v>8134.35</v>
      </c>
      <c r="C2379" s="45">
        <v>8168</v>
      </c>
      <c r="D2379" s="45">
        <v>8429</v>
      </c>
      <c r="E2379" s="45">
        <v>8110.5</v>
      </c>
      <c r="F2379" s="45">
        <v>8394.85</v>
      </c>
      <c r="G2379" s="45">
        <v>8384.75</v>
      </c>
      <c r="H2379" s="45">
        <v>8347.4699999999993</v>
      </c>
      <c r="I2379" s="45">
        <v>656439</v>
      </c>
      <c r="J2379" s="46">
        <v>5479608036</v>
      </c>
      <c r="K2379" s="39">
        <f>IF(ISERROR((Table212[[#This Row],[Close Price]]-G2378)/G2378),0,(Table212[[#This Row],[Close Price]]-G2378)/G2378)</f>
        <v>3.0783037366230816E-2</v>
      </c>
      <c r="L2379" s="39">
        <f>IF(OR(Table212[[#This Row],[Raw Return]]&lt;-20,Table212[[#This Row],[Raw Return]]&gt;20),"Outlier",Table212[[#This Row],[Raw Return]])</f>
        <v>3.0783037366230816E-2</v>
      </c>
      <c r="M2379" s="40">
        <f>(Table212[[#This Row],[Return]]-$Q$3)^2</f>
        <v>8.6996288809100476E-4</v>
      </c>
      <c r="N2379" s="40">
        <f>(Table212[[#This Row],[Return]]-$Q$3)^3</f>
        <v>2.5659671345964863E-5</v>
      </c>
    </row>
    <row r="2380" spans="1:14" x14ac:dyDescent="0.3">
      <c r="A2380" s="47">
        <v>43773</v>
      </c>
      <c r="B2380" s="48">
        <v>8384.75</v>
      </c>
      <c r="C2380" s="48">
        <v>8480</v>
      </c>
      <c r="D2380" s="48">
        <v>8750</v>
      </c>
      <c r="E2380" s="48">
        <v>8450.25</v>
      </c>
      <c r="F2380" s="48">
        <v>8745</v>
      </c>
      <c r="G2380" s="48">
        <v>8706.6</v>
      </c>
      <c r="H2380" s="48">
        <v>8636.2000000000007</v>
      </c>
      <c r="I2380" s="48">
        <v>552812</v>
      </c>
      <c r="J2380" s="49">
        <v>4774197681</v>
      </c>
      <c r="K2380" s="39">
        <f>IF(ISERROR((Table212[[#This Row],[Close Price]]-G2379)/G2379),0,(Table212[[#This Row],[Close Price]]-G2379)/G2379)</f>
        <v>3.8385163540952366E-2</v>
      </c>
      <c r="L2380" s="39">
        <f>IF(OR(Table212[[#This Row],[Raw Return]]&lt;-20,Table212[[#This Row],[Raw Return]]&gt;20),"Outlier",Table212[[#This Row],[Raw Return]])</f>
        <v>3.8385163540952366E-2</v>
      </c>
      <c r="M2380" s="40">
        <f>(Table212[[#This Row],[Return]]-$Q$3)^2</f>
        <v>1.3762066601653385E-3</v>
      </c>
      <c r="N2380" s="40">
        <f>(Table212[[#This Row],[Return]]-$Q$3)^3</f>
        <v>5.1053495556140164E-5</v>
      </c>
    </row>
    <row r="2381" spans="1:14" x14ac:dyDescent="0.3">
      <c r="A2381" s="44">
        <v>43774</v>
      </c>
      <c r="B2381" s="45">
        <v>8706.6</v>
      </c>
      <c r="C2381" s="45">
        <v>8800</v>
      </c>
      <c r="D2381" s="45">
        <v>8887.75</v>
      </c>
      <c r="E2381" s="45">
        <v>8655.4</v>
      </c>
      <c r="F2381" s="45">
        <v>8839.9</v>
      </c>
      <c r="G2381" s="45">
        <v>8845.75</v>
      </c>
      <c r="H2381" s="45">
        <v>8776.2199999999993</v>
      </c>
      <c r="I2381" s="45">
        <v>598420</v>
      </c>
      <c r="J2381" s="46">
        <v>5251865873</v>
      </c>
      <c r="K2381" s="39">
        <f>IF(ISERROR((Table212[[#This Row],[Close Price]]-G2380)/G2380),0,(Table212[[#This Row],[Close Price]]-G2380)/G2380)</f>
        <v>1.5982128500218181E-2</v>
      </c>
      <c r="L2381" s="39">
        <f>IF(OR(Table212[[#This Row],[Raw Return]]&lt;-20,Table212[[#This Row],[Raw Return]]&gt;20),"Outlier",Table212[[#This Row],[Raw Return]])</f>
        <v>1.5982128500218181E-2</v>
      </c>
      <c r="M2381" s="40">
        <f>(Table212[[#This Row],[Return]]-$Q$3)^2</f>
        <v>2.1592023157004055E-4</v>
      </c>
      <c r="N2381" s="40">
        <f>(Table212[[#This Row],[Return]]-$Q$3)^3</f>
        <v>3.1727803414534444E-6</v>
      </c>
    </row>
    <row r="2382" spans="1:14" x14ac:dyDescent="0.3">
      <c r="A2382" s="47">
        <v>43775</v>
      </c>
      <c r="B2382" s="48">
        <v>8845.75</v>
      </c>
      <c r="C2382" s="48">
        <v>8800</v>
      </c>
      <c r="D2382" s="48">
        <v>8875</v>
      </c>
      <c r="E2382" s="48">
        <v>8721.0499999999993</v>
      </c>
      <c r="F2382" s="48">
        <v>8735.2999999999993</v>
      </c>
      <c r="G2382" s="48">
        <v>8772.85</v>
      </c>
      <c r="H2382" s="48">
        <v>8787.7199999999993</v>
      </c>
      <c r="I2382" s="48">
        <v>320303</v>
      </c>
      <c r="J2382" s="49">
        <v>2814732298</v>
      </c>
      <c r="K2382" s="39">
        <f>IF(ISERROR((Table212[[#This Row],[Close Price]]-G2381)/G2381),0,(Table212[[#This Row],[Close Price]]-G2381)/G2381)</f>
        <v>-8.2412457960036895E-3</v>
      </c>
      <c r="L2382" s="39">
        <f>IF(OR(Table212[[#This Row],[Raw Return]]&lt;-20,Table212[[#This Row],[Raw Return]]&gt;20),"Outlier",Table212[[#This Row],[Raw Return]])</f>
        <v>-8.2412457960036895E-3</v>
      </c>
      <c r="M2382" s="40">
        <f>(Table212[[#This Row],[Return]]-$Q$3)^2</f>
        <v>9.0804697191831821E-5</v>
      </c>
      <c r="N2382" s="40">
        <f>(Table212[[#This Row],[Return]]-$Q$3)^3</f>
        <v>-8.6529156818798606E-7</v>
      </c>
    </row>
    <row r="2383" spans="1:14" x14ac:dyDescent="0.3">
      <c r="A2383" s="44">
        <v>43776</v>
      </c>
      <c r="B2383" s="45">
        <v>8772.85</v>
      </c>
      <c r="C2383" s="45">
        <v>8798</v>
      </c>
      <c r="D2383" s="45">
        <v>8859.7000000000007</v>
      </c>
      <c r="E2383" s="45">
        <v>8762.0499999999993</v>
      </c>
      <c r="F2383" s="45">
        <v>8827.4</v>
      </c>
      <c r="G2383" s="45">
        <v>8832.9</v>
      </c>
      <c r="H2383" s="45">
        <v>8815.7199999999993</v>
      </c>
      <c r="I2383" s="45">
        <v>213383</v>
      </c>
      <c r="J2383" s="46">
        <v>1881124434</v>
      </c>
      <c r="K2383" s="39">
        <f>IF(ISERROR((Table212[[#This Row],[Close Price]]-G2382)/G2382),0,(Table212[[#This Row],[Close Price]]-G2382)/G2382)</f>
        <v>6.8449819613921664E-3</v>
      </c>
      <c r="L2383" s="39">
        <f>IF(OR(Table212[[#This Row],[Raw Return]]&lt;-20,Table212[[#This Row],[Raw Return]]&gt;20),"Outlier",Table212[[#This Row],[Raw Return]])</f>
        <v>6.8449819613921664E-3</v>
      </c>
      <c r="M2383" s="40">
        <f>(Table212[[#This Row],[Return]]-$Q$3)^2</f>
        <v>3.0881114677543806E-5</v>
      </c>
      <c r="N2383" s="40">
        <f>(Table212[[#This Row],[Return]]-$Q$3)^3</f>
        <v>1.7160875959873735E-7</v>
      </c>
    </row>
    <row r="2384" spans="1:14" x14ac:dyDescent="0.3">
      <c r="A2384" s="47">
        <v>43777</v>
      </c>
      <c r="B2384" s="48">
        <v>8832.9</v>
      </c>
      <c r="C2384" s="48">
        <v>8795</v>
      </c>
      <c r="D2384" s="48">
        <v>8950</v>
      </c>
      <c r="E2384" s="48">
        <v>8750</v>
      </c>
      <c r="F2384" s="48">
        <v>8812</v>
      </c>
      <c r="G2384" s="48">
        <v>8818.85</v>
      </c>
      <c r="H2384" s="48">
        <v>8853.34</v>
      </c>
      <c r="I2384" s="48">
        <v>294904</v>
      </c>
      <c r="J2384" s="49">
        <v>2610886066</v>
      </c>
      <c r="K2384" s="39">
        <f>IF(ISERROR((Table212[[#This Row],[Close Price]]-G2383)/G2383),0,(Table212[[#This Row],[Close Price]]-G2383)/G2383)</f>
        <v>-1.5906440693316207E-3</v>
      </c>
      <c r="L2384" s="39">
        <f>IF(OR(Table212[[#This Row],[Raw Return]]&lt;-20,Table212[[#This Row],[Raw Return]]&gt;20),"Outlier",Table212[[#This Row],[Raw Return]])</f>
        <v>-1.5906440693316207E-3</v>
      </c>
      <c r="M2384" s="40">
        <f>(Table212[[#This Row],[Return]]-$Q$3)^2</f>
        <v>8.2860393974195952E-6</v>
      </c>
      <c r="N2384" s="40">
        <f>(Table212[[#This Row],[Return]]-$Q$3)^3</f>
        <v>-2.3851763299902505E-8</v>
      </c>
    </row>
    <row r="2385" spans="1:14" x14ac:dyDescent="0.3">
      <c r="A2385" s="44">
        <v>43780</v>
      </c>
      <c r="B2385" s="45">
        <v>8818.85</v>
      </c>
      <c r="C2385" s="45">
        <v>8799</v>
      </c>
      <c r="D2385" s="45">
        <v>8925</v>
      </c>
      <c r="E2385" s="45">
        <v>8775</v>
      </c>
      <c r="F2385" s="45">
        <v>8925</v>
      </c>
      <c r="G2385" s="45">
        <v>8903.2999999999993</v>
      </c>
      <c r="H2385" s="45">
        <v>8862.6</v>
      </c>
      <c r="I2385" s="45">
        <v>174978</v>
      </c>
      <c r="J2385" s="46">
        <v>1550759984</v>
      </c>
      <c r="K2385" s="39">
        <f>IF(ISERROR((Table212[[#This Row],[Close Price]]-G2384)/G2384),0,(Table212[[#This Row],[Close Price]]-G2384)/G2384)</f>
        <v>9.576078513638276E-3</v>
      </c>
      <c r="L2385" s="39">
        <f>IF(OR(Table212[[#This Row],[Raw Return]]&lt;-20,Table212[[#This Row],[Raw Return]]&gt;20),"Outlier",Table212[[#This Row],[Raw Return]])</f>
        <v>9.576078513638276E-3</v>
      </c>
      <c r="M2385" s="40">
        <f>(Table212[[#This Row],[Return]]-$Q$3)^2</f>
        <v>6.8693835588109827E-5</v>
      </c>
      <c r="N2385" s="40">
        <f>(Table212[[#This Row],[Return]]-$Q$3)^3</f>
        <v>5.6934649247369447E-7</v>
      </c>
    </row>
    <row r="2386" spans="1:14" x14ac:dyDescent="0.3">
      <c r="A2386" s="47">
        <v>43782</v>
      </c>
      <c r="B2386" s="48">
        <v>8903.2999999999993</v>
      </c>
      <c r="C2386" s="48">
        <v>8888</v>
      </c>
      <c r="D2386" s="48">
        <v>9027</v>
      </c>
      <c r="E2386" s="48">
        <v>8855.5499999999993</v>
      </c>
      <c r="F2386" s="48">
        <v>8970</v>
      </c>
      <c r="G2386" s="48">
        <v>8978.35</v>
      </c>
      <c r="H2386" s="48">
        <v>8956.2099999999991</v>
      </c>
      <c r="I2386" s="48">
        <v>360673</v>
      </c>
      <c r="J2386" s="49">
        <v>3230263998</v>
      </c>
      <c r="K2386" s="39">
        <f>IF(ISERROR((Table212[[#This Row],[Close Price]]-G2385)/G2385),0,(Table212[[#This Row],[Close Price]]-G2385)/G2385)</f>
        <v>8.4294587400178689E-3</v>
      </c>
      <c r="L2386" s="39">
        <f>IF(OR(Table212[[#This Row],[Raw Return]]&lt;-20,Table212[[#This Row],[Raw Return]]&gt;20),"Outlier",Table212[[#This Row],[Raw Return]])</f>
        <v>8.4294587400178689E-3</v>
      </c>
      <c r="M2386" s="40">
        <f>(Table212[[#This Row],[Return]]-$Q$3)^2</f>
        <v>5.1001803087561623E-5</v>
      </c>
      <c r="N2386" s="40">
        <f>(Table212[[#This Row],[Return]]-$Q$3)^3</f>
        <v>3.6423216495756015E-7</v>
      </c>
    </row>
    <row r="2387" spans="1:14" x14ac:dyDescent="0.3">
      <c r="A2387" s="44">
        <v>43783</v>
      </c>
      <c r="B2387" s="45">
        <v>8978.35</v>
      </c>
      <c r="C2387" s="45">
        <v>8979.9500000000007</v>
      </c>
      <c r="D2387" s="45">
        <v>9091</v>
      </c>
      <c r="E2387" s="45">
        <v>8900</v>
      </c>
      <c r="F2387" s="45">
        <v>9090</v>
      </c>
      <c r="G2387" s="45">
        <v>9061.85</v>
      </c>
      <c r="H2387" s="45">
        <v>9014.6299999999992</v>
      </c>
      <c r="I2387" s="45">
        <v>348634</v>
      </c>
      <c r="J2387" s="46">
        <v>3142804903</v>
      </c>
      <c r="K2387" s="39">
        <f>IF(ISERROR((Table212[[#This Row],[Close Price]]-G2386)/G2386),0,(Table212[[#This Row],[Close Price]]-G2386)/G2386)</f>
        <v>9.3001498048082328E-3</v>
      </c>
      <c r="L2387" s="39">
        <f>IF(OR(Table212[[#This Row],[Raw Return]]&lt;-20,Table212[[#This Row],[Raw Return]]&gt;20),"Outlier",Table212[[#This Row],[Raw Return]])</f>
        <v>9.3001498048082328E-3</v>
      </c>
      <c r="M2387" s="40">
        <f>(Table212[[#This Row],[Return]]-$Q$3)^2</f>
        <v>6.4196081695552036E-5</v>
      </c>
      <c r="N2387" s="40">
        <f>(Table212[[#This Row],[Return]]-$Q$3)^3</f>
        <v>5.1435478167886618E-7</v>
      </c>
    </row>
    <row r="2388" spans="1:14" x14ac:dyDescent="0.3">
      <c r="A2388" s="47">
        <v>43784</v>
      </c>
      <c r="B2388" s="48">
        <v>9061.85</v>
      </c>
      <c r="C2388" s="48">
        <v>9070.2000000000007</v>
      </c>
      <c r="D2388" s="48">
        <v>9140</v>
      </c>
      <c r="E2388" s="48">
        <v>9033.6</v>
      </c>
      <c r="F2388" s="48">
        <v>9057.9</v>
      </c>
      <c r="G2388" s="48">
        <v>9057.85</v>
      </c>
      <c r="H2388" s="48">
        <v>9095.92</v>
      </c>
      <c r="I2388" s="48">
        <v>295919</v>
      </c>
      <c r="J2388" s="49">
        <v>2691655506</v>
      </c>
      <c r="K2388" s="39">
        <f>IF(ISERROR((Table212[[#This Row],[Close Price]]-G2387)/G2387),0,(Table212[[#This Row],[Close Price]]-G2387)/G2387)</f>
        <v>-4.4141097016613606E-4</v>
      </c>
      <c r="L2388" s="39">
        <f>IF(OR(Table212[[#This Row],[Raw Return]]&lt;-20,Table212[[#This Row],[Raw Return]]&gt;20),"Outlier",Table212[[#This Row],[Raw Return]])</f>
        <v>-4.4141097016613606E-4</v>
      </c>
      <c r="M2388" s="40">
        <f>(Table212[[#This Row],[Return]]-$Q$3)^2</f>
        <v>2.9905305123321332E-6</v>
      </c>
      <c r="N2388" s="40">
        <f>(Table212[[#This Row],[Return]]-$Q$3)^3</f>
        <v>-5.1715693966723037E-9</v>
      </c>
    </row>
    <row r="2389" spans="1:14" x14ac:dyDescent="0.3">
      <c r="A2389" s="44">
        <v>43787</v>
      </c>
      <c r="B2389" s="45">
        <v>9057.85</v>
      </c>
      <c r="C2389" s="45">
        <v>9065.5</v>
      </c>
      <c r="D2389" s="45">
        <v>9126</v>
      </c>
      <c r="E2389" s="45">
        <v>9015.4500000000007</v>
      </c>
      <c r="F2389" s="45">
        <v>9099.5</v>
      </c>
      <c r="G2389" s="45">
        <v>9104.25</v>
      </c>
      <c r="H2389" s="45">
        <v>9077.84</v>
      </c>
      <c r="I2389" s="45">
        <v>211760</v>
      </c>
      <c r="J2389" s="46">
        <v>1922322350</v>
      </c>
      <c r="K2389" s="39">
        <f>IF(ISERROR((Table212[[#This Row],[Close Price]]-G2388)/G2388),0,(Table212[[#This Row],[Close Price]]-G2388)/G2388)</f>
        <v>5.1226284383158955E-3</v>
      </c>
      <c r="L2389" s="39">
        <f>IF(OR(Table212[[#This Row],[Raw Return]]&lt;-20,Table212[[#This Row],[Raw Return]]&gt;20),"Outlier",Table212[[#This Row],[Raw Return]])</f>
        <v>5.1226284383158955E-3</v>
      </c>
      <c r="M2389" s="40">
        <f>(Table212[[#This Row],[Return]]-$Q$3)^2</f>
        <v>1.4705110971670418E-5</v>
      </c>
      <c r="N2389" s="40">
        <f>(Table212[[#This Row],[Return]]-$Q$3)^3</f>
        <v>5.639004736405066E-8</v>
      </c>
    </row>
    <row r="2390" spans="1:14" x14ac:dyDescent="0.3">
      <c r="A2390" s="47">
        <v>43788</v>
      </c>
      <c r="B2390" s="48">
        <v>9104.25</v>
      </c>
      <c r="C2390" s="48">
        <v>9070</v>
      </c>
      <c r="D2390" s="48">
        <v>9189</v>
      </c>
      <c r="E2390" s="48">
        <v>9066.2999999999993</v>
      </c>
      <c r="F2390" s="48">
        <v>9163</v>
      </c>
      <c r="G2390" s="48">
        <v>9152.7999999999993</v>
      </c>
      <c r="H2390" s="48">
        <v>9147.14</v>
      </c>
      <c r="I2390" s="48">
        <v>237653</v>
      </c>
      <c r="J2390" s="49">
        <v>2173844962</v>
      </c>
      <c r="K2390" s="39">
        <f>IF(ISERROR((Table212[[#This Row],[Close Price]]-G2389)/G2389),0,(Table212[[#This Row],[Close Price]]-G2389)/G2389)</f>
        <v>5.3326743004639887E-3</v>
      </c>
      <c r="L2390" s="39">
        <f>IF(OR(Table212[[#This Row],[Raw Return]]&lt;-20,Table212[[#This Row],[Raw Return]]&gt;20),"Outlier",Table212[[#This Row],[Raw Return]])</f>
        <v>5.3326743004639887E-3</v>
      </c>
      <c r="M2390" s="40">
        <f>(Table212[[#This Row],[Return]]-$Q$3)^2</f>
        <v>1.6360166207453778E-5</v>
      </c>
      <c r="N2390" s="40">
        <f>(Table212[[#This Row],[Return]]-$Q$3)^3</f>
        <v>6.6173113221544875E-8</v>
      </c>
    </row>
    <row r="2391" spans="1:14" x14ac:dyDescent="0.3">
      <c r="A2391" s="44">
        <v>43789</v>
      </c>
      <c r="B2391" s="45">
        <v>9152.7999999999993</v>
      </c>
      <c r="C2391" s="45">
        <v>9135</v>
      </c>
      <c r="D2391" s="45">
        <v>9185</v>
      </c>
      <c r="E2391" s="45">
        <v>9060</v>
      </c>
      <c r="F2391" s="45">
        <v>9074.5499999999993</v>
      </c>
      <c r="G2391" s="45">
        <v>9079.25</v>
      </c>
      <c r="H2391" s="45">
        <v>9133.1299999999992</v>
      </c>
      <c r="I2391" s="45">
        <v>243993</v>
      </c>
      <c r="J2391" s="46">
        <v>2228420209</v>
      </c>
      <c r="K2391" s="39">
        <f>IF(ISERROR((Table212[[#This Row],[Close Price]]-G2390)/G2390),0,(Table212[[#This Row],[Close Price]]-G2390)/G2390)</f>
        <v>-8.035792325845564E-3</v>
      </c>
      <c r="L2391" s="39">
        <f>IF(OR(Table212[[#This Row],[Raw Return]]&lt;-20,Table212[[#This Row],[Raw Return]]&gt;20),"Outlier",Table212[[#This Row],[Raw Return]])</f>
        <v>-8.035792325845564E-3</v>
      </c>
      <c r="M2391" s="40">
        <f>(Table212[[#This Row],[Return]]-$Q$3)^2</f>
        <v>8.6931314504479763E-5</v>
      </c>
      <c r="N2391" s="40">
        <f>(Table212[[#This Row],[Return]]-$Q$3)^3</f>
        <v>-8.1052118383678203E-7</v>
      </c>
    </row>
    <row r="2392" spans="1:14" x14ac:dyDescent="0.3">
      <c r="A2392" s="47">
        <v>43790</v>
      </c>
      <c r="B2392" s="48">
        <v>9079.25</v>
      </c>
      <c r="C2392" s="48">
        <v>9085</v>
      </c>
      <c r="D2392" s="48">
        <v>9117</v>
      </c>
      <c r="E2392" s="48">
        <v>9032</v>
      </c>
      <c r="F2392" s="48">
        <v>9050</v>
      </c>
      <c r="G2392" s="48">
        <v>9055.1</v>
      </c>
      <c r="H2392" s="48">
        <v>9079.3799999999992</v>
      </c>
      <c r="I2392" s="48">
        <v>173328</v>
      </c>
      <c r="J2392" s="49">
        <v>1573710175</v>
      </c>
      <c r="K2392" s="39">
        <f>IF(ISERROR((Table212[[#This Row],[Close Price]]-G2391)/G2391),0,(Table212[[#This Row],[Close Price]]-G2391)/G2391)</f>
        <v>-2.6599113362887504E-3</v>
      </c>
      <c r="L2392" s="39">
        <f>IF(OR(Table212[[#This Row],[Raw Return]]&lt;-20,Table212[[#This Row],[Raw Return]]&gt;20),"Outlier",Table212[[#This Row],[Raw Return]])</f>
        <v>-2.6599113362887504E-3</v>
      </c>
      <c r="M2392" s="40">
        <f>(Table212[[#This Row],[Return]]-$Q$3)^2</f>
        <v>1.5585246491689975E-5</v>
      </c>
      <c r="N2392" s="40">
        <f>(Table212[[#This Row],[Return]]-$Q$3)^3</f>
        <v>-6.152767622957029E-8</v>
      </c>
    </row>
    <row r="2393" spans="1:14" x14ac:dyDescent="0.3">
      <c r="A2393" s="44">
        <v>43791</v>
      </c>
      <c r="B2393" s="45">
        <v>9055.1</v>
      </c>
      <c r="C2393" s="45">
        <v>9059.7999999999993</v>
      </c>
      <c r="D2393" s="45">
        <v>9080</v>
      </c>
      <c r="E2393" s="45">
        <v>8981</v>
      </c>
      <c r="F2393" s="45">
        <v>9074</v>
      </c>
      <c r="G2393" s="45">
        <v>9039.2999999999993</v>
      </c>
      <c r="H2393" s="45">
        <v>9025.26</v>
      </c>
      <c r="I2393" s="45">
        <v>155772</v>
      </c>
      <c r="J2393" s="46">
        <v>1405883499</v>
      </c>
      <c r="K2393" s="39">
        <f>IF(ISERROR((Table212[[#This Row],[Close Price]]-G2392)/G2392),0,(Table212[[#This Row],[Close Price]]-G2392)/G2392)</f>
        <v>-1.7448730549636216E-3</v>
      </c>
      <c r="L2393" s="39">
        <f>IF(OR(Table212[[#This Row],[Raw Return]]&lt;-20,Table212[[#This Row],[Raw Return]]&gt;20),"Outlier",Table212[[#This Row],[Raw Return]])</f>
        <v>-1.7448730549636216E-3</v>
      </c>
      <c r="M2393" s="40">
        <f>(Table212[[#This Row],[Return]]-$Q$3)^2</f>
        <v>9.1977370970461178E-6</v>
      </c>
      <c r="N2393" s="40">
        <f>(Table212[[#This Row],[Return]]-$Q$3)^3</f>
        <v>-2.7894686680486383E-8</v>
      </c>
    </row>
    <row r="2394" spans="1:14" x14ac:dyDescent="0.3">
      <c r="A2394" s="47">
        <v>43794</v>
      </c>
      <c r="B2394" s="48">
        <v>9039.2999999999993</v>
      </c>
      <c r="C2394" s="48">
        <v>9051</v>
      </c>
      <c r="D2394" s="48">
        <v>9220</v>
      </c>
      <c r="E2394" s="48">
        <v>9015.2000000000007</v>
      </c>
      <c r="F2394" s="48">
        <v>9190</v>
      </c>
      <c r="G2394" s="48">
        <v>9175</v>
      </c>
      <c r="H2394" s="48">
        <v>9106.6200000000008</v>
      </c>
      <c r="I2394" s="48">
        <v>148437</v>
      </c>
      <c r="J2394" s="49">
        <v>1351759224</v>
      </c>
      <c r="K2394" s="39">
        <f>IF(ISERROR((Table212[[#This Row],[Close Price]]-G2393)/G2393),0,(Table212[[#This Row],[Close Price]]-G2393)/G2393)</f>
        <v>1.5012224397907E-2</v>
      </c>
      <c r="L2394" s="39">
        <f>IF(OR(Table212[[#This Row],[Raw Return]]&lt;-20,Table212[[#This Row],[Raw Return]]&gt;20),"Outlier",Table212[[#This Row],[Raw Return]])</f>
        <v>1.5012224397907E-2</v>
      </c>
      <c r="M2394" s="40">
        <f>(Table212[[#This Row],[Return]]-$Q$3)^2</f>
        <v>1.8835696842976952E-4</v>
      </c>
      <c r="N2394" s="40">
        <f>(Table212[[#This Row],[Return]]-$Q$3)^3</f>
        <v>2.5850713704955809E-6</v>
      </c>
    </row>
    <row r="2395" spans="1:14" x14ac:dyDescent="0.3">
      <c r="A2395" s="44">
        <v>43795</v>
      </c>
      <c r="B2395" s="45">
        <v>9175</v>
      </c>
      <c r="C2395" s="45">
        <v>9170</v>
      </c>
      <c r="D2395" s="45">
        <v>9215</v>
      </c>
      <c r="E2395" s="45">
        <v>9089.6</v>
      </c>
      <c r="F2395" s="45">
        <v>9121.35</v>
      </c>
      <c r="G2395" s="45">
        <v>9121.2999999999993</v>
      </c>
      <c r="H2395" s="45">
        <v>9149.8799999999992</v>
      </c>
      <c r="I2395" s="45">
        <v>295094</v>
      </c>
      <c r="J2395" s="46">
        <v>2700075598</v>
      </c>
      <c r="K2395" s="39">
        <f>IF(ISERROR((Table212[[#This Row],[Close Price]]-G2394)/G2394),0,(Table212[[#This Row],[Close Price]]-G2394)/G2394)</f>
        <v>-5.8528610354224228E-3</v>
      </c>
      <c r="L2395" s="39">
        <f>IF(OR(Table212[[#This Row],[Raw Return]]&lt;-20,Table212[[#This Row],[Raw Return]]&gt;20),"Outlier",Table212[[#This Row],[Raw Return]])</f>
        <v>-5.8528610354224228E-3</v>
      </c>
      <c r="M2395" s="40">
        <f>(Table212[[#This Row],[Return]]-$Q$3)^2</f>
        <v>5.0990526308109004E-5</v>
      </c>
      <c r="N2395" s="40">
        <f>(Table212[[#This Row],[Return]]-$Q$3)^3</f>
        <v>-3.6411137102980253E-7</v>
      </c>
    </row>
    <row r="2396" spans="1:14" x14ac:dyDescent="0.3">
      <c r="A2396" s="47">
        <v>43796</v>
      </c>
      <c r="B2396" s="48">
        <v>9121.2999999999993</v>
      </c>
      <c r="C2396" s="48">
        <v>9141</v>
      </c>
      <c r="D2396" s="48">
        <v>9260.2999999999993</v>
      </c>
      <c r="E2396" s="48">
        <v>9121.2999999999993</v>
      </c>
      <c r="F2396" s="48">
        <v>9255.2000000000007</v>
      </c>
      <c r="G2396" s="48">
        <v>9228.4500000000007</v>
      </c>
      <c r="H2396" s="48">
        <v>9188.39</v>
      </c>
      <c r="I2396" s="48">
        <v>147351</v>
      </c>
      <c r="J2396" s="49">
        <v>1353919028</v>
      </c>
      <c r="K2396" s="39">
        <f>IF(ISERROR((Table212[[#This Row],[Close Price]]-G2395)/G2395),0,(Table212[[#This Row],[Close Price]]-G2395)/G2395)</f>
        <v>1.1747229013408337E-2</v>
      </c>
      <c r="L2396" s="39">
        <f>IF(OR(Table212[[#This Row],[Raw Return]]&lt;-20,Table212[[#This Row],[Raw Return]]&gt;20),"Outlier",Table212[[#This Row],[Raw Return]])</f>
        <v>1.1747229013408337E-2</v>
      </c>
      <c r="M2396" s="40">
        <f>(Table212[[#This Row],[Return]]-$Q$3)^2</f>
        <v>1.0939747824647782E-4</v>
      </c>
      <c r="N2396" s="40">
        <f>(Table212[[#This Row],[Return]]-$Q$3)^3</f>
        <v>1.1442237728369099E-6</v>
      </c>
    </row>
    <row r="2397" spans="1:14" x14ac:dyDescent="0.3">
      <c r="A2397" s="44">
        <v>43797</v>
      </c>
      <c r="B2397" s="45">
        <v>9228.4500000000007</v>
      </c>
      <c r="C2397" s="45">
        <v>9254.5</v>
      </c>
      <c r="D2397" s="45">
        <v>9284.75</v>
      </c>
      <c r="E2397" s="45">
        <v>9190.0499999999993</v>
      </c>
      <c r="F2397" s="45">
        <v>9240.2000000000007</v>
      </c>
      <c r="G2397" s="45">
        <v>9240.1</v>
      </c>
      <c r="H2397" s="45">
        <v>9228.39</v>
      </c>
      <c r="I2397" s="45">
        <v>164635</v>
      </c>
      <c r="J2397" s="46">
        <v>1519316478</v>
      </c>
      <c r="K2397" s="39">
        <f>IF(ISERROR((Table212[[#This Row],[Close Price]]-G2396)/G2396),0,(Table212[[#This Row],[Close Price]]-G2396)/G2396)</f>
        <v>1.2624005114617986E-3</v>
      </c>
      <c r="L2397" s="39">
        <f>IF(OR(Table212[[#This Row],[Raw Return]]&lt;-20,Table212[[#This Row],[Raw Return]]&gt;20),"Outlier",Table212[[#This Row],[Raw Return]])</f>
        <v>1.2624005114617986E-3</v>
      </c>
      <c r="M2397" s="40">
        <f>(Table212[[#This Row],[Return]]-$Q$3)^2</f>
        <v>6.5043155986527391E-10</v>
      </c>
      <c r="N2397" s="40">
        <f>(Table212[[#This Row],[Return]]-$Q$3)^3</f>
        <v>-1.658832014958865E-14</v>
      </c>
    </row>
    <row r="2398" spans="1:14" x14ac:dyDescent="0.3">
      <c r="A2398" s="47">
        <v>43798</v>
      </c>
      <c r="B2398" s="48">
        <v>9240.1</v>
      </c>
      <c r="C2398" s="48">
        <v>9230</v>
      </c>
      <c r="D2398" s="48">
        <v>9235.7999999999993</v>
      </c>
      <c r="E2398" s="48">
        <v>9095.2999999999993</v>
      </c>
      <c r="F2398" s="48">
        <v>9118.9</v>
      </c>
      <c r="G2398" s="48">
        <v>9110.25</v>
      </c>
      <c r="H2398" s="48">
        <v>9155.1</v>
      </c>
      <c r="I2398" s="48">
        <v>148877</v>
      </c>
      <c r="J2398" s="49">
        <v>1362983958</v>
      </c>
      <c r="K2398" s="39">
        <f>IF(ISERROR((Table212[[#This Row],[Close Price]]-G2397)/G2397),0,(Table212[[#This Row],[Close Price]]-G2397)/G2397)</f>
        <v>-1.4052878215603765E-2</v>
      </c>
      <c r="L2398" s="39">
        <f>IF(OR(Table212[[#This Row],[Raw Return]]&lt;-20,Table212[[#This Row],[Raw Return]]&gt;20),"Outlier",Table212[[#This Row],[Raw Return]])</f>
        <v>-1.4052878215603765E-2</v>
      </c>
      <c r="M2398" s="40">
        <f>(Table212[[#This Row],[Return]]-$Q$3)^2</f>
        <v>2.3533960117144015E-4</v>
      </c>
      <c r="N2398" s="40">
        <f>(Table212[[#This Row],[Return]]-$Q$3)^3</f>
        <v>-3.6102935850368073E-6</v>
      </c>
    </row>
    <row r="2399" spans="1:14" x14ac:dyDescent="0.3">
      <c r="A2399" s="44">
        <v>43801</v>
      </c>
      <c r="B2399" s="45">
        <v>9110.25</v>
      </c>
      <c r="C2399" s="45">
        <v>9110</v>
      </c>
      <c r="D2399" s="45">
        <v>9110</v>
      </c>
      <c r="E2399" s="45">
        <v>8900</v>
      </c>
      <c r="F2399" s="45">
        <v>8995.2000000000007</v>
      </c>
      <c r="G2399" s="45">
        <v>8948.2999999999993</v>
      </c>
      <c r="H2399" s="45">
        <v>8952.3799999999992</v>
      </c>
      <c r="I2399" s="45">
        <v>320750</v>
      </c>
      <c r="J2399" s="46">
        <v>2871475818</v>
      </c>
      <c r="K2399" s="39">
        <f>IF(ISERROR((Table212[[#This Row],[Close Price]]-G2398)/G2398),0,(Table212[[#This Row],[Close Price]]-G2398)/G2398)</f>
        <v>-1.7776680113059547E-2</v>
      </c>
      <c r="L2399" s="39">
        <f>IF(OR(Table212[[#This Row],[Raw Return]]&lt;-20,Table212[[#This Row],[Raw Return]]&gt;20),"Outlier",Table212[[#This Row],[Raw Return]])</f>
        <v>-1.7776680113059547E-2</v>
      </c>
      <c r="M2399" s="40">
        <f>(Table212[[#This Row],[Return]]-$Q$3)^2</f>
        <v>3.6345837011912685E-4</v>
      </c>
      <c r="N2399" s="40">
        <f>(Table212[[#This Row],[Return]]-$Q$3)^3</f>
        <v>-6.9291826946137438E-6</v>
      </c>
    </row>
    <row r="2400" spans="1:14" x14ac:dyDescent="0.3">
      <c r="A2400" s="47">
        <v>43802</v>
      </c>
      <c r="B2400" s="48">
        <v>8948.2999999999993</v>
      </c>
      <c r="C2400" s="48">
        <v>8975</v>
      </c>
      <c r="D2400" s="48">
        <v>9127.2999999999993</v>
      </c>
      <c r="E2400" s="48">
        <v>8926.5</v>
      </c>
      <c r="F2400" s="48">
        <v>9100</v>
      </c>
      <c r="G2400" s="48">
        <v>9089.75</v>
      </c>
      <c r="H2400" s="48">
        <v>9020.9599999999991</v>
      </c>
      <c r="I2400" s="48">
        <v>180880</v>
      </c>
      <c r="J2400" s="49">
        <v>1631711031</v>
      </c>
      <c r="K2400" s="39">
        <f>IF(ISERROR((Table212[[#This Row],[Close Price]]-G2399)/G2399),0,(Table212[[#This Row],[Close Price]]-G2399)/G2399)</f>
        <v>1.5807471810288069E-2</v>
      </c>
      <c r="L2400" s="39">
        <f>IF(OR(Table212[[#This Row],[Raw Return]]&lt;-20,Table212[[#This Row],[Raw Return]]&gt;20),"Outlier",Table212[[#This Row],[Raw Return]])</f>
        <v>1.5807471810288069E-2</v>
      </c>
      <c r="M2400" s="40">
        <f>(Table212[[#This Row],[Return]]-$Q$3)^2</f>
        <v>2.1081784732965661E-4</v>
      </c>
      <c r="N2400" s="40">
        <f>(Table212[[#This Row],[Return]]-$Q$3)^3</f>
        <v>3.0609840149094223E-6</v>
      </c>
    </row>
    <row r="2401" spans="1:14" x14ac:dyDescent="0.3">
      <c r="A2401" s="44">
        <v>43803</v>
      </c>
      <c r="B2401" s="45">
        <v>9089.75</v>
      </c>
      <c r="C2401" s="45">
        <v>9068.9</v>
      </c>
      <c r="D2401" s="45">
        <v>9088</v>
      </c>
      <c r="E2401" s="45">
        <v>8955.0499999999993</v>
      </c>
      <c r="F2401" s="45">
        <v>8993</v>
      </c>
      <c r="G2401" s="45">
        <v>9030.25</v>
      </c>
      <c r="H2401" s="45">
        <v>9008.4</v>
      </c>
      <c r="I2401" s="45">
        <v>216459</v>
      </c>
      <c r="J2401" s="46">
        <v>1949948445</v>
      </c>
      <c r="K2401" s="39">
        <f>IF(ISERROR((Table212[[#This Row],[Close Price]]-G2400)/G2400),0,(Table212[[#This Row],[Close Price]]-G2400)/G2400)</f>
        <v>-6.5458345939107239E-3</v>
      </c>
      <c r="L2401" s="39">
        <f>IF(OR(Table212[[#This Row],[Raw Return]]&lt;-20,Table212[[#This Row],[Raw Return]]&gt;20),"Outlier",Table212[[#This Row],[Raw Return]])</f>
        <v>-6.5458345939107239E-3</v>
      </c>
      <c r="M2401" s="40">
        <f>(Table212[[#This Row],[Return]]-$Q$3)^2</f>
        <v>6.1367461473418246E-5</v>
      </c>
      <c r="N2401" s="40">
        <f>(Table212[[#This Row],[Return]]-$Q$3)^3</f>
        <v>-4.8073665572466527E-7</v>
      </c>
    </row>
    <row r="2402" spans="1:14" x14ac:dyDescent="0.3">
      <c r="A2402" s="47">
        <v>43804</v>
      </c>
      <c r="B2402" s="48">
        <v>9030.25</v>
      </c>
      <c r="C2402" s="48">
        <v>9015</v>
      </c>
      <c r="D2402" s="48">
        <v>9030.25</v>
      </c>
      <c r="E2402" s="48">
        <v>8935.0499999999993</v>
      </c>
      <c r="F2402" s="48">
        <v>8955</v>
      </c>
      <c r="G2402" s="48">
        <v>8965.5</v>
      </c>
      <c r="H2402" s="48">
        <v>8984.16</v>
      </c>
      <c r="I2402" s="48">
        <v>119246</v>
      </c>
      <c r="J2402" s="49">
        <v>1071324942</v>
      </c>
      <c r="K2402" s="39">
        <f>IF(ISERROR((Table212[[#This Row],[Close Price]]-G2401)/G2401),0,(Table212[[#This Row],[Close Price]]-G2401)/G2401)</f>
        <v>-7.1703441211483625E-3</v>
      </c>
      <c r="L2402" s="39">
        <f>IF(OR(Table212[[#This Row],[Raw Return]]&lt;-20,Table212[[#This Row],[Raw Return]]&gt;20),"Outlier",Table212[[#This Row],[Raw Return]])</f>
        <v>-7.1703441211483625E-3</v>
      </c>
      <c r="M2402" s="40">
        <f>(Table212[[#This Row],[Return]]-$Q$3)^2</f>
        <v>7.1541962483545173E-5</v>
      </c>
      <c r="N2402" s="40">
        <f>(Table212[[#This Row],[Return]]-$Q$3)^3</f>
        <v>-6.0511967485426506E-7</v>
      </c>
    </row>
    <row r="2403" spans="1:14" x14ac:dyDescent="0.3">
      <c r="A2403" s="44">
        <v>43805</v>
      </c>
      <c r="B2403" s="45">
        <v>8965.5</v>
      </c>
      <c r="C2403" s="45">
        <v>9012</v>
      </c>
      <c r="D2403" s="45">
        <v>9035.5</v>
      </c>
      <c r="E2403" s="45">
        <v>8824.25</v>
      </c>
      <c r="F2403" s="45">
        <v>8860</v>
      </c>
      <c r="G2403" s="45">
        <v>8853.1</v>
      </c>
      <c r="H2403" s="45">
        <v>8917.32</v>
      </c>
      <c r="I2403" s="45">
        <v>167027</v>
      </c>
      <c r="J2403" s="46">
        <v>1489432858</v>
      </c>
      <c r="K2403" s="39">
        <f>IF(ISERROR((Table212[[#This Row],[Close Price]]-G2402)/G2402),0,(Table212[[#This Row],[Close Price]]-G2402)/G2402)</f>
        <v>-1.2536947186436857E-2</v>
      </c>
      <c r="L2403" s="39">
        <f>IF(OR(Table212[[#This Row],[Raw Return]]&lt;-20,Table212[[#This Row],[Raw Return]]&gt;20),"Outlier",Table212[[#This Row],[Raw Return]])</f>
        <v>-1.2536947186436857E-2</v>
      </c>
      <c r="M2403" s="40">
        <f>(Table212[[#This Row],[Return]]-$Q$3)^2</f>
        <v>1.9112651229607894E-4</v>
      </c>
      <c r="N2403" s="40">
        <f>(Table212[[#This Row],[Return]]-$Q$3)^3</f>
        <v>-2.6422956038862361E-6</v>
      </c>
    </row>
    <row r="2404" spans="1:14" x14ac:dyDescent="0.3">
      <c r="A2404" s="47">
        <v>43808</v>
      </c>
      <c r="B2404" s="48">
        <v>8853.1</v>
      </c>
      <c r="C2404" s="48">
        <v>8896.7000000000007</v>
      </c>
      <c r="D2404" s="48">
        <v>8994.75</v>
      </c>
      <c r="E2404" s="48">
        <v>8821.0499999999993</v>
      </c>
      <c r="F2404" s="48">
        <v>8921</v>
      </c>
      <c r="G2404" s="48">
        <v>8929</v>
      </c>
      <c r="H2404" s="48">
        <v>8926.11</v>
      </c>
      <c r="I2404" s="48">
        <v>149833</v>
      </c>
      <c r="J2404" s="49">
        <v>1337425554</v>
      </c>
      <c r="K2404" s="39">
        <f>IF(ISERROR((Table212[[#This Row],[Close Price]]-G2403)/G2403),0,(Table212[[#This Row],[Close Price]]-G2403)/G2403)</f>
        <v>8.5732681207712144E-3</v>
      </c>
      <c r="L2404" s="39">
        <f>IF(OR(Table212[[#This Row],[Raw Return]]&lt;-20,Table212[[#This Row],[Raw Return]]&gt;20),"Outlier",Table212[[#This Row],[Raw Return]])</f>
        <v>8.5732681207712144E-3</v>
      </c>
      <c r="M2404" s="40">
        <f>(Table212[[#This Row],[Return]]-$Q$3)^2</f>
        <v>5.3076529334628929E-5</v>
      </c>
      <c r="N2404" s="40">
        <f>(Table212[[#This Row],[Return]]-$Q$3)^3</f>
        <v>3.8668183868995023E-7</v>
      </c>
    </row>
    <row r="2405" spans="1:14" x14ac:dyDescent="0.3">
      <c r="A2405" s="44">
        <v>43809</v>
      </c>
      <c r="B2405" s="45">
        <v>8929</v>
      </c>
      <c r="C2405" s="45">
        <v>8910</v>
      </c>
      <c r="D2405" s="45">
        <v>8993</v>
      </c>
      <c r="E2405" s="45">
        <v>8879</v>
      </c>
      <c r="F2405" s="45">
        <v>8935</v>
      </c>
      <c r="G2405" s="45">
        <v>8927.2000000000007</v>
      </c>
      <c r="H2405" s="45">
        <v>8942.2000000000007</v>
      </c>
      <c r="I2405" s="45">
        <v>143935</v>
      </c>
      <c r="J2405" s="46">
        <v>1287095380</v>
      </c>
      <c r="K2405" s="39">
        <f>IF(ISERROR((Table212[[#This Row],[Close Price]]-G2404)/G2404),0,(Table212[[#This Row],[Close Price]]-G2404)/G2404)</f>
        <v>-2.0159032366438262E-4</v>
      </c>
      <c r="L2405" s="39">
        <f>IF(OR(Table212[[#This Row],[Raw Return]]&lt;-20,Table212[[#This Row],[Raw Return]]&gt;20),"Outlier",Table212[[#This Row],[Raw Return]])</f>
        <v>-2.0159032366438262E-4</v>
      </c>
      <c r="M2405" s="40">
        <f>(Table212[[#This Row],[Return]]-$Q$3)^2</f>
        <v>2.2185935523642586E-6</v>
      </c>
      <c r="N2405" s="40">
        <f>(Table212[[#This Row],[Return]]-$Q$3)^3</f>
        <v>-3.3045826607525392E-9</v>
      </c>
    </row>
    <row r="2406" spans="1:14" x14ac:dyDescent="0.3">
      <c r="A2406" s="47">
        <v>43810</v>
      </c>
      <c r="B2406" s="48">
        <v>8927.2000000000007</v>
      </c>
      <c r="C2406" s="48">
        <v>8950</v>
      </c>
      <c r="D2406" s="48">
        <v>9100</v>
      </c>
      <c r="E2406" s="48">
        <v>8935.0499999999993</v>
      </c>
      <c r="F2406" s="48">
        <v>9095</v>
      </c>
      <c r="G2406" s="48">
        <v>9079.1</v>
      </c>
      <c r="H2406" s="48">
        <v>9045.19</v>
      </c>
      <c r="I2406" s="48">
        <v>225881</v>
      </c>
      <c r="J2406" s="49">
        <v>2043136520</v>
      </c>
      <c r="K2406" s="39">
        <f>IF(ISERROR((Table212[[#This Row],[Close Price]]-G2405)/G2405),0,(Table212[[#This Row],[Close Price]]-G2405)/G2405)</f>
        <v>1.7015413567523931E-2</v>
      </c>
      <c r="L2406" s="39">
        <f>IF(OR(Table212[[#This Row],[Raw Return]]&lt;-20,Table212[[#This Row],[Raw Return]]&gt;20),"Outlier",Table212[[#This Row],[Raw Return]])</f>
        <v>1.7015413567523931E-2</v>
      </c>
      <c r="M2406" s="40">
        <f>(Table212[[#This Row],[Return]]-$Q$3)^2</f>
        <v>2.4735455495662317E-4</v>
      </c>
      <c r="N2406" s="40">
        <f>(Table212[[#This Row],[Return]]-$Q$3)^3</f>
        <v>3.8902711120366266E-6</v>
      </c>
    </row>
    <row r="2407" spans="1:14" x14ac:dyDescent="0.3">
      <c r="A2407" s="44">
        <v>43811</v>
      </c>
      <c r="B2407" s="45">
        <v>9079.1</v>
      </c>
      <c r="C2407" s="45">
        <v>9100</v>
      </c>
      <c r="D2407" s="45">
        <v>9184</v>
      </c>
      <c r="E2407" s="45">
        <v>9081.2000000000007</v>
      </c>
      <c r="F2407" s="45">
        <v>9170</v>
      </c>
      <c r="G2407" s="45">
        <v>9169.25</v>
      </c>
      <c r="H2407" s="45">
        <v>9145.41</v>
      </c>
      <c r="I2407" s="45">
        <v>191985</v>
      </c>
      <c r="J2407" s="46">
        <v>1755780799</v>
      </c>
      <c r="K2407" s="39">
        <f>IF(ISERROR((Table212[[#This Row],[Close Price]]-G2406)/G2406),0,(Table212[[#This Row],[Close Price]]-G2406)/G2406)</f>
        <v>9.9293982883765612E-3</v>
      </c>
      <c r="L2407" s="39">
        <f>IF(OR(Table212[[#This Row],[Raw Return]]&lt;-20,Table212[[#This Row],[Raw Return]]&gt;20),"Outlier",Table212[[#This Row],[Raw Return]])</f>
        <v>9.9293982883765612E-3</v>
      </c>
      <c r="M2407" s="40">
        <f>(Table212[[#This Row],[Return]]-$Q$3)^2</f>
        <v>7.4675422305311203E-5</v>
      </c>
      <c r="N2407" s="40">
        <f>(Table212[[#This Row],[Return]]-$Q$3)^3</f>
        <v>6.453072300157661E-7</v>
      </c>
    </row>
    <row r="2408" spans="1:14" x14ac:dyDescent="0.3">
      <c r="A2408" s="47">
        <v>43812</v>
      </c>
      <c r="B2408" s="48">
        <v>9169.25</v>
      </c>
      <c r="C2408" s="48">
        <v>9200</v>
      </c>
      <c r="D2408" s="48">
        <v>9274.9</v>
      </c>
      <c r="E2408" s="48">
        <v>9142.15</v>
      </c>
      <c r="F2408" s="48">
        <v>9217.2999999999993</v>
      </c>
      <c r="G2408" s="48">
        <v>9210.2999999999993</v>
      </c>
      <c r="H2408" s="48">
        <v>9215.56</v>
      </c>
      <c r="I2408" s="48">
        <v>215357</v>
      </c>
      <c r="J2408" s="49">
        <v>1984636207</v>
      </c>
      <c r="K2408" s="39">
        <f>IF(ISERROR((Table212[[#This Row],[Close Price]]-G2407)/G2407),0,(Table212[[#This Row],[Close Price]]-G2407)/G2407)</f>
        <v>4.4769201406875446E-3</v>
      </c>
      <c r="L2408" s="39">
        <f>IF(OR(Table212[[#This Row],[Raw Return]]&lt;-20,Table212[[#This Row],[Raw Return]]&gt;20),"Outlier",Table212[[#This Row],[Raw Return]])</f>
        <v>4.4769201406875446E-3</v>
      </c>
      <c r="M2408" s="40">
        <f>(Table212[[#This Row],[Return]]-$Q$3)^2</f>
        <v>1.0169823491381607E-5</v>
      </c>
      <c r="N2408" s="40">
        <f>(Table212[[#This Row],[Return]]-$Q$3)^3</f>
        <v>3.2431730537759158E-8</v>
      </c>
    </row>
    <row r="2409" spans="1:14" x14ac:dyDescent="0.3">
      <c r="A2409" s="44">
        <v>43815</v>
      </c>
      <c r="B2409" s="45">
        <v>9210.2999999999993</v>
      </c>
      <c r="C2409" s="45">
        <v>9250</v>
      </c>
      <c r="D2409" s="45">
        <v>9300</v>
      </c>
      <c r="E2409" s="45">
        <v>9150</v>
      </c>
      <c r="F2409" s="45">
        <v>9281.7999999999993</v>
      </c>
      <c r="G2409" s="45">
        <v>9288.1</v>
      </c>
      <c r="H2409" s="45">
        <v>9268.7099999999991</v>
      </c>
      <c r="I2409" s="45">
        <v>197075</v>
      </c>
      <c r="J2409" s="46">
        <v>1826630880</v>
      </c>
      <c r="K2409" s="39">
        <f>IF(ISERROR((Table212[[#This Row],[Close Price]]-G2408)/G2408),0,(Table212[[#This Row],[Close Price]]-G2408)/G2408)</f>
        <v>8.4470646993041586E-3</v>
      </c>
      <c r="L2409" s="39">
        <f>IF(OR(Table212[[#This Row],[Raw Return]]&lt;-20,Table212[[#This Row],[Raw Return]]&gt;20),"Outlier",Table212[[#This Row],[Raw Return]])</f>
        <v>8.4470646993041586E-3</v>
      </c>
      <c r="M2409" s="40">
        <f>(Table212[[#This Row],[Return]]-$Q$3)^2</f>
        <v>5.1253580898843674E-5</v>
      </c>
      <c r="N2409" s="40">
        <f>(Table212[[#This Row],[Return]]-$Q$3)^3</f>
        <v>3.6693261841980513E-7</v>
      </c>
    </row>
    <row r="2410" spans="1:14" x14ac:dyDescent="0.3">
      <c r="A2410" s="47">
        <v>43816</v>
      </c>
      <c r="B2410" s="48">
        <v>9288.1</v>
      </c>
      <c r="C2410" s="48">
        <v>9281.7999999999993</v>
      </c>
      <c r="D2410" s="48">
        <v>9389.7999999999993</v>
      </c>
      <c r="E2410" s="48">
        <v>9261.4</v>
      </c>
      <c r="F2410" s="48">
        <v>9382.9500000000007</v>
      </c>
      <c r="G2410" s="48">
        <v>9361.75</v>
      </c>
      <c r="H2410" s="48">
        <v>9333.11</v>
      </c>
      <c r="I2410" s="48">
        <v>220998</v>
      </c>
      <c r="J2410" s="49">
        <v>2062599001</v>
      </c>
      <c r="K2410" s="39">
        <f>IF(ISERROR((Table212[[#This Row],[Close Price]]-G2409)/G2409),0,(Table212[[#This Row],[Close Price]]-G2409)/G2409)</f>
        <v>7.9295011896943005E-3</v>
      </c>
      <c r="L2410" s="39">
        <f>IF(OR(Table212[[#This Row],[Raw Return]]&lt;-20,Table212[[#This Row],[Raw Return]]&gt;20),"Outlier",Table212[[#This Row],[Raw Return]])</f>
        <v>7.9295011896943005E-3</v>
      </c>
      <c r="M2410" s="40">
        <f>(Table212[[#This Row],[Return]]-$Q$3)^2</f>
        <v>4.4110812284249801E-5</v>
      </c>
      <c r="N2410" s="40">
        <f>(Table212[[#This Row],[Return]]-$Q$3)^3</f>
        <v>2.9296624376104495E-7</v>
      </c>
    </row>
    <row r="2411" spans="1:14" x14ac:dyDescent="0.3">
      <c r="A2411" s="44">
        <v>43817</v>
      </c>
      <c r="B2411" s="45">
        <v>9361.75</v>
      </c>
      <c r="C2411" s="45">
        <v>9365</v>
      </c>
      <c r="D2411" s="45">
        <v>9421</v>
      </c>
      <c r="E2411" s="45">
        <v>9326.65</v>
      </c>
      <c r="F2411" s="45">
        <v>9360</v>
      </c>
      <c r="G2411" s="45">
        <v>9362.6</v>
      </c>
      <c r="H2411" s="45">
        <v>9373.35</v>
      </c>
      <c r="I2411" s="45">
        <v>228424</v>
      </c>
      <c r="J2411" s="46">
        <v>2141097708</v>
      </c>
      <c r="K2411" s="39">
        <f>IF(ISERROR((Table212[[#This Row],[Close Price]]-G2410)/G2410),0,(Table212[[#This Row],[Close Price]]-G2410)/G2410)</f>
        <v>9.0794990252929608E-5</v>
      </c>
      <c r="L2411" s="39">
        <f>IF(OR(Table212[[#This Row],[Raw Return]]&lt;-20,Table212[[#This Row],[Raw Return]]&gt;20),"Outlier",Table212[[#This Row],[Raw Return]])</f>
        <v>9.0794990252929608E-5</v>
      </c>
      <c r="M2411" s="40">
        <f>(Table212[[#This Row],[Return]]-$Q$3)^2</f>
        <v>1.4330701517115339E-6</v>
      </c>
      <c r="N2411" s="40">
        <f>(Table212[[#This Row],[Return]]-$Q$3)^3</f>
        <v>-1.7155412922633926E-9</v>
      </c>
    </row>
    <row r="2412" spans="1:14" x14ac:dyDescent="0.3">
      <c r="A2412" s="47">
        <v>43818</v>
      </c>
      <c r="B2412" s="48">
        <v>9362.6</v>
      </c>
      <c r="C2412" s="48">
        <v>9350</v>
      </c>
      <c r="D2412" s="48">
        <v>9358.7999999999993</v>
      </c>
      <c r="E2412" s="48">
        <v>9256.6</v>
      </c>
      <c r="F2412" s="48">
        <v>9290</v>
      </c>
      <c r="G2412" s="48">
        <v>9270.75</v>
      </c>
      <c r="H2412" s="48">
        <v>9306.67</v>
      </c>
      <c r="I2412" s="48">
        <v>135843</v>
      </c>
      <c r="J2412" s="49">
        <v>1264245789</v>
      </c>
      <c r="K2412" s="39">
        <f>IF(ISERROR((Table212[[#This Row],[Close Price]]-G2411)/G2411),0,(Table212[[#This Row],[Close Price]]-G2411)/G2411)</f>
        <v>-9.8103091021725115E-3</v>
      </c>
      <c r="L2412" s="39">
        <f>IF(OR(Table212[[#This Row],[Raw Return]]&lt;-20,Table212[[#This Row],[Raw Return]]&gt;20),"Outlier",Table212[[#This Row],[Raw Return]])</f>
        <v>-9.8103091021725115E-3</v>
      </c>
      <c r="M2412" s="40">
        <f>(Table212[[#This Row],[Return]]-$Q$3)^2</f>
        <v>1.2317033564185643E-4</v>
      </c>
      <c r="N2412" s="40">
        <f>(Table212[[#This Row],[Return]]-$Q$3)^3</f>
        <v>-1.3669706415904814E-6</v>
      </c>
    </row>
    <row r="2413" spans="1:14" x14ac:dyDescent="0.3">
      <c r="A2413" s="44">
        <v>43819</v>
      </c>
      <c r="B2413" s="45">
        <v>9270.75</v>
      </c>
      <c r="C2413" s="45">
        <v>9290</v>
      </c>
      <c r="D2413" s="45">
        <v>9333</v>
      </c>
      <c r="E2413" s="45">
        <v>9260</v>
      </c>
      <c r="F2413" s="45">
        <v>9282</v>
      </c>
      <c r="G2413" s="45">
        <v>9280.0499999999993</v>
      </c>
      <c r="H2413" s="45">
        <v>9291.74</v>
      </c>
      <c r="I2413" s="45">
        <v>167670</v>
      </c>
      <c r="J2413" s="46">
        <v>1557945996</v>
      </c>
      <c r="K2413" s="39">
        <f>IF(ISERROR((Table212[[#This Row],[Close Price]]-G2412)/G2412),0,(Table212[[#This Row],[Close Price]]-G2412)/G2412)</f>
        <v>1.0031550845400073E-3</v>
      </c>
      <c r="L2413" s="39">
        <f>IF(OR(Table212[[#This Row],[Raw Return]]&lt;-20,Table212[[#This Row],[Raw Return]]&gt;20),"Outlier",Table212[[#This Row],[Raw Return]])</f>
        <v>1.0031550845400073E-3</v>
      </c>
      <c r="M2413" s="40">
        <f>(Table212[[#This Row],[Return]]-$Q$3)^2</f>
        <v>8.1081985409980632E-8</v>
      </c>
      <c r="N2413" s="40">
        <f>(Table212[[#This Row],[Return]]-$Q$3)^3</f>
        <v>-2.3088013182739062E-11</v>
      </c>
    </row>
    <row r="2414" spans="1:14" x14ac:dyDescent="0.3">
      <c r="A2414" s="47">
        <v>43822</v>
      </c>
      <c r="B2414" s="48">
        <v>9280.0499999999993</v>
      </c>
      <c r="C2414" s="48">
        <v>9281.75</v>
      </c>
      <c r="D2414" s="48">
        <v>9370</v>
      </c>
      <c r="E2414" s="48">
        <v>9260.75</v>
      </c>
      <c r="F2414" s="48">
        <v>9290</v>
      </c>
      <c r="G2414" s="48">
        <v>9304.0499999999993</v>
      </c>
      <c r="H2414" s="48">
        <v>9318.34</v>
      </c>
      <c r="I2414" s="48">
        <v>169704</v>
      </c>
      <c r="J2414" s="49">
        <v>1581359103</v>
      </c>
      <c r="K2414" s="39">
        <f>IF(ISERROR((Table212[[#This Row],[Close Price]]-G2413)/G2413),0,(Table212[[#This Row],[Close Price]]-G2413)/G2413)</f>
        <v>2.5861929623224016E-3</v>
      </c>
      <c r="L2414" s="39">
        <f>IF(OR(Table212[[#This Row],[Raw Return]]&lt;-20,Table212[[#This Row],[Raw Return]]&gt;20),"Outlier",Table212[[#This Row],[Raw Return]])</f>
        <v>2.5861929623224016E-3</v>
      </c>
      <c r="M2414" s="40">
        <f>(Table212[[#This Row],[Return]]-$Q$3)^2</f>
        <v>1.6855540447840778E-6</v>
      </c>
      <c r="N2414" s="40">
        <f>(Table212[[#This Row],[Return]]-$Q$3)^3</f>
        <v>2.1883360917115807E-9</v>
      </c>
    </row>
    <row r="2415" spans="1:14" x14ac:dyDescent="0.3">
      <c r="A2415" s="44">
        <v>43823</v>
      </c>
      <c r="B2415" s="45">
        <v>9304.0499999999993</v>
      </c>
      <c r="C2415" s="45">
        <v>9290.0499999999993</v>
      </c>
      <c r="D2415" s="45">
        <v>9327.9</v>
      </c>
      <c r="E2415" s="45">
        <v>9252.2999999999993</v>
      </c>
      <c r="F2415" s="45">
        <v>9302.1</v>
      </c>
      <c r="G2415" s="45">
        <v>9294.85</v>
      </c>
      <c r="H2415" s="45">
        <v>9300.11</v>
      </c>
      <c r="I2415" s="45">
        <v>100160</v>
      </c>
      <c r="J2415" s="46">
        <v>931499125</v>
      </c>
      <c r="K2415" s="39">
        <f>IF(ISERROR((Table212[[#This Row],[Close Price]]-G2414)/G2414),0,(Table212[[#This Row],[Close Price]]-G2414)/G2414)</f>
        <v>-9.8881669810447158E-4</v>
      </c>
      <c r="L2415" s="39">
        <f>IF(OR(Table212[[#This Row],[Raw Return]]&lt;-20,Table212[[#This Row],[Raw Return]]&gt;20),"Outlier",Table212[[#This Row],[Raw Return]])</f>
        <v>-9.8881669810447158E-4</v>
      </c>
      <c r="M2415" s="40">
        <f>(Table212[[#This Row],[Return]]-$Q$3)^2</f>
        <v>5.1834574614310205E-6</v>
      </c>
      <c r="N2415" s="40">
        <f>(Table212[[#This Row],[Return]]-$Q$3)^3</f>
        <v>-1.1801285259301646E-8</v>
      </c>
    </row>
    <row r="2416" spans="1:14" x14ac:dyDescent="0.3">
      <c r="A2416" s="47">
        <v>43825</v>
      </c>
      <c r="B2416" s="48">
        <v>9294.85</v>
      </c>
      <c r="C2416" s="48">
        <v>9325</v>
      </c>
      <c r="D2416" s="48">
        <v>9392</v>
      </c>
      <c r="E2416" s="48">
        <v>9290</v>
      </c>
      <c r="F2416" s="48">
        <v>9347.9</v>
      </c>
      <c r="G2416" s="48">
        <v>9350.1</v>
      </c>
      <c r="H2416" s="48">
        <v>9353.31</v>
      </c>
      <c r="I2416" s="48">
        <v>165007</v>
      </c>
      <c r="J2416" s="49">
        <v>1543360810</v>
      </c>
      <c r="K2416" s="39">
        <f>IF(ISERROR((Table212[[#This Row],[Close Price]]-G2415)/G2415),0,(Table212[[#This Row],[Close Price]]-G2415)/G2415)</f>
        <v>5.9441518690457615E-3</v>
      </c>
      <c r="L2416" s="39">
        <f>IF(OR(Table212[[#This Row],[Raw Return]]&lt;-20,Table212[[#This Row],[Raw Return]]&gt;20),"Outlier",Table212[[#This Row],[Raw Return]])</f>
        <v>5.9441518690457615E-3</v>
      </c>
      <c r="M2416" s="40">
        <f>(Table212[[#This Row],[Return]]-$Q$3)^2</f>
        <v>2.168064355484395E-5</v>
      </c>
      <c r="N2416" s="40">
        <f>(Table212[[#This Row],[Return]]-$Q$3)^3</f>
        <v>1.0095044880788926E-7</v>
      </c>
    </row>
    <row r="2417" spans="1:14" x14ac:dyDescent="0.3">
      <c r="A2417" s="44">
        <v>43826</v>
      </c>
      <c r="B2417" s="45">
        <v>9350.1</v>
      </c>
      <c r="C2417" s="45">
        <v>9360</v>
      </c>
      <c r="D2417" s="45">
        <v>9465</v>
      </c>
      <c r="E2417" s="45">
        <v>9348.0499999999993</v>
      </c>
      <c r="F2417" s="45">
        <v>9440</v>
      </c>
      <c r="G2417" s="45">
        <v>9443.15</v>
      </c>
      <c r="H2417" s="45">
        <v>9410.36</v>
      </c>
      <c r="I2417" s="45">
        <v>133407</v>
      </c>
      <c r="J2417" s="46">
        <v>1255407949</v>
      </c>
      <c r="K2417" s="39">
        <f>IF(ISERROR((Table212[[#This Row],[Close Price]]-G2416)/G2416),0,(Table212[[#This Row],[Close Price]]-G2416)/G2416)</f>
        <v>9.9517652217622557E-3</v>
      </c>
      <c r="L2417" s="39">
        <f>IF(OR(Table212[[#This Row],[Raw Return]]&lt;-20,Table212[[#This Row],[Raw Return]]&gt;20),"Outlier",Table212[[#This Row],[Raw Return]])</f>
        <v>9.9517652217622557E-3</v>
      </c>
      <c r="M2417" s="40">
        <f>(Table212[[#This Row],[Return]]-$Q$3)^2</f>
        <v>7.5062490036036713E-5</v>
      </c>
      <c r="N2417" s="40">
        <f>(Table212[[#This Row],[Return]]-$Q$3)^3</f>
        <v>6.5033099128688246E-7</v>
      </c>
    </row>
    <row r="2418" spans="1:14" x14ac:dyDescent="0.3">
      <c r="A2418" s="47">
        <v>43829</v>
      </c>
      <c r="B2418" s="48">
        <v>9443.15</v>
      </c>
      <c r="C2418" s="48">
        <v>9444</v>
      </c>
      <c r="D2418" s="48">
        <v>9482</v>
      </c>
      <c r="E2418" s="48">
        <v>9402.5499999999993</v>
      </c>
      <c r="F2418" s="48">
        <v>9423.7999999999993</v>
      </c>
      <c r="G2418" s="48">
        <v>9439.2000000000007</v>
      </c>
      <c r="H2418" s="48">
        <v>9441.31</v>
      </c>
      <c r="I2418" s="48">
        <v>124965</v>
      </c>
      <c r="J2418" s="49">
        <v>1179833567</v>
      </c>
      <c r="K2418" s="39">
        <f>IF(ISERROR((Table212[[#This Row],[Close Price]]-G2417)/G2417),0,(Table212[[#This Row],[Close Price]]-G2417)/G2417)</f>
        <v>-4.1829262481257935E-4</v>
      </c>
      <c r="L2418" s="39">
        <f>IF(OR(Table212[[#This Row],[Raw Return]]&lt;-20,Table212[[#This Row],[Raw Return]]&gt;20),"Outlier",Table212[[#This Row],[Raw Return]])</f>
        <v>-4.1829262481257935E-4</v>
      </c>
      <c r="M2418" s="40">
        <f>(Table212[[#This Row],[Return]]-$Q$3)^2</f>
        <v>2.9111071655207203E-6</v>
      </c>
      <c r="N2418" s="40">
        <f>(Table212[[#This Row],[Return]]-$Q$3)^3</f>
        <v>-4.9669214275811171E-9</v>
      </c>
    </row>
    <row r="2419" spans="1:14" x14ac:dyDescent="0.3">
      <c r="A2419" s="44">
        <v>43830</v>
      </c>
      <c r="B2419" s="45">
        <v>9439.2000000000007</v>
      </c>
      <c r="C2419" s="45">
        <v>9422.4</v>
      </c>
      <c r="D2419" s="45">
        <v>9444.9500000000007</v>
      </c>
      <c r="E2419" s="45">
        <v>9379</v>
      </c>
      <c r="F2419" s="45">
        <v>9420</v>
      </c>
      <c r="G2419" s="45">
        <v>9393.35</v>
      </c>
      <c r="H2419" s="45">
        <v>9415.6200000000008</v>
      </c>
      <c r="I2419" s="45">
        <v>116732</v>
      </c>
      <c r="J2419" s="46">
        <v>1099103882</v>
      </c>
      <c r="K2419" s="39">
        <f>IF(ISERROR((Table212[[#This Row],[Close Price]]-G2418)/G2418),0,(Table212[[#This Row],[Close Price]]-G2418)/G2418)</f>
        <v>-4.8574031697601874E-3</v>
      </c>
      <c r="L2419" s="39">
        <f>IF(OR(Table212[[#This Row],[Raw Return]]&lt;-20,Table212[[#This Row],[Raw Return]]&gt;20),"Outlier",Table212[[#This Row],[Raw Return]])</f>
        <v>-4.8574031697601874E-3</v>
      </c>
      <c r="M2419" s="40">
        <f>(Table212[[#This Row],[Return]]-$Q$3)^2</f>
        <v>3.7764801085929105E-5</v>
      </c>
      <c r="N2419" s="40">
        <f>(Table212[[#This Row],[Return]]-$Q$3)^3</f>
        <v>-2.32076305567185E-7</v>
      </c>
    </row>
    <row r="2420" spans="1:14" x14ac:dyDescent="0.3">
      <c r="A2420" s="47">
        <v>43831</v>
      </c>
      <c r="B2420" s="48">
        <v>9393.35</v>
      </c>
      <c r="C2420" s="48">
        <v>9420</v>
      </c>
      <c r="D2420" s="48">
        <v>9432.4500000000007</v>
      </c>
      <c r="E2420" s="48">
        <v>9351.9500000000007</v>
      </c>
      <c r="F2420" s="48">
        <v>9371.35</v>
      </c>
      <c r="G2420" s="48">
        <v>9378.4500000000007</v>
      </c>
      <c r="H2420" s="48">
        <v>9386.2800000000007</v>
      </c>
      <c r="I2420" s="48">
        <v>63668</v>
      </c>
      <c r="J2420" s="49">
        <v>597605431</v>
      </c>
      <c r="K2420" s="39">
        <f>IF(ISERROR((Table212[[#This Row],[Close Price]]-G2419)/G2419),0,(Table212[[#This Row],[Close Price]]-G2419)/G2419)</f>
        <v>-1.5862285553077055E-3</v>
      </c>
      <c r="L2420" s="39">
        <f>IF(OR(Table212[[#This Row],[Raw Return]]&lt;-20,Table212[[#This Row],[Raw Return]]&gt;20),"Outlier",Table212[[#This Row],[Raw Return]])</f>
        <v>-1.5862285553077055E-3</v>
      </c>
      <c r="M2420" s="40">
        <f>(Table212[[#This Row],[Return]]-$Q$3)^2</f>
        <v>8.2606383548175301E-6</v>
      </c>
      <c r="N2420" s="40">
        <f>(Table212[[#This Row],[Return]]-$Q$3)^3</f>
        <v>-2.3742170211450304E-8</v>
      </c>
    </row>
    <row r="2421" spans="1:14" x14ac:dyDescent="0.3">
      <c r="A2421" s="44">
        <v>43832</v>
      </c>
      <c r="B2421" s="45">
        <v>9378.4500000000007</v>
      </c>
      <c r="C2421" s="45">
        <v>9378.5</v>
      </c>
      <c r="D2421" s="45">
        <v>9530.9500000000007</v>
      </c>
      <c r="E2421" s="45">
        <v>9378.4500000000007</v>
      </c>
      <c r="F2421" s="45">
        <v>9525</v>
      </c>
      <c r="G2421" s="45">
        <v>9505.6</v>
      </c>
      <c r="H2421" s="45">
        <v>9474.82</v>
      </c>
      <c r="I2421" s="45">
        <v>157891</v>
      </c>
      <c r="J2421" s="46">
        <v>1495989408</v>
      </c>
      <c r="K2421" s="39">
        <f>IF(ISERROR((Table212[[#This Row],[Close Price]]-G2420)/G2420),0,(Table212[[#This Row],[Close Price]]-G2420)/G2420)</f>
        <v>1.3557677441368203E-2</v>
      </c>
      <c r="L2421" s="39">
        <f>IF(OR(Table212[[#This Row],[Raw Return]]&lt;-20,Table212[[#This Row],[Raw Return]]&gt;20),"Outlier",Table212[[#This Row],[Raw Return]])</f>
        <v>1.3557677441368203E-2</v>
      </c>
      <c r="M2421" s="40">
        <f>(Table212[[#This Row],[Return]]-$Q$3)^2</f>
        <v>1.5054733855502647E-4</v>
      </c>
      <c r="N2421" s="40">
        <f>(Table212[[#This Row],[Return]]-$Q$3)^3</f>
        <v>1.8471817255505513E-6</v>
      </c>
    </row>
    <row r="2422" spans="1:14" x14ac:dyDescent="0.3">
      <c r="A2422" s="47">
        <v>43833</v>
      </c>
      <c r="B2422" s="48">
        <v>9505.6</v>
      </c>
      <c r="C2422" s="48">
        <v>9465</v>
      </c>
      <c r="D2422" s="48">
        <v>9504.6</v>
      </c>
      <c r="E2422" s="48">
        <v>9324</v>
      </c>
      <c r="F2422" s="48">
        <v>9352</v>
      </c>
      <c r="G2422" s="48">
        <v>9345.85</v>
      </c>
      <c r="H2422" s="48">
        <v>9395.24</v>
      </c>
      <c r="I2422" s="48">
        <v>182479</v>
      </c>
      <c r="J2422" s="49">
        <v>1714433093</v>
      </c>
      <c r="K2422" s="39">
        <f>IF(ISERROR((Table212[[#This Row],[Close Price]]-G2421)/G2421),0,(Table212[[#This Row],[Close Price]]-G2421)/G2421)</f>
        <v>-1.6805882848005386E-2</v>
      </c>
      <c r="L2422" s="39">
        <f>IF(OR(Table212[[#This Row],[Raw Return]]&lt;-20,Table212[[#This Row],[Raw Return]]&gt;20),"Outlier",Table212[[#This Row],[Raw Return]])</f>
        <v>-1.6805882848005386E-2</v>
      </c>
      <c r="M2422" s="40">
        <f>(Table212[[#This Row],[Return]]-$Q$3)^2</f>
        <v>3.2738512507799475E-4</v>
      </c>
      <c r="N2422" s="40">
        <f>(Table212[[#This Row],[Return]]-$Q$3)^3</f>
        <v>-5.9236366936821406E-6</v>
      </c>
    </row>
    <row r="2423" spans="1:14" x14ac:dyDescent="0.3">
      <c r="A2423" s="44">
        <v>43836</v>
      </c>
      <c r="B2423" s="45">
        <v>9345.85</v>
      </c>
      <c r="C2423" s="45">
        <v>9339</v>
      </c>
      <c r="D2423" s="45">
        <v>9339</v>
      </c>
      <c r="E2423" s="45">
        <v>9022</v>
      </c>
      <c r="F2423" s="45">
        <v>9029</v>
      </c>
      <c r="G2423" s="45">
        <v>9042.7000000000007</v>
      </c>
      <c r="H2423" s="45">
        <v>9118.93</v>
      </c>
      <c r="I2423" s="45">
        <v>244289</v>
      </c>
      <c r="J2423" s="46">
        <v>2227654499</v>
      </c>
      <c r="K2423" s="39">
        <f>IF(ISERROR((Table212[[#This Row],[Close Price]]-G2422)/G2422),0,(Table212[[#This Row],[Close Price]]-G2422)/G2422)</f>
        <v>-3.2436857000700807E-2</v>
      </c>
      <c r="L2423" s="39">
        <f>IF(OR(Table212[[#This Row],[Raw Return]]&lt;-20,Table212[[#This Row],[Raw Return]]&gt;20),"Outlier",Table212[[#This Row],[Raw Return]])</f>
        <v>-3.2436857000700807E-2</v>
      </c>
      <c r="M2423" s="40">
        <f>(Table212[[#This Row],[Return]]-$Q$3)^2</f>
        <v>1.137359509357517E-3</v>
      </c>
      <c r="N2423" s="40">
        <f>(Table212[[#This Row],[Return]]-$Q$3)^3</f>
        <v>-3.8357177705948751E-5</v>
      </c>
    </row>
    <row r="2424" spans="1:14" x14ac:dyDescent="0.3">
      <c r="A2424" s="47">
        <v>43837</v>
      </c>
      <c r="B2424" s="48">
        <v>9042.7000000000007</v>
      </c>
      <c r="C2424" s="48">
        <v>9125</v>
      </c>
      <c r="D2424" s="48">
        <v>9265</v>
      </c>
      <c r="E2424" s="48">
        <v>9065.0499999999993</v>
      </c>
      <c r="F2424" s="48">
        <v>9080</v>
      </c>
      <c r="G2424" s="48">
        <v>9095.65</v>
      </c>
      <c r="H2424" s="48">
        <v>9141.52</v>
      </c>
      <c r="I2424" s="48">
        <v>242676</v>
      </c>
      <c r="J2424" s="49">
        <v>2218427376</v>
      </c>
      <c r="K2424" s="39">
        <f>IF(ISERROR((Table212[[#This Row],[Close Price]]-G2423)/G2423),0,(Table212[[#This Row],[Close Price]]-G2423)/G2423)</f>
        <v>5.8555519922145931E-3</v>
      </c>
      <c r="L2424" s="39">
        <f>IF(OR(Table212[[#This Row],[Raw Return]]&lt;-20,Table212[[#This Row],[Raw Return]]&gt;20),"Outlier",Table212[[#This Row],[Raw Return]])</f>
        <v>5.8555519922145931E-3</v>
      </c>
      <c r="M2424" s="40">
        <f>(Table212[[#This Row],[Return]]-$Q$3)^2</f>
        <v>2.0863407530251275E-5</v>
      </c>
      <c r="N2424" s="40">
        <f>(Table212[[#This Row],[Return]]-$Q$3)^3</f>
        <v>9.5296700030609408E-8</v>
      </c>
    </row>
    <row r="2425" spans="1:14" x14ac:dyDescent="0.3">
      <c r="A2425" s="44">
        <v>43838</v>
      </c>
      <c r="B2425" s="45">
        <v>9095.65</v>
      </c>
      <c r="C2425" s="45">
        <v>8971</v>
      </c>
      <c r="D2425" s="45">
        <v>9166.85</v>
      </c>
      <c r="E2425" s="45">
        <v>8961.6</v>
      </c>
      <c r="F2425" s="45">
        <v>9144</v>
      </c>
      <c r="G2425" s="45">
        <v>9145.5</v>
      </c>
      <c r="H2425" s="45">
        <v>9092.3799999999992</v>
      </c>
      <c r="I2425" s="45">
        <v>269718</v>
      </c>
      <c r="J2425" s="46">
        <v>2452378749</v>
      </c>
      <c r="K2425" s="39">
        <f>IF(ISERROR((Table212[[#This Row],[Close Price]]-G2424)/G2424),0,(Table212[[#This Row],[Close Price]]-G2424)/G2424)</f>
        <v>5.4806418452777277E-3</v>
      </c>
      <c r="L2425" s="39">
        <f>IF(OR(Table212[[#This Row],[Raw Return]]&lt;-20,Table212[[#This Row],[Raw Return]]&gt;20),"Outlier",Table212[[#This Row],[Raw Return]])</f>
        <v>5.4806418452777277E-3</v>
      </c>
      <c r="M2425" s="40">
        <f>(Table212[[#This Row],[Return]]-$Q$3)^2</f>
        <v>1.7579050042088622E-5</v>
      </c>
      <c r="N2425" s="40">
        <f>(Table212[[#This Row],[Return]]-$Q$3)^3</f>
        <v>7.3704347143679721E-8</v>
      </c>
    </row>
    <row r="2426" spans="1:14" x14ac:dyDescent="0.3">
      <c r="A2426" s="47">
        <v>43839</v>
      </c>
      <c r="B2426" s="48">
        <v>9145.5</v>
      </c>
      <c r="C2426" s="48">
        <v>9499.9</v>
      </c>
      <c r="D2426" s="48">
        <v>9499.9</v>
      </c>
      <c r="E2426" s="48">
        <v>9209</v>
      </c>
      <c r="F2426" s="48">
        <v>9375.1</v>
      </c>
      <c r="G2426" s="48">
        <v>9395.25</v>
      </c>
      <c r="H2426" s="48">
        <v>9339.6</v>
      </c>
      <c r="I2426" s="48">
        <v>214197</v>
      </c>
      <c r="J2426" s="49">
        <v>2000515204</v>
      </c>
      <c r="K2426" s="39">
        <f>IF(ISERROR((Table212[[#This Row],[Close Price]]-G2425)/G2425),0,(Table212[[#This Row],[Close Price]]-G2425)/G2425)</f>
        <v>2.730851238313925E-2</v>
      </c>
      <c r="L2426" s="39">
        <f>IF(OR(Table212[[#This Row],[Raw Return]]&lt;-20,Table212[[#This Row],[Raw Return]]&gt;20),"Outlier",Table212[[#This Row],[Raw Return]])</f>
        <v>2.730851238313925E-2</v>
      </c>
      <c r="M2426" s="40">
        <f>(Table212[[#This Row],[Return]]-$Q$3)^2</f>
        <v>6.7707205692280569E-4</v>
      </c>
      <c r="N2426" s="40">
        <f>(Table212[[#This Row],[Return]]-$Q$3)^3</f>
        <v>1.7617826792140124E-5</v>
      </c>
    </row>
    <row r="2427" spans="1:14" x14ac:dyDescent="0.3">
      <c r="A2427" s="44">
        <v>43840</v>
      </c>
      <c r="B2427" s="45">
        <v>9395.25</v>
      </c>
      <c r="C2427" s="45">
        <v>9375.15</v>
      </c>
      <c r="D2427" s="45">
        <v>9434.85</v>
      </c>
      <c r="E2427" s="45">
        <v>9338.2999999999993</v>
      </c>
      <c r="F2427" s="45">
        <v>9362</v>
      </c>
      <c r="G2427" s="45">
        <v>9372.25</v>
      </c>
      <c r="H2427" s="45">
        <v>9386.14</v>
      </c>
      <c r="I2427" s="45">
        <v>139393</v>
      </c>
      <c r="J2427" s="46">
        <v>1308362223</v>
      </c>
      <c r="K2427" s="39">
        <f>IF(ISERROR((Table212[[#This Row],[Close Price]]-G2426)/G2426),0,(Table212[[#This Row],[Close Price]]-G2426)/G2426)</f>
        <v>-2.4480455549346744E-3</v>
      </c>
      <c r="L2427" s="39">
        <f>IF(OR(Table212[[#This Row],[Raw Return]]&lt;-20,Table212[[#This Row],[Raw Return]]&gt;20),"Outlier",Table212[[#This Row],[Raw Return]])</f>
        <v>-2.4480455549346744E-3</v>
      </c>
      <c r="M2427" s="40">
        <f>(Table212[[#This Row],[Return]]-$Q$3)^2</f>
        <v>1.3957319609095688E-5</v>
      </c>
      <c r="N2427" s="40">
        <f>(Table212[[#This Row],[Return]]-$Q$3)^3</f>
        <v>-5.2143842975592401E-8</v>
      </c>
    </row>
    <row r="2428" spans="1:14" x14ac:dyDescent="0.3">
      <c r="A2428" s="47">
        <v>43843</v>
      </c>
      <c r="B2428" s="48">
        <v>9372.25</v>
      </c>
      <c r="C2428" s="48">
        <v>9399.7999999999993</v>
      </c>
      <c r="D2428" s="48">
        <v>9468</v>
      </c>
      <c r="E2428" s="48">
        <v>9365</v>
      </c>
      <c r="F2428" s="48">
        <v>9462</v>
      </c>
      <c r="G2428" s="48">
        <v>9455.25</v>
      </c>
      <c r="H2428" s="48">
        <v>9429.84</v>
      </c>
      <c r="I2428" s="48">
        <v>150713</v>
      </c>
      <c r="J2428" s="49">
        <v>1421200134</v>
      </c>
      <c r="K2428" s="39">
        <f>IF(ISERROR((Table212[[#This Row],[Close Price]]-G2427)/G2427),0,(Table212[[#This Row],[Close Price]]-G2427)/G2427)</f>
        <v>8.8559310731147808E-3</v>
      </c>
      <c r="L2428" s="39">
        <f>IF(OR(Table212[[#This Row],[Raw Return]]&lt;-20,Table212[[#This Row],[Raw Return]]&gt;20),"Outlier",Table212[[#This Row],[Raw Return]])</f>
        <v>8.8559310731147808E-3</v>
      </c>
      <c r="M2428" s="40">
        <f>(Table212[[#This Row],[Return]]-$Q$3)^2</f>
        <v>5.7275032701549425E-5</v>
      </c>
      <c r="N2428" s="40">
        <f>(Table212[[#This Row],[Return]]-$Q$3)^3</f>
        <v>4.3345899402026587E-7</v>
      </c>
    </row>
    <row r="2429" spans="1:14" x14ac:dyDescent="0.3">
      <c r="A2429" s="44">
        <v>43844</v>
      </c>
      <c r="B2429" s="45">
        <v>9455.25</v>
      </c>
      <c r="C2429" s="45">
        <v>9446</v>
      </c>
      <c r="D2429" s="45">
        <v>9579.7999999999993</v>
      </c>
      <c r="E2429" s="45">
        <v>9405.2999999999993</v>
      </c>
      <c r="F2429" s="45">
        <v>9574</v>
      </c>
      <c r="G2429" s="45">
        <v>9554.85</v>
      </c>
      <c r="H2429" s="45">
        <v>9505.83</v>
      </c>
      <c r="I2429" s="45">
        <v>162899</v>
      </c>
      <c r="J2429" s="46">
        <v>1548489672</v>
      </c>
      <c r="K2429" s="39">
        <f>IF(ISERROR((Table212[[#This Row],[Close Price]]-G2428)/G2428),0,(Table212[[#This Row],[Close Price]]-G2428)/G2428)</f>
        <v>1.0533830411676092E-2</v>
      </c>
      <c r="L2429" s="39">
        <f>IF(OR(Table212[[#This Row],[Raw Return]]&lt;-20,Table212[[#This Row],[Raw Return]]&gt;20),"Outlier",Table212[[#This Row],[Raw Return]])</f>
        <v>1.0533830411676092E-2</v>
      </c>
      <c r="M2429" s="40">
        <f>(Table212[[#This Row],[Return]]-$Q$3)^2</f>
        <v>8.5487153893311943E-5</v>
      </c>
      <c r="N2429" s="40">
        <f>(Table212[[#This Row],[Return]]-$Q$3)^3</f>
        <v>7.9040792795359238E-7</v>
      </c>
    </row>
    <row r="2430" spans="1:14" x14ac:dyDescent="0.3">
      <c r="A2430" s="47">
        <v>43845</v>
      </c>
      <c r="B2430" s="48">
        <v>9554.85</v>
      </c>
      <c r="C2430" s="48">
        <v>9539.85</v>
      </c>
      <c r="D2430" s="48">
        <v>9619</v>
      </c>
      <c r="E2430" s="48">
        <v>9501.6</v>
      </c>
      <c r="F2430" s="48">
        <v>9586</v>
      </c>
      <c r="G2430" s="48">
        <v>9589.15</v>
      </c>
      <c r="H2430" s="48">
        <v>9574.0499999999993</v>
      </c>
      <c r="I2430" s="48">
        <v>137230</v>
      </c>
      <c r="J2430" s="49">
        <v>1313847500</v>
      </c>
      <c r="K2430" s="39">
        <f>IF(ISERROR((Table212[[#This Row],[Close Price]]-G2429)/G2429),0,(Table212[[#This Row],[Close Price]]-G2429)/G2429)</f>
        <v>3.5897999445307117E-3</v>
      </c>
      <c r="L2430" s="39">
        <f>IF(OR(Table212[[#This Row],[Raw Return]]&lt;-20,Table212[[#This Row],[Raw Return]]&gt;20),"Outlier",Table212[[#This Row],[Raw Return]])</f>
        <v>3.5897999445307117E-3</v>
      </c>
      <c r="M2430" s="40">
        <f>(Table212[[#This Row],[Return]]-$Q$3)^2</f>
        <v>5.2987246116077455E-6</v>
      </c>
      <c r="N2430" s="40">
        <f>(Table212[[#This Row],[Return]]-$Q$3)^3</f>
        <v>1.2197112317319105E-8</v>
      </c>
    </row>
    <row r="2431" spans="1:14" x14ac:dyDescent="0.3">
      <c r="A2431" s="44">
        <v>43846</v>
      </c>
      <c r="B2431" s="45">
        <v>9589.15</v>
      </c>
      <c r="C2431" s="45">
        <v>9590</v>
      </c>
      <c r="D2431" s="45">
        <v>9640</v>
      </c>
      <c r="E2431" s="45">
        <v>9565.0499999999993</v>
      </c>
      <c r="F2431" s="45">
        <v>9635</v>
      </c>
      <c r="G2431" s="45">
        <v>9622.15</v>
      </c>
      <c r="H2431" s="45">
        <v>9606.07</v>
      </c>
      <c r="I2431" s="45">
        <v>135782</v>
      </c>
      <c r="J2431" s="46">
        <v>1304331086</v>
      </c>
      <c r="K2431" s="39">
        <f>IF(ISERROR((Table212[[#This Row],[Close Price]]-G2430)/G2430),0,(Table212[[#This Row],[Close Price]]-G2430)/G2430)</f>
        <v>3.4413894870765397E-3</v>
      </c>
      <c r="L2431" s="39">
        <f>IF(OR(Table212[[#This Row],[Raw Return]]&lt;-20,Table212[[#This Row],[Raw Return]]&gt;20),"Outlier",Table212[[#This Row],[Raw Return]])</f>
        <v>3.4413894870765397E-3</v>
      </c>
      <c r="M2431" s="40">
        <f>(Table212[[#This Row],[Return]]-$Q$3)^2</f>
        <v>4.6374994363469118E-6</v>
      </c>
      <c r="N2431" s="40">
        <f>(Table212[[#This Row],[Return]]-$Q$3)^3</f>
        <v>9.9867874022591729E-9</v>
      </c>
    </row>
    <row r="2432" spans="1:14" x14ac:dyDescent="0.3">
      <c r="A2432" s="47">
        <v>43847</v>
      </c>
      <c r="B2432" s="48">
        <v>9622.15</v>
      </c>
      <c r="C2432" s="48">
        <v>9614</v>
      </c>
      <c r="D2432" s="48">
        <v>9740.2999999999993</v>
      </c>
      <c r="E2432" s="48">
        <v>9601</v>
      </c>
      <c r="F2432" s="48">
        <v>9725</v>
      </c>
      <c r="G2432" s="48">
        <v>9715</v>
      </c>
      <c r="H2432" s="48">
        <v>9678.16</v>
      </c>
      <c r="I2432" s="48">
        <v>284129</v>
      </c>
      <c r="J2432" s="49">
        <v>2749845255</v>
      </c>
      <c r="K2432" s="39">
        <f>IF(ISERROR((Table212[[#This Row],[Close Price]]-G2431)/G2431),0,(Table212[[#This Row],[Close Price]]-G2431)/G2431)</f>
        <v>9.6496105340282967E-3</v>
      </c>
      <c r="L2432" s="39">
        <f>IF(OR(Table212[[#This Row],[Raw Return]]&lt;-20,Table212[[#This Row],[Raw Return]]&gt;20),"Outlier",Table212[[#This Row],[Raw Return]])</f>
        <v>9.6496105340282967E-3</v>
      </c>
      <c r="M2432" s="40">
        <f>(Table212[[#This Row],[Return]]-$Q$3)^2</f>
        <v>6.9918134970325745E-5</v>
      </c>
      <c r="N2432" s="40">
        <f>(Table212[[#This Row],[Return]]-$Q$3)^3</f>
        <v>5.8463492104952657E-7</v>
      </c>
    </row>
    <row r="2433" spans="1:14" x14ac:dyDescent="0.3">
      <c r="A2433" s="44">
        <v>43850</v>
      </c>
      <c r="B2433" s="45">
        <v>9715</v>
      </c>
      <c r="C2433" s="45">
        <v>9725</v>
      </c>
      <c r="D2433" s="45">
        <v>9764.35</v>
      </c>
      <c r="E2433" s="45">
        <v>9550</v>
      </c>
      <c r="F2433" s="45">
        <v>9594</v>
      </c>
      <c r="G2433" s="45">
        <v>9572.75</v>
      </c>
      <c r="H2433" s="45">
        <v>9662.7900000000009</v>
      </c>
      <c r="I2433" s="45">
        <v>184198</v>
      </c>
      <c r="J2433" s="46">
        <v>1779865725</v>
      </c>
      <c r="K2433" s="39">
        <f>IF(ISERROR((Table212[[#This Row],[Close Price]]-G2432)/G2432),0,(Table212[[#This Row],[Close Price]]-G2432)/G2432)</f>
        <v>-1.4642305712815233E-2</v>
      </c>
      <c r="L2433" s="39">
        <f>IF(OR(Table212[[#This Row],[Raw Return]]&lt;-20,Table212[[#This Row],[Raw Return]]&gt;20),"Outlier",Table212[[#This Row],[Raw Return]])</f>
        <v>-1.4642305712815233E-2</v>
      </c>
      <c r="M2433" s="40">
        <f>(Table212[[#This Row],[Return]]-$Q$3)^2</f>
        <v>2.5377158376307528E-4</v>
      </c>
      <c r="N2433" s="40">
        <f>(Table212[[#This Row],[Return]]-$Q$3)^3</f>
        <v>-4.0426345665702966E-6</v>
      </c>
    </row>
    <row r="2434" spans="1:14" x14ac:dyDescent="0.3">
      <c r="A2434" s="47">
        <v>43851</v>
      </c>
      <c r="B2434" s="48">
        <v>9572.75</v>
      </c>
      <c r="C2434" s="48">
        <v>9583.9500000000007</v>
      </c>
      <c r="D2434" s="48">
        <v>9625</v>
      </c>
      <c r="E2434" s="48">
        <v>9508.2000000000007</v>
      </c>
      <c r="F2434" s="48">
        <v>9572.4500000000007</v>
      </c>
      <c r="G2434" s="48">
        <v>9534.2999999999993</v>
      </c>
      <c r="H2434" s="48">
        <v>9571.81</v>
      </c>
      <c r="I2434" s="48">
        <v>174507</v>
      </c>
      <c r="J2434" s="49">
        <v>1670347638</v>
      </c>
      <c r="K2434" s="39">
        <f>IF(ISERROR((Table212[[#This Row],[Close Price]]-G2433)/G2433),0,(Table212[[#This Row],[Close Price]]-G2433)/G2433)</f>
        <v>-4.0166096471756525E-3</v>
      </c>
      <c r="L2434" s="39">
        <f>IF(OR(Table212[[#This Row],[Raw Return]]&lt;-20,Table212[[#This Row],[Raw Return]]&gt;20),"Outlier",Table212[[#This Row],[Raw Return]])</f>
        <v>-4.0166096471756525E-3</v>
      </c>
      <c r="M2434" s="40">
        <f>(Table212[[#This Row],[Return]]-$Q$3)^2</f>
        <v>2.8137865788548898E-5</v>
      </c>
      <c r="N2434" s="40">
        <f>(Table212[[#This Row],[Return]]-$Q$3)^3</f>
        <v>-1.4925769508147137E-7</v>
      </c>
    </row>
    <row r="2435" spans="1:14" x14ac:dyDescent="0.3">
      <c r="A2435" s="44">
        <v>43852</v>
      </c>
      <c r="B2435" s="45">
        <v>9534.2999999999993</v>
      </c>
      <c r="C2435" s="45">
        <v>9590</v>
      </c>
      <c r="D2435" s="45">
        <v>9600</v>
      </c>
      <c r="E2435" s="45">
        <v>9495</v>
      </c>
      <c r="F2435" s="45">
        <v>9545</v>
      </c>
      <c r="G2435" s="45">
        <v>9547.5</v>
      </c>
      <c r="H2435" s="45">
        <v>9554.7099999999991</v>
      </c>
      <c r="I2435" s="45">
        <v>139525</v>
      </c>
      <c r="J2435" s="46">
        <v>1333120746</v>
      </c>
      <c r="K2435" s="39">
        <f>IF(ISERROR((Table212[[#This Row],[Close Price]]-G2434)/G2434),0,(Table212[[#This Row],[Close Price]]-G2434)/G2434)</f>
        <v>1.3844750007867099E-3</v>
      </c>
      <c r="L2435" s="39">
        <f>IF(OR(Table212[[#This Row],[Raw Return]]&lt;-20,Table212[[#This Row],[Raw Return]]&gt;20),"Outlier",Table212[[#This Row],[Raw Return]])</f>
        <v>1.3844750007867099E-3</v>
      </c>
      <c r="M2435" s="40">
        <f>(Table212[[#This Row],[Return]]-$Q$3)^2</f>
        <v>9.3259444391765997E-9</v>
      </c>
      <c r="N2435" s="40">
        <f>(Table212[[#This Row],[Return]]-$Q$3)^3</f>
        <v>9.00615123665598E-13</v>
      </c>
    </row>
    <row r="2436" spans="1:14" x14ac:dyDescent="0.3">
      <c r="A2436" s="47">
        <v>43853</v>
      </c>
      <c r="B2436" s="48">
        <v>9547.5</v>
      </c>
      <c r="C2436" s="48">
        <v>9547.5</v>
      </c>
      <c r="D2436" s="48">
        <v>9596</v>
      </c>
      <c r="E2436" s="48">
        <v>9484.15</v>
      </c>
      <c r="F2436" s="48">
        <v>9509.4</v>
      </c>
      <c r="G2436" s="48">
        <v>9534.2000000000007</v>
      </c>
      <c r="H2436" s="48">
        <v>9543.09</v>
      </c>
      <c r="I2436" s="48">
        <v>181280</v>
      </c>
      <c r="J2436" s="49">
        <v>1729972042</v>
      </c>
      <c r="K2436" s="39">
        <f>IF(ISERROR((Table212[[#This Row],[Close Price]]-G2435)/G2435),0,(Table212[[#This Row],[Close Price]]-G2435)/G2435)</f>
        <v>-1.3930348258705705E-3</v>
      </c>
      <c r="L2436" s="39">
        <f>IF(OR(Table212[[#This Row],[Raw Return]]&lt;-20,Table212[[#This Row],[Raw Return]]&gt;20),"Outlier",Table212[[#This Row],[Raw Return]])</f>
        <v>-1.3930348258705705E-3</v>
      </c>
      <c r="M2436" s="40">
        <f>(Table212[[#This Row],[Return]]-$Q$3)^2</f>
        <v>7.187433369883287E-6</v>
      </c>
      <c r="N2436" s="40">
        <f>(Table212[[#This Row],[Return]]-$Q$3)^3</f>
        <v>-1.9269069691499948E-8</v>
      </c>
    </row>
    <row r="2437" spans="1:14" x14ac:dyDescent="0.3">
      <c r="A2437" s="44">
        <v>43854</v>
      </c>
      <c r="B2437" s="45">
        <v>9534.2000000000007</v>
      </c>
      <c r="C2437" s="45">
        <v>9519.2000000000007</v>
      </c>
      <c r="D2437" s="45">
        <v>9650</v>
      </c>
      <c r="E2437" s="45">
        <v>9480.1</v>
      </c>
      <c r="F2437" s="45">
        <v>9628.9</v>
      </c>
      <c r="G2437" s="45">
        <v>9633.75</v>
      </c>
      <c r="H2437" s="45">
        <v>9586.4</v>
      </c>
      <c r="I2437" s="45">
        <v>123978</v>
      </c>
      <c r="J2437" s="46">
        <v>1188502944</v>
      </c>
      <c r="K2437" s="39">
        <f>IF(ISERROR((Table212[[#This Row],[Close Price]]-G2436)/G2436),0,(Table212[[#This Row],[Close Price]]-G2436)/G2436)</f>
        <v>1.0441358477900533E-2</v>
      </c>
      <c r="L2437" s="39">
        <f>IF(OR(Table212[[#This Row],[Raw Return]]&lt;-20,Table212[[#This Row],[Raw Return]]&gt;20),"Outlier",Table212[[#This Row],[Raw Return]])</f>
        <v>1.0441358477900533E-2</v>
      </c>
      <c r="M2437" s="40">
        <f>(Table212[[#This Row],[Return]]-$Q$3)^2</f>
        <v>8.3785727575349712E-5</v>
      </c>
      <c r="N2437" s="40">
        <f>(Table212[[#This Row],[Return]]-$Q$3)^3</f>
        <v>7.6692883729229954E-7</v>
      </c>
    </row>
    <row r="2438" spans="1:14" x14ac:dyDescent="0.3">
      <c r="A2438" s="47">
        <v>43857</v>
      </c>
      <c r="B2438" s="48">
        <v>9633.75</v>
      </c>
      <c r="C2438" s="48">
        <v>9590</v>
      </c>
      <c r="D2438" s="48">
        <v>9648.9</v>
      </c>
      <c r="E2438" s="48">
        <v>9535</v>
      </c>
      <c r="F2438" s="48">
        <v>9550.4500000000007</v>
      </c>
      <c r="G2438" s="48">
        <v>9557.6</v>
      </c>
      <c r="H2438" s="48">
        <v>9597.49</v>
      </c>
      <c r="I2438" s="48">
        <v>113128</v>
      </c>
      <c r="J2438" s="49">
        <v>1085744626</v>
      </c>
      <c r="K2438" s="39">
        <f>IF(ISERROR((Table212[[#This Row],[Close Price]]-G2437)/G2437),0,(Table212[[#This Row],[Close Price]]-G2437)/G2437)</f>
        <v>-7.9045024004151688E-3</v>
      </c>
      <c r="L2438" s="39">
        <f>IF(OR(Table212[[#This Row],[Raw Return]]&lt;-20,Table212[[#This Row],[Raw Return]]&gt;20),"Outlier",Table212[[#This Row],[Raw Return]])</f>
        <v>-7.9045024004151688E-3</v>
      </c>
      <c r="M2438" s="40">
        <f>(Table212[[#This Row],[Return]]-$Q$3)^2</f>
        <v>8.4500336739588966E-5</v>
      </c>
      <c r="N2438" s="40">
        <f>(Table212[[#This Row],[Return]]-$Q$3)^3</f>
        <v>-7.767614422995619E-7</v>
      </c>
    </row>
    <row r="2439" spans="1:14" x14ac:dyDescent="0.3">
      <c r="A2439" s="44">
        <v>43858</v>
      </c>
      <c r="B2439" s="45">
        <v>9557.6</v>
      </c>
      <c r="C2439" s="45">
        <v>9557.6</v>
      </c>
      <c r="D2439" s="45">
        <v>9710</v>
      </c>
      <c r="E2439" s="45">
        <v>9530</v>
      </c>
      <c r="F2439" s="45">
        <v>9646</v>
      </c>
      <c r="G2439" s="45">
        <v>9631.2999999999993</v>
      </c>
      <c r="H2439" s="45">
        <v>9632.5300000000007</v>
      </c>
      <c r="I2439" s="45">
        <v>190469</v>
      </c>
      <c r="J2439" s="46">
        <v>1834697646</v>
      </c>
      <c r="K2439" s="39">
        <f>IF(ISERROR((Table212[[#This Row],[Close Price]]-G2438)/G2438),0,(Table212[[#This Row],[Close Price]]-G2438)/G2438)</f>
        <v>7.7111408721853717E-3</v>
      </c>
      <c r="L2439" s="39">
        <f>IF(OR(Table212[[#This Row],[Raw Return]]&lt;-20,Table212[[#This Row],[Raw Return]]&gt;20),"Outlier",Table212[[#This Row],[Raw Return]])</f>
        <v>7.7111408721853717E-3</v>
      </c>
      <c r="M2439" s="40">
        <f>(Table212[[#This Row],[Return]]-$Q$3)^2</f>
        <v>4.1257971001395454E-5</v>
      </c>
      <c r="N2439" s="40">
        <f>(Table212[[#This Row],[Return]]-$Q$3)^3</f>
        <v>2.6500971766970951E-7</v>
      </c>
    </row>
    <row r="2440" spans="1:14" x14ac:dyDescent="0.3">
      <c r="A2440" s="47">
        <v>43859</v>
      </c>
      <c r="B2440" s="48">
        <v>9631.2999999999993</v>
      </c>
      <c r="C2440" s="48">
        <v>9649</v>
      </c>
      <c r="D2440" s="48">
        <v>9929</v>
      </c>
      <c r="E2440" s="48">
        <v>9649</v>
      </c>
      <c r="F2440" s="48">
        <v>9924</v>
      </c>
      <c r="G2440" s="48">
        <v>9894.25</v>
      </c>
      <c r="H2440" s="48">
        <v>9807.5400000000009</v>
      </c>
      <c r="I2440" s="48">
        <v>501913</v>
      </c>
      <c r="J2440" s="49">
        <v>4922531177</v>
      </c>
      <c r="K2440" s="39">
        <f>IF(ISERROR((Table212[[#This Row],[Close Price]]-G2439)/G2439),0,(Table212[[#This Row],[Close Price]]-G2439)/G2439)</f>
        <v>2.7301610374508192E-2</v>
      </c>
      <c r="L2440" s="39">
        <f>IF(OR(Table212[[#This Row],[Raw Return]]&lt;-20,Table212[[#This Row],[Raw Return]]&gt;20),"Outlier",Table212[[#This Row],[Raw Return]])</f>
        <v>2.7301610374508192E-2</v>
      </c>
      <c r="M2440" s="40">
        <f>(Table212[[#This Row],[Return]]-$Q$3)^2</f>
        <v>6.7671291563422024E-4</v>
      </c>
      <c r="N2440" s="40">
        <f>(Table212[[#This Row],[Return]]-$Q$3)^3</f>
        <v>1.7603811038956745E-5</v>
      </c>
    </row>
    <row r="2441" spans="1:14" x14ac:dyDescent="0.3">
      <c r="A2441" s="44">
        <v>43860</v>
      </c>
      <c r="B2441" s="45">
        <v>9894.25</v>
      </c>
      <c r="C2441" s="45">
        <v>9924</v>
      </c>
      <c r="D2441" s="45">
        <v>9950</v>
      </c>
      <c r="E2441" s="45">
        <v>9603.35</v>
      </c>
      <c r="F2441" s="45">
        <v>9621.65</v>
      </c>
      <c r="G2441" s="45">
        <v>9639.65</v>
      </c>
      <c r="H2441" s="45">
        <v>9734.08</v>
      </c>
      <c r="I2441" s="45">
        <v>412825</v>
      </c>
      <c r="J2441" s="46">
        <v>4018470103</v>
      </c>
      <c r="K2441" s="39">
        <f>IF(ISERROR((Table212[[#This Row],[Close Price]]-G2440)/G2440),0,(Table212[[#This Row],[Close Price]]-G2440)/G2440)</f>
        <v>-2.5732117138742235E-2</v>
      </c>
      <c r="L2441" s="39">
        <f>IF(OR(Table212[[#This Row],[Raw Return]]&lt;-20,Table212[[#This Row],[Raw Return]]&gt;20),"Outlier",Table212[[#This Row],[Raw Return]])</f>
        <v>-2.5732117138742235E-2</v>
      </c>
      <c r="M2441" s="40">
        <f>(Table212[[#This Row],[Return]]-$Q$3)^2</f>
        <v>7.3008154618630586E-4</v>
      </c>
      <c r="N2441" s="40">
        <f>(Table212[[#This Row],[Return]]-$Q$3)^3</f>
        <v>-1.9726818862949209E-5</v>
      </c>
    </row>
    <row r="2442" spans="1:14" x14ac:dyDescent="0.3">
      <c r="A2442" s="47">
        <v>43861</v>
      </c>
      <c r="B2442" s="48">
        <v>9639.65</v>
      </c>
      <c r="C2442" s="48">
        <v>9708</v>
      </c>
      <c r="D2442" s="48">
        <v>9708</v>
      </c>
      <c r="E2442" s="48">
        <v>9410</v>
      </c>
      <c r="F2442" s="48">
        <v>9465</v>
      </c>
      <c r="G2442" s="48">
        <v>9441.4</v>
      </c>
      <c r="H2442" s="48">
        <v>9529.7999999999993</v>
      </c>
      <c r="I2442" s="48">
        <v>329541</v>
      </c>
      <c r="J2442" s="49">
        <v>3140461201</v>
      </c>
      <c r="K2442" s="39">
        <f>IF(ISERROR((Table212[[#This Row],[Close Price]]-G2441)/G2441),0,(Table212[[#This Row],[Close Price]]-G2441)/G2441)</f>
        <v>-2.0566099391575422E-2</v>
      </c>
      <c r="L2442" s="39">
        <f>IF(OR(Table212[[#This Row],[Raw Return]]&lt;-20,Table212[[#This Row],[Raw Return]]&gt;20),"Outlier",Table212[[#This Row],[Raw Return]])</f>
        <v>-2.0566099391575422E-2</v>
      </c>
      <c r="M2442" s="40">
        <f>(Table212[[#This Row],[Return]]-$Q$3)^2</f>
        <v>4.7759746735146738E-4</v>
      </c>
      <c r="N2442" s="40">
        <f>(Table212[[#This Row],[Return]]-$Q$3)^3</f>
        <v>-1.0437416705316846E-5</v>
      </c>
    </row>
    <row r="2443" spans="1:14" x14ac:dyDescent="0.3">
      <c r="A2443" s="44">
        <v>43862</v>
      </c>
      <c r="B2443" s="45">
        <v>9441.4</v>
      </c>
      <c r="C2443" s="45">
        <v>9442.5499999999993</v>
      </c>
      <c r="D2443" s="45">
        <v>9614</v>
      </c>
      <c r="E2443" s="45">
        <v>8820</v>
      </c>
      <c r="F2443" s="45">
        <v>8950</v>
      </c>
      <c r="G2443" s="45">
        <v>8947.4</v>
      </c>
      <c r="H2443" s="45">
        <v>9162.15</v>
      </c>
      <c r="I2443" s="45">
        <v>714893</v>
      </c>
      <c r="J2443" s="46">
        <v>6549959232</v>
      </c>
      <c r="K2443" s="39">
        <f>IF(ISERROR((Table212[[#This Row],[Close Price]]-G2442)/G2442),0,(Table212[[#This Row],[Close Price]]-G2442)/G2442)</f>
        <v>-5.2322748744889534E-2</v>
      </c>
      <c r="L2443" s="39">
        <f>IF(OR(Table212[[#This Row],[Raw Return]]&lt;-20,Table212[[#This Row],[Raw Return]]&gt;20),"Outlier",Table212[[#This Row],[Raw Return]])</f>
        <v>-5.2322748744889534E-2</v>
      </c>
      <c r="M2443" s="40">
        <f>(Table212[[#This Row],[Return]]-$Q$3)^2</f>
        <v>2.8741020953684348E-3</v>
      </c>
      <c r="N2443" s="40">
        <f>(Table212[[#This Row],[Return]]-$Q$3)^3</f>
        <v>-1.5408248959282333E-4</v>
      </c>
    </row>
    <row r="2444" spans="1:14" x14ac:dyDescent="0.3">
      <c r="A2444" s="47">
        <v>43864</v>
      </c>
      <c r="B2444" s="48">
        <v>8947.4</v>
      </c>
      <c r="C2444" s="48">
        <v>8955</v>
      </c>
      <c r="D2444" s="48">
        <v>9235</v>
      </c>
      <c r="E2444" s="48">
        <v>8885</v>
      </c>
      <c r="F2444" s="48">
        <v>9105</v>
      </c>
      <c r="G2444" s="48">
        <v>9086.15</v>
      </c>
      <c r="H2444" s="48">
        <v>9077.24</v>
      </c>
      <c r="I2444" s="48">
        <v>502551</v>
      </c>
      <c r="J2444" s="49">
        <v>4561775748</v>
      </c>
      <c r="K2444" s="39">
        <f>IF(ISERROR((Table212[[#This Row],[Close Price]]-G2443)/G2443),0,(Table212[[#This Row],[Close Price]]-G2443)/G2443)</f>
        <v>1.5507298209535732E-2</v>
      </c>
      <c r="L2444" s="39">
        <f>IF(OR(Table212[[#This Row],[Raw Return]]&lt;-20,Table212[[#This Row],[Raw Return]]&gt;20),"Outlier",Table212[[#This Row],[Raw Return]])</f>
        <v>1.5507298209535732E-2</v>
      </c>
      <c r="M2444" s="40">
        <f>(Table212[[#This Row],[Return]]-$Q$3)^2</f>
        <v>2.0219116966103257E-4</v>
      </c>
      <c r="N2444" s="40">
        <f>(Table212[[#This Row],[Return]]-$Q$3)^3</f>
        <v>2.8750359326991705E-6</v>
      </c>
    </row>
    <row r="2445" spans="1:14" x14ac:dyDescent="0.3">
      <c r="A2445" s="44">
        <v>43865</v>
      </c>
      <c r="B2445" s="45">
        <v>9086.15</v>
      </c>
      <c r="C2445" s="45">
        <v>9180</v>
      </c>
      <c r="D2445" s="45">
        <v>9624.9</v>
      </c>
      <c r="E2445" s="45">
        <v>9161.2999999999993</v>
      </c>
      <c r="F2445" s="45">
        <v>9535</v>
      </c>
      <c r="G2445" s="45">
        <v>9534.9</v>
      </c>
      <c r="H2445" s="45">
        <v>9424.64</v>
      </c>
      <c r="I2445" s="45">
        <v>463697</v>
      </c>
      <c r="J2445" s="46">
        <v>4370177960</v>
      </c>
      <c r="K2445" s="39">
        <f>IF(ISERROR((Table212[[#This Row],[Close Price]]-G2444)/G2444),0,(Table212[[#This Row],[Close Price]]-G2444)/G2444)</f>
        <v>4.9388354803739758E-2</v>
      </c>
      <c r="L2445" s="39">
        <f>IF(OR(Table212[[#This Row],[Raw Return]]&lt;-20,Table212[[#This Row],[Raw Return]]&gt;20),"Outlier",Table212[[#This Row],[Raw Return]])</f>
        <v>4.9388354803739758E-2</v>
      </c>
      <c r="M2445" s="40">
        <f>(Table212[[#This Row],[Return]]-$Q$3)^2</f>
        <v>2.313653360672456E-3</v>
      </c>
      <c r="N2445" s="40">
        <f>(Table212[[#This Row],[Return]]-$Q$3)^3</f>
        <v>1.1128776948717578E-4</v>
      </c>
    </row>
    <row r="2446" spans="1:14" x14ac:dyDescent="0.3">
      <c r="A2446" s="47">
        <v>43866</v>
      </c>
      <c r="B2446" s="48">
        <v>9534.9</v>
      </c>
      <c r="C2446" s="48">
        <v>9540</v>
      </c>
      <c r="D2446" s="48">
        <v>9684</v>
      </c>
      <c r="E2446" s="48">
        <v>9457.7000000000007</v>
      </c>
      <c r="F2446" s="48">
        <v>9580</v>
      </c>
      <c r="G2446" s="48">
        <v>9591.4</v>
      </c>
      <c r="H2446" s="48">
        <v>9592.44</v>
      </c>
      <c r="I2446" s="48">
        <v>324540</v>
      </c>
      <c r="J2446" s="49">
        <v>3113131505</v>
      </c>
      <c r="K2446" s="39">
        <f>IF(ISERROR((Table212[[#This Row],[Close Price]]-G2445)/G2445),0,(Table212[[#This Row],[Close Price]]-G2445)/G2445)</f>
        <v>5.9255996392201284E-3</v>
      </c>
      <c r="L2446" s="39">
        <f>IF(OR(Table212[[#This Row],[Raw Return]]&lt;-20,Table212[[#This Row],[Raw Return]]&gt;20),"Outlier",Table212[[#This Row],[Raw Return]])</f>
        <v>5.9255996392201284E-3</v>
      </c>
      <c r="M2446" s="40">
        <f>(Table212[[#This Row],[Return]]-$Q$3)^2</f>
        <v>2.150822018153439E-5</v>
      </c>
      <c r="N2446" s="40">
        <f>(Table212[[#This Row],[Return]]-$Q$3)^3</f>
        <v>9.9748577411673209E-8</v>
      </c>
    </row>
    <row r="2447" spans="1:14" x14ac:dyDescent="0.3">
      <c r="A2447" s="44">
        <v>43867</v>
      </c>
      <c r="B2447" s="45">
        <v>9591.4</v>
      </c>
      <c r="C2447" s="45">
        <v>9600</v>
      </c>
      <c r="D2447" s="45">
        <v>9709</v>
      </c>
      <c r="E2447" s="45">
        <v>9560</v>
      </c>
      <c r="F2447" s="45">
        <v>9610</v>
      </c>
      <c r="G2447" s="45">
        <v>9619.7000000000007</v>
      </c>
      <c r="H2447" s="45">
        <v>9630.15</v>
      </c>
      <c r="I2447" s="45">
        <v>271343</v>
      </c>
      <c r="J2447" s="46">
        <v>2613073978</v>
      </c>
      <c r="K2447" s="39">
        <f>IF(ISERROR((Table212[[#This Row],[Close Price]]-G2446)/G2446),0,(Table212[[#This Row],[Close Price]]-G2446)/G2446)</f>
        <v>2.9505598765561954E-3</v>
      </c>
      <c r="L2447" s="39">
        <f>IF(OR(Table212[[#This Row],[Raw Return]]&lt;-20,Table212[[#This Row],[Raw Return]]&gt;20),"Outlier",Table212[[#This Row],[Raw Return]])</f>
        <v>2.9505598765561954E-3</v>
      </c>
      <c r="M2447" s="40">
        <f>(Table212[[#This Row],[Return]]-$Q$3)^2</f>
        <v>2.7644243270491114E-6</v>
      </c>
      <c r="N2447" s="40">
        <f>(Table212[[#This Row],[Return]]-$Q$3)^3</f>
        <v>4.596286155806547E-9</v>
      </c>
    </row>
    <row r="2448" spans="1:14" x14ac:dyDescent="0.3">
      <c r="A2448" s="47">
        <v>43868</v>
      </c>
      <c r="B2448" s="48">
        <v>9619.7000000000007</v>
      </c>
      <c r="C2448" s="48">
        <v>9610</v>
      </c>
      <c r="D2448" s="48">
        <v>9673.65</v>
      </c>
      <c r="E2448" s="48">
        <v>9561.0499999999993</v>
      </c>
      <c r="F2448" s="48">
        <v>9605</v>
      </c>
      <c r="G2448" s="48">
        <v>9623.2999999999993</v>
      </c>
      <c r="H2448" s="48">
        <v>9625.84</v>
      </c>
      <c r="I2448" s="48">
        <v>142626</v>
      </c>
      <c r="J2448" s="49">
        <v>1372895750</v>
      </c>
      <c r="K2448" s="39">
        <f>IF(ISERROR((Table212[[#This Row],[Close Price]]-G2447)/G2447),0,(Table212[[#This Row],[Close Price]]-G2447)/G2447)</f>
        <v>3.7423204465820601E-4</v>
      </c>
      <c r="L2448" s="39">
        <f>IF(OR(Table212[[#This Row],[Raw Return]]&lt;-20,Table212[[#This Row],[Raw Return]]&gt;20),"Outlier",Table212[[#This Row],[Raw Return]])</f>
        <v>3.7423204465820601E-4</v>
      </c>
      <c r="M2448" s="40">
        <f>(Table212[[#This Row],[Return]]-$Q$3)^2</f>
        <v>8.3479657210452301E-7</v>
      </c>
      <c r="N2448" s="40">
        <f>(Table212[[#This Row],[Return]]-$Q$3)^3</f>
        <v>-7.6273027579380635E-10</v>
      </c>
    </row>
    <row r="2449" spans="1:14" x14ac:dyDescent="0.3">
      <c r="A2449" s="44">
        <v>43871</v>
      </c>
      <c r="B2449" s="45">
        <v>9623.2999999999993</v>
      </c>
      <c r="C2449" s="45">
        <v>9605</v>
      </c>
      <c r="D2449" s="45">
        <v>9657.9500000000007</v>
      </c>
      <c r="E2449" s="45">
        <v>9531</v>
      </c>
      <c r="F2449" s="45">
        <v>9644</v>
      </c>
      <c r="G2449" s="45">
        <v>9627</v>
      </c>
      <c r="H2449" s="45">
        <v>9607.7900000000009</v>
      </c>
      <c r="I2449" s="45">
        <v>143528</v>
      </c>
      <c r="J2449" s="46">
        <v>1378986182</v>
      </c>
      <c r="K2449" s="39">
        <f>IF(ISERROR((Table212[[#This Row],[Close Price]]-G2448)/G2448),0,(Table212[[#This Row],[Close Price]]-G2448)/G2448)</f>
        <v>3.8448349318848292E-4</v>
      </c>
      <c r="L2449" s="39">
        <f>IF(OR(Table212[[#This Row],[Raw Return]]&lt;-20,Table212[[#This Row],[Raw Return]]&gt;20),"Outlier",Table212[[#This Row],[Raw Return]])</f>
        <v>3.8448349318848292E-4</v>
      </c>
      <c r="M2449" s="40">
        <f>(Table212[[#This Row],[Return]]-$Q$3)^2</f>
        <v>8.1616874079397874E-7</v>
      </c>
      <c r="N2449" s="40">
        <f>(Table212[[#This Row],[Return]]-$Q$3)^3</f>
        <v>-7.3734363557175315E-10</v>
      </c>
    </row>
    <row r="2450" spans="1:14" x14ac:dyDescent="0.3">
      <c r="A2450" s="47">
        <v>43872</v>
      </c>
      <c r="B2450" s="48">
        <v>9627</v>
      </c>
      <c r="C2450" s="48">
        <v>9643.5</v>
      </c>
      <c r="D2450" s="48">
        <v>9810</v>
      </c>
      <c r="E2450" s="48">
        <v>9643.5</v>
      </c>
      <c r="F2450" s="48">
        <v>9716.1</v>
      </c>
      <c r="G2450" s="48">
        <v>9731.6</v>
      </c>
      <c r="H2450" s="48">
        <v>9755.9</v>
      </c>
      <c r="I2450" s="48">
        <v>195579</v>
      </c>
      <c r="J2450" s="49">
        <v>1908048464</v>
      </c>
      <c r="K2450" s="39">
        <f>IF(ISERROR((Table212[[#This Row],[Close Price]]-G2449)/G2449),0,(Table212[[#This Row],[Close Price]]-G2449)/G2449)</f>
        <v>1.0865274748104328E-2</v>
      </c>
      <c r="L2450" s="39">
        <f>IF(OR(Table212[[#This Row],[Raw Return]]&lt;-20,Table212[[#This Row],[Raw Return]]&gt;20),"Outlier",Table212[[#This Row],[Raw Return]])</f>
        <v>1.0865274748104328E-2</v>
      </c>
      <c r="M2450" s="40">
        <f>(Table212[[#This Row],[Return]]-$Q$3)^2</f>
        <v>9.1726029082622103E-5</v>
      </c>
      <c r="N2450" s="40">
        <f>(Table212[[#This Row],[Return]]-$Q$3)^3</f>
        <v>8.78494181243798E-7</v>
      </c>
    </row>
    <row r="2451" spans="1:14" x14ac:dyDescent="0.3">
      <c r="A2451" s="44">
        <v>43873</v>
      </c>
      <c r="B2451" s="45">
        <v>9731.6</v>
      </c>
      <c r="C2451" s="45">
        <v>9738</v>
      </c>
      <c r="D2451" s="45">
        <v>9840.9500000000007</v>
      </c>
      <c r="E2451" s="45">
        <v>9685.25</v>
      </c>
      <c r="F2451" s="45">
        <v>9775</v>
      </c>
      <c r="G2451" s="45">
        <v>9771.85</v>
      </c>
      <c r="H2451" s="45">
        <v>9774.01</v>
      </c>
      <c r="I2451" s="45">
        <v>188528</v>
      </c>
      <c r="J2451" s="46">
        <v>1842674170</v>
      </c>
      <c r="K2451" s="39">
        <f>IF(ISERROR((Table212[[#This Row],[Close Price]]-G2450)/G2450),0,(Table212[[#This Row],[Close Price]]-G2450)/G2450)</f>
        <v>4.136010522421801E-3</v>
      </c>
      <c r="L2451" s="39">
        <f>IF(OR(Table212[[#This Row],[Raw Return]]&lt;-20,Table212[[#This Row],[Raw Return]]&gt;20),"Outlier",Table212[[#This Row],[Raw Return]])</f>
        <v>4.136010522421801E-3</v>
      </c>
      <c r="M2451" s="40">
        <f>(Table212[[#This Row],[Return]]-$Q$3)^2</f>
        <v>8.1117103574303478E-6</v>
      </c>
      <c r="N2451" s="40">
        <f>(Table212[[#This Row],[Return]]-$Q$3)^3</f>
        <v>2.310301459935336E-8</v>
      </c>
    </row>
    <row r="2452" spans="1:14" x14ac:dyDescent="0.3">
      <c r="A2452" s="47">
        <v>43874</v>
      </c>
      <c r="B2452" s="48">
        <v>9771.85</v>
      </c>
      <c r="C2452" s="48">
        <v>9758</v>
      </c>
      <c r="D2452" s="48">
        <v>9795</v>
      </c>
      <c r="E2452" s="48">
        <v>9689</v>
      </c>
      <c r="F2452" s="48">
        <v>9713.2000000000007</v>
      </c>
      <c r="G2452" s="48">
        <v>9717.2000000000007</v>
      </c>
      <c r="H2452" s="48">
        <v>9732.92</v>
      </c>
      <c r="I2452" s="48">
        <v>136630</v>
      </c>
      <c r="J2452" s="49">
        <v>1329808472</v>
      </c>
      <c r="K2452" s="39">
        <f>IF(ISERROR((Table212[[#This Row],[Close Price]]-G2451)/G2451),0,(Table212[[#This Row],[Close Price]]-G2451)/G2451)</f>
        <v>-5.5925950562073336E-3</v>
      </c>
      <c r="L2452" s="39">
        <f>IF(OR(Table212[[#This Row],[Raw Return]]&lt;-20,Table212[[#This Row],[Raw Return]]&gt;20),"Outlier",Table212[[#This Row],[Raw Return]])</f>
        <v>-5.5925950562073336E-3</v>
      </c>
      <c r="M2452" s="40">
        <f>(Table212[[#This Row],[Return]]-$Q$3)^2</f>
        <v>4.7341268242400188E-5</v>
      </c>
      <c r="N2452" s="40">
        <f>(Table212[[#This Row],[Return]]-$Q$3)^3</f>
        <v>-3.2573155483269709E-7</v>
      </c>
    </row>
    <row r="2453" spans="1:14" x14ac:dyDescent="0.3">
      <c r="A2453" s="44">
        <v>43875</v>
      </c>
      <c r="B2453" s="45">
        <v>9717.2000000000007</v>
      </c>
      <c r="C2453" s="45">
        <v>9735</v>
      </c>
      <c r="D2453" s="45">
        <v>9795</v>
      </c>
      <c r="E2453" s="45">
        <v>9653.0499999999993</v>
      </c>
      <c r="F2453" s="45">
        <v>9673</v>
      </c>
      <c r="G2453" s="45">
        <v>9690.5</v>
      </c>
      <c r="H2453" s="45">
        <v>9745.75</v>
      </c>
      <c r="I2453" s="45">
        <v>139237</v>
      </c>
      <c r="J2453" s="46">
        <v>1356968845</v>
      </c>
      <c r="K2453" s="39">
        <f>IF(ISERROR((Table212[[#This Row],[Close Price]]-G2452)/G2452),0,(Table212[[#This Row],[Close Price]]-G2452)/G2452)</f>
        <v>-2.7477051002347103E-3</v>
      </c>
      <c r="L2453" s="39">
        <f>IF(OR(Table212[[#This Row],[Raw Return]]&lt;-20,Table212[[#This Row],[Raw Return]]&gt;20),"Outlier",Table212[[#This Row],[Raw Return]])</f>
        <v>-2.7477051002347103E-3</v>
      </c>
      <c r="M2453" s="40">
        <f>(Table212[[#This Row],[Return]]-$Q$3)^2</f>
        <v>1.6286141384654231E-5</v>
      </c>
      <c r="N2453" s="40">
        <f>(Table212[[#This Row],[Return]]-$Q$3)^3</f>
        <v>-6.5724501539367106E-8</v>
      </c>
    </row>
    <row r="2454" spans="1:14" x14ac:dyDescent="0.3">
      <c r="A2454" s="47">
        <v>43878</v>
      </c>
      <c r="B2454" s="48">
        <v>9690.5</v>
      </c>
      <c r="C2454" s="48">
        <v>9699.7999999999993</v>
      </c>
      <c r="D2454" s="48">
        <v>9785.25</v>
      </c>
      <c r="E2454" s="48">
        <v>9514.5499999999993</v>
      </c>
      <c r="F2454" s="48">
        <v>9530</v>
      </c>
      <c r="G2454" s="48">
        <v>9528.85</v>
      </c>
      <c r="H2454" s="48">
        <v>9578.9</v>
      </c>
      <c r="I2454" s="48">
        <v>175401</v>
      </c>
      <c r="J2454" s="49">
        <v>1680147992</v>
      </c>
      <c r="K2454" s="39">
        <f>IF(ISERROR((Table212[[#This Row],[Close Price]]-G2453)/G2453),0,(Table212[[#This Row],[Close Price]]-G2453)/G2453)</f>
        <v>-1.6681285795366558E-2</v>
      </c>
      <c r="L2454" s="39">
        <f>IF(OR(Table212[[#This Row],[Raw Return]]&lt;-20,Table212[[#This Row],[Raw Return]]&gt;20),"Outlier",Table212[[#This Row],[Raw Return]])</f>
        <v>-1.6681285795366558E-2</v>
      </c>
      <c r="M2454" s="40">
        <f>(Table212[[#This Row],[Return]]-$Q$3)^2</f>
        <v>3.2289178446110242E-4</v>
      </c>
      <c r="N2454" s="40">
        <f>(Table212[[#This Row],[Return]]-$Q$3)^3</f>
        <v>-5.8021037813394865E-6</v>
      </c>
    </row>
    <row r="2455" spans="1:14" x14ac:dyDescent="0.3">
      <c r="A2455" s="44">
        <v>43879</v>
      </c>
      <c r="B2455" s="45">
        <v>9528.85</v>
      </c>
      <c r="C2455" s="45">
        <v>9527</v>
      </c>
      <c r="D2455" s="45">
        <v>9564.9500000000007</v>
      </c>
      <c r="E2455" s="45">
        <v>9416</v>
      </c>
      <c r="F2455" s="45">
        <v>9550</v>
      </c>
      <c r="G2455" s="45">
        <v>9529.5</v>
      </c>
      <c r="H2455" s="45">
        <v>9499.65</v>
      </c>
      <c r="I2455" s="45">
        <v>266384</v>
      </c>
      <c r="J2455" s="46">
        <v>2530554450</v>
      </c>
      <c r="K2455" s="39">
        <f>IF(ISERROR((Table212[[#This Row],[Close Price]]-G2454)/G2454),0,(Table212[[#This Row],[Close Price]]-G2454)/G2454)</f>
        <v>6.8213897794554024E-5</v>
      </c>
      <c r="L2455" s="39">
        <f>IF(OR(Table212[[#This Row],[Raw Return]]&lt;-20,Table212[[#This Row],[Raw Return]]&gt;20),"Outlier",Table212[[#This Row],[Raw Return]])</f>
        <v>6.8213897794554024E-5</v>
      </c>
      <c r="M2455" s="40">
        <f>(Table212[[#This Row],[Return]]-$Q$3)^2</f>
        <v>1.4876441191278836E-6</v>
      </c>
      <c r="N2455" s="40">
        <f>(Table212[[#This Row],[Return]]-$Q$3)^3</f>
        <v>-1.8144649136405831E-9</v>
      </c>
    </row>
    <row r="2456" spans="1:14" x14ac:dyDescent="0.3">
      <c r="A2456" s="47">
        <v>43880</v>
      </c>
      <c r="B2456" s="48">
        <v>9529.5</v>
      </c>
      <c r="C2456" s="48">
        <v>9580</v>
      </c>
      <c r="D2456" s="48">
        <v>9780</v>
      </c>
      <c r="E2456" s="48">
        <v>9580</v>
      </c>
      <c r="F2456" s="48">
        <v>9761</v>
      </c>
      <c r="G2456" s="48">
        <v>9758.65</v>
      </c>
      <c r="H2456" s="48">
        <v>9709.25</v>
      </c>
      <c r="I2456" s="48">
        <v>221132</v>
      </c>
      <c r="J2456" s="49">
        <v>2147026326</v>
      </c>
      <c r="K2456" s="39">
        <f>IF(ISERROR((Table212[[#This Row],[Close Price]]-G2455)/G2455),0,(Table212[[#This Row],[Close Price]]-G2455)/G2455)</f>
        <v>2.4046382286583727E-2</v>
      </c>
      <c r="L2456" s="39">
        <f>IF(OR(Table212[[#This Row],[Raw Return]]&lt;-20,Table212[[#This Row],[Raw Return]]&gt;20),"Outlier",Table212[[#This Row],[Raw Return]])</f>
        <v>2.4046382286583727E-2</v>
      </c>
      <c r="M2456" s="40">
        <f>(Table212[[#This Row],[Return]]-$Q$3)^2</f>
        <v>5.1794833067960908E-4</v>
      </c>
      <c r="N2456" s="40">
        <f>(Table212[[#This Row],[Return]]-$Q$3)^3</f>
        <v>1.1787715800460714E-5</v>
      </c>
    </row>
    <row r="2457" spans="1:14" x14ac:dyDescent="0.3">
      <c r="A2457" s="44">
        <v>43881</v>
      </c>
      <c r="B2457" s="45">
        <v>9758.65</v>
      </c>
      <c r="C2457" s="45">
        <v>9758</v>
      </c>
      <c r="D2457" s="45">
        <v>9827.5499999999993</v>
      </c>
      <c r="E2457" s="45">
        <v>9693.75</v>
      </c>
      <c r="F2457" s="45">
        <v>9715</v>
      </c>
      <c r="G2457" s="45">
        <v>9709.7000000000007</v>
      </c>
      <c r="H2457" s="45">
        <v>9760.9599999999991</v>
      </c>
      <c r="I2457" s="45">
        <v>167020</v>
      </c>
      <c r="J2457" s="46">
        <v>1630275529</v>
      </c>
      <c r="K2457" s="39">
        <f>IF(ISERROR((Table212[[#This Row],[Close Price]]-G2456)/G2456),0,(Table212[[#This Row],[Close Price]]-G2456)/G2456)</f>
        <v>-5.0160626726031684E-3</v>
      </c>
      <c r="L2457" s="39">
        <f>IF(OR(Table212[[#This Row],[Raw Return]]&lt;-20,Table212[[#This Row],[Raw Return]]&gt;20),"Outlier",Table212[[#This Row],[Raw Return]])</f>
        <v>-5.0160626726031684E-3</v>
      </c>
      <c r="M2457" s="40">
        <f>(Table212[[#This Row],[Return]]-$Q$3)^2</f>
        <v>3.9739996707111105E-5</v>
      </c>
      <c r="N2457" s="40">
        <f>(Table212[[#This Row],[Return]]-$Q$3)^3</f>
        <v>-2.5051961764090069E-7</v>
      </c>
    </row>
    <row r="2458" spans="1:14" x14ac:dyDescent="0.3">
      <c r="A2458" s="47">
        <v>43885</v>
      </c>
      <c r="B2458" s="48">
        <v>9709.7000000000007</v>
      </c>
      <c r="C2458" s="48">
        <v>9680</v>
      </c>
      <c r="D2458" s="48">
        <v>9680</v>
      </c>
      <c r="E2458" s="48">
        <v>9448.2999999999993</v>
      </c>
      <c r="F2458" s="48">
        <v>9475</v>
      </c>
      <c r="G2458" s="48">
        <v>9466.9</v>
      </c>
      <c r="H2458" s="48">
        <v>9522.1200000000008</v>
      </c>
      <c r="I2458" s="48">
        <v>199329</v>
      </c>
      <c r="J2458" s="49">
        <v>1898034342</v>
      </c>
      <c r="K2458" s="39">
        <f>IF(ISERROR((Table212[[#This Row],[Close Price]]-G2457)/G2457),0,(Table212[[#This Row],[Close Price]]-G2457)/G2457)</f>
        <v>-2.500592191313852E-2</v>
      </c>
      <c r="L2458" s="39">
        <f>IF(OR(Table212[[#This Row],[Raw Return]]&lt;-20,Table212[[#This Row],[Raw Return]]&gt;20),"Outlier",Table212[[#This Row],[Raw Return]])</f>
        <v>-2.500592191313852E-2</v>
      </c>
      <c r="M2458" s="40">
        <f>(Table212[[#This Row],[Return]]-$Q$3)^2</f>
        <v>6.9136528489523771E-4</v>
      </c>
      <c r="N2458" s="40">
        <f>(Table212[[#This Row],[Return]]-$Q$3)^3</f>
        <v>-1.8178638492655395E-5</v>
      </c>
    </row>
    <row r="2459" spans="1:14" x14ac:dyDescent="0.3">
      <c r="A2459" s="44">
        <v>43886</v>
      </c>
      <c r="B2459" s="45">
        <v>9466.9</v>
      </c>
      <c r="C2459" s="45">
        <v>9500</v>
      </c>
      <c r="D2459" s="45">
        <v>9550</v>
      </c>
      <c r="E2459" s="45">
        <v>9351.1</v>
      </c>
      <c r="F2459" s="45">
        <v>9520</v>
      </c>
      <c r="G2459" s="45">
        <v>9525</v>
      </c>
      <c r="H2459" s="45">
        <v>9475.2000000000007</v>
      </c>
      <c r="I2459" s="45">
        <v>222018</v>
      </c>
      <c r="J2459" s="46">
        <v>2103665631</v>
      </c>
      <c r="K2459" s="39">
        <f>IF(ISERROR((Table212[[#This Row],[Close Price]]-G2458)/G2458),0,(Table212[[#This Row],[Close Price]]-G2458)/G2458)</f>
        <v>6.1371726753214218E-3</v>
      </c>
      <c r="L2459" s="39">
        <f>IF(OR(Table212[[#This Row],[Raw Return]]&lt;-20,Table212[[#This Row],[Raw Return]]&gt;20),"Outlier",Table212[[#This Row],[Raw Return]])</f>
        <v>6.1371726753214218E-3</v>
      </c>
      <c r="M2459" s="40">
        <f>(Table212[[#This Row],[Return]]-$Q$3)^2</f>
        <v>2.3515405994814049E-5</v>
      </c>
      <c r="N2459" s="40">
        <f>(Table212[[#This Row],[Return]]-$Q$3)^3</f>
        <v>1.1403252000356907E-7</v>
      </c>
    </row>
    <row r="2460" spans="1:14" x14ac:dyDescent="0.3">
      <c r="A2460" s="47">
        <v>43887</v>
      </c>
      <c r="B2460" s="48">
        <v>9525</v>
      </c>
      <c r="C2460" s="48">
        <v>9455</v>
      </c>
      <c r="D2460" s="48">
        <v>9494.9</v>
      </c>
      <c r="E2460" s="48">
        <v>9360</v>
      </c>
      <c r="F2460" s="48">
        <v>9377</v>
      </c>
      <c r="G2460" s="48">
        <v>9387</v>
      </c>
      <c r="H2460" s="48">
        <v>9430.5400000000009</v>
      </c>
      <c r="I2460" s="48">
        <v>175517</v>
      </c>
      <c r="J2460" s="49">
        <v>1655220328</v>
      </c>
      <c r="K2460" s="39">
        <f>IF(ISERROR((Table212[[#This Row],[Close Price]]-G2459)/G2459),0,(Table212[[#This Row],[Close Price]]-G2459)/G2459)</f>
        <v>-1.4488188976377953E-2</v>
      </c>
      <c r="L2460" s="39">
        <f>IF(OR(Table212[[#This Row],[Raw Return]]&lt;-20,Table212[[#This Row],[Raw Return]]&gt;20),"Outlier",Table212[[#This Row],[Raw Return]])</f>
        <v>-1.4488188976377953E-2</v>
      </c>
      <c r="M2460" s="40">
        <f>(Table212[[#This Row],[Return]]-$Q$3)^2</f>
        <v>2.488851118461747E-4</v>
      </c>
      <c r="N2460" s="40">
        <f>(Table212[[#This Row],[Return]]-$Q$3)^3</f>
        <v>-3.9264346826447585E-6</v>
      </c>
    </row>
    <row r="2461" spans="1:14" x14ac:dyDescent="0.3">
      <c r="A2461" s="44">
        <v>43888</v>
      </c>
      <c r="B2461" s="45">
        <v>9387</v>
      </c>
      <c r="C2461" s="45">
        <v>9385</v>
      </c>
      <c r="D2461" s="45">
        <v>9494.7000000000007</v>
      </c>
      <c r="E2461" s="45">
        <v>9266.7999999999993</v>
      </c>
      <c r="F2461" s="45">
        <v>9450</v>
      </c>
      <c r="G2461" s="45">
        <v>9408</v>
      </c>
      <c r="H2461" s="45">
        <v>9351.31</v>
      </c>
      <c r="I2461" s="45">
        <v>207583</v>
      </c>
      <c r="J2461" s="46">
        <v>1941173204</v>
      </c>
      <c r="K2461" s="39">
        <f>IF(ISERROR((Table212[[#This Row],[Close Price]]-G2460)/G2460),0,(Table212[[#This Row],[Close Price]]-G2460)/G2460)</f>
        <v>2.2371364653243847E-3</v>
      </c>
      <c r="L2461" s="39">
        <f>IF(OR(Table212[[#This Row],[Raw Return]]&lt;-20,Table212[[#This Row],[Raw Return]]&gt;20),"Outlier",Table212[[#This Row],[Raw Return]])</f>
        <v>2.2371364653243847E-3</v>
      </c>
      <c r="M2461" s="40">
        <f>(Table212[[#This Row],[Return]]-$Q$3)^2</f>
        <v>9.0104213803481665E-7</v>
      </c>
      <c r="N2461" s="40">
        <f>(Table212[[#This Row],[Return]]-$Q$3)^3</f>
        <v>8.5529838588411119E-10</v>
      </c>
    </row>
    <row r="2462" spans="1:14" x14ac:dyDescent="0.3">
      <c r="A2462" s="47">
        <v>43889</v>
      </c>
      <c r="B2462" s="48">
        <v>9408</v>
      </c>
      <c r="C2462" s="48">
        <v>9270.5</v>
      </c>
      <c r="D2462" s="48">
        <v>9286.5499999999993</v>
      </c>
      <c r="E2462" s="48">
        <v>8825.0499999999993</v>
      </c>
      <c r="F2462" s="48">
        <v>9100</v>
      </c>
      <c r="G2462" s="48">
        <v>9050.75</v>
      </c>
      <c r="H2462" s="48">
        <v>9068.6299999999992</v>
      </c>
      <c r="I2462" s="48">
        <v>537852</v>
      </c>
      <c r="J2462" s="49">
        <v>4877580648</v>
      </c>
      <c r="K2462" s="39">
        <f>IF(ISERROR((Table212[[#This Row],[Close Price]]-G2461)/G2461),0,(Table212[[#This Row],[Close Price]]-G2461)/G2461)</f>
        <v>-3.797300170068027E-2</v>
      </c>
      <c r="L2462" s="39">
        <f>IF(OR(Table212[[#This Row],[Raw Return]]&lt;-20,Table212[[#This Row],[Raw Return]]&gt;20),"Outlier",Table212[[#This Row],[Raw Return]])</f>
        <v>-3.797300170068027E-2</v>
      </c>
      <c r="M2462" s="40">
        <f>(Table212[[#This Row],[Return]]-$Q$3)^2</f>
        <v>1.5414187220293008E-3</v>
      </c>
      <c r="N2462" s="40">
        <f>(Table212[[#This Row],[Return]]-$Q$3)^3</f>
        <v>-6.0517495200620964E-5</v>
      </c>
    </row>
    <row r="2463" spans="1:14" x14ac:dyDescent="0.3">
      <c r="A2463" s="44">
        <v>43892</v>
      </c>
      <c r="B2463" s="45">
        <v>9050.75</v>
      </c>
      <c r="C2463" s="45">
        <v>9300</v>
      </c>
      <c r="D2463" s="45">
        <v>9300</v>
      </c>
      <c r="E2463" s="45">
        <v>8808</v>
      </c>
      <c r="F2463" s="45">
        <v>8919</v>
      </c>
      <c r="G2463" s="45">
        <v>8914.5</v>
      </c>
      <c r="H2463" s="45">
        <v>9126.35</v>
      </c>
      <c r="I2463" s="45">
        <v>309031</v>
      </c>
      <c r="J2463" s="46">
        <v>2820324987</v>
      </c>
      <c r="K2463" s="39">
        <f>IF(ISERROR((Table212[[#This Row],[Close Price]]-G2462)/G2462),0,(Table212[[#This Row],[Close Price]]-G2462)/G2462)</f>
        <v>-1.5054001049636771E-2</v>
      </c>
      <c r="L2463" s="39">
        <f>IF(OR(Table212[[#This Row],[Raw Return]]&lt;-20,Table212[[#This Row],[Raw Return]]&gt;20),"Outlier",Table212[[#This Row],[Raw Return]])</f>
        <v>-1.5054001049636771E-2</v>
      </c>
      <c r="M2463" s="40">
        <f>(Table212[[#This Row],[Return]]-$Q$3)^2</f>
        <v>2.6705786297878046E-4</v>
      </c>
      <c r="N2463" s="40">
        <f>(Table212[[#This Row],[Return]]-$Q$3)^3</f>
        <v>-4.3642342585755123E-6</v>
      </c>
    </row>
    <row r="2464" spans="1:14" x14ac:dyDescent="0.3">
      <c r="A2464" s="47">
        <v>43893</v>
      </c>
      <c r="B2464" s="48">
        <v>8914.5</v>
      </c>
      <c r="C2464" s="48">
        <v>9000</v>
      </c>
      <c r="D2464" s="48">
        <v>9116.65</v>
      </c>
      <c r="E2464" s="48">
        <v>8680</v>
      </c>
      <c r="F2464" s="48">
        <v>8993</v>
      </c>
      <c r="G2464" s="48">
        <v>8963.65</v>
      </c>
      <c r="H2464" s="48">
        <v>8890.7000000000007</v>
      </c>
      <c r="I2464" s="48">
        <v>550729</v>
      </c>
      <c r="J2464" s="49">
        <v>4896366229</v>
      </c>
      <c r="K2464" s="39">
        <f>IF(ISERROR((Table212[[#This Row],[Close Price]]-G2463)/G2463),0,(Table212[[#This Row],[Close Price]]-G2463)/G2463)</f>
        <v>5.5134892590722575E-3</v>
      </c>
      <c r="L2464" s="39">
        <f>IF(OR(Table212[[#This Row],[Raw Return]]&lt;-20,Table212[[#This Row],[Raw Return]]&gt;20),"Outlier",Table212[[#This Row],[Raw Return]])</f>
        <v>5.5134892590722575E-3</v>
      </c>
      <c r="M2464" s="40">
        <f>(Table212[[#This Row],[Return]]-$Q$3)^2</f>
        <v>1.7855570179875073E-5</v>
      </c>
      <c r="N2464" s="40">
        <f>(Table212[[#This Row],[Return]]-$Q$3)^3</f>
        <v>7.5450232872902801E-8</v>
      </c>
    </row>
    <row r="2465" spans="1:14" x14ac:dyDescent="0.3">
      <c r="A2465" s="44">
        <v>43894</v>
      </c>
      <c r="B2465" s="45">
        <v>8963.65</v>
      </c>
      <c r="C2465" s="45">
        <v>9000</v>
      </c>
      <c r="D2465" s="45">
        <v>9066.6</v>
      </c>
      <c r="E2465" s="45">
        <v>8593.25</v>
      </c>
      <c r="F2465" s="45">
        <v>8777.2000000000007</v>
      </c>
      <c r="G2465" s="45">
        <v>8799.7000000000007</v>
      </c>
      <c r="H2465" s="45">
        <v>8849.42</v>
      </c>
      <c r="I2465" s="45">
        <v>440251</v>
      </c>
      <c r="J2465" s="46">
        <v>3895966775</v>
      </c>
      <c r="K2465" s="39">
        <f>IF(ISERROR((Table212[[#This Row],[Close Price]]-G2464)/G2464),0,(Table212[[#This Row],[Close Price]]-G2464)/G2464)</f>
        <v>-1.8290540125953034E-2</v>
      </c>
      <c r="L2465" s="39">
        <f>IF(OR(Table212[[#This Row],[Raw Return]]&lt;-20,Table212[[#This Row],[Raw Return]]&gt;20),"Outlier",Table212[[#This Row],[Raw Return]])</f>
        <v>-1.8290540125953034E-2</v>
      </c>
      <c r="M2465" s="40">
        <f>(Table212[[#This Row],[Return]]-$Q$3)^2</f>
        <v>3.8331547718145387E-4</v>
      </c>
      <c r="N2465" s="40">
        <f>(Table212[[#This Row],[Return]]-$Q$3)^3</f>
        <v>-7.5047206799062792E-6</v>
      </c>
    </row>
    <row r="2466" spans="1:14" x14ac:dyDescent="0.3">
      <c r="A2466" s="47">
        <v>43895</v>
      </c>
      <c r="B2466" s="48">
        <v>8799.7000000000007</v>
      </c>
      <c r="C2466" s="48">
        <v>8870</v>
      </c>
      <c r="D2466" s="48">
        <v>8970</v>
      </c>
      <c r="E2466" s="48">
        <v>8761.0499999999993</v>
      </c>
      <c r="F2466" s="48">
        <v>8870</v>
      </c>
      <c r="G2466" s="48">
        <v>8879.9</v>
      </c>
      <c r="H2466" s="48">
        <v>8890.73</v>
      </c>
      <c r="I2466" s="48">
        <v>319853</v>
      </c>
      <c r="J2466" s="49">
        <v>2843725445</v>
      </c>
      <c r="K2466" s="39">
        <f>IF(ISERROR((Table212[[#This Row],[Close Price]]-G2465)/G2465),0,(Table212[[#This Row],[Close Price]]-G2465)/G2465)</f>
        <v>9.1139470663771389E-3</v>
      </c>
      <c r="L2466" s="39">
        <f>IF(OR(Table212[[#This Row],[Raw Return]]&lt;-20,Table212[[#This Row],[Raw Return]]&gt;20),"Outlier",Table212[[#This Row],[Raw Return]])</f>
        <v>9.1139470663771389E-3</v>
      </c>
      <c r="M2466" s="40">
        <f>(Table212[[#This Row],[Return]]-$Q$3)^2</f>
        <v>6.1246948962193849E-5</v>
      </c>
      <c r="N2466" s="40">
        <f>(Table212[[#This Row],[Return]]-$Q$3)^3</f>
        <v>4.7932125590089422E-7</v>
      </c>
    </row>
    <row r="2467" spans="1:14" x14ac:dyDescent="0.3">
      <c r="A2467" s="44">
        <v>43896</v>
      </c>
      <c r="B2467" s="45">
        <v>8879.9</v>
      </c>
      <c r="C2467" s="45">
        <v>8570</v>
      </c>
      <c r="D2467" s="45">
        <v>8625</v>
      </c>
      <c r="E2467" s="45">
        <v>8400</v>
      </c>
      <c r="F2467" s="45">
        <v>8600</v>
      </c>
      <c r="G2467" s="45">
        <v>8603.2000000000007</v>
      </c>
      <c r="H2467" s="45">
        <v>8531.18</v>
      </c>
      <c r="I2467" s="45">
        <v>408699</v>
      </c>
      <c r="J2467" s="46">
        <v>3486683303</v>
      </c>
      <c r="K2467" s="39">
        <f>IF(ISERROR((Table212[[#This Row],[Close Price]]-G2466)/G2466),0,(Table212[[#This Row],[Close Price]]-G2466)/G2466)</f>
        <v>-3.116026081374778E-2</v>
      </c>
      <c r="L2467" s="39">
        <f>IF(OR(Table212[[#This Row],[Raw Return]]&lt;-20,Table212[[#This Row],[Raw Return]]&gt;20),"Outlier",Table212[[#This Row],[Raw Return]])</f>
        <v>-3.116026081374778E-2</v>
      </c>
      <c r="M2467" s="40">
        <f>(Table212[[#This Row],[Return]]-$Q$3)^2</f>
        <v>1.0528834044014519E-3</v>
      </c>
      <c r="N2467" s="40">
        <f>(Table212[[#This Row],[Return]]-$Q$3)^3</f>
        <v>-3.4164134310654721E-5</v>
      </c>
    </row>
    <row r="2468" spans="1:14" x14ac:dyDescent="0.3">
      <c r="A2468" s="47">
        <v>43899</v>
      </c>
      <c r="B2468" s="48">
        <v>8603.2000000000007</v>
      </c>
      <c r="C2468" s="48">
        <v>8439</v>
      </c>
      <c r="D2468" s="48">
        <v>8450</v>
      </c>
      <c r="E2468" s="48">
        <v>8160</v>
      </c>
      <c r="F2468" s="48">
        <v>8180</v>
      </c>
      <c r="G2468" s="48">
        <v>8207.1</v>
      </c>
      <c r="H2468" s="48">
        <v>8287.0499999999993</v>
      </c>
      <c r="I2468" s="48">
        <v>370508</v>
      </c>
      <c r="J2468" s="49">
        <v>3070418261</v>
      </c>
      <c r="K2468" s="39">
        <f>IF(ISERROR((Table212[[#This Row],[Close Price]]-G2467)/G2467),0,(Table212[[#This Row],[Close Price]]-G2467)/G2467)</f>
        <v>-4.6041007997024402E-2</v>
      </c>
      <c r="L2468" s="39">
        <f>IF(OR(Table212[[#This Row],[Raw Return]]&lt;-20,Table212[[#This Row],[Raw Return]]&gt;20),"Outlier",Table212[[#This Row],[Raw Return]])</f>
        <v>-4.6041007997024402E-2</v>
      </c>
      <c r="M2468" s="40">
        <f>(Table212[[#This Row],[Return]]-$Q$3)^2</f>
        <v>2.2400259175627294E-3</v>
      </c>
      <c r="N2468" s="40">
        <f>(Table212[[#This Row],[Return]]-$Q$3)^3</f>
        <v>-1.0601798968289405E-4</v>
      </c>
    </row>
    <row r="2469" spans="1:14" x14ac:dyDescent="0.3">
      <c r="A2469" s="44">
        <v>43901</v>
      </c>
      <c r="B2469" s="45">
        <v>8207.1</v>
      </c>
      <c r="C2469" s="45">
        <v>8180</v>
      </c>
      <c r="D2469" s="45">
        <v>8397.1</v>
      </c>
      <c r="E2469" s="45">
        <v>8128.05</v>
      </c>
      <c r="F2469" s="45">
        <v>8265</v>
      </c>
      <c r="G2469" s="45">
        <v>8254</v>
      </c>
      <c r="H2469" s="45">
        <v>8266.58</v>
      </c>
      <c r="I2469" s="45">
        <v>372353</v>
      </c>
      <c r="J2469" s="46">
        <v>3078085849</v>
      </c>
      <c r="K2469" s="39">
        <f>IF(ISERROR((Table212[[#This Row],[Close Price]]-G2468)/G2468),0,(Table212[[#This Row],[Close Price]]-G2468)/G2468)</f>
        <v>5.7145642187861282E-3</v>
      </c>
      <c r="L2469" s="39">
        <f>IF(OR(Table212[[#This Row],[Raw Return]]&lt;-20,Table212[[#This Row],[Raw Return]]&gt;20),"Outlier",Table212[[#This Row],[Raw Return]])</f>
        <v>5.7145642187861282E-3</v>
      </c>
      <c r="M2469" s="40">
        <f>(Table212[[#This Row],[Return]]-$Q$3)^2</f>
        <v>1.9595320062132604E-5</v>
      </c>
      <c r="N2469" s="40">
        <f>(Table212[[#This Row],[Return]]-$Q$3)^3</f>
        <v>8.6741822398027862E-8</v>
      </c>
    </row>
    <row r="2470" spans="1:14" x14ac:dyDescent="0.3">
      <c r="A2470" s="47">
        <v>43902</v>
      </c>
      <c r="B2470" s="48">
        <v>8254</v>
      </c>
      <c r="C2470" s="48">
        <v>7900</v>
      </c>
      <c r="D2470" s="48">
        <v>7981.95</v>
      </c>
      <c r="E2470" s="48">
        <v>7400</v>
      </c>
      <c r="F2470" s="48">
        <v>7405.1</v>
      </c>
      <c r="G2470" s="48">
        <v>7438.05</v>
      </c>
      <c r="H2470" s="48">
        <v>7605.9</v>
      </c>
      <c r="I2470" s="48">
        <v>619201</v>
      </c>
      <c r="J2470" s="49">
        <v>4709579011</v>
      </c>
      <c r="K2470" s="39">
        <f>IF(ISERROR((Table212[[#This Row],[Close Price]]-G2469)/G2469),0,(Table212[[#This Row],[Close Price]]-G2469)/G2469)</f>
        <v>-9.8855100557305522E-2</v>
      </c>
      <c r="L2470" s="39">
        <f>IF(OR(Table212[[#This Row],[Raw Return]]&lt;-20,Table212[[#This Row],[Raw Return]]&gt;20),"Outlier",Table212[[#This Row],[Raw Return]])</f>
        <v>-9.8855100557305522E-2</v>
      </c>
      <c r="M2470" s="40">
        <f>(Table212[[#This Row],[Return]]-$Q$3)^2</f>
        <v>1.002862137602702E-2</v>
      </c>
      <c r="N2470" s="40">
        <f>(Table212[[#This Row],[Return]]-$Q$3)^3</f>
        <v>-1.0042962768771107E-3</v>
      </c>
    </row>
    <row r="2471" spans="1:14" x14ac:dyDescent="0.3">
      <c r="A2471" s="44">
        <v>43903</v>
      </c>
      <c r="B2471" s="45">
        <v>7438.05</v>
      </c>
      <c r="C2471" s="45">
        <v>6800</v>
      </c>
      <c r="D2471" s="45">
        <v>7883.9</v>
      </c>
      <c r="E2471" s="45">
        <v>6524.25</v>
      </c>
      <c r="F2471" s="45">
        <v>7728</v>
      </c>
      <c r="G2471" s="45">
        <v>7742</v>
      </c>
      <c r="H2471" s="45">
        <v>7439.52</v>
      </c>
      <c r="I2471" s="45">
        <v>595673</v>
      </c>
      <c r="J2471" s="46">
        <v>4431519150</v>
      </c>
      <c r="K2471" s="39">
        <f>IF(ISERROR((Table212[[#This Row],[Close Price]]-G2470)/G2470),0,(Table212[[#This Row],[Close Price]]-G2470)/G2470)</f>
        <v>4.0864204999966361E-2</v>
      </c>
      <c r="L2471" s="39">
        <f>IF(OR(Table212[[#This Row],[Raw Return]]&lt;-20,Table212[[#This Row],[Raw Return]]&gt;20),"Outlier",Table212[[#This Row],[Raw Return]])</f>
        <v>4.0864204999966361E-2</v>
      </c>
      <c r="M2471" s="40">
        <f>(Table212[[#This Row],[Return]]-$Q$3)^2</f>
        <v>1.566283595203427E-3</v>
      </c>
      <c r="N2471" s="40">
        <f>(Table212[[#This Row],[Return]]-$Q$3)^3</f>
        <v>6.1987710903544163E-5</v>
      </c>
    </row>
    <row r="2472" spans="1:14" x14ac:dyDescent="0.3">
      <c r="A2472" s="47">
        <v>43906</v>
      </c>
      <c r="B2472" s="48">
        <v>7742</v>
      </c>
      <c r="C2472" s="48">
        <v>7450</v>
      </c>
      <c r="D2472" s="48">
        <v>7566.5</v>
      </c>
      <c r="E2472" s="48">
        <v>7200</v>
      </c>
      <c r="F2472" s="48">
        <v>7501</v>
      </c>
      <c r="G2472" s="48">
        <v>7495.6</v>
      </c>
      <c r="H2472" s="48">
        <v>7373.42</v>
      </c>
      <c r="I2472" s="48">
        <v>562246</v>
      </c>
      <c r="J2472" s="49">
        <v>4145676676</v>
      </c>
      <c r="K2472" s="39">
        <f>IF(ISERROR((Table212[[#This Row],[Close Price]]-G2471)/G2471),0,(Table212[[#This Row],[Close Price]]-G2471)/G2471)</f>
        <v>-3.1826401446654565E-2</v>
      </c>
      <c r="L2472" s="39">
        <f>IF(OR(Table212[[#This Row],[Raw Return]]&lt;-20,Table212[[#This Row],[Raw Return]]&gt;20),"Outlier",Table212[[#This Row],[Raw Return]])</f>
        <v>-3.1826401446654565E-2</v>
      </c>
      <c r="M2472" s="40">
        <f>(Table212[[#This Row],[Return]]-$Q$3)^2</f>
        <v>1.0965572299305212E-3</v>
      </c>
      <c r="N2472" s="40">
        <f>(Table212[[#This Row],[Return]]-$Q$3)^3</f>
        <v>-3.6311731129743294E-5</v>
      </c>
    </row>
    <row r="2473" spans="1:14" x14ac:dyDescent="0.3">
      <c r="A2473" s="44">
        <v>43907</v>
      </c>
      <c r="B2473" s="45">
        <v>7495.6</v>
      </c>
      <c r="C2473" s="45">
        <v>7501</v>
      </c>
      <c r="D2473" s="45">
        <v>7521.95</v>
      </c>
      <c r="E2473" s="45">
        <v>6956.8</v>
      </c>
      <c r="F2473" s="45">
        <v>7017.55</v>
      </c>
      <c r="G2473" s="45">
        <v>7017.5</v>
      </c>
      <c r="H2473" s="45">
        <v>7225.96</v>
      </c>
      <c r="I2473" s="45">
        <v>447612</v>
      </c>
      <c r="J2473" s="46">
        <v>3234426476</v>
      </c>
      <c r="K2473" s="39">
        <f>IF(ISERROR((Table212[[#This Row],[Close Price]]-G2472)/G2472),0,(Table212[[#This Row],[Close Price]]-G2472)/G2472)</f>
        <v>-6.3784086664176357E-2</v>
      </c>
      <c r="L2473" s="39">
        <f>IF(OR(Table212[[#This Row],[Raw Return]]&lt;-20,Table212[[#This Row],[Raw Return]]&gt;20),"Outlier",Table212[[#This Row],[Raw Return]])</f>
        <v>-6.3784086664176357E-2</v>
      </c>
      <c r="M2473" s="40">
        <f>(Table212[[#This Row],[Return]]-$Q$3)^2</f>
        <v>4.2343639782662984E-3</v>
      </c>
      <c r="N2473" s="40">
        <f>(Table212[[#This Row],[Return]]-$Q$3)^3</f>
        <v>-2.7553849356400122E-4</v>
      </c>
    </row>
    <row r="2474" spans="1:14" x14ac:dyDescent="0.3">
      <c r="A2474" s="47">
        <v>43908</v>
      </c>
      <c r="B2474" s="48">
        <v>7017.5</v>
      </c>
      <c r="C2474" s="48">
        <v>7150</v>
      </c>
      <c r="D2474" s="48">
        <v>7200</v>
      </c>
      <c r="E2474" s="48">
        <v>6257.4</v>
      </c>
      <c r="F2474" s="48">
        <v>6314.95</v>
      </c>
      <c r="G2474" s="48">
        <v>6310.2</v>
      </c>
      <c r="H2474" s="48">
        <v>6592.5</v>
      </c>
      <c r="I2474" s="48">
        <v>645498</v>
      </c>
      <c r="J2474" s="49">
        <v>4255444849</v>
      </c>
      <c r="K2474" s="39">
        <f>IF(ISERROR((Table212[[#This Row],[Close Price]]-G2473)/G2473),0,(Table212[[#This Row],[Close Price]]-G2473)/G2473)</f>
        <v>-0.10079087994299966</v>
      </c>
      <c r="L2474" s="39">
        <f>IF(OR(Table212[[#This Row],[Raw Return]]&lt;-20,Table212[[#This Row],[Raw Return]]&gt;20),"Outlier",Table212[[#This Row],[Raw Return]])</f>
        <v>-0.10079087994299966</v>
      </c>
      <c r="M2474" s="40">
        <f>(Table212[[#This Row],[Return]]-$Q$3)^2</f>
        <v>1.0420078145819809E-2</v>
      </c>
      <c r="N2474" s="40">
        <f>(Table212[[#This Row],[Return]]-$Q$3)^3</f>
        <v>-1.0636689064583338E-3</v>
      </c>
    </row>
    <row r="2475" spans="1:14" x14ac:dyDescent="0.3">
      <c r="A2475" s="44">
        <v>43909</v>
      </c>
      <c r="B2475" s="45">
        <v>6310.2</v>
      </c>
      <c r="C2475" s="45">
        <v>5865</v>
      </c>
      <c r="D2475" s="45">
        <v>6205.85</v>
      </c>
      <c r="E2475" s="45">
        <v>5442.65</v>
      </c>
      <c r="F2475" s="45">
        <v>5842</v>
      </c>
      <c r="G2475" s="45">
        <v>5785.5</v>
      </c>
      <c r="H2475" s="45">
        <v>5804.79</v>
      </c>
      <c r="I2475" s="45">
        <v>816638</v>
      </c>
      <c r="J2475" s="46">
        <v>4740409080</v>
      </c>
      <c r="K2475" s="39">
        <f>IF(ISERROR((Table212[[#This Row],[Close Price]]-G2474)/G2474),0,(Table212[[#This Row],[Close Price]]-G2474)/G2474)</f>
        <v>-8.3151088713511428E-2</v>
      </c>
      <c r="L2475" s="39">
        <f>IF(OR(Table212[[#This Row],[Raw Return]]&lt;-20,Table212[[#This Row],[Raw Return]]&gt;20),"Outlier",Table212[[#This Row],[Raw Return]])</f>
        <v>-8.3151088713511428E-2</v>
      </c>
      <c r="M2475" s="40">
        <f>(Table212[[#This Row],[Return]]-$Q$3)^2</f>
        <v>7.1299435024983551E-3</v>
      </c>
      <c r="N2475" s="40">
        <f>(Table212[[#This Row],[Return]]-$Q$3)^3</f>
        <v>-6.0204524796293496E-4</v>
      </c>
    </row>
    <row r="2476" spans="1:14" x14ac:dyDescent="0.3">
      <c r="A2476" s="47">
        <v>43910</v>
      </c>
      <c r="B2476" s="48">
        <v>5785.5</v>
      </c>
      <c r="C2476" s="48">
        <v>5725.2</v>
      </c>
      <c r="D2476" s="48">
        <v>6391.95</v>
      </c>
      <c r="E2476" s="48">
        <v>5700</v>
      </c>
      <c r="F2476" s="48">
        <v>6240</v>
      </c>
      <c r="G2476" s="48">
        <v>6233.05</v>
      </c>
      <c r="H2476" s="48">
        <v>6004.17</v>
      </c>
      <c r="I2476" s="48">
        <v>657470</v>
      </c>
      <c r="J2476" s="49">
        <v>3947562616</v>
      </c>
      <c r="K2476" s="39">
        <f>IF(ISERROR((Table212[[#This Row],[Close Price]]-G2475)/G2475),0,(Table212[[#This Row],[Close Price]]-G2475)/G2475)</f>
        <v>7.7357186068619854E-2</v>
      </c>
      <c r="L2476" s="39">
        <f>IF(OR(Table212[[#This Row],[Raw Return]]&lt;-20,Table212[[#This Row],[Raw Return]]&gt;20),"Outlier",Table212[[#This Row],[Raw Return]])</f>
        <v>7.7357186068619854E-2</v>
      </c>
      <c r="M2476" s="40">
        <f>(Table212[[#This Row],[Return]]-$Q$3)^2</f>
        <v>5.7865356636013568E-3</v>
      </c>
      <c r="N2476" s="40">
        <f>(Table212[[#This Row],[Return]]-$Q$3)^3</f>
        <v>4.4017761318255674E-4</v>
      </c>
    </row>
    <row r="2477" spans="1:14" x14ac:dyDescent="0.3">
      <c r="A2477" s="44">
        <v>43913</v>
      </c>
      <c r="B2477" s="45">
        <v>6233.05</v>
      </c>
      <c r="C2477" s="45">
        <v>5640</v>
      </c>
      <c r="D2477" s="45">
        <v>5890.4</v>
      </c>
      <c r="E2477" s="45">
        <v>4449</v>
      </c>
      <c r="F2477" s="45">
        <v>4520</v>
      </c>
      <c r="G2477" s="45">
        <v>4621.05</v>
      </c>
      <c r="H2477" s="45">
        <v>4971.12</v>
      </c>
      <c r="I2477" s="45">
        <v>688028</v>
      </c>
      <c r="J2477" s="46">
        <v>3420271248</v>
      </c>
      <c r="K2477" s="39">
        <f>IF(ISERROR((Table212[[#This Row],[Close Price]]-G2476)/G2476),0,(Table212[[#This Row],[Close Price]]-G2476)/G2476)</f>
        <v>-0.25862138118577582</v>
      </c>
      <c r="L2477" s="39">
        <f>IF(OR(Table212[[#This Row],[Raw Return]]&lt;-20,Table212[[#This Row],[Raw Return]]&gt;20),"Outlier",Table212[[#This Row],[Raw Return]])</f>
        <v>-0.25862138118577582</v>
      </c>
      <c r="M2477" s="40">
        <f>(Table212[[#This Row],[Return]]-$Q$3)^2</f>
        <v>6.7552836562797591E-2</v>
      </c>
      <c r="N2477" s="40">
        <f>(Table212[[#This Row],[Return]]-$Q$3)^3</f>
        <v>-1.755760946811875E-2</v>
      </c>
    </row>
    <row r="2478" spans="1:14" x14ac:dyDescent="0.3">
      <c r="A2478" s="47">
        <v>43914</v>
      </c>
      <c r="B2478" s="48">
        <v>4621.05</v>
      </c>
      <c r="C2478" s="48">
        <v>4900</v>
      </c>
      <c r="D2478" s="48">
        <v>5080</v>
      </c>
      <c r="E2478" s="48">
        <v>4160.25</v>
      </c>
      <c r="F2478" s="48">
        <v>4600</v>
      </c>
      <c r="G2478" s="48">
        <v>4497.75</v>
      </c>
      <c r="H2478" s="48">
        <v>4551.6000000000004</v>
      </c>
      <c r="I2478" s="48">
        <v>1558786</v>
      </c>
      <c r="J2478" s="49">
        <v>7094970924</v>
      </c>
      <c r="K2478" s="39">
        <f>IF(ISERROR((Table212[[#This Row],[Close Price]]-G2477)/G2477),0,(Table212[[#This Row],[Close Price]]-G2477)/G2477)</f>
        <v>-2.6682247541143286E-2</v>
      </c>
      <c r="L2478" s="39">
        <f>IF(OR(Table212[[#This Row],[Raw Return]]&lt;-20,Table212[[#This Row],[Raw Return]]&gt;20),"Outlier",Table212[[#This Row],[Raw Return]])</f>
        <v>-2.6682247541143286E-2</v>
      </c>
      <c r="M2478" s="40">
        <f>(Table212[[#This Row],[Return]]-$Q$3)^2</f>
        <v>7.8232938121806765E-4</v>
      </c>
      <c r="N2478" s="40">
        <f>(Table212[[#This Row],[Return]]-$Q$3)^3</f>
        <v>-2.1881871403468422E-5</v>
      </c>
    </row>
    <row r="2479" spans="1:14" x14ac:dyDescent="0.3">
      <c r="A2479" s="44">
        <v>43915</v>
      </c>
      <c r="B2479" s="45">
        <v>4497.75</v>
      </c>
      <c r="C2479" s="45">
        <v>4450</v>
      </c>
      <c r="D2479" s="45">
        <v>4920</v>
      </c>
      <c r="E2479" s="45">
        <v>4400.05</v>
      </c>
      <c r="F2479" s="45">
        <v>4902</v>
      </c>
      <c r="G2479" s="45">
        <v>4830.3</v>
      </c>
      <c r="H2479" s="45">
        <v>4698.82</v>
      </c>
      <c r="I2479" s="45">
        <v>797273</v>
      </c>
      <c r="J2479" s="46">
        <v>3746241047</v>
      </c>
      <c r="K2479" s="39">
        <f>IF(ISERROR((Table212[[#This Row],[Close Price]]-G2478)/G2478),0,(Table212[[#This Row],[Close Price]]-G2478)/G2478)</f>
        <v>7.3936968484242166E-2</v>
      </c>
      <c r="L2479" s="39">
        <f>IF(OR(Table212[[#This Row],[Raw Return]]&lt;-20,Table212[[#This Row],[Raw Return]]&gt;20),"Outlier",Table212[[#This Row],[Raw Return]])</f>
        <v>7.3936968484242166E-2</v>
      </c>
      <c r="M2479" s="40">
        <f>(Table212[[#This Row],[Return]]-$Q$3)^2</f>
        <v>5.2778865600887955E-3</v>
      </c>
      <c r="N2479" s="40">
        <f>(Table212[[#This Row],[Return]]-$Q$3)^3</f>
        <v>3.8343352066856401E-4</v>
      </c>
    </row>
    <row r="2480" spans="1:14" x14ac:dyDescent="0.3">
      <c r="A2480" s="47">
        <v>43916</v>
      </c>
      <c r="B2480" s="48">
        <v>4830.3</v>
      </c>
      <c r="C2480" s="48">
        <v>4975</v>
      </c>
      <c r="D2480" s="48">
        <v>5554.8</v>
      </c>
      <c r="E2480" s="48">
        <v>4825.2</v>
      </c>
      <c r="F2480" s="48">
        <v>5135</v>
      </c>
      <c r="G2480" s="48">
        <v>5147.25</v>
      </c>
      <c r="H2480" s="48">
        <v>5175.1899999999996</v>
      </c>
      <c r="I2480" s="48">
        <v>1019124</v>
      </c>
      <c r="J2480" s="49">
        <v>5274161875</v>
      </c>
      <c r="K2480" s="39">
        <f>IF(ISERROR((Table212[[#This Row],[Close Price]]-G2479)/G2479),0,(Table212[[#This Row],[Close Price]]-G2479)/G2479)</f>
        <v>6.5617042419725449E-2</v>
      </c>
      <c r="L2480" s="39">
        <f>IF(OR(Table212[[#This Row],[Raw Return]]&lt;-20,Table212[[#This Row],[Raw Return]]&gt;20),"Outlier",Table212[[#This Row],[Raw Return]])</f>
        <v>6.5617042419725449E-2</v>
      </c>
      <c r="M2480" s="40">
        <f>(Table212[[#This Row],[Return]]-$Q$3)^2</f>
        <v>4.1382380406623518E-3</v>
      </c>
      <c r="N2480" s="40">
        <f>(Table212[[#This Row],[Return]]-$Q$3)^3</f>
        <v>2.6620928743685502E-4</v>
      </c>
    </row>
    <row r="2481" spans="1:14" x14ac:dyDescent="0.3">
      <c r="A2481" s="44">
        <v>43917</v>
      </c>
      <c r="B2481" s="45">
        <v>5147.25</v>
      </c>
      <c r="C2481" s="45">
        <v>5477</v>
      </c>
      <c r="D2481" s="45">
        <v>5660</v>
      </c>
      <c r="E2481" s="45">
        <v>4675</v>
      </c>
      <c r="F2481" s="45">
        <v>5025</v>
      </c>
      <c r="G2481" s="45">
        <v>4890.6000000000004</v>
      </c>
      <c r="H2481" s="45">
        <v>5126.7</v>
      </c>
      <c r="I2481" s="45">
        <v>1291819</v>
      </c>
      <c r="J2481" s="46">
        <v>6622773281</v>
      </c>
      <c r="K2481" s="39">
        <f>IF(ISERROR((Table212[[#This Row],[Close Price]]-G2480)/G2480),0,(Table212[[#This Row],[Close Price]]-G2480)/G2480)</f>
        <v>-4.9861576570013041E-2</v>
      </c>
      <c r="L2481" s="39">
        <f>IF(OR(Table212[[#This Row],[Raw Return]]&lt;-20,Table212[[#This Row],[Raw Return]]&gt;20),"Outlier",Table212[[#This Row],[Raw Return]])</f>
        <v>-4.9861576570013041E-2</v>
      </c>
      <c r="M2481" s="40">
        <f>(Table212[[#This Row],[Return]]-$Q$3)^2</f>
        <v>2.616269369866921E-3</v>
      </c>
      <c r="N2481" s="40">
        <f>(Table212[[#This Row],[Return]]-$Q$3)^3</f>
        <v>-1.3382081948623469E-4</v>
      </c>
    </row>
    <row r="2482" spans="1:14" x14ac:dyDescent="0.3">
      <c r="A2482" s="47">
        <v>43920</v>
      </c>
      <c r="B2482" s="48">
        <v>4890.6000000000004</v>
      </c>
      <c r="C2482" s="48">
        <v>4700</v>
      </c>
      <c r="D2482" s="48">
        <v>4779.6000000000004</v>
      </c>
      <c r="E2482" s="48">
        <v>4555</v>
      </c>
      <c r="F2482" s="48">
        <v>4640</v>
      </c>
      <c r="G2482" s="48">
        <v>4661.1499999999996</v>
      </c>
      <c r="H2482" s="48">
        <v>4677.54</v>
      </c>
      <c r="I2482" s="48">
        <v>750912</v>
      </c>
      <c r="J2482" s="49">
        <v>3512417675</v>
      </c>
      <c r="K2482" s="39">
        <f>IF(ISERROR((Table212[[#This Row],[Close Price]]-G2481)/G2481),0,(Table212[[#This Row],[Close Price]]-G2481)/G2481)</f>
        <v>-4.6916533758639169E-2</v>
      </c>
      <c r="L2482" s="39">
        <f>IF(OR(Table212[[#This Row],[Raw Return]]&lt;-20,Table212[[#This Row],[Raw Return]]&gt;20),"Outlier",Table212[[#This Row],[Raw Return]])</f>
        <v>-4.6916533758639169E-2</v>
      </c>
      <c r="M2482" s="40">
        <f>(Table212[[#This Row],[Return]]-$Q$3)^2</f>
        <v>2.3236678264918599E-3</v>
      </c>
      <c r="N2482" s="40">
        <f>(Table212[[#This Row],[Return]]-$Q$3)^3</f>
        <v>-1.1201110127934921E-4</v>
      </c>
    </row>
    <row r="2483" spans="1:14" x14ac:dyDescent="0.3">
      <c r="A2483" s="50">
        <v>43921</v>
      </c>
      <c r="B2483" s="51">
        <v>4661.1499999999996</v>
      </c>
      <c r="C2483" s="51">
        <v>4810</v>
      </c>
      <c r="D2483" s="51">
        <v>4879.55</v>
      </c>
      <c r="E2483" s="51">
        <v>4430</v>
      </c>
      <c r="F2483" s="51">
        <v>4600</v>
      </c>
      <c r="G2483" s="51">
        <v>4591.2</v>
      </c>
      <c r="H2483" s="51">
        <v>4562.22</v>
      </c>
      <c r="I2483" s="51">
        <v>1156179</v>
      </c>
      <c r="J2483" s="52">
        <v>5274737401</v>
      </c>
      <c r="K2483" s="53">
        <f>IF(ISERROR((Table212[[#This Row],[Close Price]]-G2482)/G2482),0,(Table212[[#This Row],[Close Price]]-G2482)/G2482)</f>
        <v>-1.5007026163071308E-2</v>
      </c>
      <c r="L2483" s="53">
        <f>IF(OR(Table212[[#This Row],[Raw Return]]&lt;-20,Table212[[#This Row],[Raw Return]]&gt;20),"Outlier",Table212[[#This Row],[Raw Return]])</f>
        <v>-1.5007026163071308E-2</v>
      </c>
      <c r="M2483" s="40">
        <f>(Table212[[#This Row],[Return]]-$Q$3)^2</f>
        <v>2.6552475134011762E-4</v>
      </c>
      <c r="N2483" s="40">
        <f>(Table212[[#This Row],[Return]]-$Q$3)^3</f>
        <v>-4.3267072985622922E-6</v>
      </c>
    </row>
  </sheetData>
  <pageMargins left="0.7" right="0.7" top="0.75" bottom="0.75" header="0.3" footer="0.3"/>
  <ignoredErrors>
    <ignoredError sqref="K2:L2" calculatedColumn="1"/>
  </ignoredErrors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7AF70-B231-4526-BBE9-66AEAF6A72B8}">
  <dimension ref="A1:K121"/>
  <sheetViews>
    <sheetView showGridLines="0" workbookViewId="0"/>
  </sheetViews>
  <sheetFormatPr defaultColWidth="11.19921875" defaultRowHeight="15.6" x14ac:dyDescent="0.3"/>
  <cols>
    <col min="6" max="6" width="11" customWidth="1"/>
    <col min="8" max="8" width="13.5" style="4" bestFit="1" customWidth="1"/>
    <col min="9" max="9" width="17.796875" style="4" bestFit="1" customWidth="1"/>
    <col min="11" max="11" width="13.5" bestFit="1" customWidth="1"/>
  </cols>
  <sheetData>
    <row r="1" spans="1:11" x14ac:dyDescent="0.3">
      <c r="A1" s="1" t="s">
        <v>2</v>
      </c>
      <c r="B1" s="1" t="s">
        <v>28</v>
      </c>
      <c r="C1" s="1" t="s">
        <v>29</v>
      </c>
      <c r="D1" s="1" t="s">
        <v>30</v>
      </c>
      <c r="E1" s="1" t="s">
        <v>31</v>
      </c>
      <c r="F1" s="1" t="s">
        <v>32</v>
      </c>
      <c r="G1" s="1" t="s">
        <v>33</v>
      </c>
      <c r="H1" s="3" t="s">
        <v>15</v>
      </c>
      <c r="I1" s="3" t="s">
        <v>34</v>
      </c>
    </row>
    <row r="2" spans="1:11" x14ac:dyDescent="0.3">
      <c r="A2" s="54">
        <v>40269</v>
      </c>
      <c r="B2" s="1">
        <v>315.71499599999999</v>
      </c>
      <c r="C2" s="1">
        <v>362.52899200000002</v>
      </c>
      <c r="D2" s="1">
        <v>294.739014</v>
      </c>
      <c r="E2" s="1">
        <v>337.91799900000001</v>
      </c>
      <c r="F2" s="1">
        <v>332.93093900000002</v>
      </c>
      <c r="G2" s="1">
        <v>4259057</v>
      </c>
      <c r="H2" s="3" t="s">
        <v>16</v>
      </c>
      <c r="I2" s="3" t="s">
        <v>16</v>
      </c>
    </row>
    <row r="3" spans="1:11" x14ac:dyDescent="0.3">
      <c r="A3" s="54">
        <v>40299</v>
      </c>
      <c r="B3" s="1">
        <v>338.95001200000002</v>
      </c>
      <c r="C3" s="1">
        <v>548.01800500000002</v>
      </c>
      <c r="D3" s="1">
        <v>319.29998799999998</v>
      </c>
      <c r="E3" s="1">
        <v>433.26599099999999</v>
      </c>
      <c r="F3" s="1">
        <v>426.871735</v>
      </c>
      <c r="G3" s="1">
        <v>37162028</v>
      </c>
      <c r="H3" s="3">
        <f>IF(ISERROR((Table113[[#This Row],[Close]]-E2)/E2),0,(Table113[[#This Row],[Close]]-E2)/E2)</f>
        <v>0.28216310549353119</v>
      </c>
      <c r="I3" s="3">
        <f>IF(OR(Table113[[#This Row],[Raw Return]]&lt;-20,Table113[[#This Row],[Raw Return]]&gt;20),"Outlier",Table113[[#This Row],[Raw Return]])</f>
        <v>0.28216310549353119</v>
      </c>
    </row>
    <row r="4" spans="1:11" x14ac:dyDescent="0.3">
      <c r="A4" s="54">
        <v>40330</v>
      </c>
      <c r="B4" s="1">
        <v>431.10501099999999</v>
      </c>
      <c r="C4" s="1">
        <v>484.05999800000001</v>
      </c>
      <c r="D4" s="1">
        <v>396.81698599999999</v>
      </c>
      <c r="E4" s="1">
        <v>429.48400900000001</v>
      </c>
      <c r="F4" s="1">
        <v>423.14550800000001</v>
      </c>
      <c r="G4" s="1">
        <v>11330922</v>
      </c>
      <c r="H4" s="3">
        <f>IF(ISERROR((Table113[[#This Row],[Close]]-E3)/E3),0,(Table113[[#This Row],[Close]]-E3)/E3)</f>
        <v>-8.7290073039680855E-3</v>
      </c>
      <c r="I4" s="3">
        <f>IF(OR(Table113[[#This Row],[Raw Return]]&lt;-20,Table113[[#This Row],[Raw Return]]&gt;20),"Outlier",Table113[[#This Row],[Raw Return]])</f>
        <v>-8.7290073039680855E-3</v>
      </c>
    </row>
    <row r="5" spans="1:11" x14ac:dyDescent="0.3">
      <c r="A5" s="54">
        <v>40360</v>
      </c>
      <c r="B5" s="1">
        <v>430.31900000000002</v>
      </c>
      <c r="C5" s="1">
        <v>439.16101099999997</v>
      </c>
      <c r="D5" s="1">
        <v>386.69699100000003</v>
      </c>
      <c r="E5" s="1">
        <v>422.70498700000002</v>
      </c>
      <c r="F5" s="1">
        <v>416.46655299999998</v>
      </c>
      <c r="G5" s="1">
        <v>3257820</v>
      </c>
      <c r="H5" s="3">
        <f>IF(ISERROR((Table113[[#This Row],[Close]]-E4)/E4),0,(Table113[[#This Row],[Close]]-E4)/E4)</f>
        <v>-1.578410804114478E-2</v>
      </c>
      <c r="I5" s="3">
        <f>IF(OR(Table113[[#This Row],[Raw Return]]&lt;-20,Table113[[#This Row],[Raw Return]]&gt;20),"Outlier",Table113[[#This Row],[Raw Return]])</f>
        <v>-1.578410804114478E-2</v>
      </c>
    </row>
    <row r="6" spans="1:11" x14ac:dyDescent="0.3">
      <c r="A6" s="54">
        <v>40391</v>
      </c>
      <c r="B6" s="1">
        <v>423.540009</v>
      </c>
      <c r="C6" s="1">
        <v>489.95400999999998</v>
      </c>
      <c r="D6" s="1">
        <v>421.47699</v>
      </c>
      <c r="E6" s="1">
        <v>471.23800699999998</v>
      </c>
      <c r="F6" s="1">
        <v>465.39245599999998</v>
      </c>
      <c r="G6" s="1">
        <v>5148015</v>
      </c>
      <c r="H6" s="3">
        <f>IF(ISERROR((Table113[[#This Row],[Close]]-E5)/E5),0,(Table113[[#This Row],[Close]]-E5)/E5)</f>
        <v>0.11481534756532211</v>
      </c>
      <c r="I6" s="3">
        <f>IF(OR(Table113[[#This Row],[Raw Return]]&lt;-20,Table113[[#This Row],[Raw Return]]&gt;20),"Outlier",Table113[[#This Row],[Raw Return]])</f>
        <v>0.11481534756532211</v>
      </c>
      <c r="K6" s="43"/>
    </row>
    <row r="7" spans="1:11" x14ac:dyDescent="0.3">
      <c r="A7" s="54">
        <v>40422</v>
      </c>
      <c r="B7" s="1">
        <v>470.60000600000001</v>
      </c>
      <c r="C7" s="1">
        <v>554.89502000000005</v>
      </c>
      <c r="D7" s="1">
        <v>470.550995</v>
      </c>
      <c r="E7" s="1">
        <v>524.97900400000003</v>
      </c>
      <c r="F7" s="1">
        <v>518.46679700000004</v>
      </c>
      <c r="G7" s="1">
        <v>6266964</v>
      </c>
      <c r="H7" s="3">
        <f>IF(ISERROR((Table113[[#This Row],[Close]]-E6)/E6),0,(Table113[[#This Row],[Close]]-E6)/E6)</f>
        <v>0.1140421532255569</v>
      </c>
      <c r="I7" s="3">
        <f>IF(OR(Table113[[#This Row],[Raw Return]]&lt;-20,Table113[[#This Row],[Raw Return]]&gt;20),"Outlier",Table113[[#This Row],[Raw Return]])</f>
        <v>0.1140421532255569</v>
      </c>
      <c r="K7" s="43"/>
    </row>
    <row r="8" spans="1:11" x14ac:dyDescent="0.3">
      <c r="A8" s="54">
        <v>40452</v>
      </c>
      <c r="B8" s="1">
        <v>530.38299600000005</v>
      </c>
      <c r="C8" s="1">
        <v>534.46002199999998</v>
      </c>
      <c r="D8" s="1">
        <v>446.97198500000002</v>
      </c>
      <c r="E8" s="1">
        <v>461.95400999999998</v>
      </c>
      <c r="F8" s="1">
        <v>456.22360200000003</v>
      </c>
      <c r="G8" s="1">
        <v>1346997</v>
      </c>
      <c r="H8" s="3">
        <f>IF(ISERROR((Table113[[#This Row],[Close]]-E7)/E7),0,(Table113[[#This Row],[Close]]-E7)/E7)</f>
        <v>-0.12005240880071472</v>
      </c>
      <c r="I8" s="3">
        <f>IF(OR(Table113[[#This Row],[Raw Return]]&lt;-20,Table113[[#This Row],[Raw Return]]&gt;20),"Outlier",Table113[[#This Row],[Raw Return]])</f>
        <v>-0.12005240880071472</v>
      </c>
    </row>
    <row r="9" spans="1:11" x14ac:dyDescent="0.3">
      <c r="A9" s="54">
        <v>40483</v>
      </c>
      <c r="B9" s="1">
        <v>464.80300899999997</v>
      </c>
      <c r="C9" s="1">
        <v>486.31900000000002</v>
      </c>
      <c r="D9" s="1">
        <v>432.283997</v>
      </c>
      <c r="E9" s="1">
        <v>449.91900600000002</v>
      </c>
      <c r="F9" s="1">
        <v>444.33785999999998</v>
      </c>
      <c r="G9" s="1">
        <v>1123884</v>
      </c>
      <c r="H9" s="3">
        <f>IF(ISERROR((Table113[[#This Row],[Close]]-E8)/E8),0,(Table113[[#This Row],[Close]]-E8)/E8)</f>
        <v>-2.6052385604359098E-2</v>
      </c>
      <c r="I9" s="3">
        <f>IF(OR(Table113[[#This Row],[Raw Return]]&lt;-20,Table113[[#This Row],[Raw Return]]&gt;20),"Outlier",Table113[[#This Row],[Raw Return]])</f>
        <v>-2.6052385604359098E-2</v>
      </c>
    </row>
    <row r="10" spans="1:11" x14ac:dyDescent="0.3">
      <c r="A10" s="54">
        <v>40513</v>
      </c>
      <c r="B10" s="1">
        <v>467.65200800000002</v>
      </c>
      <c r="C10" s="1">
        <v>492.90200800000002</v>
      </c>
      <c r="D10" s="1">
        <v>432.33300800000001</v>
      </c>
      <c r="E10" s="1">
        <v>451.49099699999999</v>
      </c>
      <c r="F10" s="1">
        <v>445.89035000000001</v>
      </c>
      <c r="G10" s="1">
        <v>2043791</v>
      </c>
      <c r="H10" s="3">
        <f>IF(ISERROR((Table113[[#This Row],[Close]]-E9)/E9),0,(Table113[[#This Row],[Close]]-E9)/E9)</f>
        <v>3.4939421963427093E-3</v>
      </c>
      <c r="I10" s="3">
        <f>IF(OR(Table113[[#This Row],[Raw Return]]&lt;-20,Table113[[#This Row],[Raw Return]]&gt;20),"Outlier",Table113[[#This Row],[Raw Return]])</f>
        <v>3.4939421963427093E-3</v>
      </c>
    </row>
    <row r="11" spans="1:11" x14ac:dyDescent="0.3">
      <c r="A11" s="54">
        <v>40544</v>
      </c>
      <c r="B11" s="1">
        <v>454.97900399999997</v>
      </c>
      <c r="C11" s="1">
        <v>469.51901199999998</v>
      </c>
      <c r="D11" s="1">
        <v>387.18899499999998</v>
      </c>
      <c r="E11" s="1">
        <v>408.85199</v>
      </c>
      <c r="F11" s="1">
        <v>403.780304</v>
      </c>
      <c r="G11" s="1">
        <v>1498249</v>
      </c>
      <c r="H11" s="3">
        <f>IF(ISERROR((Table113[[#This Row],[Close]]-E10)/E10),0,(Table113[[#This Row],[Close]]-E10)/E10)</f>
        <v>-9.4440436870992558E-2</v>
      </c>
      <c r="I11" s="3">
        <f>IF(OR(Table113[[#This Row],[Raw Return]]&lt;-20,Table113[[#This Row],[Raw Return]]&gt;20),"Outlier",Table113[[#This Row],[Raw Return]])</f>
        <v>-9.4440436870992558E-2</v>
      </c>
    </row>
    <row r="12" spans="1:11" x14ac:dyDescent="0.3">
      <c r="A12" s="54">
        <v>40575</v>
      </c>
      <c r="B12" s="1">
        <v>411.65200800000002</v>
      </c>
      <c r="C12" s="1">
        <v>478.459991</v>
      </c>
      <c r="D12" s="1">
        <v>390.43099999999998</v>
      </c>
      <c r="E12" s="1">
        <v>425.209991</v>
      </c>
      <c r="F12" s="1">
        <v>419.93539399999997</v>
      </c>
      <c r="G12" s="1">
        <v>1246798</v>
      </c>
      <c r="H12" s="3">
        <f>IF(ISERROR((Table113[[#This Row],[Close]]-E11)/E11),0,(Table113[[#This Row],[Close]]-E11)/E11)</f>
        <v>4.0009591245966543E-2</v>
      </c>
      <c r="I12" s="3">
        <f>IF(OR(Table113[[#This Row],[Raw Return]]&lt;-20,Table113[[#This Row],[Raw Return]]&gt;20),"Outlier",Table113[[#This Row],[Raw Return]])</f>
        <v>4.0009591245966543E-2</v>
      </c>
    </row>
    <row r="13" spans="1:11" x14ac:dyDescent="0.3">
      <c r="A13" s="54">
        <v>40603</v>
      </c>
      <c r="B13" s="1">
        <v>427.27301</v>
      </c>
      <c r="C13" s="1">
        <v>596.35497999999995</v>
      </c>
      <c r="D13" s="1">
        <v>421.47699</v>
      </c>
      <c r="E13" s="1">
        <v>515.10497999999995</v>
      </c>
      <c r="F13" s="1">
        <v>508.71523999999999</v>
      </c>
      <c r="G13" s="1">
        <v>54489215</v>
      </c>
      <c r="H13" s="3">
        <f>IF(ISERROR((Table113[[#This Row],[Close]]-E12)/E12),0,(Table113[[#This Row],[Close]]-E12)/E12)</f>
        <v>0.21141316267895491</v>
      </c>
      <c r="I13" s="3">
        <f>IF(OR(Table113[[#This Row],[Raw Return]]&lt;-20,Table113[[#This Row],[Raw Return]]&gt;20),"Outlier",Table113[[#This Row],[Raw Return]])</f>
        <v>0.21141316267895491</v>
      </c>
    </row>
    <row r="14" spans="1:11" x14ac:dyDescent="0.3">
      <c r="A14" s="54">
        <v>40634</v>
      </c>
      <c r="B14" s="1">
        <v>518.00402799999995</v>
      </c>
      <c r="C14" s="1">
        <v>545.75799600000005</v>
      </c>
      <c r="D14" s="1">
        <v>491.23199499999998</v>
      </c>
      <c r="E14" s="1">
        <v>519.23199499999998</v>
      </c>
      <c r="F14" s="1">
        <v>512.79107699999997</v>
      </c>
      <c r="G14" s="1">
        <v>5424894</v>
      </c>
      <c r="H14" s="3">
        <f>IF(ISERROR((Table113[[#This Row],[Close]]-E13)/E13),0,(Table113[[#This Row],[Close]]-E13)/E13)</f>
        <v>8.0119881582197648E-3</v>
      </c>
      <c r="I14" s="3">
        <f>IF(OR(Table113[[#This Row],[Raw Return]]&lt;-20,Table113[[#This Row],[Raw Return]]&gt;20),"Outlier",Table113[[#This Row],[Raw Return]])</f>
        <v>8.0119881582197648E-3</v>
      </c>
    </row>
    <row r="15" spans="1:11" x14ac:dyDescent="0.3">
      <c r="A15" s="54">
        <v>40664</v>
      </c>
      <c r="B15" s="1">
        <v>523.65301499999998</v>
      </c>
      <c r="C15" s="1">
        <v>525.66699200000005</v>
      </c>
      <c r="D15" s="1">
        <v>467.75100700000002</v>
      </c>
      <c r="E15" s="1">
        <v>509.30898999999999</v>
      </c>
      <c r="F15" s="1">
        <v>502.99115</v>
      </c>
      <c r="G15" s="1">
        <v>3053734</v>
      </c>
      <c r="H15" s="3">
        <f>IF(ISERROR((Table113[[#This Row],[Close]]-E14)/E14),0,(Table113[[#This Row],[Close]]-E14)/E14)</f>
        <v>-1.9110927476647485E-2</v>
      </c>
      <c r="I15" s="3">
        <f>IF(OR(Table113[[#This Row],[Raw Return]]&lt;-20,Table113[[#This Row],[Raw Return]]&gt;20),"Outlier",Table113[[#This Row],[Raw Return]])</f>
        <v>-1.9110927476647485E-2</v>
      </c>
    </row>
    <row r="16" spans="1:11" x14ac:dyDescent="0.3">
      <c r="A16" s="54">
        <v>40695</v>
      </c>
      <c r="B16" s="1">
        <v>512.64898700000003</v>
      </c>
      <c r="C16" s="1">
        <v>564.32702600000005</v>
      </c>
      <c r="D16" s="1">
        <v>470.60000600000001</v>
      </c>
      <c r="E16" s="1">
        <v>505.23199499999998</v>
      </c>
      <c r="F16" s="1">
        <v>498.96475199999998</v>
      </c>
      <c r="G16" s="1">
        <v>6429017</v>
      </c>
      <c r="H16" s="3">
        <f>IF(ISERROR((Table113[[#This Row],[Close]]-E15)/E15),0,(Table113[[#This Row],[Close]]-E15)/E15)</f>
        <v>-8.0049539278700156E-3</v>
      </c>
      <c r="I16" s="3">
        <f>IF(OR(Table113[[#This Row],[Raw Return]]&lt;-20,Table113[[#This Row],[Raw Return]]&gt;20),"Outlier",Table113[[#This Row],[Raw Return]])</f>
        <v>-8.0049539278700156E-3</v>
      </c>
    </row>
    <row r="17" spans="1:9" x14ac:dyDescent="0.3">
      <c r="A17" s="54">
        <v>40725</v>
      </c>
      <c r="B17" s="1">
        <v>509.84899899999999</v>
      </c>
      <c r="C17" s="1">
        <v>559.70898399999999</v>
      </c>
      <c r="D17" s="1">
        <v>499.091003</v>
      </c>
      <c r="E17" s="1">
        <v>526.30499299999997</v>
      </c>
      <c r="F17" s="1">
        <v>521.05529799999999</v>
      </c>
      <c r="G17" s="1">
        <v>3598483</v>
      </c>
      <c r="H17" s="3">
        <f>IF(ISERROR((Table113[[#This Row],[Close]]-E16)/E16),0,(Table113[[#This Row],[Close]]-E16)/E16)</f>
        <v>4.1709547709859476E-2</v>
      </c>
      <c r="I17" s="3">
        <f>IF(OR(Table113[[#This Row],[Raw Return]]&lt;-20,Table113[[#This Row],[Raw Return]]&gt;20),"Outlier",Table113[[#This Row],[Raw Return]])</f>
        <v>4.1709547709859476E-2</v>
      </c>
    </row>
    <row r="18" spans="1:9" x14ac:dyDescent="0.3">
      <c r="A18" s="54">
        <v>40756</v>
      </c>
      <c r="B18" s="1">
        <v>529.54797399999995</v>
      </c>
      <c r="C18" s="1">
        <v>610.99401899999998</v>
      </c>
      <c r="D18" s="1">
        <v>462.98599200000001</v>
      </c>
      <c r="E18" s="1">
        <v>527.58300799999995</v>
      </c>
      <c r="F18" s="1">
        <v>522.32049600000005</v>
      </c>
      <c r="G18" s="1">
        <v>3886504</v>
      </c>
      <c r="H18" s="3">
        <f>IF(ISERROR((Table113[[#This Row],[Close]]-E17)/E17),0,(Table113[[#This Row],[Close]]-E17)/E17)</f>
        <v>2.4282783120014636E-3</v>
      </c>
      <c r="I18" s="3">
        <f>IF(OR(Table113[[#This Row],[Raw Return]]&lt;-20,Table113[[#This Row],[Raw Return]]&gt;20),"Outlier",Table113[[#This Row],[Raw Return]])</f>
        <v>2.4282783120014636E-3</v>
      </c>
    </row>
    <row r="19" spans="1:9" x14ac:dyDescent="0.3">
      <c r="A19" s="54">
        <v>40787</v>
      </c>
      <c r="B19" s="1">
        <v>533.18298300000004</v>
      </c>
      <c r="C19" s="1">
        <v>599.10601799999995</v>
      </c>
      <c r="D19" s="1">
        <v>493.834991</v>
      </c>
      <c r="E19" s="1">
        <v>515.203979</v>
      </c>
      <c r="F19" s="1">
        <v>510.06500199999999</v>
      </c>
      <c r="G19" s="1">
        <v>4970704</v>
      </c>
      <c r="H19" s="3">
        <f>IF(ISERROR((Table113[[#This Row],[Close]]-E18)/E18),0,(Table113[[#This Row],[Close]]-E18)/E18)</f>
        <v>-2.3463661286073769E-2</v>
      </c>
      <c r="I19" s="3">
        <f>IF(OR(Table113[[#This Row],[Raw Return]]&lt;-20,Table113[[#This Row],[Raw Return]]&gt;20),"Outlier",Table113[[#This Row],[Raw Return]])</f>
        <v>-2.3463661286073769E-2</v>
      </c>
    </row>
    <row r="20" spans="1:9" x14ac:dyDescent="0.3">
      <c r="A20" s="54">
        <v>40817</v>
      </c>
      <c r="B20" s="1">
        <v>513.87701400000003</v>
      </c>
      <c r="C20" s="1">
        <v>580.635986</v>
      </c>
      <c r="D20" s="1">
        <v>487.59600799999998</v>
      </c>
      <c r="E20" s="1">
        <v>532.396973</v>
      </c>
      <c r="F20" s="1">
        <v>527.08654799999999</v>
      </c>
      <c r="G20" s="1">
        <v>2271090</v>
      </c>
      <c r="H20" s="3">
        <f>IF(ISERROR((Table113[[#This Row],[Close]]-E19)/E19),0,(Table113[[#This Row],[Close]]-E19)/E19)</f>
        <v>3.3371236832004353E-2</v>
      </c>
      <c r="I20" s="3">
        <f>IF(OR(Table113[[#This Row],[Raw Return]]&lt;-20,Table113[[#This Row],[Raw Return]]&gt;20),"Outlier",Table113[[#This Row],[Raw Return]])</f>
        <v>3.3371236832004353E-2</v>
      </c>
    </row>
    <row r="21" spans="1:9" x14ac:dyDescent="0.3">
      <c r="A21" s="54">
        <v>40848</v>
      </c>
      <c r="B21" s="1">
        <v>527.385986</v>
      </c>
      <c r="C21" s="1">
        <v>545.31597899999997</v>
      </c>
      <c r="D21" s="1">
        <v>404.92199699999998</v>
      </c>
      <c r="E21" s="1">
        <v>416.56399499999998</v>
      </c>
      <c r="F21" s="1">
        <v>412.408905</v>
      </c>
      <c r="G21" s="1">
        <v>1567606</v>
      </c>
      <c r="H21" s="3">
        <f>IF(ISERROR((Table113[[#This Row],[Close]]-E20)/E20),0,(Table113[[#This Row],[Close]]-E20)/E20)</f>
        <v>-0.21756881401352374</v>
      </c>
      <c r="I21" s="3">
        <f>IF(OR(Table113[[#This Row],[Raw Return]]&lt;-20,Table113[[#This Row],[Raw Return]]&gt;20),"Outlier",Table113[[#This Row],[Raw Return]])</f>
        <v>-0.21756881401352374</v>
      </c>
    </row>
    <row r="22" spans="1:9" x14ac:dyDescent="0.3">
      <c r="A22" s="54">
        <v>40878</v>
      </c>
      <c r="B22" s="1">
        <v>427.37100199999998</v>
      </c>
      <c r="C22" s="1">
        <v>448.00299100000001</v>
      </c>
      <c r="D22" s="1">
        <v>384.14300500000002</v>
      </c>
      <c r="E22" s="1">
        <v>421.72198500000002</v>
      </c>
      <c r="F22" s="1">
        <v>417.51544200000001</v>
      </c>
      <c r="G22" s="1">
        <v>1578793</v>
      </c>
      <c r="H22" s="3">
        <f>IF(ISERROR((Table113[[#This Row],[Close]]-E21)/E21),0,(Table113[[#This Row],[Close]]-E21)/E21)</f>
        <v>1.2382227129351496E-2</v>
      </c>
      <c r="I22" s="3">
        <f>IF(OR(Table113[[#This Row],[Raw Return]]&lt;-20,Table113[[#This Row],[Raw Return]]&gt;20),"Outlier",Table113[[#This Row],[Raw Return]])</f>
        <v>1.2382227129351496E-2</v>
      </c>
    </row>
    <row r="23" spans="1:9" x14ac:dyDescent="0.3">
      <c r="A23" s="54">
        <v>40909</v>
      </c>
      <c r="B23" s="1">
        <v>425.40600599999999</v>
      </c>
      <c r="C23" s="1">
        <v>481.40701300000001</v>
      </c>
      <c r="D23" s="1">
        <v>407.23098800000002</v>
      </c>
      <c r="E23" s="1">
        <v>413.17498799999998</v>
      </c>
      <c r="F23" s="1">
        <v>409.05365</v>
      </c>
      <c r="G23" s="1">
        <v>1352844</v>
      </c>
      <c r="H23" s="3">
        <f>IF(ISERROR((Table113[[#This Row],[Close]]-E22)/E22),0,(Table113[[#This Row],[Close]]-E22)/E22)</f>
        <v>-2.0266899293855958E-2</v>
      </c>
      <c r="I23" s="3">
        <f>IF(OR(Table113[[#This Row],[Raw Return]]&lt;-20,Table113[[#This Row],[Raw Return]]&gt;20),"Outlier",Table113[[#This Row],[Raw Return]])</f>
        <v>-2.0266899293855958E-2</v>
      </c>
    </row>
    <row r="24" spans="1:9" x14ac:dyDescent="0.3">
      <c r="A24" s="54">
        <v>40940</v>
      </c>
      <c r="B24" s="1">
        <v>442.108002</v>
      </c>
      <c r="C24" s="1">
        <v>681.63299600000005</v>
      </c>
      <c r="D24" s="1">
        <v>438.57199100000003</v>
      </c>
      <c r="E24" s="1">
        <v>574.74102800000003</v>
      </c>
      <c r="F24" s="1">
        <v>569.00811799999997</v>
      </c>
      <c r="G24" s="1">
        <v>5074416</v>
      </c>
      <c r="H24" s="3">
        <f>IF(ISERROR((Table113[[#This Row],[Close]]-E23)/E23),0,(Table113[[#This Row],[Close]]-E23)/E23)</f>
        <v>0.39103538377787778</v>
      </c>
      <c r="I24" s="3">
        <f>IF(OR(Table113[[#This Row],[Raw Return]]&lt;-20,Table113[[#This Row],[Raw Return]]&gt;20),"Outlier",Table113[[#This Row],[Raw Return]])</f>
        <v>0.39103538377787778</v>
      </c>
    </row>
    <row r="25" spans="1:9" x14ac:dyDescent="0.3">
      <c r="A25" s="54">
        <v>40969</v>
      </c>
      <c r="B25" s="1">
        <v>633.296021</v>
      </c>
      <c r="C25" s="1">
        <v>653.23999000000003</v>
      </c>
      <c r="D25" s="1">
        <v>586.53002900000001</v>
      </c>
      <c r="E25" s="1">
        <v>600.77600099999995</v>
      </c>
      <c r="F25" s="1">
        <v>594.78350799999998</v>
      </c>
      <c r="G25" s="1">
        <v>2398774</v>
      </c>
      <c r="H25" s="3">
        <f>IF(ISERROR((Table113[[#This Row],[Close]]-E24)/E24),0,(Table113[[#This Row],[Close]]-E24)/E24)</f>
        <v>4.5298615779348753E-2</v>
      </c>
      <c r="I25" s="3">
        <f>IF(OR(Table113[[#This Row],[Raw Return]]&lt;-20,Table113[[#This Row],[Raw Return]]&gt;20),"Outlier",Table113[[#This Row],[Raw Return]])</f>
        <v>4.5298615779348753E-2</v>
      </c>
    </row>
    <row r="26" spans="1:9" x14ac:dyDescent="0.3">
      <c r="A26" s="54">
        <v>41000</v>
      </c>
      <c r="B26" s="1">
        <v>633.19702099999995</v>
      </c>
      <c r="C26" s="1">
        <v>766.02600099999995</v>
      </c>
      <c r="D26" s="1">
        <v>620.966003</v>
      </c>
      <c r="E26" s="1">
        <v>718.86798099999999</v>
      </c>
      <c r="F26" s="1">
        <v>711.69744900000001</v>
      </c>
      <c r="G26" s="1">
        <v>2997530</v>
      </c>
      <c r="H26" s="3">
        <f>IF(ISERROR((Table113[[#This Row],[Close]]-E25)/E25),0,(Table113[[#This Row],[Close]]-E25)/E25)</f>
        <v>0.19656574131362489</v>
      </c>
      <c r="I26" s="3">
        <f>IF(OR(Table113[[#This Row],[Raw Return]]&lt;-20,Table113[[#This Row],[Raw Return]]&gt;20),"Outlier",Table113[[#This Row],[Raw Return]])</f>
        <v>0.19656574131362489</v>
      </c>
    </row>
    <row r="27" spans="1:9" x14ac:dyDescent="0.3">
      <c r="A27" s="54">
        <v>41030</v>
      </c>
      <c r="B27" s="1">
        <v>721.12799099999995</v>
      </c>
      <c r="C27" s="1">
        <v>751.19097899999997</v>
      </c>
      <c r="D27" s="1">
        <v>642.08898899999997</v>
      </c>
      <c r="E27" s="1">
        <v>644.20098900000005</v>
      </c>
      <c r="F27" s="1">
        <v>637.77526899999998</v>
      </c>
      <c r="G27" s="1">
        <v>2049576</v>
      </c>
      <c r="H27" s="3">
        <f>IF(ISERROR((Table113[[#This Row],[Close]]-E26)/E26),0,(Table113[[#This Row],[Close]]-E26)/E26)</f>
        <v>-0.10386746102689465</v>
      </c>
      <c r="I27" s="3">
        <f>IF(OR(Table113[[#This Row],[Raw Return]]&lt;-20,Table113[[#This Row],[Raw Return]]&gt;20),"Outlier",Table113[[#This Row],[Raw Return]])</f>
        <v>-0.10386746102689465</v>
      </c>
    </row>
    <row r="28" spans="1:9" x14ac:dyDescent="0.3">
      <c r="A28" s="54">
        <v>41061</v>
      </c>
      <c r="B28" s="1">
        <v>647.39398200000005</v>
      </c>
      <c r="C28" s="1">
        <v>677.89898700000003</v>
      </c>
      <c r="D28" s="1">
        <v>618.95202600000005</v>
      </c>
      <c r="E28" s="1">
        <v>668.61499000000003</v>
      </c>
      <c r="F28" s="1">
        <v>661.94574</v>
      </c>
      <c r="G28" s="1">
        <v>1663650</v>
      </c>
      <c r="H28" s="3">
        <f>IF(ISERROR((Table113[[#This Row],[Close]]-E27)/E27),0,(Table113[[#This Row],[Close]]-E27)/E27)</f>
        <v>3.7898111640433982E-2</v>
      </c>
      <c r="I28" s="3">
        <f>IF(OR(Table113[[#This Row],[Raw Return]]&lt;-20,Table113[[#This Row],[Raw Return]]&gt;20),"Outlier",Table113[[#This Row],[Raw Return]])</f>
        <v>3.7898111640433982E-2</v>
      </c>
    </row>
    <row r="29" spans="1:9" x14ac:dyDescent="0.3">
      <c r="A29" s="54">
        <v>41091</v>
      </c>
      <c r="B29" s="1">
        <v>677.21197500000005</v>
      </c>
      <c r="C29" s="1">
        <v>742.25097700000003</v>
      </c>
      <c r="D29" s="1">
        <v>649.65399200000002</v>
      </c>
      <c r="E29" s="1">
        <v>731.54199200000005</v>
      </c>
      <c r="F29" s="1">
        <v>724.24505599999998</v>
      </c>
      <c r="G29" s="1">
        <v>2921363</v>
      </c>
      <c r="H29" s="3">
        <f>IF(ISERROR((Table113[[#This Row],[Close]]-E28)/E28),0,(Table113[[#This Row],[Close]]-E28)/E28)</f>
        <v>9.411545200325229E-2</v>
      </c>
      <c r="I29" s="3">
        <f>IF(OR(Table113[[#This Row],[Raw Return]]&lt;-20,Table113[[#This Row],[Raw Return]]&gt;20),"Outlier",Table113[[#This Row],[Raw Return]])</f>
        <v>9.411545200325229E-2</v>
      </c>
    </row>
    <row r="30" spans="1:9" x14ac:dyDescent="0.3">
      <c r="A30" s="54">
        <v>41122</v>
      </c>
      <c r="B30" s="1">
        <v>733.90002400000003</v>
      </c>
      <c r="C30" s="1">
        <v>935.74700900000005</v>
      </c>
      <c r="D30" s="1">
        <v>720.14502000000005</v>
      </c>
      <c r="E30" s="1">
        <v>751.63299600000005</v>
      </c>
      <c r="F30" s="1">
        <v>745.771973</v>
      </c>
      <c r="G30" s="1">
        <v>7487538</v>
      </c>
      <c r="H30" s="3">
        <f>IF(ISERROR((Table113[[#This Row],[Close]]-E29)/E29),0,(Table113[[#This Row],[Close]]-E29)/E29)</f>
        <v>2.7463910779847615E-2</v>
      </c>
      <c r="I30" s="3">
        <f>IF(OR(Table113[[#This Row],[Raw Return]]&lt;-20,Table113[[#This Row],[Raw Return]]&gt;20),"Outlier",Table113[[#This Row],[Raw Return]])</f>
        <v>2.7463910779847615E-2</v>
      </c>
    </row>
    <row r="31" spans="1:9" x14ac:dyDescent="0.3">
      <c r="A31" s="54">
        <v>41153</v>
      </c>
      <c r="B31" s="1">
        <v>785.87200900000005</v>
      </c>
      <c r="C31" s="1">
        <v>887.40002400000003</v>
      </c>
      <c r="D31" s="1">
        <v>732.75</v>
      </c>
      <c r="E31" s="1">
        <v>873.59997599999997</v>
      </c>
      <c r="F31" s="1">
        <v>866.78784199999996</v>
      </c>
      <c r="G31" s="1">
        <v>3182292</v>
      </c>
      <c r="H31" s="3">
        <f>IF(ISERROR((Table113[[#This Row],[Close]]-E30)/E30),0,(Table113[[#This Row],[Close]]-E30)/E30)</f>
        <v>0.16226932645197487</v>
      </c>
      <c r="I31" s="3">
        <f>IF(OR(Table113[[#This Row],[Raw Return]]&lt;-20,Table113[[#This Row],[Raw Return]]&gt;20),"Outlier",Table113[[#This Row],[Raw Return]])</f>
        <v>0.16226932645197487</v>
      </c>
    </row>
    <row r="32" spans="1:9" x14ac:dyDescent="0.3">
      <c r="A32" s="54">
        <v>41183</v>
      </c>
      <c r="B32" s="1">
        <v>878.95001200000002</v>
      </c>
      <c r="C32" s="1">
        <v>983.95001200000002</v>
      </c>
      <c r="D32" s="1">
        <v>822.95001200000002</v>
      </c>
      <c r="E32" s="1">
        <v>851.54998799999998</v>
      </c>
      <c r="F32" s="1">
        <v>844.909851</v>
      </c>
      <c r="G32" s="1">
        <v>3986253</v>
      </c>
      <c r="H32" s="3">
        <f>IF(ISERROR((Table113[[#This Row],[Close]]-E31)/E31),0,(Table113[[#This Row],[Close]]-E31)/E31)</f>
        <v>-2.5240371572537664E-2</v>
      </c>
      <c r="I32" s="3">
        <f>IF(OR(Table113[[#This Row],[Raw Return]]&lt;-20,Table113[[#This Row],[Raw Return]]&gt;20),"Outlier",Table113[[#This Row],[Raw Return]])</f>
        <v>-2.5240371572537664E-2</v>
      </c>
    </row>
    <row r="33" spans="1:9" x14ac:dyDescent="0.3">
      <c r="A33" s="54">
        <v>41214</v>
      </c>
      <c r="B33" s="1">
        <v>851</v>
      </c>
      <c r="C33" s="1">
        <v>895</v>
      </c>
      <c r="D33" s="1">
        <v>820</v>
      </c>
      <c r="E33" s="1">
        <v>882.20001200000002</v>
      </c>
      <c r="F33" s="1">
        <v>875.32092299999999</v>
      </c>
      <c r="G33" s="1">
        <v>1500729</v>
      </c>
      <c r="H33" s="3">
        <f>IF(ISERROR((Table113[[#This Row],[Close]]-E32)/E32),0,(Table113[[#This Row],[Close]]-E32)/E32)</f>
        <v>3.599321758196071E-2</v>
      </c>
      <c r="I33" s="3">
        <f>IF(OR(Table113[[#This Row],[Raw Return]]&lt;-20,Table113[[#This Row],[Raw Return]]&gt;20),"Outlier",Table113[[#This Row],[Raw Return]])</f>
        <v>3.599321758196071E-2</v>
      </c>
    </row>
    <row r="34" spans="1:9" x14ac:dyDescent="0.3">
      <c r="A34" s="54">
        <v>41244</v>
      </c>
      <c r="B34" s="1">
        <v>881</v>
      </c>
      <c r="C34" s="1">
        <v>968</v>
      </c>
      <c r="D34" s="1">
        <v>873.54998799999998</v>
      </c>
      <c r="E34" s="1">
        <v>903.54998799999998</v>
      </c>
      <c r="F34" s="1">
        <v>896.504456</v>
      </c>
      <c r="G34" s="1">
        <v>4066529</v>
      </c>
      <c r="H34" s="3">
        <f>IF(ISERROR((Table113[[#This Row],[Close]]-E33)/E33),0,(Table113[[#This Row],[Close]]-E33)/E33)</f>
        <v>2.4200833948753074E-2</v>
      </c>
      <c r="I34" s="3">
        <f>IF(OR(Table113[[#This Row],[Raw Return]]&lt;-20,Table113[[#This Row],[Raw Return]]&gt;20),"Outlier",Table113[[#This Row],[Raw Return]])</f>
        <v>2.4200833948753074E-2</v>
      </c>
    </row>
    <row r="35" spans="1:9" x14ac:dyDescent="0.3">
      <c r="A35" s="54">
        <v>41275</v>
      </c>
      <c r="B35" s="1">
        <v>909.75</v>
      </c>
      <c r="C35" s="1">
        <v>938.40002400000003</v>
      </c>
      <c r="D35" s="1">
        <v>824.95001200000002</v>
      </c>
      <c r="E35" s="1">
        <v>852</v>
      </c>
      <c r="F35" s="1">
        <v>845.35638400000005</v>
      </c>
      <c r="G35" s="1">
        <v>1917326</v>
      </c>
      <c r="H35" s="3">
        <f>IF(ISERROR((Table113[[#This Row],[Close]]-E34)/E34),0,(Table113[[#This Row],[Close]]-E34)/E34)</f>
        <v>-5.7052723905298738E-2</v>
      </c>
      <c r="I35" s="3">
        <f>IF(OR(Table113[[#This Row],[Raw Return]]&lt;-20,Table113[[#This Row],[Raw Return]]&gt;20),"Outlier",Table113[[#This Row],[Raw Return]])</f>
        <v>-5.7052723905298738E-2</v>
      </c>
    </row>
    <row r="36" spans="1:9" x14ac:dyDescent="0.3">
      <c r="A36" s="54">
        <v>41306</v>
      </c>
      <c r="B36" s="1">
        <v>854.25</v>
      </c>
      <c r="C36" s="1">
        <v>874</v>
      </c>
      <c r="D36" s="1">
        <v>749.04998799999998</v>
      </c>
      <c r="E36" s="1">
        <v>810.20001200000002</v>
      </c>
      <c r="F36" s="1">
        <v>803.882385</v>
      </c>
      <c r="G36" s="1">
        <v>2568401</v>
      </c>
      <c r="H36" s="3">
        <f>IF(ISERROR((Table113[[#This Row],[Close]]-E35)/E35),0,(Table113[[#This Row],[Close]]-E35)/E35)</f>
        <v>-4.9061018779342706E-2</v>
      </c>
      <c r="I36" s="3">
        <f>IF(OR(Table113[[#This Row],[Raw Return]]&lt;-20,Table113[[#This Row],[Raw Return]]&gt;20),"Outlier",Table113[[#This Row],[Raw Return]])</f>
        <v>-4.9061018779342706E-2</v>
      </c>
    </row>
    <row r="37" spans="1:9" x14ac:dyDescent="0.3">
      <c r="A37" s="54">
        <v>41334</v>
      </c>
      <c r="B37" s="1">
        <v>815.90002400000003</v>
      </c>
      <c r="C37" s="1">
        <v>826.45001200000002</v>
      </c>
      <c r="D37" s="1">
        <v>757.95001200000002</v>
      </c>
      <c r="E37" s="1">
        <v>771.54998799999998</v>
      </c>
      <c r="F37" s="1">
        <v>765.53369099999998</v>
      </c>
      <c r="G37" s="1">
        <v>801309</v>
      </c>
      <c r="H37" s="3">
        <f>IF(ISERROR((Table113[[#This Row],[Close]]-E36)/E36),0,(Table113[[#This Row],[Close]]-E36)/E36)</f>
        <v>-4.7704299466240975E-2</v>
      </c>
      <c r="I37" s="3">
        <f>IF(OR(Table113[[#This Row],[Raw Return]]&lt;-20,Table113[[#This Row],[Raw Return]]&gt;20),"Outlier",Table113[[#This Row],[Raw Return]])</f>
        <v>-4.7704299466240975E-2</v>
      </c>
    </row>
    <row r="38" spans="1:9" x14ac:dyDescent="0.3">
      <c r="A38" s="54">
        <v>41365</v>
      </c>
      <c r="B38" s="1">
        <v>774.25</v>
      </c>
      <c r="C38" s="1">
        <v>795</v>
      </c>
      <c r="D38" s="1">
        <v>740.09997599999997</v>
      </c>
      <c r="E38" s="1">
        <v>750.34997599999997</v>
      </c>
      <c r="F38" s="1">
        <v>744.49902299999997</v>
      </c>
      <c r="G38" s="1">
        <v>829673</v>
      </c>
      <c r="H38" s="3">
        <f>IF(ISERROR((Table113[[#This Row],[Close]]-E37)/E37),0,(Table113[[#This Row],[Close]]-E37)/E37)</f>
        <v>-2.7477172353996611E-2</v>
      </c>
      <c r="I38" s="3">
        <f>IF(OR(Table113[[#This Row],[Raw Return]]&lt;-20,Table113[[#This Row],[Raw Return]]&gt;20),"Outlier",Table113[[#This Row],[Raw Return]])</f>
        <v>-2.7477172353996611E-2</v>
      </c>
    </row>
    <row r="39" spans="1:9" x14ac:dyDescent="0.3">
      <c r="A39" s="54">
        <v>41395</v>
      </c>
      <c r="B39" s="1">
        <v>741.90002400000003</v>
      </c>
      <c r="C39" s="1">
        <v>781.09997599999997</v>
      </c>
      <c r="D39" s="1">
        <v>661.15002400000003</v>
      </c>
      <c r="E39" s="1">
        <v>662.95001200000002</v>
      </c>
      <c r="F39" s="1">
        <v>657.78057899999999</v>
      </c>
      <c r="G39" s="1">
        <v>1708232</v>
      </c>
      <c r="H39" s="3">
        <f>IF(ISERROR((Table113[[#This Row],[Close]]-E38)/E38),0,(Table113[[#This Row],[Close]]-E38)/E38)</f>
        <v>-0.11647893222562049</v>
      </c>
      <c r="I39" s="3">
        <f>IF(OR(Table113[[#This Row],[Raw Return]]&lt;-20,Table113[[#This Row],[Raw Return]]&gt;20),"Outlier",Table113[[#This Row],[Raw Return]])</f>
        <v>-0.11647893222562049</v>
      </c>
    </row>
    <row r="40" spans="1:9" x14ac:dyDescent="0.3">
      <c r="A40" s="54">
        <v>41426</v>
      </c>
      <c r="B40" s="1">
        <v>660.79998799999998</v>
      </c>
      <c r="C40" s="1">
        <v>684.90002400000003</v>
      </c>
      <c r="D40" s="1">
        <v>613</v>
      </c>
      <c r="E40" s="1">
        <v>642.5</v>
      </c>
      <c r="F40" s="1">
        <v>637.48999000000003</v>
      </c>
      <c r="G40" s="1">
        <v>1802256</v>
      </c>
      <c r="H40" s="3">
        <f>IF(ISERROR((Table113[[#This Row],[Close]]-E39)/E39),0,(Table113[[#This Row],[Close]]-E39)/E39)</f>
        <v>-3.0846989410718971E-2</v>
      </c>
      <c r="I40" s="3">
        <f>IF(OR(Table113[[#This Row],[Raw Return]]&lt;-20,Table113[[#This Row],[Raw Return]]&gt;20),"Outlier",Table113[[#This Row],[Raw Return]])</f>
        <v>-3.0846989410718971E-2</v>
      </c>
    </row>
    <row r="41" spans="1:9" x14ac:dyDescent="0.3">
      <c r="A41" s="54">
        <v>41456</v>
      </c>
      <c r="B41" s="1">
        <v>637</v>
      </c>
      <c r="C41" s="1">
        <v>678</v>
      </c>
      <c r="D41" s="1">
        <v>586.25</v>
      </c>
      <c r="E41" s="1">
        <v>589.59997599999997</v>
      </c>
      <c r="F41" s="1">
        <v>585.00244099999998</v>
      </c>
      <c r="G41" s="1">
        <v>2013047</v>
      </c>
      <c r="H41" s="3">
        <f>IF(ISERROR((Table113[[#This Row],[Close]]-E40)/E40),0,(Table113[[#This Row],[Close]]-E40)/E40)</f>
        <v>-8.2334667704280204E-2</v>
      </c>
      <c r="I41" s="3">
        <f>IF(OR(Table113[[#This Row],[Raw Return]]&lt;-20,Table113[[#This Row],[Raw Return]]&gt;20),"Outlier",Table113[[#This Row],[Raw Return]])</f>
        <v>-8.2334667704280204E-2</v>
      </c>
    </row>
    <row r="42" spans="1:9" x14ac:dyDescent="0.3">
      <c r="A42" s="54">
        <v>41487</v>
      </c>
      <c r="B42" s="1">
        <v>585.5</v>
      </c>
      <c r="C42" s="1">
        <v>616</v>
      </c>
      <c r="D42" s="1">
        <v>561</v>
      </c>
      <c r="E42" s="1">
        <v>590.09997599999997</v>
      </c>
      <c r="F42" s="1">
        <v>586.87762499999997</v>
      </c>
      <c r="G42" s="1">
        <v>595353</v>
      </c>
      <c r="H42" s="3">
        <f>IF(ISERROR((Table113[[#This Row],[Close]]-E41)/E41),0,(Table113[[#This Row],[Close]]-E41)/E41)</f>
        <v>8.4803259897011935E-4</v>
      </c>
      <c r="I42" s="3">
        <f>IF(OR(Table113[[#This Row],[Raw Return]]&lt;-20,Table113[[#This Row],[Raw Return]]&gt;20),"Outlier",Table113[[#This Row],[Raw Return]])</f>
        <v>8.4803259897011935E-4</v>
      </c>
    </row>
    <row r="43" spans="1:9" x14ac:dyDescent="0.3">
      <c r="A43" s="54">
        <v>41518</v>
      </c>
      <c r="B43" s="1">
        <v>589.5</v>
      </c>
      <c r="C43" s="1">
        <v>632.70001200000002</v>
      </c>
      <c r="D43" s="1">
        <v>565.70001200000002</v>
      </c>
      <c r="E43" s="1">
        <v>605.45001200000002</v>
      </c>
      <c r="F43" s="1">
        <v>602.14379899999994</v>
      </c>
      <c r="G43" s="1">
        <v>795965</v>
      </c>
      <c r="H43" s="3">
        <f>IF(ISERROR((Table113[[#This Row],[Close]]-E42)/E42),0,(Table113[[#This Row],[Close]]-E42)/E42)</f>
        <v>2.601260231198526E-2</v>
      </c>
      <c r="I43" s="3">
        <f>IF(OR(Table113[[#This Row],[Raw Return]]&lt;-20,Table113[[#This Row],[Raw Return]]&gt;20),"Outlier",Table113[[#This Row],[Raw Return]])</f>
        <v>2.601260231198526E-2</v>
      </c>
    </row>
    <row r="44" spans="1:9" x14ac:dyDescent="0.3">
      <c r="A44" s="54">
        <v>41548</v>
      </c>
      <c r="B44" s="1">
        <v>612.84997599999997</v>
      </c>
      <c r="C44" s="1">
        <v>664.70001200000002</v>
      </c>
      <c r="D44" s="1">
        <v>595</v>
      </c>
      <c r="E44" s="1">
        <v>638.09997599999997</v>
      </c>
      <c r="F44" s="1">
        <v>634.61547900000005</v>
      </c>
      <c r="G44" s="1">
        <v>1086349</v>
      </c>
      <c r="H44" s="3">
        <f>IF(ISERROR((Table113[[#This Row],[Close]]-E43)/E43),0,(Table113[[#This Row],[Close]]-E43)/E43)</f>
        <v>5.3926770753784298E-2</v>
      </c>
      <c r="I44" s="3">
        <f>IF(OR(Table113[[#This Row],[Raw Return]]&lt;-20,Table113[[#This Row],[Raw Return]]&gt;20),"Outlier",Table113[[#This Row],[Raw Return]])</f>
        <v>5.3926770753784298E-2</v>
      </c>
    </row>
    <row r="45" spans="1:9" x14ac:dyDescent="0.3">
      <c r="A45" s="54">
        <v>41579</v>
      </c>
      <c r="B45" s="1">
        <v>637.40002400000003</v>
      </c>
      <c r="C45" s="1">
        <v>738.34997599999997</v>
      </c>
      <c r="D45" s="1">
        <v>637</v>
      </c>
      <c r="E45" s="1">
        <v>732.40002400000003</v>
      </c>
      <c r="F45" s="1">
        <v>728.40063499999997</v>
      </c>
      <c r="G45" s="1">
        <v>780686</v>
      </c>
      <c r="H45" s="3">
        <f>IF(ISERROR((Table113[[#This Row],[Close]]-E44)/E44),0,(Table113[[#This Row],[Close]]-E44)/E44)</f>
        <v>0.14778256001689627</v>
      </c>
      <c r="I45" s="3">
        <f>IF(OR(Table113[[#This Row],[Raw Return]]&lt;-20,Table113[[#This Row],[Raw Return]]&gt;20),"Outlier",Table113[[#This Row],[Raw Return]])</f>
        <v>0.14778256001689627</v>
      </c>
    </row>
    <row r="46" spans="1:9" x14ac:dyDescent="0.3">
      <c r="A46" s="54">
        <v>41609</v>
      </c>
      <c r="B46" s="1">
        <v>744.95001200000002</v>
      </c>
      <c r="C46" s="1">
        <v>749.95001200000002</v>
      </c>
      <c r="D46" s="1">
        <v>671</v>
      </c>
      <c r="E46" s="1">
        <v>742.70001200000002</v>
      </c>
      <c r="F46" s="1">
        <v>738.64434800000004</v>
      </c>
      <c r="G46" s="1">
        <v>540598</v>
      </c>
      <c r="H46" s="3">
        <f>IF(ISERROR((Table113[[#This Row],[Close]]-E45)/E45),0,(Table113[[#This Row],[Close]]-E45)/E45)</f>
        <v>1.4063336513489771E-2</v>
      </c>
      <c r="I46" s="3">
        <f>IF(OR(Table113[[#This Row],[Raw Return]]&lt;-20,Table113[[#This Row],[Raw Return]]&gt;20),"Outlier",Table113[[#This Row],[Raw Return]])</f>
        <v>1.4063336513489771E-2</v>
      </c>
    </row>
    <row r="47" spans="1:9" x14ac:dyDescent="0.3">
      <c r="A47" s="54">
        <v>41640</v>
      </c>
      <c r="B47" s="1">
        <v>744</v>
      </c>
      <c r="C47" s="1">
        <v>767</v>
      </c>
      <c r="D47" s="1">
        <v>661.04998799999998</v>
      </c>
      <c r="E47" s="1">
        <v>680.15002400000003</v>
      </c>
      <c r="F47" s="1">
        <v>676.43591300000003</v>
      </c>
      <c r="G47" s="1">
        <v>635187</v>
      </c>
      <c r="H47" s="3">
        <f>IF(ISERROR((Table113[[#This Row],[Close]]-E46)/E46),0,(Table113[[#This Row],[Close]]-E46)/E46)</f>
        <v>-8.4219721272873749E-2</v>
      </c>
      <c r="I47" s="3">
        <f>IF(OR(Table113[[#This Row],[Raw Return]]&lt;-20,Table113[[#This Row],[Raw Return]]&gt;20),"Outlier",Table113[[#This Row],[Raw Return]])</f>
        <v>-8.4219721272873749E-2</v>
      </c>
    </row>
    <row r="48" spans="1:9" x14ac:dyDescent="0.3">
      <c r="A48" s="54">
        <v>41671</v>
      </c>
      <c r="B48" s="1">
        <v>671.15002400000003</v>
      </c>
      <c r="C48" s="1">
        <v>731</v>
      </c>
      <c r="D48" s="1">
        <v>658.34997599999997</v>
      </c>
      <c r="E48" s="1">
        <v>722.09997599999997</v>
      </c>
      <c r="F48" s="1">
        <v>718.15686000000005</v>
      </c>
      <c r="G48" s="1">
        <v>466282</v>
      </c>
      <c r="H48" s="3">
        <f>IF(ISERROR((Table113[[#This Row],[Close]]-E47)/E47),0,(Table113[[#This Row],[Close]]-E47)/E47)</f>
        <v>6.1677498374976075E-2</v>
      </c>
      <c r="I48" s="3">
        <f>IF(OR(Table113[[#This Row],[Raw Return]]&lt;-20,Table113[[#This Row],[Raw Return]]&gt;20),"Outlier",Table113[[#This Row],[Raw Return]])</f>
        <v>6.1677498374976075E-2</v>
      </c>
    </row>
    <row r="49" spans="1:9" x14ac:dyDescent="0.3">
      <c r="A49" s="54">
        <v>41699</v>
      </c>
      <c r="B49" s="1">
        <v>711</v>
      </c>
      <c r="C49" s="1">
        <v>795</v>
      </c>
      <c r="D49" s="1">
        <v>694.25</v>
      </c>
      <c r="E49" s="1">
        <v>788.04998799999998</v>
      </c>
      <c r="F49" s="1">
        <v>783.74676499999998</v>
      </c>
      <c r="G49" s="1">
        <v>678086</v>
      </c>
      <c r="H49" s="3">
        <f>IF(ISERROR((Table113[[#This Row],[Close]]-E48)/E48),0,(Table113[[#This Row],[Close]]-E48)/E48)</f>
        <v>9.1330860257499882E-2</v>
      </c>
      <c r="I49" s="3">
        <f>IF(OR(Table113[[#This Row],[Raw Return]]&lt;-20,Table113[[#This Row],[Raw Return]]&gt;20),"Outlier",Table113[[#This Row],[Raw Return]])</f>
        <v>9.1330860257499882E-2</v>
      </c>
    </row>
    <row r="50" spans="1:9" x14ac:dyDescent="0.3">
      <c r="A50" s="54">
        <v>41730</v>
      </c>
      <c r="B50" s="1">
        <v>794.45001200000002</v>
      </c>
      <c r="C50" s="1">
        <v>837.95001200000002</v>
      </c>
      <c r="D50" s="1">
        <v>749.95001200000002</v>
      </c>
      <c r="E50" s="1">
        <v>832.15002400000003</v>
      </c>
      <c r="F50" s="1">
        <v>827.60583499999996</v>
      </c>
      <c r="G50" s="1">
        <v>612738</v>
      </c>
      <c r="H50" s="3">
        <f>IF(ISERROR((Table113[[#This Row],[Close]]-E49)/E49),0,(Table113[[#This Row],[Close]]-E49)/E49)</f>
        <v>5.5960962720045172E-2</v>
      </c>
      <c r="I50" s="3">
        <f>IF(OR(Table113[[#This Row],[Raw Return]]&lt;-20,Table113[[#This Row],[Raw Return]]&gt;20),"Outlier",Table113[[#This Row],[Raw Return]])</f>
        <v>5.5960962720045172E-2</v>
      </c>
    </row>
    <row r="51" spans="1:9" x14ac:dyDescent="0.3">
      <c r="A51" s="54">
        <v>41760</v>
      </c>
      <c r="B51" s="1">
        <v>832.15002400000003</v>
      </c>
      <c r="C51" s="1">
        <v>938</v>
      </c>
      <c r="D51" s="1">
        <v>788.84997599999997</v>
      </c>
      <c r="E51" s="1">
        <v>852</v>
      </c>
      <c r="F51" s="1">
        <v>847.34741199999996</v>
      </c>
      <c r="G51" s="1">
        <v>2431774</v>
      </c>
      <c r="H51" s="3">
        <f>IF(ISERROR((Table113[[#This Row],[Close]]-E50)/E50),0,(Table113[[#This Row],[Close]]-E50)/E50)</f>
        <v>2.3853842970026722E-2</v>
      </c>
      <c r="I51" s="3">
        <f>IF(OR(Table113[[#This Row],[Raw Return]]&lt;-20,Table113[[#This Row],[Raw Return]]&gt;20),"Outlier",Table113[[#This Row],[Raw Return]])</f>
        <v>2.3853842970026722E-2</v>
      </c>
    </row>
    <row r="52" spans="1:9" x14ac:dyDescent="0.3">
      <c r="A52" s="54">
        <v>41791</v>
      </c>
      <c r="B52" s="1">
        <v>843.5</v>
      </c>
      <c r="C52" s="1">
        <v>960</v>
      </c>
      <c r="D52" s="1">
        <v>837.04998799999998</v>
      </c>
      <c r="E52" s="1">
        <v>922</v>
      </c>
      <c r="F52" s="1">
        <v>916.96520999999996</v>
      </c>
      <c r="G52" s="1">
        <v>2172746</v>
      </c>
      <c r="H52" s="3">
        <f>IF(ISERROR((Table113[[#This Row],[Close]]-E51)/E51),0,(Table113[[#This Row],[Close]]-E51)/E51)</f>
        <v>8.2159624413145546E-2</v>
      </c>
      <c r="I52" s="3">
        <f>IF(OR(Table113[[#This Row],[Raw Return]]&lt;-20,Table113[[#This Row],[Raw Return]]&gt;20),"Outlier",Table113[[#This Row],[Raw Return]])</f>
        <v>8.2159624413145546E-2</v>
      </c>
    </row>
    <row r="53" spans="1:9" x14ac:dyDescent="0.3">
      <c r="A53" s="54">
        <v>41821</v>
      </c>
      <c r="B53" s="1">
        <v>934.75</v>
      </c>
      <c r="C53" s="1">
        <v>988</v>
      </c>
      <c r="D53" s="1">
        <v>912</v>
      </c>
      <c r="E53" s="1">
        <v>929.84997599999997</v>
      </c>
      <c r="F53" s="1">
        <v>924.77239999999995</v>
      </c>
      <c r="G53" s="1">
        <v>1485408</v>
      </c>
      <c r="H53" s="3">
        <f>IF(ISERROR((Table113[[#This Row],[Close]]-E52)/E52),0,(Table113[[#This Row],[Close]]-E52)/E52)</f>
        <v>8.5140737527114631E-3</v>
      </c>
      <c r="I53" s="3">
        <f>IF(OR(Table113[[#This Row],[Raw Return]]&lt;-20,Table113[[#This Row],[Raw Return]]&gt;20),"Outlier",Table113[[#This Row],[Raw Return]])</f>
        <v>8.5140737527114631E-3</v>
      </c>
    </row>
    <row r="54" spans="1:9" x14ac:dyDescent="0.3">
      <c r="A54" s="54">
        <v>41852</v>
      </c>
      <c r="B54" s="1">
        <v>935</v>
      </c>
      <c r="C54" s="1">
        <v>1075.8000489999999</v>
      </c>
      <c r="D54" s="1">
        <v>912.65002400000003</v>
      </c>
      <c r="E54" s="1">
        <v>1053.3000489999999</v>
      </c>
      <c r="F54" s="1">
        <v>1049.4638669999999</v>
      </c>
      <c r="G54" s="1">
        <v>1157949</v>
      </c>
      <c r="H54" s="3">
        <f>IF(ISERROR((Table113[[#This Row],[Close]]-E53)/E53),0,(Table113[[#This Row],[Close]]-E53)/E53)</f>
        <v>0.13276343086123818</v>
      </c>
      <c r="I54" s="3">
        <f>IF(OR(Table113[[#This Row],[Raw Return]]&lt;-20,Table113[[#This Row],[Raw Return]]&gt;20),"Outlier",Table113[[#This Row],[Raw Return]])</f>
        <v>0.13276343086123818</v>
      </c>
    </row>
    <row r="55" spans="1:9" x14ac:dyDescent="0.3">
      <c r="A55" s="54">
        <v>41883</v>
      </c>
      <c r="B55" s="1">
        <v>1050.0500489999999</v>
      </c>
      <c r="C55" s="1">
        <v>1164.849976</v>
      </c>
      <c r="D55" s="1">
        <v>1021.099976</v>
      </c>
      <c r="E55" s="1">
        <v>1058</v>
      </c>
      <c r="F55" s="1">
        <v>1054.1467290000001</v>
      </c>
      <c r="G55" s="1">
        <v>1485238</v>
      </c>
      <c r="H55" s="3">
        <f>IF(ISERROR((Table113[[#This Row],[Close]]-E54)/E54),0,(Table113[[#This Row],[Close]]-E54)/E54)</f>
        <v>4.462119796217778E-3</v>
      </c>
      <c r="I55" s="3">
        <f>IF(OR(Table113[[#This Row],[Raw Return]]&lt;-20,Table113[[#This Row],[Raw Return]]&gt;20),"Outlier",Table113[[#This Row],[Raw Return]])</f>
        <v>4.462119796217778E-3</v>
      </c>
    </row>
    <row r="56" spans="1:9" x14ac:dyDescent="0.3">
      <c r="A56" s="54">
        <v>41913</v>
      </c>
      <c r="B56" s="1">
        <v>1124</v>
      </c>
      <c r="C56" s="1">
        <v>1137.6999510000001</v>
      </c>
      <c r="D56" s="1">
        <v>975</v>
      </c>
      <c r="E56" s="1">
        <v>1068.349976</v>
      </c>
      <c r="F56" s="1">
        <v>1064.459106</v>
      </c>
      <c r="G56" s="1">
        <v>1025946</v>
      </c>
      <c r="H56" s="3">
        <f>IF(ISERROR((Table113[[#This Row],[Close]]-E55)/E55),0,(Table113[[#This Row],[Close]]-E55)/E55)</f>
        <v>9.7825860113421263E-3</v>
      </c>
      <c r="I56" s="3">
        <f>IF(OR(Table113[[#This Row],[Raw Return]]&lt;-20,Table113[[#This Row],[Raw Return]]&gt;20),"Outlier",Table113[[#This Row],[Raw Return]])</f>
        <v>9.7825860113421263E-3</v>
      </c>
    </row>
    <row r="57" spans="1:9" x14ac:dyDescent="0.3">
      <c r="A57" s="54">
        <v>41944</v>
      </c>
      <c r="B57" s="1">
        <v>1068.349976</v>
      </c>
      <c r="C57" s="1">
        <v>1173.9499510000001</v>
      </c>
      <c r="D57" s="1">
        <v>1021</v>
      </c>
      <c r="E57" s="1">
        <v>1150.599976</v>
      </c>
      <c r="F57" s="1">
        <v>1146.4095460000001</v>
      </c>
      <c r="G57" s="1">
        <v>3419205</v>
      </c>
      <c r="H57" s="3">
        <f>IF(ISERROR((Table113[[#This Row],[Close]]-E56)/E56),0,(Table113[[#This Row],[Close]]-E56)/E56)</f>
        <v>7.6987880233733444E-2</v>
      </c>
      <c r="I57" s="3">
        <f>IF(OR(Table113[[#This Row],[Raw Return]]&lt;-20,Table113[[#This Row],[Raw Return]]&gt;20),"Outlier",Table113[[#This Row],[Raw Return]])</f>
        <v>7.6987880233733444E-2</v>
      </c>
    </row>
    <row r="58" spans="1:9" x14ac:dyDescent="0.3">
      <c r="A58" s="54">
        <v>41974</v>
      </c>
      <c r="B58" s="1">
        <v>1154.099976</v>
      </c>
      <c r="C58" s="1">
        <v>1416.900024</v>
      </c>
      <c r="D58" s="1">
        <v>1146</v>
      </c>
      <c r="E58" s="1">
        <v>1316.25</v>
      </c>
      <c r="F58" s="1">
        <v>1311.4562989999999</v>
      </c>
      <c r="G58" s="1">
        <v>1829602</v>
      </c>
      <c r="H58" s="3">
        <f>IF(ISERROR((Table113[[#This Row],[Close]]-E57)/E57),0,(Table113[[#This Row],[Close]]-E57)/E57)</f>
        <v>0.14396838819332639</v>
      </c>
      <c r="I58" s="3">
        <f>IF(OR(Table113[[#This Row],[Raw Return]]&lt;-20,Table113[[#This Row],[Raw Return]]&gt;20),"Outlier",Table113[[#This Row],[Raw Return]])</f>
        <v>0.14396838819332639</v>
      </c>
    </row>
    <row r="59" spans="1:9" x14ac:dyDescent="0.3">
      <c r="A59" s="54">
        <v>42005</v>
      </c>
      <c r="B59" s="1">
        <v>1309.900024</v>
      </c>
      <c r="C59" s="1">
        <v>1499</v>
      </c>
      <c r="D59" s="1">
        <v>1208.1999510000001</v>
      </c>
      <c r="E59" s="1">
        <v>1447.5500489999999</v>
      </c>
      <c r="F59" s="1">
        <v>1442.278198</v>
      </c>
      <c r="G59" s="1">
        <v>4300469</v>
      </c>
      <c r="H59" s="3">
        <f>IF(ISERROR((Table113[[#This Row],[Close]]-E58)/E58),0,(Table113[[#This Row],[Close]]-E58)/E58)</f>
        <v>9.9753123646723604E-2</v>
      </c>
      <c r="I59" s="3">
        <f>IF(OR(Table113[[#This Row],[Raw Return]]&lt;-20,Table113[[#This Row],[Raw Return]]&gt;20),"Outlier",Table113[[#This Row],[Raw Return]])</f>
        <v>9.9753123646723604E-2</v>
      </c>
    </row>
    <row r="60" spans="1:9" x14ac:dyDescent="0.3">
      <c r="A60" s="54">
        <v>42036</v>
      </c>
      <c r="B60" s="1">
        <v>1443</v>
      </c>
      <c r="C60" s="1">
        <v>1546.0500489999999</v>
      </c>
      <c r="D60" s="1">
        <v>1391</v>
      </c>
      <c r="E60" s="1">
        <v>1422.150024</v>
      </c>
      <c r="F60" s="1">
        <v>1416.970581</v>
      </c>
      <c r="G60" s="1">
        <v>1397424</v>
      </c>
      <c r="H60" s="3">
        <f>IF(ISERROR((Table113[[#This Row],[Close]]-E59)/E59),0,(Table113[[#This Row],[Close]]-E59)/E59)</f>
        <v>-1.7546906248628032E-2</v>
      </c>
      <c r="I60" s="3">
        <f>IF(OR(Table113[[#This Row],[Raw Return]]&lt;-20,Table113[[#This Row],[Raw Return]]&gt;20),"Outlier",Table113[[#This Row],[Raw Return]])</f>
        <v>-1.7546906248628032E-2</v>
      </c>
    </row>
    <row r="61" spans="1:9" x14ac:dyDescent="0.3">
      <c r="A61" s="54">
        <v>42064</v>
      </c>
      <c r="B61" s="1">
        <v>1412</v>
      </c>
      <c r="C61" s="1">
        <v>1573.9499510000001</v>
      </c>
      <c r="D61" s="1">
        <v>1311.349976</v>
      </c>
      <c r="E61" s="1">
        <v>1414.5500489999999</v>
      </c>
      <c r="F61" s="1">
        <v>1409.3983149999999</v>
      </c>
      <c r="G61" s="1">
        <v>4003469</v>
      </c>
      <c r="H61" s="3">
        <f>IF(ISERROR((Table113[[#This Row],[Close]]-E60)/E60),0,(Table113[[#This Row],[Close]]-E60)/E60)</f>
        <v>-5.3440037068832377E-3</v>
      </c>
      <c r="I61" s="3">
        <f>IF(OR(Table113[[#This Row],[Raw Return]]&lt;-20,Table113[[#This Row],[Raw Return]]&gt;20),"Outlier",Table113[[#This Row],[Raw Return]])</f>
        <v>-5.3440037068832377E-3</v>
      </c>
    </row>
    <row r="62" spans="1:9" x14ac:dyDescent="0.3">
      <c r="A62" s="54">
        <v>42095</v>
      </c>
      <c r="B62" s="1">
        <v>1412</v>
      </c>
      <c r="C62" s="1">
        <v>1469.9499510000001</v>
      </c>
      <c r="D62" s="1">
        <v>1258.5500489999999</v>
      </c>
      <c r="E62" s="1">
        <v>1326.0500489999999</v>
      </c>
      <c r="F62" s="1">
        <v>1321.220581</v>
      </c>
      <c r="G62" s="1">
        <v>716259</v>
      </c>
      <c r="H62" s="3">
        <f>IF(ISERROR((Table113[[#This Row],[Close]]-E61)/E61),0,(Table113[[#This Row],[Close]]-E61)/E61)</f>
        <v>-6.2564064143622256E-2</v>
      </c>
      <c r="I62" s="3">
        <f>IF(OR(Table113[[#This Row],[Raw Return]]&lt;-20,Table113[[#This Row],[Raw Return]]&gt;20),"Outlier",Table113[[#This Row],[Raw Return]])</f>
        <v>-6.2564064143622256E-2</v>
      </c>
    </row>
    <row r="63" spans="1:9" x14ac:dyDescent="0.3">
      <c r="A63" s="54">
        <v>42125</v>
      </c>
      <c r="B63" s="1">
        <v>1434.900024</v>
      </c>
      <c r="C63" s="1">
        <v>1575</v>
      </c>
      <c r="D63" s="1">
        <v>1356.75</v>
      </c>
      <c r="E63" s="1">
        <v>1527.099976</v>
      </c>
      <c r="F63" s="1">
        <v>1521.5383300000001</v>
      </c>
      <c r="G63" s="1">
        <v>1150390</v>
      </c>
      <c r="H63" s="3">
        <f>IF(ISERROR((Table113[[#This Row],[Close]]-E62)/E62),0,(Table113[[#This Row],[Close]]-E62)/E62)</f>
        <v>0.15161564011223835</v>
      </c>
      <c r="I63" s="3">
        <f>IF(OR(Table113[[#This Row],[Raw Return]]&lt;-20,Table113[[#This Row],[Raw Return]]&gt;20),"Outlier",Table113[[#This Row],[Raw Return]])</f>
        <v>0.15161564011223835</v>
      </c>
    </row>
    <row r="64" spans="1:9" x14ac:dyDescent="0.3">
      <c r="A64" s="54">
        <v>42156</v>
      </c>
      <c r="B64" s="1">
        <v>1540</v>
      </c>
      <c r="C64" s="1">
        <v>1606.650024</v>
      </c>
      <c r="D64" s="1">
        <v>1435.150024</v>
      </c>
      <c r="E64" s="1">
        <v>1532.099976</v>
      </c>
      <c r="F64" s="1">
        <v>1526.5200199999999</v>
      </c>
      <c r="G64" s="1">
        <v>2295472</v>
      </c>
      <c r="H64" s="3">
        <f>IF(ISERROR((Table113[[#This Row],[Close]]-E63)/E63),0,(Table113[[#This Row],[Close]]-E63)/E63)</f>
        <v>3.2741798694128198E-3</v>
      </c>
      <c r="I64" s="3">
        <f>IF(OR(Table113[[#This Row],[Raw Return]]&lt;-20,Table113[[#This Row],[Raw Return]]&gt;20),"Outlier",Table113[[#This Row],[Raw Return]])</f>
        <v>3.2741798694128198E-3</v>
      </c>
    </row>
    <row r="65" spans="1:9" x14ac:dyDescent="0.3">
      <c r="A65" s="54">
        <v>42186</v>
      </c>
      <c r="B65" s="1">
        <v>1527.650024</v>
      </c>
      <c r="C65" s="1">
        <v>1870</v>
      </c>
      <c r="D65" s="1">
        <v>1527.650024</v>
      </c>
      <c r="E65" s="1">
        <v>1703.3000489999999</v>
      </c>
      <c r="F65" s="1">
        <v>1697.0966800000001</v>
      </c>
      <c r="G65" s="1">
        <v>1526985</v>
      </c>
      <c r="H65" s="3">
        <f>IF(ISERROR((Table113[[#This Row],[Close]]-E64)/E64),0,(Table113[[#This Row],[Close]]-E64)/E64)</f>
        <v>0.11174210278820602</v>
      </c>
      <c r="I65" s="3">
        <f>IF(OR(Table113[[#This Row],[Raw Return]]&lt;-20,Table113[[#This Row],[Raw Return]]&gt;20),"Outlier",Table113[[#This Row],[Raw Return]])</f>
        <v>0.11174210278820602</v>
      </c>
    </row>
    <row r="66" spans="1:9" x14ac:dyDescent="0.3">
      <c r="A66" s="54">
        <v>42217</v>
      </c>
      <c r="B66" s="1">
        <v>1859</v>
      </c>
      <c r="C66" s="1">
        <v>2160</v>
      </c>
      <c r="D66" s="1">
        <v>1662</v>
      </c>
      <c r="E66" s="1">
        <v>1714</v>
      </c>
      <c r="F66" s="1">
        <v>1709.4582519999999</v>
      </c>
      <c r="G66" s="1">
        <v>2468334</v>
      </c>
      <c r="H66" s="3">
        <f>IF(ISERROR((Table113[[#This Row],[Close]]-E65)/E65),0,(Table113[[#This Row],[Close]]-E65)/E65)</f>
        <v>6.281894376907903E-3</v>
      </c>
      <c r="I66" s="3">
        <f>IF(OR(Table113[[#This Row],[Raw Return]]&lt;-20,Table113[[#This Row],[Raw Return]]&gt;20),"Outlier",Table113[[#This Row],[Raw Return]])</f>
        <v>6.281894376907903E-3</v>
      </c>
    </row>
    <row r="67" spans="1:9" x14ac:dyDescent="0.3">
      <c r="A67" s="54">
        <v>42248</v>
      </c>
      <c r="B67" s="1">
        <v>1800</v>
      </c>
      <c r="C67" s="1">
        <v>1915.099976</v>
      </c>
      <c r="D67" s="1">
        <v>1677.0500489999999</v>
      </c>
      <c r="E67" s="1">
        <v>1729.5</v>
      </c>
      <c r="F67" s="1">
        <v>1724.917236</v>
      </c>
      <c r="G67" s="1">
        <v>1671316</v>
      </c>
      <c r="H67" s="3">
        <f>IF(ISERROR((Table113[[#This Row],[Close]]-E66)/E66),0,(Table113[[#This Row],[Close]]-E66)/E66)</f>
        <v>9.0431738623103844E-3</v>
      </c>
      <c r="I67" s="3">
        <f>IF(OR(Table113[[#This Row],[Raw Return]]&lt;-20,Table113[[#This Row],[Raw Return]]&gt;20),"Outlier",Table113[[#This Row],[Raw Return]])</f>
        <v>9.0431738623103844E-3</v>
      </c>
    </row>
    <row r="68" spans="1:9" x14ac:dyDescent="0.3">
      <c r="A68" s="54">
        <v>42278</v>
      </c>
      <c r="B68" s="1">
        <v>1748.9499510000001</v>
      </c>
      <c r="C68" s="1">
        <v>2008.900024</v>
      </c>
      <c r="D68" s="1">
        <v>1716.1999510000001</v>
      </c>
      <c r="E68" s="1">
        <v>1770.3000489999999</v>
      </c>
      <c r="F68" s="1">
        <v>1765.6091309999999</v>
      </c>
      <c r="G68" s="1">
        <v>1734280</v>
      </c>
      <c r="H68" s="3">
        <f>IF(ISERROR((Table113[[#This Row],[Close]]-E67)/E67),0,(Table113[[#This Row],[Close]]-E67)/E67)</f>
        <v>2.3590661462850503E-2</v>
      </c>
      <c r="I68" s="3">
        <f>IF(OR(Table113[[#This Row],[Raw Return]]&lt;-20,Table113[[#This Row],[Raw Return]]&gt;20),"Outlier",Table113[[#This Row],[Raw Return]])</f>
        <v>2.3590661462850503E-2</v>
      </c>
    </row>
    <row r="69" spans="1:9" x14ac:dyDescent="0.3">
      <c r="A69" s="54">
        <v>42309</v>
      </c>
      <c r="B69" s="1">
        <v>1970</v>
      </c>
      <c r="C69" s="1">
        <v>1995.25</v>
      </c>
      <c r="D69" s="1">
        <v>1884.599976</v>
      </c>
      <c r="E69" s="1">
        <v>1922.150024</v>
      </c>
      <c r="F69" s="1">
        <v>1917.056885</v>
      </c>
      <c r="G69" s="1">
        <v>1059463</v>
      </c>
      <c r="H69" s="3">
        <f>IF(ISERROR((Table113[[#This Row],[Close]]-E68)/E68),0,(Table113[[#This Row],[Close]]-E68)/E68)</f>
        <v>8.5776405579255616E-2</v>
      </c>
      <c r="I69" s="3">
        <f>IF(OR(Table113[[#This Row],[Raw Return]]&lt;-20,Table113[[#This Row],[Raw Return]]&gt;20),"Outlier",Table113[[#This Row],[Raw Return]])</f>
        <v>8.5776405579255616E-2</v>
      </c>
    </row>
    <row r="70" spans="1:9" x14ac:dyDescent="0.3">
      <c r="A70" s="54">
        <v>42339</v>
      </c>
      <c r="B70" s="1">
        <v>1935.9499510000001</v>
      </c>
      <c r="C70" s="1">
        <v>2066.0500489999999</v>
      </c>
      <c r="D70" s="1">
        <v>1855</v>
      </c>
      <c r="E70" s="1">
        <v>1987.900024</v>
      </c>
      <c r="F70" s="1">
        <v>1982.632568</v>
      </c>
      <c r="G70" s="1">
        <v>1016989</v>
      </c>
      <c r="H70" s="3">
        <f>IF(ISERROR((Table113[[#This Row],[Close]]-E69)/E69),0,(Table113[[#This Row],[Close]]-E69)/E69)</f>
        <v>3.4206487099885184E-2</v>
      </c>
      <c r="I70" s="3">
        <f>IF(OR(Table113[[#This Row],[Raw Return]]&lt;-20,Table113[[#This Row],[Raw Return]]&gt;20),"Outlier",Table113[[#This Row],[Raw Return]])</f>
        <v>3.4206487099885184E-2</v>
      </c>
    </row>
    <row r="71" spans="1:9" x14ac:dyDescent="0.3">
      <c r="A71" s="54">
        <v>42370</v>
      </c>
      <c r="B71" s="1">
        <v>1990</v>
      </c>
      <c r="C71" s="1">
        <v>2045</v>
      </c>
      <c r="D71" s="1">
        <v>1804</v>
      </c>
      <c r="E71" s="1">
        <v>1861.650024</v>
      </c>
      <c r="F71" s="1">
        <v>1856.7170410000001</v>
      </c>
      <c r="G71" s="1">
        <v>1134148</v>
      </c>
      <c r="H71" s="3">
        <f>IF(ISERROR((Table113[[#This Row],[Close]]-E70)/E70),0,(Table113[[#This Row],[Close]]-E70)/E70)</f>
        <v>-6.350923007987247E-2</v>
      </c>
      <c r="I71" s="3">
        <f>IF(OR(Table113[[#This Row],[Raw Return]]&lt;-20,Table113[[#This Row],[Raw Return]]&gt;20),"Outlier",Table113[[#This Row],[Raw Return]])</f>
        <v>-6.350923007987247E-2</v>
      </c>
    </row>
    <row r="72" spans="1:9" x14ac:dyDescent="0.3">
      <c r="A72" s="54">
        <v>42401</v>
      </c>
      <c r="B72" s="1">
        <v>1894</v>
      </c>
      <c r="C72" s="1">
        <v>1939</v>
      </c>
      <c r="D72" s="1">
        <v>1551.25</v>
      </c>
      <c r="E72" s="1">
        <v>1611.900024</v>
      </c>
      <c r="F72" s="1">
        <v>1607.628784</v>
      </c>
      <c r="G72" s="1">
        <v>1196413</v>
      </c>
      <c r="H72" s="3">
        <f>IF(ISERROR((Table113[[#This Row],[Close]]-E71)/E71),0,(Table113[[#This Row],[Close]]-E71)/E71)</f>
        <v>-0.13415518318710584</v>
      </c>
      <c r="I72" s="3">
        <f>IF(OR(Table113[[#This Row],[Raw Return]]&lt;-20,Table113[[#This Row],[Raw Return]]&gt;20),"Outlier",Table113[[#This Row],[Raw Return]])</f>
        <v>-0.13415518318710584</v>
      </c>
    </row>
    <row r="73" spans="1:9" x14ac:dyDescent="0.3">
      <c r="A73" s="54">
        <v>42430</v>
      </c>
      <c r="B73" s="1">
        <v>1618</v>
      </c>
      <c r="C73" s="1">
        <v>1750</v>
      </c>
      <c r="D73" s="1">
        <v>1613</v>
      </c>
      <c r="E73" s="1">
        <v>1711.099976</v>
      </c>
      <c r="F73" s="1">
        <v>1706.5660399999999</v>
      </c>
      <c r="G73" s="1">
        <v>1425191</v>
      </c>
      <c r="H73" s="3">
        <f>IF(ISERROR((Table113[[#This Row],[Close]]-E72)/E72),0,(Table113[[#This Row],[Close]]-E72)/E72)</f>
        <v>6.1542248602882293E-2</v>
      </c>
      <c r="I73" s="3">
        <f>IF(OR(Table113[[#This Row],[Raw Return]]&lt;-20,Table113[[#This Row],[Raw Return]]&gt;20),"Outlier",Table113[[#This Row],[Raw Return]])</f>
        <v>6.1542248602882293E-2</v>
      </c>
    </row>
    <row r="74" spans="1:9" x14ac:dyDescent="0.3">
      <c r="A74" s="54">
        <v>42461</v>
      </c>
      <c r="B74" s="1">
        <v>1712</v>
      </c>
      <c r="C74" s="1">
        <v>1931</v>
      </c>
      <c r="D74" s="1">
        <v>1712</v>
      </c>
      <c r="E74" s="1">
        <v>1875.349976</v>
      </c>
      <c r="F74" s="1">
        <v>1872.3526609999999</v>
      </c>
      <c r="G74" s="1">
        <v>1418953</v>
      </c>
      <c r="H74" s="3">
        <f>IF(ISERROR((Table113[[#This Row],[Close]]-E73)/E73),0,(Table113[[#This Row],[Close]]-E73)/E73)</f>
        <v>9.5990884404056592E-2</v>
      </c>
      <c r="I74" s="3">
        <f>IF(OR(Table113[[#This Row],[Raw Return]]&lt;-20,Table113[[#This Row],[Raw Return]]&gt;20),"Outlier",Table113[[#This Row],[Raw Return]])</f>
        <v>9.5990884404056592E-2</v>
      </c>
    </row>
    <row r="75" spans="1:9" x14ac:dyDescent="0.3">
      <c r="A75" s="54">
        <v>42491</v>
      </c>
      <c r="B75" s="1">
        <v>1880</v>
      </c>
      <c r="C75" s="1">
        <v>1990</v>
      </c>
      <c r="D75" s="1">
        <v>1725.5500489999999</v>
      </c>
      <c r="E75" s="1">
        <v>1820.650024</v>
      </c>
      <c r="F75" s="1">
        <v>1817.7402340000001</v>
      </c>
      <c r="G75" s="1">
        <v>1356285</v>
      </c>
      <c r="H75" s="3">
        <f>IF(ISERROR((Table113[[#This Row],[Close]]-E74)/E74),0,(Table113[[#This Row],[Close]]-E74)/E74)</f>
        <v>-2.9167863438840036E-2</v>
      </c>
      <c r="I75" s="3">
        <f>IF(OR(Table113[[#This Row],[Raw Return]]&lt;-20,Table113[[#This Row],[Raw Return]]&gt;20),"Outlier",Table113[[#This Row],[Raw Return]])</f>
        <v>-2.9167863438840036E-2</v>
      </c>
    </row>
    <row r="76" spans="1:9" x14ac:dyDescent="0.3">
      <c r="A76" s="54">
        <v>42522</v>
      </c>
      <c r="B76" s="1">
        <v>1835.9499510000001</v>
      </c>
      <c r="C76" s="1">
        <v>2390</v>
      </c>
      <c r="D76" s="1">
        <v>1762.099976</v>
      </c>
      <c r="E76" s="1">
        <v>2321.6000979999999</v>
      </c>
      <c r="F76" s="1">
        <v>2317.8896479999999</v>
      </c>
      <c r="G76" s="1">
        <v>4080046</v>
      </c>
      <c r="H76" s="3">
        <f>IF(ISERROR((Table113[[#This Row],[Close]]-E75)/E75),0,(Table113[[#This Row],[Close]]-E75)/E75)</f>
        <v>0.27514902227030091</v>
      </c>
      <c r="I76" s="3">
        <f>IF(OR(Table113[[#This Row],[Raw Return]]&lt;-20,Table113[[#This Row],[Raw Return]]&gt;20),"Outlier",Table113[[#This Row],[Raw Return]])</f>
        <v>0.27514902227030091</v>
      </c>
    </row>
    <row r="77" spans="1:9" x14ac:dyDescent="0.3">
      <c r="A77" s="54">
        <v>42552</v>
      </c>
      <c r="B77" s="1">
        <v>2321</v>
      </c>
      <c r="C77" s="1">
        <v>2784.8999020000001</v>
      </c>
      <c r="D77" s="1">
        <v>2292.0500489999999</v>
      </c>
      <c r="E77" s="1">
        <v>2723.8999020000001</v>
      </c>
      <c r="F77" s="1">
        <v>2719.5463869999999</v>
      </c>
      <c r="G77" s="1">
        <v>4213496</v>
      </c>
      <c r="H77" s="3">
        <f>IF(ISERROR((Table113[[#This Row],[Close]]-E76)/E76),0,(Table113[[#This Row],[Close]]-E76)/E76)</f>
        <v>0.17328557331926864</v>
      </c>
      <c r="I77" s="3">
        <f>IF(OR(Table113[[#This Row],[Raw Return]]&lt;-20,Table113[[#This Row],[Raw Return]]&gt;20),"Outlier",Table113[[#This Row],[Raw Return]])</f>
        <v>0.17328557331926864</v>
      </c>
    </row>
    <row r="78" spans="1:9" x14ac:dyDescent="0.3">
      <c r="A78" s="54">
        <v>42583</v>
      </c>
      <c r="B78" s="1">
        <v>2739.8000489999999</v>
      </c>
      <c r="C78" s="1">
        <v>2997</v>
      </c>
      <c r="D78" s="1">
        <v>2576.1499020000001</v>
      </c>
      <c r="E78" s="1">
        <v>2967.3000489999999</v>
      </c>
      <c r="F78" s="1">
        <v>2962.5576169999999</v>
      </c>
      <c r="G78" s="1">
        <v>3675493</v>
      </c>
      <c r="H78" s="3">
        <f>IF(ISERROR((Table113[[#This Row],[Close]]-E77)/E77),0,(Table113[[#This Row],[Close]]-E77)/E77)</f>
        <v>8.9357228883956183E-2</v>
      </c>
      <c r="I78" s="3">
        <f>IF(OR(Table113[[#This Row],[Raw Return]]&lt;-20,Table113[[#This Row],[Raw Return]]&gt;20),"Outlier",Table113[[#This Row],[Raw Return]])</f>
        <v>8.9357228883956183E-2</v>
      </c>
    </row>
    <row r="79" spans="1:9" x14ac:dyDescent="0.3">
      <c r="A79" s="54">
        <v>42614</v>
      </c>
      <c r="B79" s="1">
        <v>2962</v>
      </c>
      <c r="C79" s="1">
        <v>3424.8000489999999</v>
      </c>
      <c r="D79" s="1">
        <v>2862.1000979999999</v>
      </c>
      <c r="E79" s="1">
        <v>3069.5500489999999</v>
      </c>
      <c r="F79" s="1">
        <v>3064.6440429999998</v>
      </c>
      <c r="G79" s="1">
        <v>4031236</v>
      </c>
      <c r="H79" s="3">
        <f>IF(ISERROR((Table113[[#This Row],[Close]]-E78)/E78),0,(Table113[[#This Row],[Close]]-E78)/E78)</f>
        <v>3.4458935163789367E-2</v>
      </c>
      <c r="I79" s="3">
        <f>IF(OR(Table113[[#This Row],[Raw Return]]&lt;-20,Table113[[#This Row],[Raw Return]]&gt;20),"Outlier",Table113[[#This Row],[Raw Return]])</f>
        <v>3.4458935163789367E-2</v>
      </c>
    </row>
    <row r="80" spans="1:9" x14ac:dyDescent="0.3">
      <c r="A80" s="54">
        <v>42644</v>
      </c>
      <c r="B80" s="1">
        <v>3109</v>
      </c>
      <c r="C80" s="1">
        <v>3445</v>
      </c>
      <c r="D80" s="1">
        <v>3089</v>
      </c>
      <c r="E80" s="1">
        <v>3383.1999510000001</v>
      </c>
      <c r="F80" s="1">
        <v>3377.7927249999998</v>
      </c>
      <c r="G80" s="1">
        <v>3471961</v>
      </c>
      <c r="H80" s="3">
        <f>IF(ISERROR((Table113[[#This Row],[Close]]-E79)/E79),0,(Table113[[#This Row],[Close]]-E79)/E79)</f>
        <v>0.10218106790673805</v>
      </c>
      <c r="I80" s="3">
        <f>IF(OR(Table113[[#This Row],[Raw Return]]&lt;-20,Table113[[#This Row],[Raw Return]]&gt;20),"Outlier",Table113[[#This Row],[Raw Return]])</f>
        <v>0.10218106790673805</v>
      </c>
    </row>
    <row r="81" spans="1:9" x14ac:dyDescent="0.3">
      <c r="A81" s="54">
        <v>42675</v>
      </c>
      <c r="B81" s="1">
        <v>3440</v>
      </c>
      <c r="C81" s="1">
        <v>3480</v>
      </c>
      <c r="D81" s="1">
        <v>2480</v>
      </c>
      <c r="E81" s="1">
        <v>2990</v>
      </c>
      <c r="F81" s="1">
        <v>2985.2214359999998</v>
      </c>
      <c r="G81" s="1">
        <v>10156055</v>
      </c>
      <c r="H81" s="3">
        <f>IF(ISERROR((Table113[[#This Row],[Close]]-E80)/E80),0,(Table113[[#This Row],[Close]]-E80)/E80)</f>
        <v>-0.11622131611930851</v>
      </c>
      <c r="I81" s="3">
        <f>IF(OR(Table113[[#This Row],[Raw Return]]&lt;-20,Table113[[#This Row],[Raw Return]]&gt;20),"Outlier",Table113[[#This Row],[Raw Return]])</f>
        <v>-0.11622131611930851</v>
      </c>
    </row>
    <row r="82" spans="1:9" x14ac:dyDescent="0.3">
      <c r="A82" s="54">
        <v>42705</v>
      </c>
      <c r="B82" s="1">
        <v>3009</v>
      </c>
      <c r="C82" s="1">
        <v>3095</v>
      </c>
      <c r="D82" s="1">
        <v>2541.3000489999999</v>
      </c>
      <c r="E82" s="1">
        <v>2894.8500979999999</v>
      </c>
      <c r="F82" s="1">
        <v>2890.2233890000002</v>
      </c>
      <c r="G82" s="1">
        <v>3005657</v>
      </c>
      <c r="H82" s="3">
        <f>IF(ISERROR((Table113[[#This Row],[Close]]-E81)/E81),0,(Table113[[#This Row],[Close]]-E81)/E81)</f>
        <v>-3.1822709698996691E-2</v>
      </c>
      <c r="I82" s="3">
        <f>IF(OR(Table113[[#This Row],[Raw Return]]&lt;-20,Table113[[#This Row],[Raw Return]]&gt;20),"Outlier",Table113[[#This Row],[Raw Return]])</f>
        <v>-3.1822709698996691E-2</v>
      </c>
    </row>
    <row r="83" spans="1:9" x14ac:dyDescent="0.3">
      <c r="A83" s="54">
        <v>42736</v>
      </c>
      <c r="B83" s="1">
        <v>2898</v>
      </c>
      <c r="C83" s="1">
        <v>3338</v>
      </c>
      <c r="D83" s="1">
        <v>2858.8000489999999</v>
      </c>
      <c r="E83" s="1">
        <v>3245.8500979999999</v>
      </c>
      <c r="F83" s="1">
        <v>3240.6623540000001</v>
      </c>
      <c r="G83" s="1">
        <v>1908570</v>
      </c>
      <c r="H83" s="3">
        <f>IF(ISERROR((Table113[[#This Row],[Close]]-E82)/E82),0,(Table113[[#This Row],[Close]]-E82)/E82)</f>
        <v>0.1212498015847175</v>
      </c>
      <c r="I83" s="3">
        <f>IF(OR(Table113[[#This Row],[Raw Return]]&lt;-20,Table113[[#This Row],[Raw Return]]&gt;20),"Outlier",Table113[[#This Row],[Raw Return]])</f>
        <v>0.1212498015847175</v>
      </c>
    </row>
    <row r="84" spans="1:9" x14ac:dyDescent="0.3">
      <c r="A84" s="54">
        <v>42767</v>
      </c>
      <c r="B84" s="1">
        <v>3270</v>
      </c>
      <c r="C84" s="1">
        <v>3980</v>
      </c>
      <c r="D84" s="1">
        <v>3166</v>
      </c>
      <c r="E84" s="1">
        <v>3914.1499020000001</v>
      </c>
      <c r="F84" s="1">
        <v>3907.8940429999998</v>
      </c>
      <c r="G84" s="1">
        <v>2417336</v>
      </c>
      <c r="H84" s="3">
        <f>IF(ISERROR((Table113[[#This Row],[Close]]-E83)/E83),0,(Table113[[#This Row],[Close]]-E83)/E83)</f>
        <v>0.20589361302044956</v>
      </c>
      <c r="I84" s="3">
        <f>IF(OR(Table113[[#This Row],[Raw Return]]&lt;-20,Table113[[#This Row],[Raw Return]]&gt;20),"Outlier",Table113[[#This Row],[Raw Return]])</f>
        <v>0.20589361302044956</v>
      </c>
    </row>
    <row r="85" spans="1:9" x14ac:dyDescent="0.3">
      <c r="A85" s="54">
        <v>42795</v>
      </c>
      <c r="B85" s="1">
        <v>3969</v>
      </c>
      <c r="C85" s="1">
        <v>4217</v>
      </c>
      <c r="D85" s="1">
        <v>3740</v>
      </c>
      <c r="E85" s="1">
        <v>4098.3999020000001</v>
      </c>
      <c r="F85" s="1">
        <v>4091.8496089999999</v>
      </c>
      <c r="G85" s="1">
        <v>1965376</v>
      </c>
      <c r="H85" s="3">
        <f>IF(ISERROR((Table113[[#This Row],[Close]]-E84)/E84),0,(Table113[[#This Row],[Close]]-E84)/E84)</f>
        <v>4.7072801147920881E-2</v>
      </c>
      <c r="I85" s="3">
        <f>IF(OR(Table113[[#This Row],[Raw Return]]&lt;-20,Table113[[#This Row],[Raw Return]]&gt;20),"Outlier",Table113[[#This Row],[Raw Return]])</f>
        <v>4.7072801147920881E-2</v>
      </c>
    </row>
    <row r="86" spans="1:9" x14ac:dyDescent="0.3">
      <c r="A86" s="54">
        <v>42826</v>
      </c>
      <c r="B86" s="1">
        <v>4098.3999020000001</v>
      </c>
      <c r="C86" s="1">
        <v>4750</v>
      </c>
      <c r="D86" s="1">
        <v>4065</v>
      </c>
      <c r="E86" s="1">
        <v>4575.6499020000001</v>
      </c>
      <c r="F86" s="1">
        <v>4568.3374020000001</v>
      </c>
      <c r="G86" s="1">
        <v>2003668</v>
      </c>
      <c r="H86" s="3">
        <f>IF(ISERROR((Table113[[#This Row],[Close]]-E85)/E85),0,(Table113[[#This Row],[Close]]-E85)/E85)</f>
        <v>0.11644788488480692</v>
      </c>
      <c r="I86" s="3">
        <f>IF(OR(Table113[[#This Row],[Raw Return]]&lt;-20,Table113[[#This Row],[Raw Return]]&gt;20),"Outlier",Table113[[#This Row],[Raw Return]])</f>
        <v>0.11644788488480692</v>
      </c>
    </row>
    <row r="87" spans="1:9" x14ac:dyDescent="0.3">
      <c r="A87" s="54">
        <v>42856</v>
      </c>
      <c r="B87" s="1">
        <v>4575.6499020000001</v>
      </c>
      <c r="C87" s="1">
        <v>4671.75</v>
      </c>
      <c r="D87" s="1">
        <v>3801</v>
      </c>
      <c r="E87" s="1">
        <v>4192</v>
      </c>
      <c r="F87" s="1">
        <v>4185.3002930000002</v>
      </c>
      <c r="G87" s="1">
        <v>3342311</v>
      </c>
      <c r="H87" s="3">
        <f>IF(ISERROR((Table113[[#This Row],[Close]]-E86)/E86),0,(Table113[[#This Row],[Close]]-E86)/E86)</f>
        <v>-8.3845991327332128E-2</v>
      </c>
      <c r="I87" s="3">
        <f>IF(OR(Table113[[#This Row],[Raw Return]]&lt;-20,Table113[[#This Row],[Raw Return]]&gt;20),"Outlier",Table113[[#This Row],[Raw Return]])</f>
        <v>-8.3845991327332128E-2</v>
      </c>
    </row>
    <row r="88" spans="1:9" x14ac:dyDescent="0.3">
      <c r="A88" s="54">
        <v>42887</v>
      </c>
      <c r="B88" s="1">
        <v>4141</v>
      </c>
      <c r="C88" s="1">
        <v>4343.4501950000003</v>
      </c>
      <c r="D88" s="1">
        <v>3950</v>
      </c>
      <c r="E88" s="1">
        <v>4118.7001950000003</v>
      </c>
      <c r="F88" s="1">
        <v>4112.1171880000002</v>
      </c>
      <c r="G88" s="1">
        <v>2314209</v>
      </c>
      <c r="H88" s="3">
        <f>IF(ISERROR((Table113[[#This Row],[Close]]-E87)/E87),0,(Table113[[#This Row],[Close]]-E87)/E87)</f>
        <v>-1.7485640505725108E-2</v>
      </c>
      <c r="I88" s="3">
        <f>IF(OR(Table113[[#This Row],[Raw Return]]&lt;-20,Table113[[#This Row],[Raw Return]]&gt;20),"Outlier",Table113[[#This Row],[Raw Return]])</f>
        <v>-1.7485640505725108E-2</v>
      </c>
    </row>
    <row r="89" spans="1:9" x14ac:dyDescent="0.3">
      <c r="A89" s="54">
        <v>42917</v>
      </c>
      <c r="B89" s="1">
        <v>4125</v>
      </c>
      <c r="C89" s="1">
        <v>5098</v>
      </c>
      <c r="D89" s="1">
        <v>4080</v>
      </c>
      <c r="E89" s="1">
        <v>4991.8500979999999</v>
      </c>
      <c r="F89" s="1">
        <v>4983.8720700000003</v>
      </c>
      <c r="G89" s="1">
        <v>4259475</v>
      </c>
      <c r="H89" s="3">
        <f>IF(ISERROR((Table113[[#This Row],[Close]]-E88)/E88),0,(Table113[[#This Row],[Close]]-E88)/E88)</f>
        <v>0.21199647016308248</v>
      </c>
      <c r="I89" s="3">
        <f>IF(OR(Table113[[#This Row],[Raw Return]]&lt;-20,Table113[[#This Row],[Raw Return]]&gt;20),"Outlier",Table113[[#This Row],[Raw Return]])</f>
        <v>0.21199647016308248</v>
      </c>
    </row>
    <row r="90" spans="1:9" x14ac:dyDescent="0.3">
      <c r="A90" s="54">
        <v>42948</v>
      </c>
      <c r="B90" s="1">
        <v>5025</v>
      </c>
      <c r="C90" s="1">
        <v>5630</v>
      </c>
      <c r="D90" s="1">
        <v>4913</v>
      </c>
      <c r="E90" s="1">
        <v>5502.8500979999999</v>
      </c>
      <c r="F90" s="1">
        <v>5496.3735349999997</v>
      </c>
      <c r="G90" s="1">
        <v>4197975</v>
      </c>
      <c r="H90" s="3">
        <f>IF(ISERROR((Table113[[#This Row],[Close]]-E89)/E89),0,(Table113[[#This Row],[Close]]-E89)/E89)</f>
        <v>0.10236685596883884</v>
      </c>
      <c r="I90" s="3">
        <f>IF(OR(Table113[[#This Row],[Raw Return]]&lt;-20,Table113[[#This Row],[Raw Return]]&gt;20),"Outlier",Table113[[#This Row],[Raw Return]])</f>
        <v>0.10236685596883884</v>
      </c>
    </row>
    <row r="91" spans="1:9" x14ac:dyDescent="0.3">
      <c r="A91" s="54">
        <v>42979</v>
      </c>
      <c r="B91" s="1">
        <v>5530</v>
      </c>
      <c r="C91" s="1">
        <v>5790</v>
      </c>
      <c r="D91" s="1">
        <v>5001.75</v>
      </c>
      <c r="E91" s="1">
        <v>5154.4501950000003</v>
      </c>
      <c r="F91" s="1">
        <v>5148.3837890000004</v>
      </c>
      <c r="G91" s="1">
        <v>4012091</v>
      </c>
      <c r="H91" s="3">
        <f>IF(ISERROR((Table113[[#This Row],[Close]]-E90)/E90),0,(Table113[[#This Row],[Close]]-E90)/E90)</f>
        <v>-6.3312628328113976E-2</v>
      </c>
      <c r="I91" s="3">
        <f>IF(OR(Table113[[#This Row],[Raw Return]]&lt;-20,Table113[[#This Row],[Raw Return]]&gt;20),"Outlier",Table113[[#This Row],[Raw Return]])</f>
        <v>-6.3312628328113976E-2</v>
      </c>
    </row>
    <row r="92" spans="1:9" x14ac:dyDescent="0.3">
      <c r="A92" s="54">
        <v>43009</v>
      </c>
      <c r="B92" s="1">
        <v>5154.4501950000003</v>
      </c>
      <c r="C92" s="1">
        <v>5448.7998049999997</v>
      </c>
      <c r="D92" s="1">
        <v>4827.1000979999999</v>
      </c>
      <c r="E92" s="1">
        <v>5010.3500979999999</v>
      </c>
      <c r="F92" s="1">
        <v>5004.4526370000003</v>
      </c>
      <c r="G92" s="1">
        <v>3259133</v>
      </c>
      <c r="H92" s="3">
        <f>IF(ISERROR((Table113[[#This Row],[Close]]-E91)/E91),0,(Table113[[#This Row],[Close]]-E91)/E91)</f>
        <v>-2.7956443761893882E-2</v>
      </c>
      <c r="I92" s="3">
        <f>IF(OR(Table113[[#This Row],[Raw Return]]&lt;-20,Table113[[#This Row],[Raw Return]]&gt;20),"Outlier",Table113[[#This Row],[Raw Return]])</f>
        <v>-2.7956443761893882E-2</v>
      </c>
    </row>
    <row r="93" spans="1:9" x14ac:dyDescent="0.3">
      <c r="A93" s="54">
        <v>43040</v>
      </c>
      <c r="B93" s="1">
        <v>5050</v>
      </c>
      <c r="C93" s="1">
        <v>5349</v>
      </c>
      <c r="D93" s="1">
        <v>4850</v>
      </c>
      <c r="E93" s="1">
        <v>5214.1000979999999</v>
      </c>
      <c r="F93" s="1">
        <v>5207.9628910000001</v>
      </c>
      <c r="G93" s="1">
        <v>2565969</v>
      </c>
      <c r="H93" s="3">
        <f>IF(ISERROR((Table113[[#This Row],[Close]]-E92)/E92),0,(Table113[[#This Row],[Close]]-E92)/E92)</f>
        <v>4.0665820953576008E-2</v>
      </c>
      <c r="I93" s="3">
        <f>IF(OR(Table113[[#This Row],[Raw Return]]&lt;-20,Table113[[#This Row],[Raw Return]]&gt;20),"Outlier",Table113[[#This Row],[Raw Return]])</f>
        <v>4.0665820953576008E-2</v>
      </c>
    </row>
    <row r="94" spans="1:9" x14ac:dyDescent="0.3">
      <c r="A94" s="54">
        <v>43070</v>
      </c>
      <c r="B94" s="1">
        <v>5213.75</v>
      </c>
      <c r="C94" s="1">
        <v>5444.8999020000001</v>
      </c>
      <c r="D94" s="1">
        <v>4905</v>
      </c>
      <c r="E94" s="1">
        <v>5230.3999020000001</v>
      </c>
      <c r="F94" s="1">
        <v>5224.2441410000001</v>
      </c>
      <c r="G94" s="1">
        <v>2331293</v>
      </c>
      <c r="H94" s="3">
        <f>IF(ISERROR((Table113[[#This Row],[Close]]-E93)/E93),0,(Table113[[#This Row],[Close]]-E93)/E93)</f>
        <v>3.1261010900524187E-3</v>
      </c>
      <c r="I94" s="3">
        <f>IF(OR(Table113[[#This Row],[Raw Return]]&lt;-20,Table113[[#This Row],[Raw Return]]&gt;20),"Outlier",Table113[[#This Row],[Raw Return]])</f>
        <v>3.1261010900524187E-3</v>
      </c>
    </row>
    <row r="95" spans="1:9" x14ac:dyDescent="0.3">
      <c r="A95" s="54">
        <v>43101</v>
      </c>
      <c r="B95" s="1">
        <v>5208</v>
      </c>
      <c r="C95" s="1">
        <v>5308.75</v>
      </c>
      <c r="D95" s="1">
        <v>4736.4501950000003</v>
      </c>
      <c r="E95" s="1">
        <v>4812.3500979999999</v>
      </c>
      <c r="F95" s="1">
        <v>4806.6860349999997</v>
      </c>
      <c r="G95" s="1">
        <v>6254387</v>
      </c>
      <c r="H95" s="3">
        <f>IF(ISERROR((Table113[[#This Row],[Close]]-E94)/E94),0,(Table113[[#This Row],[Close]]-E94)/E94)</f>
        <v>-7.9926929457180967E-2</v>
      </c>
      <c r="I95" s="3">
        <f>IF(OR(Table113[[#This Row],[Raw Return]]&lt;-20,Table113[[#This Row],[Raw Return]]&gt;20),"Outlier",Table113[[#This Row],[Raw Return]])</f>
        <v>-7.9926929457180967E-2</v>
      </c>
    </row>
    <row r="96" spans="1:9" x14ac:dyDescent="0.3">
      <c r="A96" s="54">
        <v>43132</v>
      </c>
      <c r="B96" s="1">
        <v>4811.0498049999997</v>
      </c>
      <c r="C96" s="1">
        <v>5350</v>
      </c>
      <c r="D96" s="1">
        <v>4500</v>
      </c>
      <c r="E96" s="1">
        <v>5051.7001950000003</v>
      </c>
      <c r="F96" s="1">
        <v>5045.7543949999999</v>
      </c>
      <c r="G96" s="1">
        <v>3272244</v>
      </c>
      <c r="H96" s="3">
        <f>IF(ISERROR((Table113[[#This Row],[Close]]-E95)/E95),0,(Table113[[#This Row],[Close]]-E95)/E95)</f>
        <v>4.9736634310848196E-2</v>
      </c>
      <c r="I96" s="3">
        <f>IF(OR(Table113[[#This Row],[Raw Return]]&lt;-20,Table113[[#This Row],[Raw Return]]&gt;20),"Outlier",Table113[[#This Row],[Raw Return]])</f>
        <v>4.9736634310848196E-2</v>
      </c>
    </row>
    <row r="97" spans="1:9" x14ac:dyDescent="0.3">
      <c r="A97" s="54">
        <v>43160</v>
      </c>
      <c r="B97" s="1">
        <v>5052</v>
      </c>
      <c r="C97" s="1">
        <v>5299</v>
      </c>
      <c r="D97" s="1">
        <v>4800</v>
      </c>
      <c r="E97" s="1">
        <v>5171.5498049999997</v>
      </c>
      <c r="F97" s="1">
        <v>5165.4624020000001</v>
      </c>
      <c r="G97" s="1">
        <v>3217296</v>
      </c>
      <c r="H97" s="3">
        <f>IF(ISERROR((Table113[[#This Row],[Close]]-E96)/E96),0,(Table113[[#This Row],[Close]]-E96)/E96)</f>
        <v>2.3724608621592851E-2</v>
      </c>
      <c r="I97" s="3">
        <f>IF(OR(Table113[[#This Row],[Raw Return]]&lt;-20,Table113[[#This Row],[Raw Return]]&gt;20),"Outlier",Table113[[#This Row],[Raw Return]])</f>
        <v>2.3724608621592851E-2</v>
      </c>
    </row>
    <row r="98" spans="1:9" x14ac:dyDescent="0.3">
      <c r="A98" s="54">
        <v>43191</v>
      </c>
      <c r="B98" s="1">
        <v>5075</v>
      </c>
      <c r="C98" s="1">
        <v>5585.9501950000003</v>
      </c>
      <c r="D98" s="1">
        <v>5071.1499020000001</v>
      </c>
      <c r="E98" s="1">
        <v>5482.6000979999999</v>
      </c>
      <c r="F98" s="1">
        <v>5476.1474609999996</v>
      </c>
      <c r="G98" s="1">
        <v>2873483</v>
      </c>
      <c r="H98" s="3">
        <f>IF(ISERROR((Table113[[#This Row],[Close]]-E97)/E97),0,(Table113[[#This Row],[Close]]-E97)/E97)</f>
        <v>6.0146436702450026E-2</v>
      </c>
      <c r="I98" s="3">
        <f>IF(OR(Table113[[#This Row],[Raw Return]]&lt;-20,Table113[[#This Row],[Raw Return]]&gt;20),"Outlier",Table113[[#This Row],[Raw Return]])</f>
        <v>6.0146436702450026E-2</v>
      </c>
    </row>
    <row r="99" spans="1:9" x14ac:dyDescent="0.3">
      <c r="A99" s="54">
        <v>43221</v>
      </c>
      <c r="B99" s="1">
        <v>5482.6000979999999</v>
      </c>
      <c r="C99" s="1">
        <v>6156.8999020000001</v>
      </c>
      <c r="D99" s="1">
        <v>5225</v>
      </c>
      <c r="E99" s="1">
        <v>6042.25</v>
      </c>
      <c r="F99" s="1">
        <v>6035.1381840000004</v>
      </c>
      <c r="G99" s="1">
        <v>3802126</v>
      </c>
      <c r="H99" s="3">
        <f>IF(ISERROR((Table113[[#This Row],[Close]]-E98)/E98),0,(Table113[[#This Row],[Close]]-E98)/E98)</f>
        <v>0.10207746178754767</v>
      </c>
      <c r="I99" s="3">
        <f>IF(OR(Table113[[#This Row],[Raw Return]]&lt;-20,Table113[[#This Row],[Raw Return]]&gt;20),"Outlier",Table113[[#This Row],[Raw Return]])</f>
        <v>0.10207746178754767</v>
      </c>
    </row>
    <row r="100" spans="1:9" x14ac:dyDescent="0.3">
      <c r="A100" s="54">
        <v>43252</v>
      </c>
      <c r="B100" s="1">
        <v>6069</v>
      </c>
      <c r="C100" s="1">
        <v>6293.6000979999999</v>
      </c>
      <c r="D100" s="1">
        <v>5682.6000979999999</v>
      </c>
      <c r="E100" s="1">
        <v>5821.1000979999999</v>
      </c>
      <c r="F100" s="1">
        <v>5814.2485349999997</v>
      </c>
      <c r="G100" s="1">
        <v>3272065</v>
      </c>
      <c r="H100" s="3">
        <f>IF(ISERROR((Table113[[#This Row],[Close]]-E99)/E99),0,(Table113[[#This Row],[Close]]-E99)/E99)</f>
        <v>-3.6600587860482453E-2</v>
      </c>
      <c r="I100" s="3">
        <f>IF(OR(Table113[[#This Row],[Raw Return]]&lt;-20,Table113[[#This Row],[Raw Return]]&gt;20),"Outlier",Table113[[#This Row],[Raw Return]])</f>
        <v>-3.6600587860482453E-2</v>
      </c>
    </row>
    <row r="101" spans="1:9" x14ac:dyDescent="0.3">
      <c r="A101" s="54">
        <v>43282</v>
      </c>
      <c r="B101" s="1">
        <v>5860</v>
      </c>
      <c r="C101" s="1">
        <v>7100</v>
      </c>
      <c r="D101" s="1">
        <v>5750.4501950000003</v>
      </c>
      <c r="E101" s="1">
        <v>6977.2998049999997</v>
      </c>
      <c r="F101" s="1">
        <v>6969.0878910000001</v>
      </c>
      <c r="G101" s="1">
        <v>5266714</v>
      </c>
      <c r="H101" s="3">
        <f>IF(ISERROR((Table113[[#This Row],[Close]]-E100)/E100),0,(Table113[[#This Row],[Close]]-E100)/E100)</f>
        <v>0.19862219984797103</v>
      </c>
      <c r="I101" s="3">
        <f>IF(OR(Table113[[#This Row],[Raw Return]]&lt;-20,Table113[[#This Row],[Raw Return]]&gt;20),"Outlier",Table113[[#This Row],[Raw Return]])</f>
        <v>0.19862219984797103</v>
      </c>
    </row>
    <row r="102" spans="1:9" x14ac:dyDescent="0.3">
      <c r="A102" s="54">
        <v>43313</v>
      </c>
      <c r="B102" s="1">
        <v>7039.7001950000003</v>
      </c>
      <c r="C102" s="1">
        <v>7200</v>
      </c>
      <c r="D102" s="1">
        <v>6725</v>
      </c>
      <c r="E102" s="1">
        <v>6747.7998049999997</v>
      </c>
      <c r="F102" s="1">
        <v>6741.8134769999997</v>
      </c>
      <c r="G102" s="1">
        <v>3275423</v>
      </c>
      <c r="H102" s="3">
        <f>IF(ISERROR((Table113[[#This Row],[Close]]-E101)/E101),0,(Table113[[#This Row],[Close]]-E101)/E101)</f>
        <v>-3.2892380493029422E-2</v>
      </c>
      <c r="I102" s="3">
        <f>IF(OR(Table113[[#This Row],[Raw Return]]&lt;-20,Table113[[#This Row],[Raw Return]]&gt;20),"Outlier",Table113[[#This Row],[Raw Return]])</f>
        <v>-3.2892380493029422E-2</v>
      </c>
    </row>
    <row r="103" spans="1:9" x14ac:dyDescent="0.3">
      <c r="A103" s="54">
        <v>43344</v>
      </c>
      <c r="B103" s="1">
        <v>6770</v>
      </c>
      <c r="C103" s="1">
        <v>6840</v>
      </c>
      <c r="D103" s="1">
        <v>5366</v>
      </c>
      <c r="E103" s="1">
        <v>6006.2001950000003</v>
      </c>
      <c r="F103" s="1">
        <v>6000.8720700000003</v>
      </c>
      <c r="G103" s="1">
        <v>4926718</v>
      </c>
      <c r="H103" s="3">
        <f>IF(ISERROR((Table113[[#This Row],[Close]]-E102)/E102),0,(Table113[[#This Row],[Close]]-E102)/E102)</f>
        <v>-0.1099024321157968</v>
      </c>
      <c r="I103" s="3">
        <f>IF(OR(Table113[[#This Row],[Raw Return]]&lt;-20,Table113[[#This Row],[Raw Return]]&gt;20),"Outlier",Table113[[#This Row],[Raw Return]])</f>
        <v>-0.1099024321157968</v>
      </c>
    </row>
    <row r="104" spans="1:9" x14ac:dyDescent="0.3">
      <c r="A104" s="54">
        <v>43374</v>
      </c>
      <c r="B104" s="1">
        <v>6000</v>
      </c>
      <c r="C104" s="1">
        <v>6040</v>
      </c>
      <c r="D104" s="1">
        <v>4955</v>
      </c>
      <c r="E104" s="1">
        <v>5404.6499020000001</v>
      </c>
      <c r="F104" s="1">
        <v>5399.8554690000001</v>
      </c>
      <c r="G104" s="1">
        <v>7010580</v>
      </c>
      <c r="H104" s="3">
        <f>IF(ISERROR((Table113[[#This Row],[Close]]-E103)/E103),0,(Table113[[#This Row],[Close]]-E103)/E103)</f>
        <v>-0.10015488552991868</v>
      </c>
      <c r="I104" s="3">
        <f>IF(OR(Table113[[#This Row],[Raw Return]]&lt;-20,Table113[[#This Row],[Raw Return]]&gt;20),"Outlier",Table113[[#This Row],[Raw Return]])</f>
        <v>-0.10015488552991868</v>
      </c>
    </row>
    <row r="105" spans="1:9" x14ac:dyDescent="0.3">
      <c r="A105" s="54">
        <v>43405</v>
      </c>
      <c r="B105" s="1">
        <v>5420</v>
      </c>
      <c r="C105" s="1">
        <v>6100</v>
      </c>
      <c r="D105" s="1">
        <v>5370.6499020000001</v>
      </c>
      <c r="E105" s="1">
        <v>5994.3500979999999</v>
      </c>
      <c r="F105" s="1">
        <v>5989.0322269999997</v>
      </c>
      <c r="G105" s="1">
        <v>3831105</v>
      </c>
      <c r="H105" s="3">
        <f>IF(ISERROR((Table113[[#This Row],[Close]]-E104)/E104),0,(Table113[[#This Row],[Close]]-E104)/E104)</f>
        <v>0.10910978633080011</v>
      </c>
      <c r="I105" s="3">
        <f>IF(OR(Table113[[#This Row],[Raw Return]]&lt;-20,Table113[[#This Row],[Raw Return]]&gt;20),"Outlier",Table113[[#This Row],[Raw Return]])</f>
        <v>0.10910978633080011</v>
      </c>
    </row>
    <row r="106" spans="1:9" x14ac:dyDescent="0.3">
      <c r="A106" s="54">
        <v>43435</v>
      </c>
      <c r="B106" s="1">
        <v>6060</v>
      </c>
      <c r="C106" s="1">
        <v>6591.2001950000003</v>
      </c>
      <c r="D106" s="1">
        <v>5612</v>
      </c>
      <c r="E106" s="1">
        <v>6476.9501950000003</v>
      </c>
      <c r="F106" s="1">
        <v>6471.2041019999997</v>
      </c>
      <c r="G106" s="1">
        <v>4239592</v>
      </c>
      <c r="H106" s="3">
        <f>IF(ISERROR((Table113[[#This Row],[Close]]-E105)/E105),0,(Table113[[#This Row],[Close]]-E105)/E105)</f>
        <v>8.0509160978271654E-2</v>
      </c>
      <c r="I106" s="3">
        <f>IF(OR(Table113[[#This Row],[Raw Return]]&lt;-20,Table113[[#This Row],[Raw Return]]&gt;20),"Outlier",Table113[[#This Row],[Raw Return]])</f>
        <v>8.0509160978271654E-2</v>
      </c>
    </row>
    <row r="107" spans="1:9" x14ac:dyDescent="0.3">
      <c r="A107" s="54">
        <v>43466</v>
      </c>
      <c r="B107" s="1">
        <v>6515</v>
      </c>
      <c r="C107" s="1">
        <v>6535</v>
      </c>
      <c r="D107" s="1">
        <v>5948.7998049999997</v>
      </c>
      <c r="E107" s="1">
        <v>6091.8999020000001</v>
      </c>
      <c r="F107" s="1">
        <v>6086.4951170000004</v>
      </c>
      <c r="G107" s="1">
        <v>4467317</v>
      </c>
      <c r="H107" s="3">
        <f>IF(ISERROR((Table113[[#This Row],[Close]]-E106)/E106),0,(Table113[[#This Row],[Close]]-E106)/E106)</f>
        <v>-5.9449321271182048E-2</v>
      </c>
      <c r="I107" s="3">
        <f>IF(OR(Table113[[#This Row],[Raw Return]]&lt;-20,Table113[[#This Row],[Raw Return]]&gt;20),"Outlier",Table113[[#This Row],[Raw Return]])</f>
        <v>-5.9449321271182048E-2</v>
      </c>
    </row>
    <row r="108" spans="1:9" x14ac:dyDescent="0.3">
      <c r="A108" s="54">
        <v>43497</v>
      </c>
      <c r="B108" s="1">
        <v>6123.8999020000001</v>
      </c>
      <c r="C108" s="1">
        <v>6509.7001950000003</v>
      </c>
      <c r="D108" s="1">
        <v>5855</v>
      </c>
      <c r="E108" s="1">
        <v>6462.4501950000003</v>
      </c>
      <c r="F108" s="1">
        <v>6456.7172849999997</v>
      </c>
      <c r="G108" s="1">
        <v>4434088</v>
      </c>
      <c r="H108" s="3">
        <f>IF(ISERROR((Table113[[#This Row],[Close]]-E107)/E107),0,(Table113[[#This Row],[Close]]-E107)/E107)</f>
        <v>6.0826720556972184E-2</v>
      </c>
      <c r="I108" s="3">
        <f>IF(OR(Table113[[#This Row],[Raw Return]]&lt;-20,Table113[[#This Row],[Raw Return]]&gt;20),"Outlier",Table113[[#This Row],[Raw Return]])</f>
        <v>6.0826720556972184E-2</v>
      </c>
    </row>
    <row r="109" spans="1:9" x14ac:dyDescent="0.3">
      <c r="A109" s="54">
        <v>43525</v>
      </c>
      <c r="B109" s="1">
        <v>6480</v>
      </c>
      <c r="C109" s="1">
        <v>7080</v>
      </c>
      <c r="D109" s="1">
        <v>6386</v>
      </c>
      <c r="E109" s="1">
        <v>7037.0498049999997</v>
      </c>
      <c r="F109" s="1">
        <v>7030.8071289999998</v>
      </c>
      <c r="G109" s="1">
        <v>4102193</v>
      </c>
      <c r="H109" s="3">
        <f>IF(ISERROR((Table113[[#This Row],[Close]]-E108)/E108),0,(Table113[[#This Row],[Close]]-E108)/E108)</f>
        <v>8.8913584269410262E-2</v>
      </c>
      <c r="I109" s="3">
        <f>IF(OR(Table113[[#This Row],[Raw Return]]&lt;-20,Table113[[#This Row],[Raw Return]]&gt;20),"Outlier",Table113[[#This Row],[Raw Return]])</f>
        <v>8.8913584269410262E-2</v>
      </c>
    </row>
    <row r="110" spans="1:9" x14ac:dyDescent="0.3">
      <c r="A110" s="54">
        <v>43556</v>
      </c>
      <c r="B110" s="1">
        <v>7090</v>
      </c>
      <c r="C110" s="1">
        <v>7747.2001950000003</v>
      </c>
      <c r="D110" s="1">
        <v>7040</v>
      </c>
      <c r="E110" s="1">
        <v>7520.4501950000003</v>
      </c>
      <c r="F110" s="1">
        <v>7513.7783200000003</v>
      </c>
      <c r="G110" s="1">
        <v>3738034</v>
      </c>
      <c r="H110" s="3">
        <f>IF(ISERROR((Table113[[#This Row],[Close]]-E109)/E109),0,(Table113[[#This Row],[Close]]-E109)/E109)</f>
        <v>6.8693614994245547E-2</v>
      </c>
      <c r="I110" s="3">
        <f>IF(OR(Table113[[#This Row],[Raw Return]]&lt;-20,Table113[[#This Row],[Raw Return]]&gt;20),"Outlier",Table113[[#This Row],[Raw Return]])</f>
        <v>6.8693614994245547E-2</v>
      </c>
    </row>
    <row r="111" spans="1:9" x14ac:dyDescent="0.3">
      <c r="A111" s="54">
        <v>43586</v>
      </c>
      <c r="B111" s="1">
        <v>7520.4501950000003</v>
      </c>
      <c r="C111" s="1">
        <v>8335</v>
      </c>
      <c r="D111" s="1">
        <v>7226.0498049999997</v>
      </c>
      <c r="E111" s="1">
        <v>8187.9501950000003</v>
      </c>
      <c r="F111" s="1">
        <v>8180.6865230000003</v>
      </c>
      <c r="G111" s="1">
        <v>5527010</v>
      </c>
      <c r="H111" s="3">
        <f>IF(ISERROR((Table113[[#This Row],[Close]]-E110)/E110),0,(Table113[[#This Row],[Close]]-E110)/E110)</f>
        <v>8.875798425522316E-2</v>
      </c>
      <c r="I111" s="3">
        <f>IF(OR(Table113[[#This Row],[Raw Return]]&lt;-20,Table113[[#This Row],[Raw Return]]&gt;20),"Outlier",Table113[[#This Row],[Raw Return]])</f>
        <v>8.875798425522316E-2</v>
      </c>
    </row>
    <row r="112" spans="1:9" x14ac:dyDescent="0.3">
      <c r="A112" s="54">
        <v>43617</v>
      </c>
      <c r="B112" s="1">
        <v>8194</v>
      </c>
      <c r="C112" s="1">
        <v>8557.8496090000008</v>
      </c>
      <c r="D112" s="1">
        <v>8094.6499020000001</v>
      </c>
      <c r="E112" s="1">
        <v>8524.6503909999992</v>
      </c>
      <c r="F112" s="1">
        <v>8517.0878909999992</v>
      </c>
      <c r="G112" s="1">
        <v>2792406</v>
      </c>
      <c r="H112" s="3">
        <f>IF(ISERROR((Table113[[#This Row],[Close]]-E111)/E111),0,(Table113[[#This Row],[Close]]-E111)/E111)</f>
        <v>4.1121426972724626E-2</v>
      </c>
      <c r="I112" s="3">
        <f>IF(OR(Table113[[#This Row],[Raw Return]]&lt;-20,Table113[[#This Row],[Raw Return]]&gt;20),"Outlier",Table113[[#This Row],[Raw Return]])</f>
        <v>4.1121426972724626E-2</v>
      </c>
    </row>
    <row r="113" spans="1:9" x14ac:dyDescent="0.3">
      <c r="A113" s="54">
        <v>43647</v>
      </c>
      <c r="B113" s="1">
        <v>8548</v>
      </c>
      <c r="C113" s="1">
        <v>8580</v>
      </c>
      <c r="D113" s="1">
        <v>6631.7001950000003</v>
      </c>
      <c r="E113" s="1">
        <v>7097.8500979999999</v>
      </c>
      <c r="F113" s="1">
        <v>7091.5532229999999</v>
      </c>
      <c r="G113" s="1">
        <v>10081054</v>
      </c>
      <c r="H113" s="3">
        <f>IF(ISERROR((Table113[[#This Row],[Close]]-E112)/E112),0,(Table113[[#This Row],[Close]]-E112)/E112)</f>
        <v>-0.16737346724580759</v>
      </c>
      <c r="I113" s="3">
        <f>IF(OR(Table113[[#This Row],[Raw Return]]&lt;-20,Table113[[#This Row],[Raw Return]]&gt;20),"Outlier",Table113[[#This Row],[Raw Return]])</f>
        <v>-0.16737346724580759</v>
      </c>
    </row>
    <row r="114" spans="1:9" x14ac:dyDescent="0.3">
      <c r="A114" s="54">
        <v>43678</v>
      </c>
      <c r="B114" s="1">
        <v>7075</v>
      </c>
      <c r="C114" s="1">
        <v>7590</v>
      </c>
      <c r="D114" s="1">
        <v>6581</v>
      </c>
      <c r="E114" s="1">
        <v>7119.5498049999997</v>
      </c>
      <c r="F114" s="1">
        <v>7115.5566410000001</v>
      </c>
      <c r="G114" s="1">
        <v>8779466</v>
      </c>
      <c r="H114" s="3">
        <f>IF(ISERROR((Table113[[#This Row],[Close]]-E113)/E113),0,(Table113[[#This Row],[Close]]-E113)/E113)</f>
        <v>3.0572224970085247E-3</v>
      </c>
      <c r="I114" s="3">
        <f>IF(OR(Table113[[#This Row],[Raw Return]]&lt;-20,Table113[[#This Row],[Raw Return]]&gt;20),"Outlier",Table113[[#This Row],[Raw Return]])</f>
        <v>3.0572224970085247E-3</v>
      </c>
    </row>
    <row r="115" spans="1:9" x14ac:dyDescent="0.3">
      <c r="A115" s="54">
        <v>43709</v>
      </c>
      <c r="B115" s="1">
        <v>7119.5498049999997</v>
      </c>
      <c r="C115" s="1">
        <v>8668.7998050000006</v>
      </c>
      <c r="D115" s="1">
        <v>6950</v>
      </c>
      <c r="E115" s="1">
        <v>8513</v>
      </c>
      <c r="F115" s="1">
        <v>8508.2255860000005</v>
      </c>
      <c r="G115" s="1">
        <v>7417809</v>
      </c>
      <c r="H115" s="3">
        <f>IF(ISERROR((Table113[[#This Row],[Close]]-E114)/E114),0,(Table113[[#This Row],[Close]]-E114)/E114)</f>
        <v>0.19572167246044014</v>
      </c>
      <c r="I115" s="3">
        <f>IF(OR(Table113[[#This Row],[Raw Return]]&lt;-20,Table113[[#This Row],[Raw Return]]&gt;20),"Outlier",Table113[[#This Row],[Raw Return]])</f>
        <v>0.19572167246044014</v>
      </c>
    </row>
    <row r="116" spans="1:9" x14ac:dyDescent="0.3">
      <c r="A116" s="54">
        <v>43739</v>
      </c>
      <c r="B116" s="1">
        <v>8571</v>
      </c>
      <c r="C116" s="1">
        <v>8613.9501949999994</v>
      </c>
      <c r="D116" s="1">
        <v>7852</v>
      </c>
      <c r="E116" s="1">
        <v>8134.3500979999999</v>
      </c>
      <c r="F116" s="1">
        <v>8129.7875979999999</v>
      </c>
      <c r="G116" s="1">
        <v>6592178</v>
      </c>
      <c r="H116" s="3">
        <f>IF(ISERROR((Table113[[#This Row],[Close]]-E115)/E115),0,(Table113[[#This Row],[Close]]-E115)/E115)</f>
        <v>-4.44790205567955E-2</v>
      </c>
      <c r="I116" s="3">
        <f>IF(OR(Table113[[#This Row],[Raw Return]]&lt;-20,Table113[[#This Row],[Raw Return]]&gt;20),"Outlier",Table113[[#This Row],[Raw Return]])</f>
        <v>-4.44790205567955E-2</v>
      </c>
    </row>
    <row r="117" spans="1:9" x14ac:dyDescent="0.3">
      <c r="A117" s="54">
        <v>43770</v>
      </c>
      <c r="B117" s="1">
        <v>8168</v>
      </c>
      <c r="C117" s="1">
        <v>9284.75</v>
      </c>
      <c r="D117" s="1">
        <v>8110.5</v>
      </c>
      <c r="E117" s="1">
        <v>9110.25</v>
      </c>
      <c r="F117" s="1">
        <v>9105.140625</v>
      </c>
      <c r="G117" s="1">
        <v>5743365</v>
      </c>
      <c r="H117" s="3">
        <f>IF(ISERROR((Table113[[#This Row],[Close]]-E116)/E116),0,(Table113[[#This Row],[Close]]-E116)/E116)</f>
        <v>0.11997269483642528</v>
      </c>
      <c r="I117" s="3">
        <f>IF(OR(Table113[[#This Row],[Raw Return]]&lt;-20,Table113[[#This Row],[Raw Return]]&gt;20),"Outlier",Table113[[#This Row],[Raw Return]])</f>
        <v>0.11997269483642528</v>
      </c>
    </row>
    <row r="118" spans="1:9" x14ac:dyDescent="0.3">
      <c r="A118" s="54">
        <v>43800</v>
      </c>
      <c r="B118" s="1">
        <v>9110</v>
      </c>
      <c r="C118" s="1">
        <v>9482</v>
      </c>
      <c r="D118" s="1">
        <v>8821.0498050000006</v>
      </c>
      <c r="E118" s="1">
        <v>9393.3496090000008</v>
      </c>
      <c r="F118" s="1">
        <v>9388.0810550000006</v>
      </c>
      <c r="G118" s="1">
        <v>3691338</v>
      </c>
      <c r="H118" s="3">
        <f>IF(ISERROR((Table113[[#This Row],[Close]]-E117)/E117),0,(Table113[[#This Row],[Close]]-E117)/E117)</f>
        <v>3.1074845256716423E-2</v>
      </c>
      <c r="I118" s="3">
        <f>IF(OR(Table113[[#This Row],[Raw Return]]&lt;-20,Table113[[#This Row],[Raw Return]]&gt;20),"Outlier",Table113[[#This Row],[Raw Return]])</f>
        <v>3.1074845256716423E-2</v>
      </c>
    </row>
    <row r="119" spans="1:9" x14ac:dyDescent="0.3">
      <c r="A119" s="54">
        <v>43831</v>
      </c>
      <c r="B119" s="1">
        <v>9420</v>
      </c>
      <c r="C119" s="1">
        <v>9950</v>
      </c>
      <c r="D119" s="1">
        <v>8961.5996090000008</v>
      </c>
      <c r="E119" s="1">
        <v>9441.4003909999992</v>
      </c>
      <c r="F119" s="1">
        <v>9436.1044920000004</v>
      </c>
      <c r="G119" s="1">
        <v>4736428</v>
      </c>
      <c r="H119" s="3">
        <f>IF(ISERROR((Table113[[#This Row],[Close]]-E118)/E118),0,(Table113[[#This Row],[Close]]-E118)/E118)</f>
        <v>5.1154044084508249E-3</v>
      </c>
      <c r="I119" s="3">
        <f>IF(OR(Table113[[#This Row],[Raw Return]]&lt;-20,Table113[[#This Row],[Raw Return]]&gt;20),"Outlier",Table113[[#This Row],[Raw Return]])</f>
        <v>5.1154044084508249E-3</v>
      </c>
    </row>
    <row r="120" spans="1:9" x14ac:dyDescent="0.3">
      <c r="A120" s="54">
        <v>43862</v>
      </c>
      <c r="B120" s="1">
        <v>9442.5498050000006</v>
      </c>
      <c r="C120" s="1">
        <v>9840.9501949999994</v>
      </c>
      <c r="D120" s="1">
        <v>8820</v>
      </c>
      <c r="E120" s="1">
        <v>9050.75</v>
      </c>
      <c r="F120" s="1">
        <v>9045.6738280000009</v>
      </c>
      <c r="G120" s="1">
        <v>5395388</v>
      </c>
      <c r="H120" s="3">
        <f>IF(ISERROR((Table113[[#This Row],[Close]]-E119)/E119),0,(Table113[[#This Row],[Close]]-E119)/E119)</f>
        <v>-4.1376318641500057E-2</v>
      </c>
      <c r="I120" s="3">
        <f>IF(OR(Table113[[#This Row],[Raw Return]]&lt;-20,Table113[[#This Row],[Raw Return]]&gt;20),"Outlier",Table113[[#This Row],[Raw Return]])</f>
        <v>-4.1376318641500057E-2</v>
      </c>
    </row>
    <row r="121" spans="1:9" x14ac:dyDescent="0.3">
      <c r="A121" s="54">
        <v>43891</v>
      </c>
      <c r="B121" s="1">
        <v>9300</v>
      </c>
      <c r="C121" s="1">
        <v>9300</v>
      </c>
      <c r="D121" s="1">
        <v>4160.25</v>
      </c>
      <c r="E121" s="1">
        <v>4591.2001950000003</v>
      </c>
      <c r="F121" s="1">
        <v>4588.625</v>
      </c>
      <c r="G121" s="1">
        <v>14376675</v>
      </c>
      <c r="H121" s="3">
        <f>IF(ISERROR((Table113[[#This Row],[Close]]-E120)/E120),0,(Table113[[#This Row],[Close]]-E120)/E120)</f>
        <v>-0.49272710051653174</v>
      </c>
      <c r="I121" s="3">
        <f>IF(OR(Table113[[#This Row],[Raw Return]]&lt;-20,Table113[[#This Row],[Raw Return]]&gt;20),"Outlier",Table113[[#This Row],[Raw Return]])</f>
        <v>-0.49272710051653174</v>
      </c>
    </row>
  </sheetData>
  <pageMargins left="0.75" right="0.75" top="1" bottom="1" header="0.5" footer="0.5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7E3E6-B292-4F8D-A1A9-A4B61B4E84C8}">
  <dimension ref="A1:L121"/>
  <sheetViews>
    <sheetView showGridLines="0" workbookViewId="0"/>
  </sheetViews>
  <sheetFormatPr defaultColWidth="11.19921875" defaultRowHeight="15.6" x14ac:dyDescent="0.3"/>
  <cols>
    <col min="6" max="6" width="11" customWidth="1"/>
    <col min="8" max="8" width="13.5" style="4" bestFit="1" customWidth="1"/>
    <col min="9" max="9" width="13.69921875" style="4" bestFit="1" customWidth="1"/>
    <col min="12" max="12" width="13.5" bestFit="1" customWidth="1"/>
  </cols>
  <sheetData>
    <row r="1" spans="1:12" x14ac:dyDescent="0.3">
      <c r="A1" s="1" t="s">
        <v>2</v>
      </c>
      <c r="B1" s="1" t="s">
        <v>28</v>
      </c>
      <c r="C1" s="1" t="s">
        <v>29</v>
      </c>
      <c r="D1" s="1" t="s">
        <v>30</v>
      </c>
      <c r="E1" s="1" t="s">
        <v>31</v>
      </c>
      <c r="F1" s="1" t="s">
        <v>32</v>
      </c>
      <c r="G1" s="1" t="s">
        <v>33</v>
      </c>
      <c r="H1" s="3" t="s">
        <v>15</v>
      </c>
      <c r="I1" s="3" t="s">
        <v>35</v>
      </c>
    </row>
    <row r="2" spans="1:12" ht="16.2" thickBot="1" x14ac:dyDescent="0.35">
      <c r="A2" s="54">
        <v>40269</v>
      </c>
      <c r="B2" s="1">
        <v>5249.2001950000003</v>
      </c>
      <c r="C2" s="1">
        <v>5399.6499020000001</v>
      </c>
      <c r="D2" s="1">
        <v>5160.8999020000001</v>
      </c>
      <c r="E2" s="1">
        <v>5278</v>
      </c>
      <c r="F2" s="1">
        <v>5278</v>
      </c>
      <c r="G2" s="1">
        <v>0</v>
      </c>
      <c r="H2" s="3" t="s">
        <v>16</v>
      </c>
      <c r="I2" s="3" t="s">
        <v>16</v>
      </c>
    </row>
    <row r="3" spans="1:12" ht="16.2" thickBot="1" x14ac:dyDescent="0.35">
      <c r="A3" s="54">
        <v>40299</v>
      </c>
      <c r="B3" s="1">
        <v>5278.3999020000001</v>
      </c>
      <c r="C3" s="1">
        <v>5278.7001950000003</v>
      </c>
      <c r="D3" s="1">
        <v>4786.4501950000003</v>
      </c>
      <c r="E3" s="1">
        <v>5086.2998049999997</v>
      </c>
      <c r="F3" s="1">
        <v>5086.2998049999997</v>
      </c>
      <c r="G3" s="1">
        <v>0</v>
      </c>
      <c r="H3" s="3">
        <f>IF(ISERROR((Table14[[#This Row],[Close]]-E2)/E2),0,(Table14[[#This Row],[Close]]-E2)/E2)</f>
        <v>-3.6320612921561267E-2</v>
      </c>
      <c r="I3" s="3">
        <f>IF(OR(Table14[[#This Row],[Raw Return]]&lt;-20,Table14[[#This Row],[Raw Return]]&gt;20),"Outlier",Table14[[#This Row],[Raw Return]])</f>
        <v>-3.6320612921561267E-2</v>
      </c>
      <c r="K3" s="21" t="s">
        <v>36</v>
      </c>
      <c r="L3" s="23">
        <f>AVERAGE(I3:I121)</f>
        <v>5.379748245454917E-3</v>
      </c>
    </row>
    <row r="4" spans="1:12" x14ac:dyDescent="0.3">
      <c r="A4" s="54">
        <v>40330</v>
      </c>
      <c r="B4" s="1">
        <v>5086.25</v>
      </c>
      <c r="C4" s="1">
        <v>5366.75</v>
      </c>
      <c r="D4" s="1">
        <v>4961.0498049999997</v>
      </c>
      <c r="E4" s="1">
        <v>5312.5</v>
      </c>
      <c r="F4" s="1">
        <v>5312.5</v>
      </c>
      <c r="G4" s="1">
        <v>0</v>
      </c>
      <c r="H4" s="3">
        <f>IF(ISERROR((Table14[[#This Row],[Close]]-E3)/E3),0,(Table14[[#This Row],[Close]]-E3)/E3)</f>
        <v>4.447244631109596E-2</v>
      </c>
      <c r="I4" s="3">
        <f>IF(OR(Table14[[#This Row],[Raw Return]]&lt;-20,Table14[[#This Row],[Raw Return]]&gt;20),"Outlier",Table14[[#This Row],[Raw Return]])</f>
        <v>4.447244631109596E-2</v>
      </c>
    </row>
    <row r="5" spans="1:12" x14ac:dyDescent="0.3">
      <c r="A5" s="54">
        <v>40360</v>
      </c>
      <c r="B5" s="1">
        <v>5312.0498049999997</v>
      </c>
      <c r="C5" s="1">
        <v>5477.5</v>
      </c>
      <c r="D5" s="1">
        <v>5225.6000979999999</v>
      </c>
      <c r="E5" s="1">
        <v>5367.6000979999999</v>
      </c>
      <c r="F5" s="1">
        <v>5367.6000979999999</v>
      </c>
      <c r="G5" s="1">
        <v>0</v>
      </c>
      <c r="H5" s="3">
        <f>IF(ISERROR((Table14[[#This Row],[Close]]-E4)/E4),0,(Table14[[#This Row],[Close]]-E4)/E4)</f>
        <v>1.0371783152941155E-2</v>
      </c>
      <c r="I5" s="3">
        <f>IF(OR(Table14[[#This Row],[Raw Return]]&lt;-20,Table14[[#This Row],[Raw Return]]&gt;20),"Outlier",Table14[[#This Row],[Raw Return]])</f>
        <v>1.0371783152941155E-2</v>
      </c>
    </row>
    <row r="6" spans="1:12" x14ac:dyDescent="0.3">
      <c r="A6" s="54">
        <v>40391</v>
      </c>
      <c r="B6" s="1">
        <v>5369.5498049999997</v>
      </c>
      <c r="C6" s="1">
        <v>5549.7998049999997</v>
      </c>
      <c r="D6" s="1">
        <v>5348.8999020000001</v>
      </c>
      <c r="E6" s="1">
        <v>5402.3999020000001</v>
      </c>
      <c r="F6" s="1">
        <v>5402.3999020000001</v>
      </c>
      <c r="G6" s="1">
        <v>0</v>
      </c>
      <c r="H6" s="3">
        <f>IF(ISERROR((Table14[[#This Row],[Close]]-E5)/E5),0,(Table14[[#This Row],[Close]]-E5)/E5)</f>
        <v>6.4833078777546856E-3</v>
      </c>
      <c r="I6" s="3">
        <f>IF(OR(Table14[[#This Row],[Raw Return]]&lt;-20,Table14[[#This Row],[Raw Return]]&gt;20),"Outlier",Table14[[#This Row],[Raw Return]])</f>
        <v>6.4833078777546856E-3</v>
      </c>
    </row>
    <row r="7" spans="1:12" x14ac:dyDescent="0.3">
      <c r="A7" s="54">
        <v>40422</v>
      </c>
      <c r="B7" s="1">
        <v>5403.0498049999997</v>
      </c>
      <c r="C7" s="1">
        <v>6073.5</v>
      </c>
      <c r="D7" s="1">
        <v>5403.0498049999997</v>
      </c>
      <c r="E7" s="1">
        <v>6029.9501950000003</v>
      </c>
      <c r="F7" s="1">
        <v>6029.9501950000003</v>
      </c>
      <c r="G7" s="1">
        <v>0</v>
      </c>
      <c r="H7" s="3">
        <f>IF(ISERROR((Table14[[#This Row],[Close]]-E6)/E6),0,(Table14[[#This Row],[Close]]-E6)/E6)</f>
        <v>0.11616139204498309</v>
      </c>
      <c r="I7" s="3">
        <f>IF(OR(Table14[[#This Row],[Raw Return]]&lt;-20,Table14[[#This Row],[Raw Return]]&gt;20),"Outlier",Table14[[#This Row],[Raw Return]])</f>
        <v>0.11616139204498309</v>
      </c>
    </row>
    <row r="8" spans="1:12" x14ac:dyDescent="0.3">
      <c r="A8" s="54">
        <v>40452</v>
      </c>
      <c r="B8" s="1">
        <v>6030.2998049999997</v>
      </c>
      <c r="C8" s="1">
        <v>6284.1000979999999</v>
      </c>
      <c r="D8" s="1">
        <v>5937.1000979999999</v>
      </c>
      <c r="E8" s="1">
        <v>6017.7001950000003</v>
      </c>
      <c r="F8" s="1">
        <v>6017.7001950000003</v>
      </c>
      <c r="G8" s="1">
        <v>0</v>
      </c>
      <c r="H8" s="3">
        <f>IF(ISERROR((Table14[[#This Row],[Close]]-E7)/E7),0,(Table14[[#This Row],[Close]]-E7)/E7)</f>
        <v>-2.0315259005219692E-3</v>
      </c>
      <c r="I8" s="3">
        <f>IF(OR(Table14[[#This Row],[Raw Return]]&lt;-20,Table14[[#This Row],[Raw Return]]&gt;20),"Outlier",Table14[[#This Row],[Raw Return]])</f>
        <v>-2.0315259005219692E-3</v>
      </c>
      <c r="L8" s="43"/>
    </row>
    <row r="9" spans="1:12" x14ac:dyDescent="0.3">
      <c r="A9" s="54">
        <v>40483</v>
      </c>
      <c r="B9" s="1">
        <v>6092.2998049999997</v>
      </c>
      <c r="C9" s="1">
        <v>6338.5</v>
      </c>
      <c r="D9" s="1">
        <v>5690.3500979999999</v>
      </c>
      <c r="E9" s="1">
        <v>5862.7001950000003</v>
      </c>
      <c r="F9" s="1">
        <v>5862.7001950000003</v>
      </c>
      <c r="G9" s="1">
        <v>0</v>
      </c>
      <c r="H9" s="3">
        <f>IF(ISERROR((Table14[[#This Row],[Close]]-E8)/E8),0,(Table14[[#This Row],[Close]]-E8)/E8)</f>
        <v>-2.5757348318679409E-2</v>
      </c>
      <c r="I9" s="3">
        <f>IF(OR(Table14[[#This Row],[Raw Return]]&lt;-20,Table14[[#This Row],[Raw Return]]&gt;20),"Outlier",Table14[[#This Row],[Raw Return]])</f>
        <v>-2.5757348318679409E-2</v>
      </c>
      <c r="L9" s="43"/>
    </row>
    <row r="10" spans="1:12" x14ac:dyDescent="0.3">
      <c r="A10" s="54">
        <v>40513</v>
      </c>
      <c r="B10" s="1">
        <v>5871</v>
      </c>
      <c r="C10" s="1">
        <v>6147.2998049999997</v>
      </c>
      <c r="D10" s="1">
        <v>5721.1499020000001</v>
      </c>
      <c r="E10" s="1">
        <v>6134.5</v>
      </c>
      <c r="F10" s="1">
        <v>6134.5</v>
      </c>
      <c r="G10" s="1">
        <v>0</v>
      </c>
      <c r="H10" s="3">
        <f>IF(ISERROR((Table14[[#This Row],[Close]]-E9)/E9),0,(Table14[[#This Row],[Close]]-E9)/E9)</f>
        <v>4.6360856936161245E-2</v>
      </c>
      <c r="I10" s="3">
        <f>IF(OR(Table14[[#This Row],[Raw Return]]&lt;-20,Table14[[#This Row],[Raw Return]]&gt;20),"Outlier",Table14[[#This Row],[Raw Return]])</f>
        <v>4.6360856936161245E-2</v>
      </c>
    </row>
    <row r="11" spans="1:12" x14ac:dyDescent="0.3">
      <c r="A11" s="54">
        <v>40544</v>
      </c>
      <c r="B11" s="1">
        <v>6177.4501950000003</v>
      </c>
      <c r="C11" s="1">
        <v>6181.0498049999997</v>
      </c>
      <c r="D11" s="1">
        <v>5416.6499020000001</v>
      </c>
      <c r="E11" s="1">
        <v>5505.8999020000001</v>
      </c>
      <c r="F11" s="1">
        <v>5505.8999020000001</v>
      </c>
      <c r="G11" s="1">
        <v>0</v>
      </c>
      <c r="H11" s="3">
        <f>IF(ISERROR((Table14[[#This Row],[Close]]-E10)/E10),0,(Table14[[#This Row],[Close]]-E10)/E10)</f>
        <v>-0.10246965490260003</v>
      </c>
      <c r="I11" s="3">
        <f>IF(OR(Table14[[#This Row],[Raw Return]]&lt;-20,Table14[[#This Row],[Raw Return]]&gt;20),"Outlier",Table14[[#This Row],[Raw Return]])</f>
        <v>-0.10246965490260003</v>
      </c>
    </row>
    <row r="12" spans="1:12" x14ac:dyDescent="0.3">
      <c r="A12" s="54">
        <v>40575</v>
      </c>
      <c r="B12" s="1">
        <v>5537.2998049999997</v>
      </c>
      <c r="C12" s="1">
        <v>5599.25</v>
      </c>
      <c r="D12" s="1">
        <v>5177.7001950000003</v>
      </c>
      <c r="E12" s="1">
        <v>5333.25</v>
      </c>
      <c r="F12" s="1">
        <v>5333.25</v>
      </c>
      <c r="G12" s="1">
        <v>0</v>
      </c>
      <c r="H12" s="3">
        <f>IF(ISERROR((Table14[[#This Row],[Close]]-E11)/E11),0,(Table14[[#This Row],[Close]]-E11)/E11)</f>
        <v>-3.1357254049839446E-2</v>
      </c>
      <c r="I12" s="3">
        <f>IF(OR(Table14[[#This Row],[Raw Return]]&lt;-20,Table14[[#This Row],[Raw Return]]&gt;20),"Outlier",Table14[[#This Row],[Raw Return]])</f>
        <v>-3.1357254049839446E-2</v>
      </c>
    </row>
    <row r="13" spans="1:12" x14ac:dyDescent="0.3">
      <c r="A13" s="54">
        <v>40603</v>
      </c>
      <c r="B13" s="1">
        <v>5382</v>
      </c>
      <c r="C13" s="1">
        <v>5872</v>
      </c>
      <c r="D13" s="1">
        <v>5348.2001950000003</v>
      </c>
      <c r="E13" s="1">
        <v>5833.75</v>
      </c>
      <c r="F13" s="1">
        <v>5833.75</v>
      </c>
      <c r="G13" s="1">
        <v>0</v>
      </c>
      <c r="H13" s="3">
        <f>IF(ISERROR((Table14[[#This Row],[Close]]-E12)/E12),0,(Table14[[#This Row],[Close]]-E12)/E12)</f>
        <v>9.384521633150518E-2</v>
      </c>
      <c r="I13" s="3">
        <f>IF(OR(Table14[[#This Row],[Raw Return]]&lt;-20,Table14[[#This Row],[Raw Return]]&gt;20),"Outlier",Table14[[#This Row],[Raw Return]])</f>
        <v>9.384521633150518E-2</v>
      </c>
    </row>
    <row r="14" spans="1:12" x14ac:dyDescent="0.3">
      <c r="A14" s="54">
        <v>40634</v>
      </c>
      <c r="B14" s="1">
        <v>5835</v>
      </c>
      <c r="C14" s="1">
        <v>5944.4501950000003</v>
      </c>
      <c r="D14" s="1">
        <v>5693.25</v>
      </c>
      <c r="E14" s="1">
        <v>5749.5</v>
      </c>
      <c r="F14" s="1">
        <v>5749.5</v>
      </c>
      <c r="G14" s="1">
        <v>0</v>
      </c>
      <c r="H14" s="3">
        <f>IF(ISERROR((Table14[[#This Row],[Close]]-E13)/E13),0,(Table14[[#This Row],[Close]]-E13)/E13)</f>
        <v>-1.4441825583886866E-2</v>
      </c>
      <c r="I14" s="3">
        <f>IF(OR(Table14[[#This Row],[Raw Return]]&lt;-20,Table14[[#This Row],[Raw Return]]&gt;20),"Outlier",Table14[[#This Row],[Raw Return]])</f>
        <v>-1.4441825583886866E-2</v>
      </c>
    </row>
    <row r="15" spans="1:12" x14ac:dyDescent="0.3">
      <c r="A15" s="54">
        <v>40664</v>
      </c>
      <c r="B15" s="1">
        <v>5766.8999020000001</v>
      </c>
      <c r="C15" s="1">
        <v>5775.25</v>
      </c>
      <c r="D15" s="1">
        <v>5328.7001950000003</v>
      </c>
      <c r="E15" s="1">
        <v>5473.1000979999999</v>
      </c>
      <c r="F15" s="1">
        <v>5473.1000979999999</v>
      </c>
      <c r="G15" s="1">
        <v>0</v>
      </c>
      <c r="H15" s="3">
        <f>IF(ISERROR((Table14[[#This Row],[Close]]-E14)/E14),0,(Table14[[#This Row],[Close]]-E14)/E14)</f>
        <v>-4.807372849813029E-2</v>
      </c>
      <c r="I15" s="3">
        <f>IF(OR(Table14[[#This Row],[Raw Return]]&lt;-20,Table14[[#This Row],[Raw Return]]&gt;20),"Outlier",Table14[[#This Row],[Raw Return]])</f>
        <v>-4.807372849813029E-2</v>
      </c>
    </row>
    <row r="16" spans="1:12" x14ac:dyDescent="0.3">
      <c r="A16" s="54">
        <v>40695</v>
      </c>
      <c r="B16" s="1">
        <v>5561.0498049999997</v>
      </c>
      <c r="C16" s="1">
        <v>5657.8999020000001</v>
      </c>
      <c r="D16" s="1">
        <v>5195.8999020000001</v>
      </c>
      <c r="E16" s="1">
        <v>5647.3999020000001</v>
      </c>
      <c r="F16" s="1">
        <v>5647.3999020000001</v>
      </c>
      <c r="G16" s="1">
        <v>0</v>
      </c>
      <c r="H16" s="3">
        <f>IF(ISERROR((Table14[[#This Row],[Close]]-E15)/E15),0,(Table14[[#This Row],[Close]]-E15)/E15)</f>
        <v>3.1846631868416492E-2</v>
      </c>
      <c r="I16" s="3">
        <f>IF(OR(Table14[[#This Row],[Raw Return]]&lt;-20,Table14[[#This Row],[Raw Return]]&gt;20),"Outlier",Table14[[#This Row],[Raw Return]])</f>
        <v>3.1846631868416492E-2</v>
      </c>
    </row>
    <row r="17" spans="1:9" x14ac:dyDescent="0.3">
      <c r="A17" s="54">
        <v>40725</v>
      </c>
      <c r="B17" s="1">
        <v>5705.75</v>
      </c>
      <c r="C17" s="1">
        <v>5740.3999020000001</v>
      </c>
      <c r="D17" s="1">
        <v>5453.9501950000003</v>
      </c>
      <c r="E17" s="1">
        <v>5482</v>
      </c>
      <c r="F17" s="1">
        <v>5482</v>
      </c>
      <c r="G17" s="1">
        <v>0</v>
      </c>
      <c r="H17" s="3">
        <f>IF(ISERROR((Table14[[#This Row],[Close]]-E16)/E16),0,(Table14[[#This Row],[Close]]-E16)/E16)</f>
        <v>-2.928779701636226E-2</v>
      </c>
      <c r="I17" s="3">
        <f>IF(OR(Table14[[#This Row],[Raw Return]]&lt;-20,Table14[[#This Row],[Raw Return]]&gt;20),"Outlier",Table14[[#This Row],[Raw Return]])</f>
        <v>-2.928779701636226E-2</v>
      </c>
    </row>
    <row r="18" spans="1:9" x14ac:dyDescent="0.3">
      <c r="A18" s="54">
        <v>40756</v>
      </c>
      <c r="B18" s="1">
        <v>5527.5</v>
      </c>
      <c r="C18" s="1">
        <v>5551.8999020000001</v>
      </c>
      <c r="D18" s="1">
        <v>4720</v>
      </c>
      <c r="E18" s="1">
        <v>5001</v>
      </c>
      <c r="F18" s="1">
        <v>5001</v>
      </c>
      <c r="G18" s="1">
        <v>0</v>
      </c>
      <c r="H18" s="3">
        <f>IF(ISERROR((Table14[[#This Row],[Close]]-E17)/E17),0,(Table14[[#This Row],[Close]]-E17)/E17)</f>
        <v>-8.7741700109449108E-2</v>
      </c>
      <c r="I18" s="3">
        <f>IF(OR(Table14[[#This Row],[Raw Return]]&lt;-20,Table14[[#This Row],[Raw Return]]&gt;20),"Outlier",Table14[[#This Row],[Raw Return]])</f>
        <v>-8.7741700109449108E-2</v>
      </c>
    </row>
    <row r="19" spans="1:9" x14ac:dyDescent="0.3">
      <c r="A19" s="54">
        <v>40787</v>
      </c>
      <c r="B19" s="1">
        <v>5001</v>
      </c>
      <c r="C19" s="1">
        <v>5169.25</v>
      </c>
      <c r="D19" s="1">
        <v>4758.8500979999999</v>
      </c>
      <c r="E19" s="1">
        <v>4943.25</v>
      </c>
      <c r="F19" s="1">
        <v>4943.25</v>
      </c>
      <c r="G19" s="1">
        <v>0</v>
      </c>
      <c r="H19" s="3">
        <f>IF(ISERROR((Table14[[#This Row],[Close]]-E18)/E18),0,(Table14[[#This Row],[Close]]-E18)/E18)</f>
        <v>-1.1547690461907619E-2</v>
      </c>
      <c r="I19" s="3">
        <f>IF(OR(Table14[[#This Row],[Raw Return]]&lt;-20,Table14[[#This Row],[Raw Return]]&gt;20),"Outlier",Table14[[#This Row],[Raw Return]])</f>
        <v>-1.1547690461907619E-2</v>
      </c>
    </row>
    <row r="20" spans="1:9" x14ac:dyDescent="0.3">
      <c r="A20" s="54">
        <v>40817</v>
      </c>
      <c r="B20" s="1">
        <v>4874.3999020000001</v>
      </c>
      <c r="C20" s="1">
        <v>5399.7001950000003</v>
      </c>
      <c r="D20" s="1">
        <v>4728.2998049999997</v>
      </c>
      <c r="E20" s="1">
        <v>5326.6000979999999</v>
      </c>
      <c r="F20" s="1">
        <v>5326.6000979999999</v>
      </c>
      <c r="G20" s="1">
        <v>0</v>
      </c>
      <c r="H20" s="3">
        <f>IF(ISERROR((Table14[[#This Row],[Close]]-E19)/E19),0,(Table14[[#This Row],[Close]]-E19)/E19)</f>
        <v>7.7550214534971906E-2</v>
      </c>
      <c r="I20" s="3">
        <f>IF(OR(Table14[[#This Row],[Raw Return]]&lt;-20,Table14[[#This Row],[Raw Return]]&gt;20),"Outlier",Table14[[#This Row],[Raw Return]])</f>
        <v>7.7550214534971906E-2</v>
      </c>
    </row>
    <row r="21" spans="1:9" x14ac:dyDescent="0.3">
      <c r="A21" s="54">
        <v>40848</v>
      </c>
      <c r="B21" s="1">
        <v>5278.6000979999999</v>
      </c>
      <c r="C21" s="1">
        <v>5326.4501950000003</v>
      </c>
      <c r="D21" s="1">
        <v>4640.9501950000003</v>
      </c>
      <c r="E21" s="1">
        <v>4832.0498049999997</v>
      </c>
      <c r="F21" s="1">
        <v>4832.0498049999997</v>
      </c>
      <c r="G21" s="1">
        <v>0</v>
      </c>
      <c r="H21" s="3">
        <f>IF(ISERROR((Table14[[#This Row],[Close]]-E20)/E20),0,(Table14[[#This Row],[Close]]-E20)/E20)</f>
        <v>-9.2845395543339371E-2</v>
      </c>
      <c r="I21" s="3">
        <f>IF(OR(Table14[[#This Row],[Raw Return]]&lt;-20,Table14[[#This Row],[Raw Return]]&gt;20),"Outlier",Table14[[#This Row],[Raw Return]])</f>
        <v>-9.2845395543339371E-2</v>
      </c>
    </row>
    <row r="22" spans="1:9" x14ac:dyDescent="0.3">
      <c r="A22" s="54">
        <v>40878</v>
      </c>
      <c r="B22" s="1">
        <v>4970.8500979999999</v>
      </c>
      <c r="C22" s="1">
        <v>5099.25</v>
      </c>
      <c r="D22" s="1">
        <v>4531.1499020000001</v>
      </c>
      <c r="E22" s="1">
        <v>4624.2998049999997</v>
      </c>
      <c r="F22" s="1">
        <v>4624.2998049999997</v>
      </c>
      <c r="G22" s="1">
        <v>0</v>
      </c>
      <c r="H22" s="3">
        <f>IF(ISERROR((Table14[[#This Row],[Close]]-E21)/E21),0,(Table14[[#This Row],[Close]]-E21)/E21)</f>
        <v>-4.2994176050302528E-2</v>
      </c>
      <c r="I22" s="3">
        <f>IF(OR(Table14[[#This Row],[Raw Return]]&lt;-20,Table14[[#This Row],[Raw Return]]&gt;20),"Outlier",Table14[[#This Row],[Raw Return]])</f>
        <v>-4.2994176050302528E-2</v>
      </c>
    </row>
    <row r="23" spans="1:9" x14ac:dyDescent="0.3">
      <c r="A23" s="54">
        <v>40909</v>
      </c>
      <c r="B23" s="1">
        <v>4675.7998049999997</v>
      </c>
      <c r="C23" s="1">
        <v>5217</v>
      </c>
      <c r="D23" s="1">
        <v>4675.7998049999997</v>
      </c>
      <c r="E23" s="1">
        <v>5199.25</v>
      </c>
      <c r="F23" s="1">
        <v>5199.25</v>
      </c>
      <c r="G23" s="1">
        <v>0</v>
      </c>
      <c r="H23" s="3">
        <f>IF(ISERROR((Table14[[#This Row],[Close]]-E22)/E22),0,(Table14[[#This Row],[Close]]-E22)/E22)</f>
        <v>0.12433237879134447</v>
      </c>
      <c r="I23" s="3">
        <f>IF(OR(Table14[[#This Row],[Raw Return]]&lt;-20,Table14[[#This Row],[Raw Return]]&gt;20),"Outlier",Table14[[#This Row],[Raw Return]])</f>
        <v>0.12433237879134447</v>
      </c>
    </row>
    <row r="24" spans="1:9" x14ac:dyDescent="0.3">
      <c r="A24" s="54">
        <v>40940</v>
      </c>
      <c r="B24" s="1">
        <v>5198.1499020000001</v>
      </c>
      <c r="C24" s="1">
        <v>5629.9501950000003</v>
      </c>
      <c r="D24" s="1">
        <v>5159</v>
      </c>
      <c r="E24" s="1">
        <v>5385.2001950000003</v>
      </c>
      <c r="F24" s="1">
        <v>5385.2001950000003</v>
      </c>
      <c r="G24" s="1">
        <v>0</v>
      </c>
      <c r="H24" s="3">
        <f>IF(ISERROR((Table14[[#This Row],[Close]]-E23)/E23),0,(Table14[[#This Row],[Close]]-E23)/E23)</f>
        <v>3.5764811270856442E-2</v>
      </c>
      <c r="I24" s="3">
        <f>IF(OR(Table14[[#This Row],[Raw Return]]&lt;-20,Table14[[#This Row],[Raw Return]]&gt;20),"Outlier",Table14[[#This Row],[Raw Return]])</f>
        <v>3.5764811270856442E-2</v>
      </c>
    </row>
    <row r="25" spans="1:9" x14ac:dyDescent="0.3">
      <c r="A25" s="54">
        <v>40969</v>
      </c>
      <c r="B25" s="1">
        <v>5366</v>
      </c>
      <c r="C25" s="1">
        <v>5499.3999020000001</v>
      </c>
      <c r="D25" s="1">
        <v>5135.9501950000003</v>
      </c>
      <c r="E25" s="1">
        <v>5295.5498049999997</v>
      </c>
      <c r="F25" s="1">
        <v>5295.5498049999997</v>
      </c>
      <c r="G25" s="1">
        <v>0</v>
      </c>
      <c r="H25" s="3">
        <f>IF(ISERROR((Table14[[#This Row],[Close]]-E24)/E24),0,(Table14[[#This Row],[Close]]-E24)/E24)</f>
        <v>-1.6647550091682468E-2</v>
      </c>
      <c r="I25" s="3">
        <f>IF(OR(Table14[[#This Row],[Raw Return]]&lt;-20,Table14[[#This Row],[Raw Return]]&gt;20),"Outlier",Table14[[#This Row],[Raw Return]])</f>
        <v>-1.6647550091682468E-2</v>
      </c>
    </row>
    <row r="26" spans="1:9" x14ac:dyDescent="0.3">
      <c r="A26" s="54">
        <v>41000</v>
      </c>
      <c r="B26" s="1">
        <v>5296.3500979999999</v>
      </c>
      <c r="C26" s="1">
        <v>5378.75</v>
      </c>
      <c r="D26" s="1">
        <v>5154.2998049999997</v>
      </c>
      <c r="E26" s="1">
        <v>5248.1499020000001</v>
      </c>
      <c r="F26" s="1">
        <v>5248.1499020000001</v>
      </c>
      <c r="G26" s="1">
        <v>0</v>
      </c>
      <c r="H26" s="3">
        <f>IF(ISERROR((Table14[[#This Row],[Close]]-E25)/E25),0,(Table14[[#This Row],[Close]]-E25)/E25)</f>
        <v>-8.9508936268043546E-3</v>
      </c>
      <c r="I26" s="3">
        <f>IF(OR(Table14[[#This Row],[Raw Return]]&lt;-20,Table14[[#This Row],[Raw Return]]&gt;20),"Outlier",Table14[[#This Row],[Raw Return]])</f>
        <v>-8.9508936268043546E-3</v>
      </c>
    </row>
    <row r="27" spans="1:9" x14ac:dyDescent="0.3">
      <c r="A27" s="54">
        <v>41030</v>
      </c>
      <c r="B27" s="1">
        <v>5248.1499020000001</v>
      </c>
      <c r="C27" s="1">
        <v>5279.6000979999999</v>
      </c>
      <c r="D27" s="1">
        <v>4788.9501950000003</v>
      </c>
      <c r="E27" s="1">
        <v>4924.25</v>
      </c>
      <c r="F27" s="1">
        <v>4924.25</v>
      </c>
      <c r="G27" s="1">
        <v>0</v>
      </c>
      <c r="H27" s="3">
        <f>IF(ISERROR((Table14[[#This Row],[Close]]-E26)/E26),0,(Table14[[#This Row],[Close]]-E26)/E26)</f>
        <v>-6.1716968464747196E-2</v>
      </c>
      <c r="I27" s="3">
        <f>IF(OR(Table14[[#This Row],[Raw Return]]&lt;-20,Table14[[#This Row],[Raw Return]]&gt;20),"Outlier",Table14[[#This Row],[Raw Return]])</f>
        <v>-6.1716968464747196E-2</v>
      </c>
    </row>
    <row r="28" spans="1:9" x14ac:dyDescent="0.3">
      <c r="A28" s="54">
        <v>41061</v>
      </c>
      <c r="B28" s="1">
        <v>4910.8500979999999</v>
      </c>
      <c r="C28" s="1">
        <v>5286.25</v>
      </c>
      <c r="D28" s="1">
        <v>4770.3500979999999</v>
      </c>
      <c r="E28" s="1">
        <v>5278.8999020000001</v>
      </c>
      <c r="F28" s="1">
        <v>5278.8999020000001</v>
      </c>
      <c r="G28" s="1">
        <v>0</v>
      </c>
      <c r="H28" s="3">
        <f>IF(ISERROR((Table14[[#This Row],[Close]]-E27)/E27),0,(Table14[[#This Row],[Close]]-E27)/E27)</f>
        <v>7.2021100065999918E-2</v>
      </c>
      <c r="I28" s="3">
        <f>IF(OR(Table14[[#This Row],[Raw Return]]&lt;-20,Table14[[#This Row],[Raw Return]]&gt;20),"Outlier",Table14[[#This Row],[Raw Return]])</f>
        <v>7.2021100065999918E-2</v>
      </c>
    </row>
    <row r="29" spans="1:9" x14ac:dyDescent="0.3">
      <c r="A29" s="54">
        <v>41091</v>
      </c>
      <c r="B29" s="1">
        <v>5283.8500979999999</v>
      </c>
      <c r="C29" s="1">
        <v>5348.5498049999997</v>
      </c>
      <c r="D29" s="1">
        <v>5032.3999020000001</v>
      </c>
      <c r="E29" s="1">
        <v>5229</v>
      </c>
      <c r="F29" s="1">
        <v>5229</v>
      </c>
      <c r="G29" s="1">
        <v>0</v>
      </c>
      <c r="H29" s="3">
        <f>IF(ISERROR((Table14[[#This Row],[Close]]-E28)/E28),0,(Table14[[#This Row],[Close]]-E28)/E28)</f>
        <v>-9.4527085048713832E-3</v>
      </c>
      <c r="I29" s="3">
        <f>IF(OR(Table14[[#This Row],[Raw Return]]&lt;-20,Table14[[#This Row],[Raw Return]]&gt;20),"Outlier",Table14[[#This Row],[Raw Return]])</f>
        <v>-9.4527085048713832E-3</v>
      </c>
    </row>
    <row r="30" spans="1:9" x14ac:dyDescent="0.3">
      <c r="A30" s="54">
        <v>41122</v>
      </c>
      <c r="B30" s="1">
        <v>5220.7001950000003</v>
      </c>
      <c r="C30" s="1">
        <v>5448.6000979999999</v>
      </c>
      <c r="D30" s="1">
        <v>5164.6499020000001</v>
      </c>
      <c r="E30" s="1">
        <v>5258.5</v>
      </c>
      <c r="F30" s="1">
        <v>5258.5</v>
      </c>
      <c r="G30" s="1">
        <v>0</v>
      </c>
      <c r="H30" s="3">
        <f>IF(ISERROR((Table14[[#This Row],[Close]]-E29)/E29),0,(Table14[[#This Row],[Close]]-E29)/E29)</f>
        <v>5.6416140753490149E-3</v>
      </c>
      <c r="I30" s="3">
        <f>IF(OR(Table14[[#This Row],[Raw Return]]&lt;-20,Table14[[#This Row],[Raw Return]]&gt;20),"Outlier",Table14[[#This Row],[Raw Return]])</f>
        <v>5.6416140753490149E-3</v>
      </c>
    </row>
    <row r="31" spans="1:9" x14ac:dyDescent="0.3">
      <c r="A31" s="54">
        <v>41153</v>
      </c>
      <c r="B31" s="1">
        <v>5276.5</v>
      </c>
      <c r="C31" s="1">
        <v>5735.1499020000001</v>
      </c>
      <c r="D31" s="1">
        <v>5215.7001950000003</v>
      </c>
      <c r="E31" s="1">
        <v>5703.2998049999997</v>
      </c>
      <c r="F31" s="1">
        <v>5703.2998049999997</v>
      </c>
      <c r="G31" s="1">
        <v>0</v>
      </c>
      <c r="H31" s="3">
        <f>IF(ISERROR((Table14[[#This Row],[Close]]-E30)/E30),0,(Table14[[#This Row],[Close]]-E30)/E30)</f>
        <v>8.4586822287724572E-2</v>
      </c>
      <c r="I31" s="3">
        <f>IF(OR(Table14[[#This Row],[Raw Return]]&lt;-20,Table14[[#This Row],[Raw Return]]&gt;20),"Outlier",Table14[[#This Row],[Raw Return]])</f>
        <v>8.4586822287724572E-2</v>
      </c>
    </row>
    <row r="32" spans="1:9" x14ac:dyDescent="0.3">
      <c r="A32" s="54">
        <v>41183</v>
      </c>
      <c r="B32" s="1">
        <v>5704.75</v>
      </c>
      <c r="C32" s="1">
        <v>5815.3500979999999</v>
      </c>
      <c r="D32" s="1">
        <v>4888.2001950000003</v>
      </c>
      <c r="E32" s="1">
        <v>5619.7001950000003</v>
      </c>
      <c r="F32" s="1">
        <v>5619.7001950000003</v>
      </c>
      <c r="G32" s="1">
        <v>0</v>
      </c>
      <c r="H32" s="3">
        <f>IF(ISERROR((Table14[[#This Row],[Close]]-E31)/E31),0,(Table14[[#This Row],[Close]]-E31)/E31)</f>
        <v>-1.4658112471434299E-2</v>
      </c>
      <c r="I32" s="3">
        <f>IF(OR(Table14[[#This Row],[Raw Return]]&lt;-20,Table14[[#This Row],[Raw Return]]&gt;20),"Outlier",Table14[[#This Row],[Raw Return]])</f>
        <v>-1.4658112471434299E-2</v>
      </c>
    </row>
    <row r="33" spans="1:9" x14ac:dyDescent="0.3">
      <c r="A33" s="54">
        <v>41214</v>
      </c>
      <c r="B33" s="1">
        <v>5609.8500979999999</v>
      </c>
      <c r="C33" s="1">
        <v>5885.25</v>
      </c>
      <c r="D33" s="1">
        <v>5548.3500979999999</v>
      </c>
      <c r="E33" s="1">
        <v>5879.8500979999999</v>
      </c>
      <c r="F33" s="1">
        <v>5879.8500979999999</v>
      </c>
      <c r="G33" s="1">
        <v>0</v>
      </c>
      <c r="H33" s="3">
        <f>IF(ISERROR((Table14[[#This Row],[Close]]-E32)/E32),0,(Table14[[#This Row],[Close]]-E32)/E32)</f>
        <v>4.6292487850412727E-2</v>
      </c>
      <c r="I33" s="3">
        <f>IF(OR(Table14[[#This Row],[Raw Return]]&lt;-20,Table14[[#This Row],[Raw Return]]&gt;20),"Outlier",Table14[[#This Row],[Raw Return]])</f>
        <v>4.6292487850412727E-2</v>
      </c>
    </row>
    <row r="34" spans="1:9" x14ac:dyDescent="0.3">
      <c r="A34" s="54">
        <v>41244</v>
      </c>
      <c r="B34" s="1">
        <v>5878.25</v>
      </c>
      <c r="C34" s="1">
        <v>5965.1499020000001</v>
      </c>
      <c r="D34" s="1">
        <v>5823.1499020000001</v>
      </c>
      <c r="E34" s="1">
        <v>5905.1000979999999</v>
      </c>
      <c r="F34" s="1">
        <v>5905.1000979999999</v>
      </c>
      <c r="G34" s="1">
        <v>0</v>
      </c>
      <c r="H34" s="3">
        <f>IF(ISERROR((Table14[[#This Row],[Close]]-E33)/E33),0,(Table14[[#This Row],[Close]]-E33)/E33)</f>
        <v>4.2943271646650747E-3</v>
      </c>
      <c r="I34" s="3">
        <f>IF(OR(Table14[[#This Row],[Raw Return]]&lt;-20,Table14[[#This Row],[Raw Return]]&gt;20),"Outlier",Table14[[#This Row],[Raw Return]])</f>
        <v>4.2943271646650747E-3</v>
      </c>
    </row>
    <row r="35" spans="1:9" x14ac:dyDescent="0.3">
      <c r="A35" s="54">
        <v>41275</v>
      </c>
      <c r="B35" s="1">
        <v>5982.6000979999999</v>
      </c>
      <c r="C35" s="1">
        <v>6111.7998049999997</v>
      </c>
      <c r="D35" s="1">
        <v>5940.6000979999999</v>
      </c>
      <c r="E35" s="1">
        <v>6034.75</v>
      </c>
      <c r="F35" s="1">
        <v>6034.75</v>
      </c>
      <c r="G35" s="1">
        <v>1293100</v>
      </c>
      <c r="H35" s="3">
        <f>IF(ISERROR((Table14[[#This Row],[Close]]-E34)/E34),0,(Table14[[#This Row],[Close]]-E34)/E34)</f>
        <v>2.1955580743484988E-2</v>
      </c>
      <c r="I35" s="3">
        <f>IF(OR(Table14[[#This Row],[Raw Return]]&lt;-20,Table14[[#This Row],[Raw Return]]&gt;20),"Outlier",Table14[[#This Row],[Raw Return]])</f>
        <v>2.1955580743484988E-2</v>
      </c>
    </row>
    <row r="36" spans="1:9" x14ac:dyDescent="0.3">
      <c r="A36" s="54">
        <v>41306</v>
      </c>
      <c r="B36" s="1">
        <v>6040.9501950000003</v>
      </c>
      <c r="C36" s="1">
        <v>6052.9501950000003</v>
      </c>
      <c r="D36" s="1">
        <v>5671.8999020000001</v>
      </c>
      <c r="E36" s="1">
        <v>5693.0498049999997</v>
      </c>
      <c r="F36" s="1">
        <v>5693.0498049999997</v>
      </c>
      <c r="G36" s="1">
        <v>3081200</v>
      </c>
      <c r="H36" s="3">
        <f>IF(ISERROR((Table14[[#This Row],[Close]]-E35)/E35),0,(Table14[[#This Row],[Close]]-E35)/E35)</f>
        <v>-5.6622096192882942E-2</v>
      </c>
      <c r="I36" s="3">
        <f>IF(OR(Table14[[#This Row],[Raw Return]]&lt;-20,Table14[[#This Row],[Raw Return]]&gt;20),"Outlier",Table14[[#This Row],[Raw Return]])</f>
        <v>-5.6622096192882942E-2</v>
      </c>
    </row>
    <row r="37" spans="1:9" x14ac:dyDescent="0.3">
      <c r="A37" s="54">
        <v>41334</v>
      </c>
      <c r="B37" s="1">
        <v>5702.4501950000003</v>
      </c>
      <c r="C37" s="1">
        <v>5971.2001950000003</v>
      </c>
      <c r="D37" s="1">
        <v>5604.8500979999999</v>
      </c>
      <c r="E37" s="1">
        <v>5682.5498049999997</v>
      </c>
      <c r="F37" s="1">
        <v>5682.5498049999997</v>
      </c>
      <c r="G37" s="1">
        <v>2879100</v>
      </c>
      <c r="H37" s="3">
        <f>IF(ISERROR((Table14[[#This Row],[Close]]-E36)/E36),0,(Table14[[#This Row],[Close]]-E36)/E36)</f>
        <v>-1.8443541440263231E-3</v>
      </c>
      <c r="I37" s="3">
        <f>IF(OR(Table14[[#This Row],[Raw Return]]&lt;-20,Table14[[#This Row],[Raw Return]]&gt;20),"Outlier",Table14[[#This Row],[Raw Return]])</f>
        <v>-1.8443541440263231E-3</v>
      </c>
    </row>
    <row r="38" spans="1:9" x14ac:dyDescent="0.3">
      <c r="A38" s="54">
        <v>41365</v>
      </c>
      <c r="B38" s="1">
        <v>5697.3500979999999</v>
      </c>
      <c r="C38" s="1">
        <v>5962.2998049999997</v>
      </c>
      <c r="D38" s="1">
        <v>5477.2001950000003</v>
      </c>
      <c r="E38" s="1">
        <v>5930.2001950000003</v>
      </c>
      <c r="F38" s="1">
        <v>5930.2001950000003</v>
      </c>
      <c r="G38" s="1">
        <v>2725300</v>
      </c>
      <c r="H38" s="3">
        <f>IF(ISERROR((Table14[[#This Row],[Close]]-E37)/E37),0,(Table14[[#This Row],[Close]]-E37)/E37)</f>
        <v>4.3580856921323671E-2</v>
      </c>
      <c r="I38" s="3">
        <f>IF(OR(Table14[[#This Row],[Raw Return]]&lt;-20,Table14[[#This Row],[Raw Return]]&gt;20),"Outlier",Table14[[#This Row],[Raw Return]])</f>
        <v>4.3580856921323671E-2</v>
      </c>
    </row>
    <row r="39" spans="1:9" x14ac:dyDescent="0.3">
      <c r="A39" s="54">
        <v>41395</v>
      </c>
      <c r="B39" s="1">
        <v>5930.2001950000003</v>
      </c>
      <c r="C39" s="1">
        <v>6229.4501950000003</v>
      </c>
      <c r="D39" s="1">
        <v>5910.9501950000003</v>
      </c>
      <c r="E39" s="1">
        <v>5985.9501950000003</v>
      </c>
      <c r="F39" s="1">
        <v>5985.9501950000003</v>
      </c>
      <c r="G39" s="1">
        <v>3077100</v>
      </c>
      <c r="H39" s="3">
        <f>IF(ISERROR((Table14[[#This Row],[Close]]-E38)/E38),0,(Table14[[#This Row],[Close]]-E38)/E38)</f>
        <v>9.4010316965361732E-3</v>
      </c>
      <c r="I39" s="3">
        <f>IF(OR(Table14[[#This Row],[Raw Return]]&lt;-20,Table14[[#This Row],[Raw Return]]&gt;20),"Outlier",Table14[[#This Row],[Raw Return]])</f>
        <v>9.4010316965361732E-3</v>
      </c>
    </row>
    <row r="40" spans="1:9" x14ac:dyDescent="0.3">
      <c r="A40" s="54">
        <v>41426</v>
      </c>
      <c r="B40" s="1">
        <v>5997.3500979999999</v>
      </c>
      <c r="C40" s="1">
        <v>6011</v>
      </c>
      <c r="D40" s="1">
        <v>5566.25</v>
      </c>
      <c r="E40" s="1">
        <v>5842.2001950000003</v>
      </c>
      <c r="F40" s="1">
        <v>5842.2001950000003</v>
      </c>
      <c r="G40" s="1">
        <v>2981700</v>
      </c>
      <c r="H40" s="3">
        <f>IF(ISERROR((Table14[[#This Row],[Close]]-E39)/E39),0,(Table14[[#This Row],[Close]]-E39)/E39)</f>
        <v>-2.401456666312941E-2</v>
      </c>
      <c r="I40" s="3">
        <f>IF(OR(Table14[[#This Row],[Raw Return]]&lt;-20,Table14[[#This Row],[Raw Return]]&gt;20),"Outlier",Table14[[#This Row],[Raw Return]])</f>
        <v>-2.401456666312941E-2</v>
      </c>
    </row>
    <row r="41" spans="1:9" x14ac:dyDescent="0.3">
      <c r="A41" s="54">
        <v>41456</v>
      </c>
      <c r="B41" s="1">
        <v>5834.1000979999999</v>
      </c>
      <c r="C41" s="1">
        <v>6093.3500979999999</v>
      </c>
      <c r="D41" s="1">
        <v>5675.75</v>
      </c>
      <c r="E41" s="1">
        <v>5742</v>
      </c>
      <c r="F41" s="1">
        <v>5742</v>
      </c>
      <c r="G41" s="1">
        <v>3519500</v>
      </c>
      <c r="H41" s="3">
        <f>IF(ISERROR((Table14[[#This Row],[Close]]-E40)/E40),0,(Table14[[#This Row],[Close]]-E40)/E40)</f>
        <v>-1.7151106031209933E-2</v>
      </c>
      <c r="I41" s="3">
        <f>IF(OR(Table14[[#This Row],[Raw Return]]&lt;-20,Table14[[#This Row],[Raw Return]]&gt;20),"Outlier",Table14[[#This Row],[Raw Return]])</f>
        <v>-1.7151106031209933E-2</v>
      </c>
    </row>
    <row r="42" spans="1:9" x14ac:dyDescent="0.3">
      <c r="A42" s="54">
        <v>41487</v>
      </c>
      <c r="B42" s="1">
        <v>5776.8999020000001</v>
      </c>
      <c r="C42" s="1">
        <v>5808.5</v>
      </c>
      <c r="D42" s="1">
        <v>5118.8500979999999</v>
      </c>
      <c r="E42" s="1">
        <v>5471.7998049999997</v>
      </c>
      <c r="F42" s="1">
        <v>5471.7998049999997</v>
      </c>
      <c r="G42" s="1">
        <v>5011800</v>
      </c>
      <c r="H42" s="3">
        <f>IF(ISERROR((Table14[[#This Row],[Close]]-E41)/E41),0,(Table14[[#This Row],[Close]]-E41)/E41)</f>
        <v>-4.7056808603274179E-2</v>
      </c>
      <c r="I42" s="3">
        <f>IF(OR(Table14[[#This Row],[Raw Return]]&lt;-20,Table14[[#This Row],[Raw Return]]&gt;20),"Outlier",Table14[[#This Row],[Raw Return]])</f>
        <v>-4.7056808603274179E-2</v>
      </c>
    </row>
    <row r="43" spans="1:9" x14ac:dyDescent="0.3">
      <c r="A43" s="54">
        <v>41518</v>
      </c>
      <c r="B43" s="1">
        <v>5480.25</v>
      </c>
      <c r="C43" s="1">
        <v>6142.5</v>
      </c>
      <c r="D43" s="1">
        <v>5318.8999020000001</v>
      </c>
      <c r="E43" s="1">
        <v>5735.2998049999997</v>
      </c>
      <c r="F43" s="1">
        <v>5735.2998049999997</v>
      </c>
      <c r="G43" s="1">
        <v>4485900</v>
      </c>
      <c r="H43" s="3">
        <f>IF(ISERROR((Table14[[#This Row],[Close]]-E42)/E42),0,(Table14[[#This Row],[Close]]-E42)/E42)</f>
        <v>4.8156001569944137E-2</v>
      </c>
      <c r="I43" s="3">
        <f>IF(OR(Table14[[#This Row],[Raw Return]]&lt;-20,Table14[[#This Row],[Raw Return]]&gt;20),"Outlier",Table14[[#This Row],[Raw Return]])</f>
        <v>4.8156001569944137E-2</v>
      </c>
    </row>
    <row r="44" spans="1:9" x14ac:dyDescent="0.3">
      <c r="A44" s="54">
        <v>41548</v>
      </c>
      <c r="B44" s="1">
        <v>5756.1000979999999</v>
      </c>
      <c r="C44" s="1">
        <v>6309.0498049999997</v>
      </c>
      <c r="D44" s="1">
        <v>5700.9501950000003</v>
      </c>
      <c r="E44" s="1">
        <v>6299.1499020000001</v>
      </c>
      <c r="F44" s="1">
        <v>6299.1499020000001</v>
      </c>
      <c r="G44" s="1">
        <v>3840600</v>
      </c>
      <c r="H44" s="3">
        <f>IF(ISERROR((Table14[[#This Row],[Close]]-E43)/E43),0,(Table14[[#This Row],[Close]]-E43)/E43)</f>
        <v>9.8312227114690565E-2</v>
      </c>
      <c r="I44" s="3">
        <f>IF(OR(Table14[[#This Row],[Raw Return]]&lt;-20,Table14[[#This Row],[Raw Return]]&gt;20),"Outlier",Table14[[#This Row],[Raw Return]])</f>
        <v>9.8312227114690565E-2</v>
      </c>
    </row>
    <row r="45" spans="1:9" x14ac:dyDescent="0.3">
      <c r="A45" s="54">
        <v>41579</v>
      </c>
      <c r="B45" s="1">
        <v>6289.75</v>
      </c>
      <c r="C45" s="1">
        <v>6332.6000979999999</v>
      </c>
      <c r="D45" s="1">
        <v>5972.4501950000003</v>
      </c>
      <c r="E45" s="1">
        <v>6176.1000979999999</v>
      </c>
      <c r="F45" s="1">
        <v>6176.1000979999999</v>
      </c>
      <c r="G45" s="1">
        <v>3008100</v>
      </c>
      <c r="H45" s="3">
        <f>IF(ISERROR((Table14[[#This Row],[Close]]-E44)/E44),0,(Table14[[#This Row],[Close]]-E44)/E44)</f>
        <v>-1.9534350811516887E-2</v>
      </c>
      <c r="I45" s="3">
        <f>IF(OR(Table14[[#This Row],[Raw Return]]&lt;-20,Table14[[#This Row],[Raw Return]]&gt;20),"Outlier",Table14[[#This Row],[Raw Return]])</f>
        <v>-1.9534350811516887E-2</v>
      </c>
    </row>
    <row r="46" spans="1:9" x14ac:dyDescent="0.3">
      <c r="A46" s="54">
        <v>41609</v>
      </c>
      <c r="B46" s="1">
        <v>6171.1499020000001</v>
      </c>
      <c r="C46" s="1">
        <v>6415.25</v>
      </c>
      <c r="D46" s="1">
        <v>6129.9501950000003</v>
      </c>
      <c r="E46" s="1">
        <v>6304</v>
      </c>
      <c r="F46" s="1">
        <v>6304</v>
      </c>
      <c r="G46" s="1">
        <v>3616400</v>
      </c>
      <c r="H46" s="3">
        <f>IF(ISERROR((Table14[[#This Row],[Close]]-E45)/E45),0,(Table14[[#This Row],[Close]]-E45)/E45)</f>
        <v>2.0708845383095038E-2</v>
      </c>
      <c r="I46" s="3">
        <f>IF(OR(Table14[[#This Row],[Raw Return]]&lt;-20,Table14[[#This Row],[Raw Return]]&gt;20),"Outlier",Table14[[#This Row],[Raw Return]])</f>
        <v>2.0708845383095038E-2</v>
      </c>
    </row>
    <row r="47" spans="1:9" x14ac:dyDescent="0.3">
      <c r="A47" s="54">
        <v>41640</v>
      </c>
      <c r="B47" s="1">
        <v>6301.25</v>
      </c>
      <c r="C47" s="1">
        <v>6358.2998049999997</v>
      </c>
      <c r="D47" s="1">
        <v>6027.25</v>
      </c>
      <c r="E47" s="1">
        <v>6089.5</v>
      </c>
      <c r="F47" s="1">
        <v>6089.5</v>
      </c>
      <c r="G47" s="1">
        <v>3280800</v>
      </c>
      <c r="H47" s="3">
        <f>IF(ISERROR((Table14[[#This Row],[Close]]-E46)/E46),0,(Table14[[#This Row],[Close]]-E46)/E46)</f>
        <v>-3.4026015228426396E-2</v>
      </c>
      <c r="I47" s="3">
        <f>IF(OR(Table14[[#This Row],[Raw Return]]&lt;-20,Table14[[#This Row],[Raw Return]]&gt;20),"Outlier",Table14[[#This Row],[Raw Return]])</f>
        <v>-3.4026015228426396E-2</v>
      </c>
    </row>
    <row r="48" spans="1:9" x14ac:dyDescent="0.3">
      <c r="A48" s="54">
        <v>41671</v>
      </c>
      <c r="B48" s="1">
        <v>6058.7998049999997</v>
      </c>
      <c r="C48" s="1">
        <v>6282.7001950000003</v>
      </c>
      <c r="D48" s="1">
        <v>5933.2998049999997</v>
      </c>
      <c r="E48" s="1">
        <v>6276.9501950000003</v>
      </c>
      <c r="F48" s="1">
        <v>6276.9501950000003</v>
      </c>
      <c r="G48" s="1">
        <v>2796700</v>
      </c>
      <c r="H48" s="3">
        <f>IF(ISERROR((Table14[[#This Row],[Close]]-E47)/E47),0,(Table14[[#This Row],[Close]]-E47)/E47)</f>
        <v>3.0782526480006626E-2</v>
      </c>
      <c r="I48" s="3">
        <f>IF(OR(Table14[[#This Row],[Raw Return]]&lt;-20,Table14[[#This Row],[Raw Return]]&gt;20),"Outlier",Table14[[#This Row],[Raw Return]])</f>
        <v>3.0782526480006626E-2</v>
      </c>
    </row>
    <row r="49" spans="1:9" x14ac:dyDescent="0.3">
      <c r="A49" s="54">
        <v>41699</v>
      </c>
      <c r="B49" s="1">
        <v>6264.3500979999999</v>
      </c>
      <c r="C49" s="1">
        <v>6730.0498049999997</v>
      </c>
      <c r="D49" s="1">
        <v>6212.25</v>
      </c>
      <c r="E49" s="1">
        <v>6704.2001950000003</v>
      </c>
      <c r="F49" s="1">
        <v>6704.2001950000003</v>
      </c>
      <c r="G49" s="1">
        <v>3853200</v>
      </c>
      <c r="H49" s="3">
        <f>IF(ISERROR((Table14[[#This Row],[Close]]-E48)/E48),0,(Table14[[#This Row],[Close]]-E48)/E48)</f>
        <v>6.8066495149241818E-2</v>
      </c>
      <c r="I49" s="3">
        <f>IF(OR(Table14[[#This Row],[Raw Return]]&lt;-20,Table14[[#This Row],[Raw Return]]&gt;20),"Outlier",Table14[[#This Row],[Raw Return]])</f>
        <v>6.8066495149241818E-2</v>
      </c>
    </row>
    <row r="50" spans="1:9" x14ac:dyDescent="0.3">
      <c r="A50" s="54">
        <v>41730</v>
      </c>
      <c r="B50" s="1">
        <v>6729.5</v>
      </c>
      <c r="C50" s="1">
        <v>6869.8500979999999</v>
      </c>
      <c r="D50" s="1">
        <v>6650.3999020000001</v>
      </c>
      <c r="E50" s="1">
        <v>6696.3999020000001</v>
      </c>
      <c r="F50" s="1">
        <v>6696.3999020000001</v>
      </c>
      <c r="G50" s="1">
        <v>2672300</v>
      </c>
      <c r="H50" s="3">
        <f>IF(ISERROR((Table14[[#This Row],[Close]]-E49)/E49),0,(Table14[[#This Row],[Close]]-E49)/E49)</f>
        <v>-1.1634934478564206E-3</v>
      </c>
      <c r="I50" s="3">
        <f>IF(OR(Table14[[#This Row],[Raw Return]]&lt;-20,Table14[[#This Row],[Raw Return]]&gt;20),"Outlier",Table14[[#This Row],[Raw Return]])</f>
        <v>-1.1634934478564206E-3</v>
      </c>
    </row>
    <row r="51" spans="1:9" x14ac:dyDescent="0.3">
      <c r="A51" s="54">
        <v>41760</v>
      </c>
      <c r="B51" s="1">
        <v>6709.9501950000003</v>
      </c>
      <c r="C51" s="1">
        <v>7563.5</v>
      </c>
      <c r="D51" s="1">
        <v>6638.5498049999997</v>
      </c>
      <c r="E51" s="1">
        <v>7229.9501950000003</v>
      </c>
      <c r="F51" s="1">
        <v>7229.9501950000003</v>
      </c>
      <c r="G51" s="1">
        <v>4282600</v>
      </c>
      <c r="H51" s="3">
        <f>IF(ISERROR((Table14[[#This Row],[Close]]-E50)/E50),0,(Table14[[#This Row],[Close]]-E50)/E50)</f>
        <v>7.9677184876704554E-2</v>
      </c>
      <c r="I51" s="3">
        <f>IF(OR(Table14[[#This Row],[Raw Return]]&lt;-20,Table14[[#This Row],[Raw Return]]&gt;20),"Outlier",Table14[[#This Row],[Raw Return]])</f>
        <v>7.9677184876704554E-2</v>
      </c>
    </row>
    <row r="52" spans="1:9" x14ac:dyDescent="0.3">
      <c r="A52" s="54">
        <v>41791</v>
      </c>
      <c r="B52" s="1">
        <v>7264.0498049999997</v>
      </c>
      <c r="C52" s="1">
        <v>7700.0498049999997</v>
      </c>
      <c r="D52" s="1">
        <v>7239.5</v>
      </c>
      <c r="E52" s="1">
        <v>7611.3500979999999</v>
      </c>
      <c r="F52" s="1">
        <v>7611.3500979999999</v>
      </c>
      <c r="G52" s="1">
        <v>3619400</v>
      </c>
      <c r="H52" s="3">
        <f>IF(ISERROR((Table14[[#This Row],[Close]]-E51)/E51),0,(Table14[[#This Row],[Close]]-E51)/E51)</f>
        <v>5.2752770449755432E-2</v>
      </c>
      <c r="I52" s="3">
        <f>IF(OR(Table14[[#This Row],[Raw Return]]&lt;-20,Table14[[#This Row],[Raw Return]]&gt;20),"Outlier",Table14[[#This Row],[Raw Return]])</f>
        <v>5.2752770449755432E-2</v>
      </c>
    </row>
    <row r="53" spans="1:9" x14ac:dyDescent="0.3">
      <c r="A53" s="54">
        <v>41821</v>
      </c>
      <c r="B53" s="1">
        <v>7629</v>
      </c>
      <c r="C53" s="1">
        <v>7840.9501950000003</v>
      </c>
      <c r="D53" s="1">
        <v>7422.1499020000001</v>
      </c>
      <c r="E53" s="1">
        <v>7721.2998049999997</v>
      </c>
      <c r="F53" s="1">
        <v>7721.2998049999997</v>
      </c>
      <c r="G53" s="1">
        <v>3315500</v>
      </c>
      <c r="H53" s="3">
        <f>IF(ISERROR((Table14[[#This Row],[Close]]-E52)/E52),0,(Table14[[#This Row],[Close]]-E52)/E52)</f>
        <v>1.4445493320415092E-2</v>
      </c>
      <c r="I53" s="3">
        <f>IF(OR(Table14[[#This Row],[Raw Return]]&lt;-20,Table14[[#This Row],[Raw Return]]&gt;20),"Outlier",Table14[[#This Row],[Raw Return]])</f>
        <v>1.4445493320415092E-2</v>
      </c>
    </row>
    <row r="54" spans="1:9" x14ac:dyDescent="0.3">
      <c r="A54" s="54">
        <v>41852</v>
      </c>
      <c r="B54" s="1">
        <v>7662.5</v>
      </c>
      <c r="C54" s="1">
        <v>7968.25</v>
      </c>
      <c r="D54" s="1">
        <v>7540.1000979999999</v>
      </c>
      <c r="E54" s="1">
        <v>7954.3500979999999</v>
      </c>
      <c r="F54" s="1">
        <v>7954.3500979999999</v>
      </c>
      <c r="G54" s="1">
        <v>2481800</v>
      </c>
      <c r="H54" s="3">
        <f>IF(ISERROR((Table14[[#This Row],[Close]]-E53)/E53),0,(Table14[[#This Row],[Close]]-E53)/E53)</f>
        <v>3.0182779957473784E-2</v>
      </c>
      <c r="I54" s="3">
        <f>IF(OR(Table14[[#This Row],[Raw Return]]&lt;-20,Table14[[#This Row],[Raw Return]]&gt;20),"Outlier",Table14[[#This Row],[Raw Return]])</f>
        <v>3.0182779957473784E-2</v>
      </c>
    </row>
    <row r="55" spans="1:9" x14ac:dyDescent="0.3">
      <c r="A55" s="54">
        <v>41883</v>
      </c>
      <c r="B55" s="1">
        <v>7990.3500979999999</v>
      </c>
      <c r="C55" s="1">
        <v>8180.2001950000003</v>
      </c>
      <c r="D55" s="1">
        <v>7841.7998049999997</v>
      </c>
      <c r="E55" s="1">
        <v>7964.7998049999997</v>
      </c>
      <c r="F55" s="1">
        <v>7964.7998049999997</v>
      </c>
      <c r="G55" s="1">
        <v>2931900</v>
      </c>
      <c r="H55" s="3">
        <f>IF(ISERROR((Table14[[#This Row],[Close]]-E54)/E54),0,(Table14[[#This Row],[Close]]-E54)/E54)</f>
        <v>1.3137097149680628E-3</v>
      </c>
      <c r="I55" s="3">
        <f>IF(OR(Table14[[#This Row],[Raw Return]]&lt;-20,Table14[[#This Row],[Raw Return]]&gt;20),"Outlier",Table14[[#This Row],[Raw Return]])</f>
        <v>1.3137097149680628E-3</v>
      </c>
    </row>
    <row r="56" spans="1:9" x14ac:dyDescent="0.3">
      <c r="A56" s="54">
        <v>41913</v>
      </c>
      <c r="B56" s="1">
        <v>7960.5</v>
      </c>
      <c r="C56" s="1">
        <v>8330.75</v>
      </c>
      <c r="D56" s="1">
        <v>7723.8500979999999</v>
      </c>
      <c r="E56" s="1">
        <v>8322.2001949999994</v>
      </c>
      <c r="F56" s="1">
        <v>8322.2001949999994</v>
      </c>
      <c r="G56" s="1">
        <v>2696600</v>
      </c>
      <c r="H56" s="3">
        <f>IF(ISERROR((Table14[[#This Row],[Close]]-E55)/E55),0,(Table14[[#This Row],[Close]]-E55)/E55)</f>
        <v>4.4872488794462526E-2</v>
      </c>
      <c r="I56" s="3">
        <f>IF(OR(Table14[[#This Row],[Raw Return]]&lt;-20,Table14[[#This Row],[Raw Return]]&gt;20),"Outlier",Table14[[#This Row],[Raw Return]])</f>
        <v>4.4872488794462526E-2</v>
      </c>
    </row>
    <row r="57" spans="1:9" x14ac:dyDescent="0.3">
      <c r="A57" s="54">
        <v>41944</v>
      </c>
      <c r="B57" s="1">
        <v>8348.1503909999992</v>
      </c>
      <c r="C57" s="1">
        <v>8617</v>
      </c>
      <c r="D57" s="1">
        <v>8290.25</v>
      </c>
      <c r="E57" s="1">
        <v>8588.25</v>
      </c>
      <c r="F57" s="1">
        <v>8588.25</v>
      </c>
      <c r="G57" s="1">
        <v>2698000</v>
      </c>
      <c r="H57" s="3">
        <f>IF(ISERROR((Table14[[#This Row],[Close]]-E56)/E56),0,(Table14[[#This Row],[Close]]-E56)/E56)</f>
        <v>3.1968686016450795E-2</v>
      </c>
      <c r="I57" s="3">
        <f>IF(OR(Table14[[#This Row],[Raw Return]]&lt;-20,Table14[[#This Row],[Raw Return]]&gt;20),"Outlier",Table14[[#This Row],[Raw Return]])</f>
        <v>3.1968686016450795E-2</v>
      </c>
    </row>
    <row r="58" spans="1:9" x14ac:dyDescent="0.3">
      <c r="A58" s="54">
        <v>41974</v>
      </c>
      <c r="B58" s="1">
        <v>8605.0996090000008</v>
      </c>
      <c r="C58" s="1">
        <v>8626.9501949999994</v>
      </c>
      <c r="D58" s="1">
        <v>7961.3500979999999</v>
      </c>
      <c r="E58" s="1">
        <v>8282.7001949999994</v>
      </c>
      <c r="F58" s="1">
        <v>8282.7001949999994</v>
      </c>
      <c r="G58" s="1">
        <v>3148800</v>
      </c>
      <c r="H58" s="3">
        <f>IF(ISERROR((Table14[[#This Row],[Close]]-E57)/E57),0,(Table14[[#This Row],[Close]]-E57)/E57)</f>
        <v>-3.5577656099904001E-2</v>
      </c>
      <c r="I58" s="3">
        <f>IF(OR(Table14[[#This Row],[Raw Return]]&lt;-20,Table14[[#This Row],[Raw Return]]&gt;20),"Outlier",Table14[[#This Row],[Raw Return]])</f>
        <v>-3.5577656099904001E-2</v>
      </c>
    </row>
    <row r="59" spans="1:9" x14ac:dyDescent="0.3">
      <c r="A59" s="54">
        <v>42005</v>
      </c>
      <c r="B59" s="1">
        <v>8288.7001949999994</v>
      </c>
      <c r="C59" s="1">
        <v>8996.5996090000008</v>
      </c>
      <c r="D59" s="1">
        <v>8065.4501950000003</v>
      </c>
      <c r="E59" s="1">
        <v>8808.9003909999992</v>
      </c>
      <c r="F59" s="1">
        <v>8808.9003909999992</v>
      </c>
      <c r="G59" s="1">
        <v>3373200</v>
      </c>
      <c r="H59" s="3">
        <f>IF(ISERROR((Table14[[#This Row],[Close]]-E58)/E58),0,(Table14[[#This Row],[Close]]-E58)/E58)</f>
        <v>6.353003049870741E-2</v>
      </c>
      <c r="I59" s="3">
        <f>IF(OR(Table14[[#This Row],[Raw Return]]&lt;-20,Table14[[#This Row],[Raw Return]]&gt;20),"Outlier",Table14[[#This Row],[Raw Return]])</f>
        <v>6.353003049870741E-2</v>
      </c>
    </row>
    <row r="60" spans="1:9" x14ac:dyDescent="0.3">
      <c r="A60" s="54">
        <v>42036</v>
      </c>
      <c r="B60" s="1">
        <v>8802.5</v>
      </c>
      <c r="C60" s="1">
        <v>8913.4501949999994</v>
      </c>
      <c r="D60" s="1">
        <v>8470.5</v>
      </c>
      <c r="E60" s="1">
        <v>8844.5996090000008</v>
      </c>
      <c r="F60" s="1">
        <v>8844.5996090000008</v>
      </c>
      <c r="G60" s="1">
        <v>3430800</v>
      </c>
      <c r="H60" s="3">
        <f>IF(ISERROR((Table14[[#This Row],[Close]]-E59)/E59),0,(Table14[[#This Row],[Close]]-E59)/E59)</f>
        <v>4.0526304550424072E-3</v>
      </c>
      <c r="I60" s="3">
        <f>IF(OR(Table14[[#This Row],[Raw Return]]&lt;-20,Table14[[#This Row],[Raw Return]]&gt;20),"Outlier",Table14[[#This Row],[Raw Return]])</f>
        <v>4.0526304550424072E-3</v>
      </c>
    </row>
    <row r="61" spans="1:9" x14ac:dyDescent="0.3">
      <c r="A61" s="54">
        <v>42064</v>
      </c>
      <c r="B61" s="1">
        <v>8953.8496090000008</v>
      </c>
      <c r="C61" s="1">
        <v>9119.2001949999994</v>
      </c>
      <c r="D61" s="1">
        <v>8269.1503909999992</v>
      </c>
      <c r="E61" s="1">
        <v>8491</v>
      </c>
      <c r="F61" s="1">
        <v>8491</v>
      </c>
      <c r="G61" s="1">
        <v>3727800</v>
      </c>
      <c r="H61" s="3">
        <f>IF(ISERROR((Table14[[#This Row],[Close]]-E60)/E60),0,(Table14[[#This Row],[Close]]-E60)/E60)</f>
        <v>-3.9979153905416856E-2</v>
      </c>
      <c r="I61" s="3">
        <f>IF(OR(Table14[[#This Row],[Raw Return]]&lt;-20,Table14[[#This Row],[Raw Return]]&gt;20),"Outlier",Table14[[#This Row],[Raw Return]])</f>
        <v>-3.9979153905416856E-2</v>
      </c>
    </row>
    <row r="62" spans="1:9" x14ac:dyDescent="0.3">
      <c r="A62" s="54">
        <v>42095</v>
      </c>
      <c r="B62" s="1">
        <v>8483.7001949999994</v>
      </c>
      <c r="C62" s="1">
        <v>8841.6503909999992</v>
      </c>
      <c r="D62" s="1">
        <v>8144.75</v>
      </c>
      <c r="E62" s="1">
        <v>8181.5</v>
      </c>
      <c r="F62" s="1">
        <v>8181.5</v>
      </c>
      <c r="G62" s="1">
        <v>3108200</v>
      </c>
      <c r="H62" s="3">
        <f>IF(ISERROR((Table14[[#This Row],[Close]]-E61)/E61),0,(Table14[[#This Row],[Close]]-E61)/E61)</f>
        <v>-3.6450359203862914E-2</v>
      </c>
      <c r="I62" s="3">
        <f>IF(OR(Table14[[#This Row],[Raw Return]]&lt;-20,Table14[[#This Row],[Raw Return]]&gt;20),"Outlier",Table14[[#This Row],[Raw Return]])</f>
        <v>-3.6450359203862914E-2</v>
      </c>
    </row>
    <row r="63" spans="1:9" x14ac:dyDescent="0.3">
      <c r="A63" s="54">
        <v>42125</v>
      </c>
      <c r="B63" s="1">
        <v>8230.0498050000006</v>
      </c>
      <c r="C63" s="1">
        <v>8489.5498050000006</v>
      </c>
      <c r="D63" s="1">
        <v>7997.1499020000001</v>
      </c>
      <c r="E63" s="1">
        <v>8433.6503909999992</v>
      </c>
      <c r="F63" s="1">
        <v>8433.6503909999992</v>
      </c>
      <c r="G63" s="1">
        <v>3384800</v>
      </c>
      <c r="H63" s="3">
        <f>IF(ISERROR((Table14[[#This Row],[Close]]-E62)/E62),0,(Table14[[#This Row],[Close]]-E62)/E62)</f>
        <v>3.0819579661431184E-2</v>
      </c>
      <c r="I63" s="3">
        <f>IF(OR(Table14[[#This Row],[Raw Return]]&lt;-20,Table14[[#This Row],[Raw Return]]&gt;20),"Outlier",Table14[[#This Row],[Raw Return]])</f>
        <v>3.0819579661431184E-2</v>
      </c>
    </row>
    <row r="64" spans="1:9" x14ac:dyDescent="0.3">
      <c r="A64" s="54">
        <v>42156</v>
      </c>
      <c r="B64" s="1">
        <v>8417.25</v>
      </c>
      <c r="C64" s="1">
        <v>8467.1503909999992</v>
      </c>
      <c r="D64" s="1">
        <v>7940.2998049999997</v>
      </c>
      <c r="E64" s="1">
        <v>8368.5</v>
      </c>
      <c r="F64" s="1">
        <v>8368.5</v>
      </c>
      <c r="G64" s="1">
        <v>3156900</v>
      </c>
      <c r="H64" s="3">
        <f>IF(ISERROR((Table14[[#This Row],[Close]]-E63)/E63),0,(Table14[[#This Row],[Close]]-E63)/E63)</f>
        <v>-7.725052377025813E-3</v>
      </c>
      <c r="I64" s="3">
        <f>IF(OR(Table14[[#This Row],[Raw Return]]&lt;-20,Table14[[#This Row],[Raw Return]]&gt;20),"Outlier",Table14[[#This Row],[Raw Return]])</f>
        <v>-7.725052377025813E-3</v>
      </c>
    </row>
    <row r="65" spans="1:9" x14ac:dyDescent="0.3">
      <c r="A65" s="54">
        <v>42186</v>
      </c>
      <c r="B65" s="1">
        <v>8376.25</v>
      </c>
      <c r="C65" s="1">
        <v>8654.75</v>
      </c>
      <c r="D65" s="1">
        <v>8315.4003909999992</v>
      </c>
      <c r="E65" s="1">
        <v>8532.8496090000008</v>
      </c>
      <c r="F65" s="1">
        <v>8532.8496090000008</v>
      </c>
      <c r="G65" s="1">
        <v>3097900</v>
      </c>
      <c r="H65" s="3">
        <f>IF(ISERROR((Table14[[#This Row],[Close]]-E64)/E64),0,(Table14[[#This Row],[Close]]-E64)/E64)</f>
        <v>1.9639076178526713E-2</v>
      </c>
      <c r="I65" s="3">
        <f>IF(OR(Table14[[#This Row],[Raw Return]]&lt;-20,Table14[[#This Row],[Raw Return]]&gt;20),"Outlier",Table14[[#This Row],[Raw Return]])</f>
        <v>1.9639076178526713E-2</v>
      </c>
    </row>
    <row r="66" spans="1:9" x14ac:dyDescent="0.3">
      <c r="A66" s="54">
        <v>42217</v>
      </c>
      <c r="B66" s="1">
        <v>8510.6503909999992</v>
      </c>
      <c r="C66" s="1">
        <v>8621.5498050000006</v>
      </c>
      <c r="D66" s="1">
        <v>7667.25</v>
      </c>
      <c r="E66" s="1">
        <v>7948.9501950000003</v>
      </c>
      <c r="F66" s="1">
        <v>7948.9501950000003</v>
      </c>
      <c r="G66" s="1">
        <v>4244200</v>
      </c>
      <c r="H66" s="3">
        <f>IF(ISERROR((Table14[[#This Row],[Close]]-E65)/E65),0,(Table14[[#This Row],[Close]]-E65)/E65)</f>
        <v>-6.8429591608427515E-2</v>
      </c>
      <c r="I66" s="3">
        <f>IF(OR(Table14[[#This Row],[Raw Return]]&lt;-20,Table14[[#This Row],[Raw Return]]&gt;20),"Outlier",Table14[[#This Row],[Raw Return]])</f>
        <v>-6.8429591608427515E-2</v>
      </c>
    </row>
    <row r="67" spans="1:9" x14ac:dyDescent="0.3">
      <c r="A67" s="54">
        <v>42248</v>
      </c>
      <c r="B67" s="1">
        <v>7907.9501950000003</v>
      </c>
      <c r="C67" s="1">
        <v>8055</v>
      </c>
      <c r="D67" s="1">
        <v>7539.5</v>
      </c>
      <c r="E67" s="1">
        <v>7948.8999020000001</v>
      </c>
      <c r="F67" s="1">
        <v>7948.8999020000001</v>
      </c>
      <c r="G67" s="1">
        <v>3436500</v>
      </c>
      <c r="H67" s="3">
        <f>IF(ISERROR((Table14[[#This Row],[Close]]-E66)/E66),0,(Table14[[#This Row],[Close]]-E66)/E66)</f>
        <v>-6.3269990082304137E-6</v>
      </c>
      <c r="I67" s="3">
        <f>IF(OR(Table14[[#This Row],[Raw Return]]&lt;-20,Table14[[#This Row],[Raw Return]]&gt;20),"Outlier",Table14[[#This Row],[Raw Return]])</f>
        <v>-6.3269990082304137E-6</v>
      </c>
    </row>
    <row r="68" spans="1:9" x14ac:dyDescent="0.3">
      <c r="A68" s="54">
        <v>42278</v>
      </c>
      <c r="B68" s="1">
        <v>7992.0498049999997</v>
      </c>
      <c r="C68" s="1">
        <v>8336.2998050000006</v>
      </c>
      <c r="D68" s="1">
        <v>7930.6499020000001</v>
      </c>
      <c r="E68" s="1">
        <v>8065.7998049999997</v>
      </c>
      <c r="F68" s="1">
        <v>8065.7998049999997</v>
      </c>
      <c r="G68" s="1">
        <v>3364200</v>
      </c>
      <c r="H68" s="3">
        <f>IF(ISERROR((Table14[[#This Row],[Close]]-E67)/E67),0,(Table14[[#This Row],[Close]]-E67)/E67)</f>
        <v>1.4706425347057985E-2</v>
      </c>
      <c r="I68" s="3">
        <f>IF(OR(Table14[[#This Row],[Raw Return]]&lt;-20,Table14[[#This Row],[Raw Return]]&gt;20),"Outlier",Table14[[#This Row],[Raw Return]])</f>
        <v>1.4706425347057985E-2</v>
      </c>
    </row>
    <row r="69" spans="1:9" x14ac:dyDescent="0.3">
      <c r="A69" s="54">
        <v>42309</v>
      </c>
      <c r="B69" s="1">
        <v>8054.5498049999997</v>
      </c>
      <c r="C69" s="1">
        <v>8116.1000979999999</v>
      </c>
      <c r="D69" s="1">
        <v>7714.1499020000001</v>
      </c>
      <c r="E69" s="1">
        <v>7935.25</v>
      </c>
      <c r="F69" s="1">
        <v>7935.25</v>
      </c>
      <c r="G69" s="1">
        <v>2868500</v>
      </c>
      <c r="H69" s="3">
        <f>IF(ISERROR((Table14[[#This Row],[Close]]-E68)/E68),0,(Table14[[#This Row],[Close]]-E68)/E68)</f>
        <v>-1.6185599463933095E-2</v>
      </c>
      <c r="I69" s="3">
        <f>IF(OR(Table14[[#This Row],[Raw Return]]&lt;-20,Table14[[#This Row],[Raw Return]]&gt;20),"Outlier",Table14[[#This Row],[Raw Return]])</f>
        <v>-1.6185599463933095E-2</v>
      </c>
    </row>
    <row r="70" spans="1:9" x14ac:dyDescent="0.3">
      <c r="A70" s="54">
        <v>42339</v>
      </c>
      <c r="B70" s="1">
        <v>7958.1499020000001</v>
      </c>
      <c r="C70" s="1">
        <v>7979.2998049999997</v>
      </c>
      <c r="D70" s="1">
        <v>7551.0498049999997</v>
      </c>
      <c r="E70" s="1">
        <v>7946.3500979999999</v>
      </c>
      <c r="F70" s="1">
        <v>7946.3500979999999</v>
      </c>
      <c r="G70" s="1">
        <v>3026200</v>
      </c>
      <c r="H70" s="3">
        <f>IF(ISERROR((Table14[[#This Row],[Close]]-E69)/E69),0,(Table14[[#This Row],[Close]]-E69)/E69)</f>
        <v>1.3988340631990032E-3</v>
      </c>
      <c r="I70" s="3">
        <f>IF(OR(Table14[[#This Row],[Raw Return]]&lt;-20,Table14[[#This Row],[Raw Return]]&gt;20),"Outlier",Table14[[#This Row],[Raw Return]])</f>
        <v>1.3988340631990032E-3</v>
      </c>
    </row>
    <row r="71" spans="1:9" x14ac:dyDescent="0.3">
      <c r="A71" s="54">
        <v>42370</v>
      </c>
      <c r="B71" s="1">
        <v>7924.5498049999997</v>
      </c>
      <c r="C71" s="1">
        <v>7937.5498049999997</v>
      </c>
      <c r="D71" s="1">
        <v>7241.5</v>
      </c>
      <c r="E71" s="1">
        <v>7563.5498049999997</v>
      </c>
      <c r="F71" s="1">
        <v>7563.5498049999997</v>
      </c>
      <c r="G71" s="1">
        <v>3781100</v>
      </c>
      <c r="H71" s="3">
        <f>IF(ISERROR((Table14[[#This Row],[Close]]-E70)/E70),0,(Table14[[#This Row],[Close]]-E70)/E70)</f>
        <v>-4.8173096865735433E-2</v>
      </c>
      <c r="I71" s="3">
        <f>IF(OR(Table14[[#This Row],[Raw Return]]&lt;-20,Table14[[#This Row],[Raw Return]]&gt;20),"Outlier",Table14[[#This Row],[Raw Return]])</f>
        <v>-4.8173096865735433E-2</v>
      </c>
    </row>
    <row r="72" spans="1:9" x14ac:dyDescent="0.3">
      <c r="A72" s="54">
        <v>42401</v>
      </c>
      <c r="B72" s="1">
        <v>7589.5</v>
      </c>
      <c r="C72" s="1">
        <v>7600.4501950000003</v>
      </c>
      <c r="D72" s="1">
        <v>6825.7998049999997</v>
      </c>
      <c r="E72" s="1">
        <v>6987.0498049999997</v>
      </c>
      <c r="F72" s="1">
        <v>6987.0498049999997</v>
      </c>
      <c r="G72" s="1">
        <v>5170500</v>
      </c>
      <c r="H72" s="3">
        <f>IF(ISERROR((Table14[[#This Row],[Close]]-E71)/E71),0,(Table14[[#This Row],[Close]]-E71)/E71)</f>
        <v>-7.6220824198036732E-2</v>
      </c>
      <c r="I72" s="3">
        <f>IF(OR(Table14[[#This Row],[Raw Return]]&lt;-20,Table14[[#This Row],[Raw Return]]&gt;20),"Outlier",Table14[[#This Row],[Raw Return]])</f>
        <v>-7.6220824198036732E-2</v>
      </c>
    </row>
    <row r="73" spans="1:9" x14ac:dyDescent="0.3">
      <c r="A73" s="54">
        <v>42430</v>
      </c>
      <c r="B73" s="1">
        <v>7038.25</v>
      </c>
      <c r="C73" s="1">
        <v>7777.6000979999999</v>
      </c>
      <c r="D73" s="1">
        <v>7035.1000979999999</v>
      </c>
      <c r="E73" s="1">
        <v>7738.3999020000001</v>
      </c>
      <c r="F73" s="1">
        <v>7738.3999020000001</v>
      </c>
      <c r="G73" s="1">
        <v>4809600</v>
      </c>
      <c r="H73" s="3">
        <f>IF(ISERROR((Table14[[#This Row],[Close]]-E72)/E72),0,(Table14[[#This Row],[Close]]-E72)/E72)</f>
        <v>0.10753467027848107</v>
      </c>
      <c r="I73" s="3">
        <f>IF(OR(Table14[[#This Row],[Raw Return]]&lt;-20,Table14[[#This Row],[Raw Return]]&gt;20),"Outlier",Table14[[#This Row],[Raw Return]])</f>
        <v>0.10753467027848107</v>
      </c>
    </row>
    <row r="74" spans="1:9" x14ac:dyDescent="0.3">
      <c r="A74" s="54">
        <v>42461</v>
      </c>
      <c r="B74" s="1">
        <v>7718.0498049999997</v>
      </c>
      <c r="C74" s="1">
        <v>7992</v>
      </c>
      <c r="D74" s="1">
        <v>7516.8500979999999</v>
      </c>
      <c r="E74" s="1">
        <v>7849.7998049999997</v>
      </c>
      <c r="F74" s="1">
        <v>7849.7998049999997</v>
      </c>
      <c r="G74" s="1">
        <v>3538800</v>
      </c>
      <c r="H74" s="3">
        <f>IF(ISERROR((Table14[[#This Row],[Close]]-E73)/E73),0,(Table14[[#This Row],[Close]]-E73)/E73)</f>
        <v>1.4395728369014385E-2</v>
      </c>
      <c r="I74" s="3">
        <f>IF(OR(Table14[[#This Row],[Raw Return]]&lt;-20,Table14[[#This Row],[Raw Return]]&gt;20),"Outlier",Table14[[#This Row],[Raw Return]])</f>
        <v>1.4395728369014385E-2</v>
      </c>
    </row>
    <row r="75" spans="1:9" x14ac:dyDescent="0.3">
      <c r="A75" s="54">
        <v>42491</v>
      </c>
      <c r="B75" s="1">
        <v>7822.7001950000003</v>
      </c>
      <c r="C75" s="1">
        <v>8213.5996090000008</v>
      </c>
      <c r="D75" s="1">
        <v>7678.3500979999999</v>
      </c>
      <c r="E75" s="1">
        <v>8160.1000979999999</v>
      </c>
      <c r="F75" s="1">
        <v>8160.1000979999999</v>
      </c>
      <c r="G75" s="1">
        <v>4361300</v>
      </c>
      <c r="H75" s="3">
        <f>IF(ISERROR((Table14[[#This Row],[Close]]-E74)/E74),0,(Table14[[#This Row],[Close]]-E74)/E74)</f>
        <v>3.9529707853485856E-2</v>
      </c>
      <c r="I75" s="3">
        <f>IF(OR(Table14[[#This Row],[Raw Return]]&lt;-20,Table14[[#This Row],[Raw Return]]&gt;20),"Outlier",Table14[[#This Row],[Raw Return]])</f>
        <v>3.9529707853485856E-2</v>
      </c>
    </row>
    <row r="76" spans="1:9" x14ac:dyDescent="0.3">
      <c r="A76" s="54">
        <v>42522</v>
      </c>
      <c r="B76" s="1">
        <v>8179.2001950000003</v>
      </c>
      <c r="C76" s="1">
        <v>8308.1503909999992</v>
      </c>
      <c r="D76" s="1">
        <v>7927.0498049999997</v>
      </c>
      <c r="E76" s="1">
        <v>8287.75</v>
      </c>
      <c r="F76" s="1">
        <v>8287.75</v>
      </c>
      <c r="G76" s="1">
        <v>4193500</v>
      </c>
      <c r="H76" s="3">
        <f>IF(ISERROR((Table14[[#This Row],[Close]]-E75)/E75),0,(Table14[[#This Row],[Close]]-E75)/E75)</f>
        <v>1.5643178449647507E-2</v>
      </c>
      <c r="I76" s="3">
        <f>IF(OR(Table14[[#This Row],[Raw Return]]&lt;-20,Table14[[#This Row],[Raw Return]]&gt;20),"Outlier",Table14[[#This Row],[Raw Return]])</f>
        <v>1.5643178449647507E-2</v>
      </c>
    </row>
    <row r="77" spans="1:9" x14ac:dyDescent="0.3">
      <c r="A77" s="54">
        <v>42552</v>
      </c>
      <c r="B77" s="1">
        <v>8313.0498050000006</v>
      </c>
      <c r="C77" s="1">
        <v>8674.7001949999994</v>
      </c>
      <c r="D77" s="1">
        <v>8287.5498050000006</v>
      </c>
      <c r="E77" s="1">
        <v>8638.5</v>
      </c>
      <c r="F77" s="1">
        <v>8638.5</v>
      </c>
      <c r="G77" s="1">
        <v>3321700</v>
      </c>
      <c r="H77" s="3">
        <f>IF(ISERROR((Table14[[#This Row],[Close]]-E76)/E76),0,(Table14[[#This Row],[Close]]-E76)/E76)</f>
        <v>4.2321498597327381E-2</v>
      </c>
      <c r="I77" s="3">
        <f>IF(OR(Table14[[#This Row],[Raw Return]]&lt;-20,Table14[[#This Row],[Raw Return]]&gt;20),"Outlier",Table14[[#This Row],[Raw Return]])</f>
        <v>4.2321498597327381E-2</v>
      </c>
    </row>
    <row r="78" spans="1:9" x14ac:dyDescent="0.3">
      <c r="A78" s="54">
        <v>42583</v>
      </c>
      <c r="B78" s="1">
        <v>8654.2998050000006</v>
      </c>
      <c r="C78" s="1">
        <v>8819.2001949999994</v>
      </c>
      <c r="D78" s="1">
        <v>8518.1503909999992</v>
      </c>
      <c r="E78" s="1">
        <v>8786.2001949999994</v>
      </c>
      <c r="F78" s="1">
        <v>8786.2001949999994</v>
      </c>
      <c r="G78" s="1">
        <v>5510100</v>
      </c>
      <c r="H78" s="3">
        <f>IF(ISERROR((Table14[[#This Row],[Close]]-E77)/E77),0,(Table14[[#This Row],[Close]]-E77)/E77)</f>
        <v>1.7097898361984075E-2</v>
      </c>
      <c r="I78" s="3">
        <f>IF(OR(Table14[[#This Row],[Raw Return]]&lt;-20,Table14[[#This Row],[Raw Return]]&gt;20),"Outlier",Table14[[#This Row],[Raw Return]])</f>
        <v>1.7097898361984075E-2</v>
      </c>
    </row>
    <row r="79" spans="1:9" x14ac:dyDescent="0.3">
      <c r="A79" s="54">
        <v>42614</v>
      </c>
      <c r="B79" s="1">
        <v>8793.5996090000008</v>
      </c>
      <c r="C79" s="1">
        <v>8968.7001949999994</v>
      </c>
      <c r="D79" s="1">
        <v>8555.2001949999994</v>
      </c>
      <c r="E79" s="1">
        <v>8611.1503909999992</v>
      </c>
      <c r="F79" s="1">
        <v>8611.1503909999992</v>
      </c>
      <c r="G79" s="1">
        <v>3900400</v>
      </c>
      <c r="H79" s="3">
        <f>IF(ISERROR((Table14[[#This Row],[Close]]-E78)/E78),0,(Table14[[#This Row],[Close]]-E78)/E78)</f>
        <v>-1.9923266043905596E-2</v>
      </c>
      <c r="I79" s="3">
        <f>IF(OR(Table14[[#This Row],[Raw Return]]&lt;-20,Table14[[#This Row],[Raw Return]]&gt;20),"Outlier",Table14[[#This Row],[Raw Return]])</f>
        <v>-1.9923266043905596E-2</v>
      </c>
    </row>
    <row r="80" spans="1:9" x14ac:dyDescent="0.3">
      <c r="A80" s="54">
        <v>42644</v>
      </c>
      <c r="B80" s="1">
        <v>8666.1503909999992</v>
      </c>
      <c r="C80" s="1">
        <v>8806.9501949999994</v>
      </c>
      <c r="D80" s="1">
        <v>8506.1503909999992</v>
      </c>
      <c r="E80" s="1">
        <v>8638</v>
      </c>
      <c r="F80" s="1">
        <v>8638</v>
      </c>
      <c r="G80" s="1">
        <v>3165200</v>
      </c>
      <c r="H80" s="3">
        <f>IF(ISERROR((Table14[[#This Row],[Close]]-E79)/E79),0,(Table14[[#This Row],[Close]]-E79)/E79)</f>
        <v>3.1180048867875806E-3</v>
      </c>
      <c r="I80" s="3">
        <f>IF(OR(Table14[[#This Row],[Raw Return]]&lt;-20,Table14[[#This Row],[Raw Return]]&gt;20),"Outlier",Table14[[#This Row],[Raw Return]])</f>
        <v>3.1180048867875806E-3</v>
      </c>
    </row>
    <row r="81" spans="1:9" x14ac:dyDescent="0.3">
      <c r="A81" s="54">
        <v>42675</v>
      </c>
      <c r="B81" s="1">
        <v>8653.1503909999992</v>
      </c>
      <c r="C81" s="1">
        <v>8669.5996090000008</v>
      </c>
      <c r="D81" s="1">
        <v>7916.3999020000001</v>
      </c>
      <c r="E81" s="1">
        <v>8224.5</v>
      </c>
      <c r="F81" s="1">
        <v>8224.5</v>
      </c>
      <c r="G81" s="1">
        <v>4585400</v>
      </c>
      <c r="H81" s="3">
        <f>IF(ISERROR((Table14[[#This Row],[Close]]-E80)/E80),0,(Table14[[#This Row],[Close]]-E80)/E80)</f>
        <v>-4.7869877286408888E-2</v>
      </c>
      <c r="I81" s="3">
        <f>IF(OR(Table14[[#This Row],[Raw Return]]&lt;-20,Table14[[#This Row],[Raw Return]]&gt;20),"Outlier",Table14[[#This Row],[Raw Return]])</f>
        <v>-4.7869877286408888E-2</v>
      </c>
    </row>
    <row r="82" spans="1:9" x14ac:dyDescent="0.3">
      <c r="A82" s="54">
        <v>42705</v>
      </c>
      <c r="B82" s="1">
        <v>8244</v>
      </c>
      <c r="C82" s="1">
        <v>8274.9501949999994</v>
      </c>
      <c r="D82" s="1">
        <v>7893.7998049999997</v>
      </c>
      <c r="E82" s="1">
        <v>8185.7998049999997</v>
      </c>
      <c r="F82" s="1">
        <v>8185.7998049999997</v>
      </c>
      <c r="G82" s="1">
        <v>3118800</v>
      </c>
      <c r="H82" s="3">
        <f>IF(ISERROR((Table14[[#This Row],[Close]]-E81)/E81),0,(Table14[[#This Row],[Close]]-E81)/E81)</f>
        <v>-4.7054769286887163E-3</v>
      </c>
      <c r="I82" s="3">
        <f>IF(OR(Table14[[#This Row],[Raw Return]]&lt;-20,Table14[[#This Row],[Raw Return]]&gt;20),"Outlier",Table14[[#This Row],[Raw Return]])</f>
        <v>-4.7054769286887163E-3</v>
      </c>
    </row>
    <row r="83" spans="1:9" x14ac:dyDescent="0.3">
      <c r="A83" s="54">
        <v>42736</v>
      </c>
      <c r="B83" s="1">
        <v>8210.0996090000008</v>
      </c>
      <c r="C83" s="1">
        <v>8672.7001949999994</v>
      </c>
      <c r="D83" s="1">
        <v>8133.7998049999997</v>
      </c>
      <c r="E83" s="1">
        <v>8561.2998050000006</v>
      </c>
      <c r="F83" s="1">
        <v>8561.2998050000006</v>
      </c>
      <c r="G83" s="1">
        <v>4009100</v>
      </c>
      <c r="H83" s="3">
        <f>IF(ISERROR((Table14[[#This Row],[Close]]-E82)/E82),0,(Table14[[#This Row],[Close]]-E82)/E82)</f>
        <v>4.5872121105458789E-2</v>
      </c>
      <c r="I83" s="3">
        <f>IF(OR(Table14[[#This Row],[Raw Return]]&lt;-20,Table14[[#This Row],[Raw Return]]&gt;20),"Outlier",Table14[[#This Row],[Raw Return]])</f>
        <v>4.5872121105458789E-2</v>
      </c>
    </row>
    <row r="84" spans="1:9" x14ac:dyDescent="0.3">
      <c r="A84" s="54">
        <v>42767</v>
      </c>
      <c r="B84" s="1">
        <v>8570.3496090000008</v>
      </c>
      <c r="C84" s="1">
        <v>8982.1503909999992</v>
      </c>
      <c r="D84" s="1">
        <v>8537.5</v>
      </c>
      <c r="E84" s="1">
        <v>8879.5996090000008</v>
      </c>
      <c r="F84" s="1">
        <v>8879.5996090000008</v>
      </c>
      <c r="G84" s="1">
        <v>4398500</v>
      </c>
      <c r="H84" s="3">
        <f>IF(ISERROR((Table14[[#This Row],[Close]]-E83)/E83),0,(Table14[[#This Row],[Close]]-E83)/E83)</f>
        <v>3.7178911059055034E-2</v>
      </c>
      <c r="I84" s="3">
        <f>IF(OR(Table14[[#This Row],[Raw Return]]&lt;-20,Table14[[#This Row],[Raw Return]]&gt;20),"Outlier",Table14[[#This Row],[Raw Return]])</f>
        <v>3.7178911059055034E-2</v>
      </c>
    </row>
    <row r="85" spans="1:9" x14ac:dyDescent="0.3">
      <c r="A85" s="54">
        <v>42795</v>
      </c>
      <c r="B85" s="1">
        <v>8904.4003909999992</v>
      </c>
      <c r="C85" s="1">
        <v>9218.4003909999992</v>
      </c>
      <c r="D85" s="1">
        <v>8860.0996090000008</v>
      </c>
      <c r="E85" s="1">
        <v>9173.75</v>
      </c>
      <c r="F85" s="1">
        <v>9173.75</v>
      </c>
      <c r="G85" s="1">
        <v>4835000</v>
      </c>
      <c r="H85" s="3">
        <f>IF(ISERROR((Table14[[#This Row],[Close]]-E84)/E84),0,(Table14[[#This Row],[Close]]-E84)/E84)</f>
        <v>3.3126537676525451E-2</v>
      </c>
      <c r="I85" s="3">
        <f>IF(OR(Table14[[#This Row],[Raw Return]]&lt;-20,Table14[[#This Row],[Raw Return]]&gt;20),"Outlier",Table14[[#This Row],[Raw Return]])</f>
        <v>3.3126537676525451E-2</v>
      </c>
    </row>
    <row r="86" spans="1:9" x14ac:dyDescent="0.3">
      <c r="A86" s="54">
        <v>42826</v>
      </c>
      <c r="B86" s="1">
        <v>9220.5996090000008</v>
      </c>
      <c r="C86" s="1">
        <v>9367.1503909999992</v>
      </c>
      <c r="D86" s="1">
        <v>9075.1503909999992</v>
      </c>
      <c r="E86" s="1">
        <v>9304.0498050000006</v>
      </c>
      <c r="F86" s="1">
        <v>9304.0498050000006</v>
      </c>
      <c r="G86" s="1">
        <v>2931300</v>
      </c>
      <c r="H86" s="3">
        <f>IF(ISERROR((Table14[[#This Row],[Close]]-E85)/E85),0,(Table14[[#This Row],[Close]]-E85)/E85)</f>
        <v>1.4203548712358693E-2</v>
      </c>
      <c r="I86" s="3">
        <f>IF(OR(Table14[[#This Row],[Raw Return]]&lt;-20,Table14[[#This Row],[Raw Return]]&gt;20),"Outlier",Table14[[#This Row],[Raw Return]])</f>
        <v>1.4203548712358693E-2</v>
      </c>
    </row>
    <row r="87" spans="1:9" x14ac:dyDescent="0.3">
      <c r="A87" s="54">
        <v>42856</v>
      </c>
      <c r="B87" s="1">
        <v>9339.8496090000008</v>
      </c>
      <c r="C87" s="1">
        <v>9649.5996090000008</v>
      </c>
      <c r="D87" s="1">
        <v>9269.9003909999992</v>
      </c>
      <c r="E87" s="1">
        <v>9621.25</v>
      </c>
      <c r="F87" s="1">
        <v>9621.25</v>
      </c>
      <c r="G87" s="1">
        <v>4541800</v>
      </c>
      <c r="H87" s="3">
        <f>IF(ISERROR((Table14[[#This Row],[Close]]-E86)/E86),0,(Table14[[#This Row],[Close]]-E86)/E86)</f>
        <v>3.4092701742582665E-2</v>
      </c>
      <c r="I87" s="3">
        <f>IF(OR(Table14[[#This Row],[Raw Return]]&lt;-20,Table14[[#This Row],[Raw Return]]&gt;20),"Outlier",Table14[[#This Row],[Raw Return]])</f>
        <v>3.4092701742582665E-2</v>
      </c>
    </row>
    <row r="88" spans="1:9" x14ac:dyDescent="0.3">
      <c r="A88" s="54">
        <v>42887</v>
      </c>
      <c r="B88" s="1">
        <v>9603.5498050000006</v>
      </c>
      <c r="C88" s="1">
        <v>9709.2998050000006</v>
      </c>
      <c r="D88" s="1">
        <v>9448.75</v>
      </c>
      <c r="E88" s="1">
        <v>9520.9003909999992</v>
      </c>
      <c r="F88" s="1">
        <v>9520.9003909999992</v>
      </c>
      <c r="G88" s="1">
        <v>3558000</v>
      </c>
      <c r="H88" s="3">
        <f>IF(ISERROR((Table14[[#This Row],[Close]]-E87)/E87),0,(Table14[[#This Row],[Close]]-E87)/E87)</f>
        <v>-1.042999703780702E-2</v>
      </c>
      <c r="I88" s="3">
        <f>IF(OR(Table14[[#This Row],[Raw Return]]&lt;-20,Table14[[#This Row],[Raw Return]]&gt;20),"Outlier",Table14[[#This Row],[Raw Return]])</f>
        <v>-1.042999703780702E-2</v>
      </c>
    </row>
    <row r="89" spans="1:9" x14ac:dyDescent="0.3">
      <c r="A89" s="54">
        <v>42917</v>
      </c>
      <c r="B89" s="1">
        <v>9587.9501949999994</v>
      </c>
      <c r="C89" s="1">
        <v>10114.849609000001</v>
      </c>
      <c r="D89" s="1">
        <v>9543.5498050000006</v>
      </c>
      <c r="E89" s="1">
        <v>10077.099609000001</v>
      </c>
      <c r="F89" s="1">
        <v>10077.099609000001</v>
      </c>
      <c r="G89" s="1">
        <v>3732400</v>
      </c>
      <c r="H89" s="3">
        <f>IF(ISERROR((Table14[[#This Row],[Close]]-E88)/E88),0,(Table14[[#This Row],[Close]]-E88)/E88)</f>
        <v>5.8418762423538266E-2</v>
      </c>
      <c r="I89" s="3">
        <f>IF(OR(Table14[[#This Row],[Raw Return]]&lt;-20,Table14[[#This Row],[Raw Return]]&gt;20),"Outlier",Table14[[#This Row],[Raw Return]])</f>
        <v>5.8418762423538266E-2</v>
      </c>
    </row>
    <row r="90" spans="1:9" x14ac:dyDescent="0.3">
      <c r="A90" s="54">
        <v>42948</v>
      </c>
      <c r="B90" s="1">
        <v>10101.049805000001</v>
      </c>
      <c r="C90" s="1">
        <v>10137.849609000001</v>
      </c>
      <c r="D90" s="1">
        <v>9685.5498050000006</v>
      </c>
      <c r="E90" s="1">
        <v>9917.9003909999992</v>
      </c>
      <c r="F90" s="1">
        <v>9917.9003909999992</v>
      </c>
      <c r="G90" s="1">
        <v>4168000</v>
      </c>
      <c r="H90" s="3">
        <f>IF(ISERROR((Table14[[#This Row],[Close]]-E89)/E89),0,(Table14[[#This Row],[Close]]-E89)/E89)</f>
        <v>-1.5798118920827029E-2</v>
      </c>
      <c r="I90" s="3">
        <f>IF(OR(Table14[[#This Row],[Raw Return]]&lt;-20,Table14[[#This Row],[Raw Return]]&gt;20),"Outlier",Table14[[#This Row],[Raw Return]])</f>
        <v>-1.5798118920827029E-2</v>
      </c>
    </row>
    <row r="91" spans="1:9" x14ac:dyDescent="0.3">
      <c r="A91" s="54">
        <v>42979</v>
      </c>
      <c r="B91" s="1">
        <v>9937.6503909999992</v>
      </c>
      <c r="C91" s="1">
        <v>10178.950194999999</v>
      </c>
      <c r="D91" s="1">
        <v>9687.5498050000006</v>
      </c>
      <c r="E91" s="1">
        <v>9788.5996090000008</v>
      </c>
      <c r="F91" s="1">
        <v>9788.5996090000008</v>
      </c>
      <c r="G91" s="1">
        <v>4165300</v>
      </c>
      <c r="H91" s="3">
        <f>IF(ISERROR((Table14[[#This Row],[Close]]-E90)/E90),0,(Table14[[#This Row],[Close]]-E90)/E90)</f>
        <v>-1.3037112382912462E-2</v>
      </c>
      <c r="I91" s="3">
        <f>IF(OR(Table14[[#This Row],[Raw Return]]&lt;-20,Table14[[#This Row],[Raw Return]]&gt;20),"Outlier",Table14[[#This Row],[Raw Return]])</f>
        <v>-1.3037112382912462E-2</v>
      </c>
    </row>
    <row r="92" spans="1:9" x14ac:dyDescent="0.3">
      <c r="A92" s="54">
        <v>43009</v>
      </c>
      <c r="B92" s="1">
        <v>9893.2998050000006</v>
      </c>
      <c r="C92" s="1">
        <v>10384.5</v>
      </c>
      <c r="D92" s="1">
        <v>9831.0498050000006</v>
      </c>
      <c r="E92" s="1">
        <v>10335.299805000001</v>
      </c>
      <c r="F92" s="1">
        <v>10335.299805000001</v>
      </c>
      <c r="G92" s="1">
        <v>4500300</v>
      </c>
      <c r="H92" s="3">
        <f>IF(ISERROR((Table14[[#This Row],[Close]]-E91)/E91),0,(Table14[[#This Row],[Close]]-E91)/E91)</f>
        <v>5.5850705702309385E-2</v>
      </c>
      <c r="I92" s="3">
        <f>IF(OR(Table14[[#This Row],[Raw Return]]&lt;-20,Table14[[#This Row],[Raw Return]]&gt;20),"Outlier",Table14[[#This Row],[Raw Return]])</f>
        <v>5.5850705702309385E-2</v>
      </c>
    </row>
    <row r="93" spans="1:9" x14ac:dyDescent="0.3">
      <c r="A93" s="54">
        <v>43040</v>
      </c>
      <c r="B93" s="1">
        <v>10390.349609000001</v>
      </c>
      <c r="C93" s="1">
        <v>10490.450194999999</v>
      </c>
      <c r="D93" s="1">
        <v>10094</v>
      </c>
      <c r="E93" s="1">
        <v>10226.549805000001</v>
      </c>
      <c r="F93" s="1">
        <v>10226.549805000001</v>
      </c>
      <c r="G93" s="1">
        <v>4650900</v>
      </c>
      <c r="H93" s="3">
        <f>IF(ISERROR((Table14[[#This Row],[Close]]-E92)/E92),0,(Table14[[#This Row],[Close]]-E92)/E92)</f>
        <v>-1.0522191136379908E-2</v>
      </c>
      <c r="I93" s="3">
        <f>IF(OR(Table14[[#This Row],[Raw Return]]&lt;-20,Table14[[#This Row],[Raw Return]]&gt;20),"Outlier",Table14[[#This Row],[Raw Return]])</f>
        <v>-1.0522191136379908E-2</v>
      </c>
    </row>
    <row r="94" spans="1:9" x14ac:dyDescent="0.3">
      <c r="A94" s="54">
        <v>43070</v>
      </c>
      <c r="B94" s="1">
        <v>10263.700194999999</v>
      </c>
      <c r="C94" s="1">
        <v>10552.400390999999</v>
      </c>
      <c r="D94" s="1">
        <v>10033.349609000001</v>
      </c>
      <c r="E94" s="1">
        <v>10530.700194999999</v>
      </c>
      <c r="F94" s="1">
        <v>10530.700194999999</v>
      </c>
      <c r="G94" s="1">
        <v>3504400</v>
      </c>
      <c r="H94" s="3">
        <f>IF(ISERROR((Table14[[#This Row],[Close]]-E93)/E93),0,(Table14[[#This Row],[Close]]-E93)/E93)</f>
        <v>2.9741251526618745E-2</v>
      </c>
      <c r="I94" s="3">
        <f>IF(OR(Table14[[#This Row],[Raw Return]]&lt;-20,Table14[[#This Row],[Raw Return]]&gt;20),"Outlier",Table14[[#This Row],[Raw Return]])</f>
        <v>2.9741251526618745E-2</v>
      </c>
    </row>
    <row r="95" spans="1:9" x14ac:dyDescent="0.3">
      <c r="A95" s="54">
        <v>43101</v>
      </c>
      <c r="B95" s="1">
        <v>10477.549805000001</v>
      </c>
      <c r="C95" s="1">
        <v>11171.549805000001</v>
      </c>
      <c r="D95" s="1">
        <v>10404.650390999999</v>
      </c>
      <c r="E95" s="1">
        <v>11027.700194999999</v>
      </c>
      <c r="F95" s="1">
        <v>11027.700194999999</v>
      </c>
      <c r="G95" s="1">
        <v>4560600</v>
      </c>
      <c r="H95" s="3">
        <f>IF(ISERROR((Table14[[#This Row],[Close]]-E94)/E94),0,(Table14[[#This Row],[Close]]-E94)/E94)</f>
        <v>4.719534226565264E-2</v>
      </c>
      <c r="I95" s="3">
        <f>IF(OR(Table14[[#This Row],[Raw Return]]&lt;-20,Table14[[#This Row],[Raw Return]]&gt;20),"Outlier",Table14[[#This Row],[Raw Return]])</f>
        <v>4.719534226565264E-2</v>
      </c>
    </row>
    <row r="96" spans="1:9" x14ac:dyDescent="0.3">
      <c r="A96" s="54">
        <v>43132</v>
      </c>
      <c r="B96" s="1">
        <v>11044.549805000001</v>
      </c>
      <c r="C96" s="1">
        <v>11117.349609000001</v>
      </c>
      <c r="D96" s="1">
        <v>10276.299805000001</v>
      </c>
      <c r="E96" s="1">
        <v>10492.849609000001</v>
      </c>
      <c r="F96" s="1">
        <v>10492.849609000001</v>
      </c>
      <c r="G96" s="1">
        <v>4389900</v>
      </c>
      <c r="H96" s="3">
        <f>IF(ISERROR((Table14[[#This Row],[Close]]-E95)/E95),0,(Table14[[#This Row],[Close]]-E95)/E95)</f>
        <v>-4.8500646240138258E-2</v>
      </c>
      <c r="I96" s="3">
        <f>IF(OR(Table14[[#This Row],[Raw Return]]&lt;-20,Table14[[#This Row],[Raw Return]]&gt;20),"Outlier",Table14[[#This Row],[Raw Return]])</f>
        <v>-4.8500646240138258E-2</v>
      </c>
    </row>
    <row r="97" spans="1:9" x14ac:dyDescent="0.3">
      <c r="A97" s="54">
        <v>43160</v>
      </c>
      <c r="B97" s="1">
        <v>10479.950194999999</v>
      </c>
      <c r="C97" s="1">
        <v>10525.5</v>
      </c>
      <c r="D97" s="1">
        <v>9951.9003909999992</v>
      </c>
      <c r="E97" s="1">
        <v>10113.700194999999</v>
      </c>
      <c r="F97" s="1">
        <v>10113.700194999999</v>
      </c>
      <c r="G97" s="1">
        <v>4389100</v>
      </c>
      <c r="H97" s="3">
        <f>IF(ISERROR((Table14[[#This Row],[Close]]-E96)/E96),0,(Table14[[#This Row],[Close]]-E96)/E96)</f>
        <v>-3.6134074929921288E-2</v>
      </c>
      <c r="I97" s="3">
        <f>IF(OR(Table14[[#This Row],[Raw Return]]&lt;-20,Table14[[#This Row],[Raw Return]]&gt;20),"Outlier",Table14[[#This Row],[Raw Return]])</f>
        <v>-3.6134074929921288E-2</v>
      </c>
    </row>
    <row r="98" spans="1:9" x14ac:dyDescent="0.3">
      <c r="A98" s="54">
        <v>43191</v>
      </c>
      <c r="B98" s="1">
        <v>10151.650390999999</v>
      </c>
      <c r="C98" s="1">
        <v>10759</v>
      </c>
      <c r="D98" s="1">
        <v>10111.299805000001</v>
      </c>
      <c r="E98" s="1">
        <v>10739.349609000001</v>
      </c>
      <c r="F98" s="1">
        <v>10739.349609000001</v>
      </c>
      <c r="G98" s="1">
        <v>4499400</v>
      </c>
      <c r="H98" s="3">
        <f>IF(ISERROR((Table14[[#This Row],[Close]]-E97)/E97),0,(Table14[[#This Row],[Close]]-E97)/E97)</f>
        <v>6.1861574096225364E-2</v>
      </c>
      <c r="I98" s="3">
        <f>IF(OR(Table14[[#This Row],[Raw Return]]&lt;-20,Table14[[#This Row],[Raw Return]]&gt;20),"Outlier",Table14[[#This Row],[Raw Return]])</f>
        <v>6.1861574096225364E-2</v>
      </c>
    </row>
    <row r="99" spans="1:9" x14ac:dyDescent="0.3">
      <c r="A99" s="54">
        <v>43221</v>
      </c>
      <c r="B99" s="1">
        <v>10783.849609000001</v>
      </c>
      <c r="C99" s="1">
        <v>10929.200194999999</v>
      </c>
      <c r="D99" s="1">
        <v>10417.799805000001</v>
      </c>
      <c r="E99" s="1">
        <v>10736.150390999999</v>
      </c>
      <c r="F99" s="1">
        <v>10736.150390999999</v>
      </c>
      <c r="G99" s="1">
        <v>5142500</v>
      </c>
      <c r="H99" s="3">
        <f>IF(ISERROR((Table14[[#This Row],[Close]]-E98)/E98),0,(Table14[[#This Row],[Close]]-E98)/E98)</f>
        <v>-2.9789681093168749E-4</v>
      </c>
      <c r="I99" s="3">
        <f>IF(OR(Table14[[#This Row],[Raw Return]]&lt;-20,Table14[[#This Row],[Raw Return]]&gt;20),"Outlier",Table14[[#This Row],[Raw Return]])</f>
        <v>-2.9789681093168749E-4</v>
      </c>
    </row>
    <row r="100" spans="1:9" x14ac:dyDescent="0.3">
      <c r="A100" s="54">
        <v>43252</v>
      </c>
      <c r="B100" s="1">
        <v>10738.450194999999</v>
      </c>
      <c r="C100" s="1">
        <v>10893.25</v>
      </c>
      <c r="D100" s="1">
        <v>10550.900390999999</v>
      </c>
      <c r="E100" s="1">
        <v>10714.299805000001</v>
      </c>
      <c r="F100" s="1">
        <v>10714.299805000001</v>
      </c>
      <c r="G100" s="1">
        <v>4683800</v>
      </c>
      <c r="H100" s="3">
        <f>IF(ISERROR((Table14[[#This Row],[Close]]-E99)/E99),0,(Table14[[#This Row],[Close]]-E99)/E99)</f>
        <v>-2.0352347167487306E-3</v>
      </c>
      <c r="I100" s="3">
        <f>IF(OR(Table14[[#This Row],[Raw Return]]&lt;-20,Table14[[#This Row],[Raw Return]]&gt;20),"Outlier",Table14[[#This Row],[Raw Return]])</f>
        <v>-2.0352347167487306E-3</v>
      </c>
    </row>
    <row r="101" spans="1:9" x14ac:dyDescent="0.3">
      <c r="A101" s="54">
        <v>43282</v>
      </c>
      <c r="B101" s="1">
        <v>10732.349609000001</v>
      </c>
      <c r="C101" s="1">
        <v>11366</v>
      </c>
      <c r="D101" s="1">
        <v>10604.650390999999</v>
      </c>
      <c r="E101" s="1">
        <v>11356.5</v>
      </c>
      <c r="F101" s="1">
        <v>11356.5</v>
      </c>
      <c r="G101" s="1">
        <v>4648500</v>
      </c>
      <c r="H101" s="3">
        <f>IF(ISERROR((Table14[[#This Row],[Close]]-E100)/E100),0,(Table14[[#This Row],[Close]]-E100)/E100)</f>
        <v>5.9938606039407857E-2</v>
      </c>
      <c r="I101" s="3">
        <f>IF(OR(Table14[[#This Row],[Raw Return]]&lt;-20,Table14[[#This Row],[Raw Return]]&gt;20),"Outlier",Table14[[#This Row],[Raw Return]])</f>
        <v>5.9938606039407857E-2</v>
      </c>
    </row>
    <row r="102" spans="1:9" x14ac:dyDescent="0.3">
      <c r="A102" s="54">
        <v>43313</v>
      </c>
      <c r="B102" s="1">
        <v>11359.799805000001</v>
      </c>
      <c r="C102" s="1">
        <v>11760.200194999999</v>
      </c>
      <c r="D102" s="1">
        <v>11234.950194999999</v>
      </c>
      <c r="E102" s="1">
        <v>11680.5</v>
      </c>
      <c r="F102" s="1">
        <v>11680.5</v>
      </c>
      <c r="G102" s="1">
        <v>4923000</v>
      </c>
      <c r="H102" s="3">
        <f>IF(ISERROR((Table14[[#This Row],[Close]]-E101)/E101),0,(Table14[[#This Row],[Close]]-E101)/E101)</f>
        <v>2.8529916787742703E-2</v>
      </c>
      <c r="I102" s="3">
        <f>IF(OR(Table14[[#This Row],[Raw Return]]&lt;-20,Table14[[#This Row],[Raw Return]]&gt;20),"Outlier",Table14[[#This Row],[Raw Return]])</f>
        <v>2.8529916787742703E-2</v>
      </c>
    </row>
    <row r="103" spans="1:9" x14ac:dyDescent="0.3">
      <c r="A103" s="54">
        <v>43344</v>
      </c>
      <c r="B103" s="1">
        <v>11751.799805000001</v>
      </c>
      <c r="C103" s="1">
        <v>11751.799805000001</v>
      </c>
      <c r="D103" s="1">
        <v>10850.299805000001</v>
      </c>
      <c r="E103" s="1">
        <v>10930.450194999999</v>
      </c>
      <c r="F103" s="1">
        <v>10930.450194999999</v>
      </c>
      <c r="G103" s="1">
        <v>5151800</v>
      </c>
      <c r="H103" s="3">
        <f>IF(ISERROR((Table14[[#This Row],[Close]]-E102)/E102),0,(Table14[[#This Row],[Close]]-E102)/E102)</f>
        <v>-6.4213844013526866E-2</v>
      </c>
      <c r="I103" s="3">
        <f>IF(OR(Table14[[#This Row],[Raw Return]]&lt;-20,Table14[[#This Row],[Raw Return]]&gt;20),"Outlier",Table14[[#This Row],[Raw Return]])</f>
        <v>-6.4213844013526866E-2</v>
      </c>
    </row>
    <row r="104" spans="1:9" x14ac:dyDescent="0.3">
      <c r="A104" s="54">
        <v>43374</v>
      </c>
      <c r="B104" s="1">
        <v>10930.900390999999</v>
      </c>
      <c r="C104" s="1">
        <v>11035.650390999999</v>
      </c>
      <c r="D104" s="1">
        <v>10004.549805000001</v>
      </c>
      <c r="E104" s="1">
        <v>10386.599609000001</v>
      </c>
      <c r="F104" s="1">
        <v>10386.599609000001</v>
      </c>
      <c r="G104" s="1">
        <v>7030800</v>
      </c>
      <c r="H104" s="3">
        <f>IF(ISERROR((Table14[[#This Row],[Close]]-E103)/E103),0,(Table14[[#This Row],[Close]]-E103)/E103)</f>
        <v>-4.9755552268906218E-2</v>
      </c>
      <c r="I104" s="3">
        <f>IF(OR(Table14[[#This Row],[Raw Return]]&lt;-20,Table14[[#This Row],[Raw Return]]&gt;20),"Outlier",Table14[[#This Row],[Raw Return]])</f>
        <v>-4.9755552268906218E-2</v>
      </c>
    </row>
    <row r="105" spans="1:9" x14ac:dyDescent="0.3">
      <c r="A105" s="54">
        <v>43405</v>
      </c>
      <c r="B105" s="1">
        <v>10441.700194999999</v>
      </c>
      <c r="C105" s="1">
        <v>10922.450194999999</v>
      </c>
      <c r="D105" s="1">
        <v>10341.900390999999</v>
      </c>
      <c r="E105" s="1">
        <v>10876.75</v>
      </c>
      <c r="F105" s="1">
        <v>10876.75</v>
      </c>
      <c r="G105" s="1">
        <v>5318400</v>
      </c>
      <c r="H105" s="3">
        <f>IF(ISERROR((Table14[[#This Row],[Close]]-E104)/E104),0,(Table14[[#This Row],[Close]]-E104)/E104)</f>
        <v>4.7190650400664655E-2</v>
      </c>
      <c r="I105" s="3">
        <f>IF(OR(Table14[[#This Row],[Raw Return]]&lt;-20,Table14[[#This Row],[Raw Return]]&gt;20),"Outlier",Table14[[#This Row],[Raw Return]])</f>
        <v>4.7190650400664655E-2</v>
      </c>
    </row>
    <row r="106" spans="1:9" x14ac:dyDescent="0.3">
      <c r="A106" s="54">
        <v>43435</v>
      </c>
      <c r="B106" s="1">
        <v>10930.700194999999</v>
      </c>
      <c r="C106" s="1">
        <v>10985.150390999999</v>
      </c>
      <c r="D106" s="1">
        <v>10333.849609000001</v>
      </c>
      <c r="E106" s="1">
        <v>10862.549805000001</v>
      </c>
      <c r="F106" s="1">
        <v>10862.549805000001</v>
      </c>
      <c r="G106" s="1">
        <v>6533100</v>
      </c>
      <c r="H106" s="3">
        <f>IF(ISERROR((Table14[[#This Row],[Close]]-E105)/E105),0,(Table14[[#This Row],[Close]]-E105)/E105)</f>
        <v>-1.3055549681659907E-3</v>
      </c>
      <c r="I106" s="3">
        <f>IF(OR(Table14[[#This Row],[Raw Return]]&lt;-20,Table14[[#This Row],[Raw Return]]&gt;20),"Outlier",Table14[[#This Row],[Raw Return]])</f>
        <v>-1.3055549681659907E-3</v>
      </c>
    </row>
    <row r="107" spans="1:9" x14ac:dyDescent="0.3">
      <c r="A107" s="54">
        <v>43466</v>
      </c>
      <c r="B107" s="1">
        <v>10868.849609000001</v>
      </c>
      <c r="C107" s="1">
        <v>10987.450194999999</v>
      </c>
      <c r="D107" s="1">
        <v>10583.650390999999</v>
      </c>
      <c r="E107" s="1">
        <v>10830.950194999999</v>
      </c>
      <c r="F107" s="1">
        <v>10830.950194999999</v>
      </c>
      <c r="G107" s="1">
        <v>7273800</v>
      </c>
      <c r="H107" s="3">
        <f>IF(ISERROR((Table14[[#This Row],[Close]]-E106)/E106),0,(Table14[[#This Row],[Close]]-E106)/E106)</f>
        <v>-2.9090416676806315E-3</v>
      </c>
      <c r="I107" s="3">
        <f>IF(OR(Table14[[#This Row],[Raw Return]]&lt;-20,Table14[[#This Row],[Raw Return]]&gt;20),"Outlier",Table14[[#This Row],[Raw Return]])</f>
        <v>-2.9090416676806315E-3</v>
      </c>
    </row>
    <row r="108" spans="1:9" x14ac:dyDescent="0.3">
      <c r="A108" s="54">
        <v>43497</v>
      </c>
      <c r="B108" s="1">
        <v>10851.349609000001</v>
      </c>
      <c r="C108" s="1">
        <v>11118.099609000001</v>
      </c>
      <c r="D108" s="1">
        <v>10585.650390999999</v>
      </c>
      <c r="E108" s="1">
        <v>10792.5</v>
      </c>
      <c r="F108" s="1">
        <v>10792.5</v>
      </c>
      <c r="G108" s="1">
        <v>7461400</v>
      </c>
      <c r="H108" s="3">
        <f>IF(ISERROR((Table14[[#This Row],[Close]]-E107)/E107),0,(Table14[[#This Row],[Close]]-E107)/E107)</f>
        <v>-3.5500297118667935E-3</v>
      </c>
      <c r="I108" s="3">
        <f>IF(OR(Table14[[#This Row],[Raw Return]]&lt;-20,Table14[[#This Row],[Raw Return]]&gt;20),"Outlier",Table14[[#This Row],[Raw Return]])</f>
        <v>-3.5500297118667935E-3</v>
      </c>
    </row>
    <row r="109" spans="1:9" x14ac:dyDescent="0.3">
      <c r="A109" s="54">
        <v>43525</v>
      </c>
      <c r="B109" s="1">
        <v>10842.650390999999</v>
      </c>
      <c r="C109" s="1">
        <v>11630.349609000001</v>
      </c>
      <c r="D109" s="1">
        <v>10817</v>
      </c>
      <c r="E109" s="1">
        <v>11623.900390999999</v>
      </c>
      <c r="F109" s="1">
        <v>11623.900390999999</v>
      </c>
      <c r="G109" s="1">
        <v>6857200</v>
      </c>
      <c r="H109" s="3">
        <f>IF(ISERROR((Table14[[#This Row],[Close]]-E108)/E108),0,(Table14[[#This Row],[Close]]-E108)/E108)</f>
        <v>7.7035014222839857E-2</v>
      </c>
      <c r="I109" s="3">
        <f>IF(OR(Table14[[#This Row],[Raw Return]]&lt;-20,Table14[[#This Row],[Raw Return]]&gt;20),"Outlier",Table14[[#This Row],[Raw Return]])</f>
        <v>7.7035014222839857E-2</v>
      </c>
    </row>
    <row r="110" spans="1:9" x14ac:dyDescent="0.3">
      <c r="A110" s="54">
        <v>43556</v>
      </c>
      <c r="B110" s="1">
        <v>11665.200194999999</v>
      </c>
      <c r="C110" s="1">
        <v>11856.150390999999</v>
      </c>
      <c r="D110" s="1">
        <v>11549.099609000001</v>
      </c>
      <c r="E110" s="1">
        <v>11748.150390999999</v>
      </c>
      <c r="F110" s="1">
        <v>11748.150390999999</v>
      </c>
      <c r="G110" s="1">
        <v>6516900</v>
      </c>
      <c r="H110" s="3">
        <f>IF(ISERROR((Table14[[#This Row],[Close]]-E109)/E109),0,(Table14[[#This Row],[Close]]-E109)/E109)</f>
        <v>1.0689183133073186E-2</v>
      </c>
      <c r="I110" s="3">
        <f>IF(OR(Table14[[#This Row],[Raw Return]]&lt;-20,Table14[[#This Row],[Raw Return]]&gt;20),"Outlier",Table14[[#This Row],[Raw Return]])</f>
        <v>1.0689183133073186E-2</v>
      </c>
    </row>
    <row r="111" spans="1:9" x14ac:dyDescent="0.3">
      <c r="A111" s="54">
        <v>43586</v>
      </c>
      <c r="B111" s="1">
        <v>11725.549805000001</v>
      </c>
      <c r="C111" s="1">
        <v>12041.150390999999</v>
      </c>
      <c r="D111" s="1">
        <v>11108.299805000001</v>
      </c>
      <c r="E111" s="1">
        <v>11922.799805000001</v>
      </c>
      <c r="F111" s="1">
        <v>11922.799805000001</v>
      </c>
      <c r="G111" s="1">
        <v>8645600</v>
      </c>
      <c r="H111" s="3">
        <f>IF(ISERROR((Table14[[#This Row],[Close]]-E110)/E110),0,(Table14[[#This Row],[Close]]-E110)/E110)</f>
        <v>1.4866120043355628E-2</v>
      </c>
      <c r="I111" s="3">
        <f>IF(OR(Table14[[#This Row],[Raw Return]]&lt;-20,Table14[[#This Row],[Raw Return]]&gt;20),"Outlier",Table14[[#This Row],[Raw Return]])</f>
        <v>1.4866120043355628E-2</v>
      </c>
    </row>
    <row r="112" spans="1:9" x14ac:dyDescent="0.3">
      <c r="A112" s="54">
        <v>43617</v>
      </c>
      <c r="B112" s="1">
        <v>11953.75</v>
      </c>
      <c r="C112" s="1">
        <v>12103.049805000001</v>
      </c>
      <c r="D112" s="1">
        <v>11625.099609000001</v>
      </c>
      <c r="E112" s="1">
        <v>11788.849609000001</v>
      </c>
      <c r="F112" s="1">
        <v>11788.849609000001</v>
      </c>
      <c r="G112" s="1">
        <v>6788000</v>
      </c>
      <c r="H112" s="3">
        <f>IF(ISERROR((Table14[[#This Row],[Close]]-E111)/E111),0,(Table14[[#This Row],[Close]]-E111)/E111)</f>
        <v>-1.1234793688628892E-2</v>
      </c>
      <c r="I112" s="3">
        <f>IF(OR(Table14[[#This Row],[Raw Return]]&lt;-20,Table14[[#This Row],[Raw Return]]&gt;20),"Outlier",Table14[[#This Row],[Raw Return]])</f>
        <v>-1.1234793688628892E-2</v>
      </c>
    </row>
    <row r="113" spans="1:9" x14ac:dyDescent="0.3">
      <c r="A113" s="54">
        <v>43647</v>
      </c>
      <c r="B113" s="1">
        <v>11839.900390999999</v>
      </c>
      <c r="C113" s="1">
        <v>11981.75</v>
      </c>
      <c r="D113" s="1">
        <v>10999.400390999999</v>
      </c>
      <c r="E113" s="1">
        <v>11118</v>
      </c>
      <c r="F113" s="1">
        <v>11118</v>
      </c>
      <c r="G113" s="1">
        <v>9988500</v>
      </c>
      <c r="H113" s="3">
        <f>IF(ISERROR((Table14[[#This Row],[Close]]-E112)/E112),0,(Table14[[#This Row],[Close]]-E112)/E112)</f>
        <v>-5.6905434478343994E-2</v>
      </c>
      <c r="I113" s="3">
        <f>IF(OR(Table14[[#This Row],[Raw Return]]&lt;-20,Table14[[#This Row],[Raw Return]]&gt;20),"Outlier",Table14[[#This Row],[Raw Return]])</f>
        <v>-5.6905434478343994E-2</v>
      </c>
    </row>
    <row r="114" spans="1:9" x14ac:dyDescent="0.3">
      <c r="A114" s="54">
        <v>43678</v>
      </c>
      <c r="B114" s="1">
        <v>11060.200194999999</v>
      </c>
      <c r="C114" s="1">
        <v>11181.450194999999</v>
      </c>
      <c r="D114" s="1">
        <v>10637.150390999999</v>
      </c>
      <c r="E114" s="1">
        <v>11023.25</v>
      </c>
      <c r="F114" s="1">
        <v>11023.25</v>
      </c>
      <c r="G114" s="1">
        <v>11153100</v>
      </c>
      <c r="H114" s="3">
        <f>IF(ISERROR((Table14[[#This Row],[Close]]-E113)/E113),0,(Table14[[#This Row],[Close]]-E113)/E113)</f>
        <v>-8.5222162259399169E-3</v>
      </c>
      <c r="I114" s="3">
        <f>IF(OR(Table14[[#This Row],[Raw Return]]&lt;-20,Table14[[#This Row],[Raw Return]]&gt;20),"Outlier",Table14[[#This Row],[Raw Return]])</f>
        <v>-8.5222162259399169E-3</v>
      </c>
    </row>
    <row r="115" spans="1:9" x14ac:dyDescent="0.3">
      <c r="A115" s="54">
        <v>43709</v>
      </c>
      <c r="B115" s="1">
        <v>10960.950194999999</v>
      </c>
      <c r="C115" s="1">
        <v>11694.849609000001</v>
      </c>
      <c r="D115" s="1">
        <v>10670.25</v>
      </c>
      <c r="E115" s="1">
        <v>11474.450194999999</v>
      </c>
      <c r="F115" s="1">
        <v>11474.450194999999</v>
      </c>
      <c r="G115" s="1">
        <v>12210000</v>
      </c>
      <c r="H115" s="3">
        <f>IF(ISERROR((Table14[[#This Row],[Close]]-E114)/E114),0,(Table14[[#This Row],[Close]]-E114)/E114)</f>
        <v>4.0931684847934996E-2</v>
      </c>
      <c r="I115" s="3">
        <f>IF(OR(Table14[[#This Row],[Raw Return]]&lt;-20,Table14[[#This Row],[Raw Return]]&gt;20),"Outlier",Table14[[#This Row],[Raw Return]])</f>
        <v>4.0931684847934996E-2</v>
      </c>
    </row>
    <row r="116" spans="1:9" x14ac:dyDescent="0.3">
      <c r="A116" s="54">
        <v>43739</v>
      </c>
      <c r="B116" s="1">
        <v>11515.400390999999</v>
      </c>
      <c r="C116" s="1">
        <v>11945</v>
      </c>
      <c r="D116" s="1">
        <v>11090.150390999999</v>
      </c>
      <c r="E116" s="1">
        <v>11877.450194999999</v>
      </c>
      <c r="F116" s="1">
        <v>11877.450194999999</v>
      </c>
      <c r="G116" s="1">
        <v>15461000</v>
      </c>
      <c r="H116" s="3">
        <f>IF(ISERROR((Table14[[#This Row],[Close]]-E115)/E115),0,(Table14[[#This Row],[Close]]-E115)/E115)</f>
        <v>3.5121508495074352E-2</v>
      </c>
      <c r="I116" s="3">
        <f>IF(OR(Table14[[#This Row],[Raw Return]]&lt;-20,Table14[[#This Row],[Raw Return]]&gt;20),"Outlier",Table14[[#This Row],[Raw Return]])</f>
        <v>3.5121508495074352E-2</v>
      </c>
    </row>
    <row r="117" spans="1:9" x14ac:dyDescent="0.3">
      <c r="A117" s="54">
        <v>43770</v>
      </c>
      <c r="B117" s="1">
        <v>11886.599609000001</v>
      </c>
      <c r="C117" s="1">
        <v>12158.799805000001</v>
      </c>
      <c r="D117" s="1">
        <v>11802.650390999999</v>
      </c>
      <c r="E117" s="1">
        <v>12056.049805000001</v>
      </c>
      <c r="F117" s="1">
        <v>12056.049805000001</v>
      </c>
      <c r="G117" s="1">
        <v>13178000</v>
      </c>
      <c r="H117" s="3">
        <f>IF(ISERROR((Table14[[#This Row],[Close]]-E116)/E116),0,(Table14[[#This Row],[Close]]-E116)/E116)</f>
        <v>1.5036864568389052E-2</v>
      </c>
      <c r="I117" s="3">
        <f>IF(OR(Table14[[#This Row],[Raw Return]]&lt;-20,Table14[[#This Row],[Raw Return]]&gt;20),"Outlier",Table14[[#This Row],[Raw Return]])</f>
        <v>1.5036864568389052E-2</v>
      </c>
    </row>
    <row r="118" spans="1:9" x14ac:dyDescent="0.3">
      <c r="A118" s="54">
        <v>43800</v>
      </c>
      <c r="B118" s="1">
        <v>12137.049805000001</v>
      </c>
      <c r="C118" s="1">
        <v>12293.900390999999</v>
      </c>
      <c r="D118" s="1">
        <v>11832.299805000001</v>
      </c>
      <c r="E118" s="1">
        <v>12168.450194999999</v>
      </c>
      <c r="F118" s="1">
        <v>12168.450194999999</v>
      </c>
      <c r="G118" s="1">
        <v>12549800</v>
      </c>
      <c r="H118" s="3">
        <f>IF(ISERROR((Table14[[#This Row],[Close]]-E117)/E117),0,(Table14[[#This Row],[Close]]-E117)/E117)</f>
        <v>9.3231524270398353E-3</v>
      </c>
      <c r="I118" s="3">
        <f>IF(OR(Table14[[#This Row],[Raw Return]]&lt;-20,Table14[[#This Row],[Raw Return]]&gt;20),"Outlier",Table14[[#This Row],[Raw Return]])</f>
        <v>9.3231524270398353E-3</v>
      </c>
    </row>
    <row r="119" spans="1:9" x14ac:dyDescent="0.3">
      <c r="A119" s="54">
        <v>43831</v>
      </c>
      <c r="B119" s="1">
        <v>12202.150390999999</v>
      </c>
      <c r="C119" s="1">
        <v>12430.5</v>
      </c>
      <c r="D119" s="1">
        <v>11929.599609000001</v>
      </c>
      <c r="E119" s="1">
        <v>12169.849609000001</v>
      </c>
      <c r="F119" s="1">
        <v>12169.849609000001</v>
      </c>
      <c r="G119" s="1">
        <v>11415800</v>
      </c>
      <c r="H119" s="3">
        <f>IF(ISERROR((Table14[[#This Row],[Close]]-E118)/E118),0,(Table14[[#This Row],[Close]]-E118)/E118)</f>
        <v>1.150034702509906E-4</v>
      </c>
      <c r="I119" s="3">
        <f>IF(OR(Table14[[#This Row],[Raw Return]]&lt;-20,Table14[[#This Row],[Raw Return]]&gt;20),"Outlier",Table14[[#This Row],[Raw Return]])</f>
        <v>1.150034702509906E-4</v>
      </c>
    </row>
    <row r="120" spans="1:9" x14ac:dyDescent="0.3">
      <c r="A120" s="54">
        <v>43862</v>
      </c>
      <c r="B120" s="1">
        <v>11627.450194999999</v>
      </c>
      <c r="C120" s="1">
        <v>12246.700194999999</v>
      </c>
      <c r="D120" s="1">
        <v>11175.049805000001</v>
      </c>
      <c r="E120" s="1">
        <v>11201.75</v>
      </c>
      <c r="F120" s="1">
        <v>11201.75</v>
      </c>
      <c r="G120" s="1">
        <v>10198200</v>
      </c>
      <c r="H120" s="3">
        <f>IF(ISERROR((Table14[[#This Row],[Close]]-E119)/E119),0,(Table14[[#This Row],[Close]]-E119)/E119)</f>
        <v>-7.95490199224861E-2</v>
      </c>
      <c r="I120" s="3">
        <f>IF(OR(Table14[[#This Row],[Raw Return]]&lt;-20,Table14[[#This Row],[Raw Return]]&gt;20),"Outlier",Table14[[#This Row],[Raw Return]])</f>
        <v>-7.95490199224861E-2</v>
      </c>
    </row>
    <row r="121" spans="1:9" x14ac:dyDescent="0.3">
      <c r="A121" s="54">
        <v>43891</v>
      </c>
      <c r="B121" s="1">
        <v>11387.349609000001</v>
      </c>
      <c r="C121" s="1">
        <v>11433</v>
      </c>
      <c r="D121" s="1">
        <v>7511.1000979999999</v>
      </c>
      <c r="E121" s="1">
        <v>8597.75</v>
      </c>
      <c r="F121" s="1">
        <v>8597.75</v>
      </c>
      <c r="G121" s="1">
        <v>21303000</v>
      </c>
      <c r="H121" s="3">
        <f>IF(ISERROR((Table14[[#This Row],[Close]]-E120)/E120),0,(Table14[[#This Row],[Close]]-E120)/E120)</f>
        <v>-0.23246367755038275</v>
      </c>
      <c r="I121" s="3">
        <f>IF(OR(Table14[[#This Row],[Raw Return]]&lt;-20,Table14[[#This Row],[Raw Return]]&gt;20),"Outlier",Table14[[#This Row],[Raw Return]])</f>
        <v>-0.23246367755038275</v>
      </c>
    </row>
  </sheetData>
  <pageMargins left="0.75" right="0.75" top="1" bottom="1" header="0.5" footer="0.5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DC60A-6645-4E80-B2F1-143FDB93C7A2}">
  <dimension ref="B1:C184"/>
  <sheetViews>
    <sheetView showGridLines="0" workbookViewId="0">
      <selection activeCell="J12" sqref="J12"/>
    </sheetView>
  </sheetViews>
  <sheetFormatPr defaultRowHeight="15.6" x14ac:dyDescent="0.3"/>
  <cols>
    <col min="3" max="3" width="9.5" bestFit="1" customWidth="1"/>
  </cols>
  <sheetData>
    <row r="1" spans="2:3" ht="16.2" thickBot="1" x14ac:dyDescent="0.35"/>
    <row r="2" spans="2:3" ht="16.2" thickBot="1" x14ac:dyDescent="0.35">
      <c r="B2" s="55" t="s">
        <v>37</v>
      </c>
      <c r="C2" s="56" t="s">
        <v>38</v>
      </c>
    </row>
    <row r="3" spans="2:3" x14ac:dyDescent="0.3">
      <c r="B3" s="57">
        <v>-0.5</v>
      </c>
      <c r="C3" s="58" cm="1">
        <f t="array" ref="C3:C184">FREQUENCY('[1]Bajaj Finserv Monthly Data'!I3:I121,'Exhibit 5'!B3:B183)</f>
        <v>0</v>
      </c>
    </row>
    <row r="4" spans="2:3" x14ac:dyDescent="0.3">
      <c r="B4" s="61">
        <f>B3+0.005</f>
        <v>-0.495</v>
      </c>
      <c r="C4" s="59">
        <v>0</v>
      </c>
    </row>
    <row r="5" spans="2:3" x14ac:dyDescent="0.3">
      <c r="B5" s="61">
        <f t="shared" ref="B5:B68" si="0">B4+0.005</f>
        <v>-0.49</v>
      </c>
      <c r="C5" s="59">
        <v>1</v>
      </c>
    </row>
    <row r="6" spans="2:3" x14ac:dyDescent="0.3">
      <c r="B6" s="61">
        <f t="shared" si="0"/>
        <v>-0.48499999999999999</v>
      </c>
      <c r="C6" s="59">
        <v>0</v>
      </c>
    </row>
    <row r="7" spans="2:3" x14ac:dyDescent="0.3">
      <c r="B7" s="61">
        <f t="shared" si="0"/>
        <v>-0.48</v>
      </c>
      <c r="C7" s="59">
        <v>0</v>
      </c>
    </row>
    <row r="8" spans="2:3" x14ac:dyDescent="0.3">
      <c r="B8" s="61">
        <f t="shared" si="0"/>
        <v>-0.47499999999999998</v>
      </c>
      <c r="C8" s="59">
        <v>0</v>
      </c>
    </row>
    <row r="9" spans="2:3" x14ac:dyDescent="0.3">
      <c r="B9" s="61">
        <f t="shared" si="0"/>
        <v>-0.47</v>
      </c>
      <c r="C9" s="59">
        <v>0</v>
      </c>
    </row>
    <row r="10" spans="2:3" x14ac:dyDescent="0.3">
      <c r="B10" s="61">
        <f t="shared" si="0"/>
        <v>-0.46499999999999997</v>
      </c>
      <c r="C10" s="59">
        <v>0</v>
      </c>
    </row>
    <row r="11" spans="2:3" x14ac:dyDescent="0.3">
      <c r="B11" s="61">
        <f t="shared" si="0"/>
        <v>-0.45999999999999996</v>
      </c>
      <c r="C11" s="59">
        <v>0</v>
      </c>
    </row>
    <row r="12" spans="2:3" x14ac:dyDescent="0.3">
      <c r="B12" s="61">
        <f t="shared" si="0"/>
        <v>-0.45499999999999996</v>
      </c>
      <c r="C12" s="59">
        <v>0</v>
      </c>
    </row>
    <row r="13" spans="2:3" x14ac:dyDescent="0.3">
      <c r="B13" s="61">
        <f t="shared" si="0"/>
        <v>-0.44999999999999996</v>
      </c>
      <c r="C13" s="59">
        <v>0</v>
      </c>
    </row>
    <row r="14" spans="2:3" x14ac:dyDescent="0.3">
      <c r="B14" s="61">
        <f t="shared" si="0"/>
        <v>-0.44499999999999995</v>
      </c>
      <c r="C14" s="59">
        <v>0</v>
      </c>
    </row>
    <row r="15" spans="2:3" x14ac:dyDescent="0.3">
      <c r="B15" s="61">
        <f t="shared" si="0"/>
        <v>-0.43999999999999995</v>
      </c>
      <c r="C15" s="59">
        <v>0</v>
      </c>
    </row>
    <row r="16" spans="2:3" x14ac:dyDescent="0.3">
      <c r="B16" s="61">
        <f t="shared" si="0"/>
        <v>-0.43499999999999994</v>
      </c>
      <c r="C16" s="59">
        <v>0</v>
      </c>
    </row>
    <row r="17" spans="2:3" x14ac:dyDescent="0.3">
      <c r="B17" s="61">
        <f t="shared" si="0"/>
        <v>-0.42999999999999994</v>
      </c>
      <c r="C17" s="59">
        <v>0</v>
      </c>
    </row>
    <row r="18" spans="2:3" x14ac:dyDescent="0.3">
      <c r="B18" s="61">
        <f t="shared" si="0"/>
        <v>-0.42499999999999993</v>
      </c>
      <c r="C18" s="59">
        <v>0</v>
      </c>
    </row>
    <row r="19" spans="2:3" x14ac:dyDescent="0.3">
      <c r="B19" s="61">
        <f t="shared" si="0"/>
        <v>-0.41999999999999993</v>
      </c>
      <c r="C19" s="59">
        <v>0</v>
      </c>
    </row>
    <row r="20" spans="2:3" x14ac:dyDescent="0.3">
      <c r="B20" s="61">
        <f t="shared" si="0"/>
        <v>-0.41499999999999992</v>
      </c>
      <c r="C20" s="59">
        <v>0</v>
      </c>
    </row>
    <row r="21" spans="2:3" x14ac:dyDescent="0.3">
      <c r="B21" s="61">
        <f t="shared" si="0"/>
        <v>-0.40999999999999992</v>
      </c>
      <c r="C21" s="59">
        <v>0</v>
      </c>
    </row>
    <row r="22" spans="2:3" x14ac:dyDescent="0.3">
      <c r="B22" s="61">
        <f t="shared" si="0"/>
        <v>-0.40499999999999992</v>
      </c>
      <c r="C22" s="59">
        <v>0</v>
      </c>
    </row>
    <row r="23" spans="2:3" x14ac:dyDescent="0.3">
      <c r="B23" s="61">
        <f t="shared" si="0"/>
        <v>-0.39999999999999991</v>
      </c>
      <c r="C23" s="59">
        <v>0</v>
      </c>
    </row>
    <row r="24" spans="2:3" x14ac:dyDescent="0.3">
      <c r="B24" s="61">
        <f t="shared" si="0"/>
        <v>-0.39499999999999991</v>
      </c>
      <c r="C24" s="59">
        <v>0</v>
      </c>
    </row>
    <row r="25" spans="2:3" x14ac:dyDescent="0.3">
      <c r="B25" s="61">
        <f t="shared" si="0"/>
        <v>-0.3899999999999999</v>
      </c>
      <c r="C25" s="59">
        <v>0</v>
      </c>
    </row>
    <row r="26" spans="2:3" x14ac:dyDescent="0.3">
      <c r="B26" s="61">
        <f t="shared" si="0"/>
        <v>-0.3849999999999999</v>
      </c>
      <c r="C26" s="59">
        <v>0</v>
      </c>
    </row>
    <row r="27" spans="2:3" x14ac:dyDescent="0.3">
      <c r="B27" s="61">
        <f t="shared" si="0"/>
        <v>-0.37999999999999989</v>
      </c>
      <c r="C27" s="59">
        <v>0</v>
      </c>
    </row>
    <row r="28" spans="2:3" x14ac:dyDescent="0.3">
      <c r="B28" s="61">
        <f t="shared" si="0"/>
        <v>-0.37499999999999989</v>
      </c>
      <c r="C28" s="59">
        <v>0</v>
      </c>
    </row>
    <row r="29" spans="2:3" x14ac:dyDescent="0.3">
      <c r="B29" s="61">
        <f t="shared" si="0"/>
        <v>-0.36999999999999988</v>
      </c>
      <c r="C29" s="59">
        <v>0</v>
      </c>
    </row>
    <row r="30" spans="2:3" x14ac:dyDescent="0.3">
      <c r="B30" s="61">
        <f t="shared" si="0"/>
        <v>-0.36499999999999988</v>
      </c>
      <c r="C30" s="59">
        <v>0</v>
      </c>
    </row>
    <row r="31" spans="2:3" x14ac:dyDescent="0.3">
      <c r="B31" s="61">
        <f t="shared" si="0"/>
        <v>-0.35999999999999988</v>
      </c>
      <c r="C31" s="59">
        <v>0</v>
      </c>
    </row>
    <row r="32" spans="2:3" x14ac:dyDescent="0.3">
      <c r="B32" s="61">
        <f t="shared" si="0"/>
        <v>-0.35499999999999987</v>
      </c>
      <c r="C32" s="59">
        <v>0</v>
      </c>
    </row>
    <row r="33" spans="2:3" x14ac:dyDescent="0.3">
      <c r="B33" s="61">
        <f t="shared" si="0"/>
        <v>-0.34999999999999987</v>
      </c>
      <c r="C33" s="59">
        <v>0</v>
      </c>
    </row>
    <row r="34" spans="2:3" x14ac:dyDescent="0.3">
      <c r="B34" s="61">
        <f t="shared" si="0"/>
        <v>-0.34499999999999986</v>
      </c>
      <c r="C34" s="59">
        <v>0</v>
      </c>
    </row>
    <row r="35" spans="2:3" x14ac:dyDescent="0.3">
      <c r="B35" s="61">
        <f t="shared" si="0"/>
        <v>-0.33999999999999986</v>
      </c>
      <c r="C35" s="59">
        <v>0</v>
      </c>
    </row>
    <row r="36" spans="2:3" x14ac:dyDescent="0.3">
      <c r="B36" s="61">
        <f t="shared" si="0"/>
        <v>-0.33499999999999985</v>
      </c>
      <c r="C36" s="59">
        <v>0</v>
      </c>
    </row>
    <row r="37" spans="2:3" x14ac:dyDescent="0.3">
      <c r="B37" s="61">
        <f t="shared" si="0"/>
        <v>-0.32999999999999985</v>
      </c>
      <c r="C37" s="59">
        <v>0</v>
      </c>
    </row>
    <row r="38" spans="2:3" x14ac:dyDescent="0.3">
      <c r="B38" s="61">
        <f t="shared" si="0"/>
        <v>-0.32499999999999984</v>
      </c>
      <c r="C38" s="59">
        <v>0</v>
      </c>
    </row>
    <row r="39" spans="2:3" x14ac:dyDescent="0.3">
      <c r="B39" s="61">
        <f t="shared" si="0"/>
        <v>-0.31999999999999984</v>
      </c>
      <c r="C39" s="59">
        <v>0</v>
      </c>
    </row>
    <row r="40" spans="2:3" x14ac:dyDescent="0.3">
      <c r="B40" s="61">
        <f t="shared" si="0"/>
        <v>-0.31499999999999984</v>
      </c>
      <c r="C40" s="59">
        <v>0</v>
      </c>
    </row>
    <row r="41" spans="2:3" x14ac:dyDescent="0.3">
      <c r="B41" s="61">
        <f>B40+0.005</f>
        <v>-0.30999999999999983</v>
      </c>
      <c r="C41" s="59">
        <v>0</v>
      </c>
    </row>
    <row r="42" spans="2:3" x14ac:dyDescent="0.3">
      <c r="B42" s="61">
        <f t="shared" si="0"/>
        <v>-0.30499999999999983</v>
      </c>
      <c r="C42" s="59">
        <v>0</v>
      </c>
    </row>
    <row r="43" spans="2:3" x14ac:dyDescent="0.3">
      <c r="B43" s="61">
        <f t="shared" si="0"/>
        <v>-0.29999999999999982</v>
      </c>
      <c r="C43" s="59">
        <v>0</v>
      </c>
    </row>
    <row r="44" spans="2:3" x14ac:dyDescent="0.3">
      <c r="B44" s="61">
        <f t="shared" si="0"/>
        <v>-0.29499999999999982</v>
      </c>
      <c r="C44" s="59">
        <v>0</v>
      </c>
    </row>
    <row r="45" spans="2:3" x14ac:dyDescent="0.3">
      <c r="B45" s="61">
        <f t="shared" si="0"/>
        <v>-0.28999999999999981</v>
      </c>
      <c r="C45" s="59">
        <v>0</v>
      </c>
    </row>
    <row r="46" spans="2:3" x14ac:dyDescent="0.3">
      <c r="B46" s="61">
        <f t="shared" si="0"/>
        <v>-0.28499999999999981</v>
      </c>
      <c r="C46" s="59">
        <v>0</v>
      </c>
    </row>
    <row r="47" spans="2:3" x14ac:dyDescent="0.3">
      <c r="B47" s="61">
        <f t="shared" si="0"/>
        <v>-0.2799999999999998</v>
      </c>
      <c r="C47" s="59">
        <v>0</v>
      </c>
    </row>
    <row r="48" spans="2:3" x14ac:dyDescent="0.3">
      <c r="B48" s="61">
        <f t="shared" si="0"/>
        <v>-0.2749999999999998</v>
      </c>
      <c r="C48" s="59">
        <v>0</v>
      </c>
    </row>
    <row r="49" spans="2:3" x14ac:dyDescent="0.3">
      <c r="B49" s="61">
        <f t="shared" si="0"/>
        <v>-0.2699999999999998</v>
      </c>
      <c r="C49" s="59">
        <v>0</v>
      </c>
    </row>
    <row r="50" spans="2:3" x14ac:dyDescent="0.3">
      <c r="B50" s="61">
        <f t="shared" si="0"/>
        <v>-0.26499999999999979</v>
      </c>
      <c r="C50" s="59">
        <v>0</v>
      </c>
    </row>
    <row r="51" spans="2:3" x14ac:dyDescent="0.3">
      <c r="B51" s="61">
        <f t="shared" si="0"/>
        <v>-0.25999999999999979</v>
      </c>
      <c r="C51" s="59">
        <v>0</v>
      </c>
    </row>
    <row r="52" spans="2:3" x14ac:dyDescent="0.3">
      <c r="B52" s="61">
        <f t="shared" si="0"/>
        <v>-0.25499999999999978</v>
      </c>
      <c r="C52" s="59">
        <v>0</v>
      </c>
    </row>
    <row r="53" spans="2:3" x14ac:dyDescent="0.3">
      <c r="B53" s="61">
        <f t="shared" si="0"/>
        <v>-0.24999999999999978</v>
      </c>
      <c r="C53" s="59">
        <v>0</v>
      </c>
    </row>
    <row r="54" spans="2:3" x14ac:dyDescent="0.3">
      <c r="B54" s="61">
        <f t="shared" si="0"/>
        <v>-0.24499999999999977</v>
      </c>
      <c r="C54" s="59">
        <v>0</v>
      </c>
    </row>
    <row r="55" spans="2:3" x14ac:dyDescent="0.3">
      <c r="B55" s="61">
        <f t="shared" si="0"/>
        <v>-0.23999999999999977</v>
      </c>
      <c r="C55" s="59">
        <v>0</v>
      </c>
    </row>
    <row r="56" spans="2:3" x14ac:dyDescent="0.3">
      <c r="B56" s="61">
        <f t="shared" si="0"/>
        <v>-0.23499999999999976</v>
      </c>
      <c r="C56" s="59">
        <v>0</v>
      </c>
    </row>
    <row r="57" spans="2:3" x14ac:dyDescent="0.3">
      <c r="B57" s="61">
        <f t="shared" si="0"/>
        <v>-0.22999999999999976</v>
      </c>
      <c r="C57" s="59">
        <v>0</v>
      </c>
    </row>
    <row r="58" spans="2:3" x14ac:dyDescent="0.3">
      <c r="B58" s="61">
        <f>B57+0.005</f>
        <v>-0.22499999999999976</v>
      </c>
      <c r="C58" s="59">
        <v>0</v>
      </c>
    </row>
    <row r="59" spans="2:3" x14ac:dyDescent="0.3">
      <c r="B59" s="61">
        <f t="shared" si="0"/>
        <v>-0.21999999999999975</v>
      </c>
      <c r="C59" s="59">
        <v>0</v>
      </c>
    </row>
    <row r="60" spans="2:3" x14ac:dyDescent="0.3">
      <c r="B60" s="61">
        <f t="shared" si="0"/>
        <v>-0.21499999999999975</v>
      </c>
      <c r="C60" s="59">
        <v>1</v>
      </c>
    </row>
    <row r="61" spans="2:3" x14ac:dyDescent="0.3">
      <c r="B61" s="61">
        <f t="shared" si="0"/>
        <v>-0.20999999999999974</v>
      </c>
      <c r="C61" s="59">
        <v>0</v>
      </c>
    </row>
    <row r="62" spans="2:3" x14ac:dyDescent="0.3">
      <c r="B62" s="61">
        <f t="shared" si="0"/>
        <v>-0.20499999999999974</v>
      </c>
      <c r="C62" s="59">
        <v>0</v>
      </c>
    </row>
    <row r="63" spans="2:3" x14ac:dyDescent="0.3">
      <c r="B63" s="61">
        <f t="shared" si="0"/>
        <v>-0.19999999999999973</v>
      </c>
      <c r="C63" s="59">
        <v>0</v>
      </c>
    </row>
    <row r="64" spans="2:3" x14ac:dyDescent="0.3">
      <c r="B64" s="61">
        <f t="shared" si="0"/>
        <v>-0.19499999999999973</v>
      </c>
      <c r="C64" s="59">
        <v>0</v>
      </c>
    </row>
    <row r="65" spans="2:3" x14ac:dyDescent="0.3">
      <c r="B65" s="61">
        <f t="shared" si="0"/>
        <v>-0.18999999999999972</v>
      </c>
      <c r="C65" s="59">
        <v>0</v>
      </c>
    </row>
    <row r="66" spans="2:3" x14ac:dyDescent="0.3">
      <c r="B66" s="61">
        <f t="shared" si="0"/>
        <v>-0.18499999999999972</v>
      </c>
      <c r="C66" s="59">
        <v>0</v>
      </c>
    </row>
    <row r="67" spans="2:3" x14ac:dyDescent="0.3">
      <c r="B67" s="61">
        <f t="shared" si="0"/>
        <v>-0.17999999999999972</v>
      </c>
      <c r="C67" s="59">
        <v>0</v>
      </c>
    </row>
    <row r="68" spans="2:3" x14ac:dyDescent="0.3">
      <c r="B68" s="61">
        <f t="shared" si="0"/>
        <v>-0.17499999999999971</v>
      </c>
      <c r="C68" s="59">
        <v>0</v>
      </c>
    </row>
    <row r="69" spans="2:3" x14ac:dyDescent="0.3">
      <c r="B69" s="61">
        <f t="shared" ref="B69:B72" si="1">B68+0.005</f>
        <v>-0.16999999999999971</v>
      </c>
      <c r="C69" s="59">
        <v>0</v>
      </c>
    </row>
    <row r="70" spans="2:3" x14ac:dyDescent="0.3">
      <c r="B70" s="61">
        <f t="shared" si="1"/>
        <v>-0.1649999999999997</v>
      </c>
      <c r="C70" s="59">
        <v>1</v>
      </c>
    </row>
    <row r="71" spans="2:3" x14ac:dyDescent="0.3">
      <c r="B71" s="61">
        <f t="shared" si="1"/>
        <v>-0.1599999999999997</v>
      </c>
      <c r="C71" s="59">
        <v>0</v>
      </c>
    </row>
    <row r="72" spans="2:3" x14ac:dyDescent="0.3">
      <c r="B72" s="61">
        <f t="shared" si="1"/>
        <v>-0.15499999999999969</v>
      </c>
      <c r="C72" s="59">
        <v>0</v>
      </c>
    </row>
    <row r="73" spans="2:3" x14ac:dyDescent="0.3">
      <c r="B73" s="61">
        <f>B72+0.005</f>
        <v>-0.14999999999999969</v>
      </c>
      <c r="C73" s="59">
        <v>0</v>
      </c>
    </row>
    <row r="74" spans="2:3" x14ac:dyDescent="0.3">
      <c r="B74" s="61">
        <f t="shared" ref="B74:B87" si="2">B73+0.005</f>
        <v>-0.14499999999999968</v>
      </c>
      <c r="C74" s="59">
        <v>0</v>
      </c>
    </row>
    <row r="75" spans="2:3" x14ac:dyDescent="0.3">
      <c r="B75" s="61">
        <f t="shared" si="2"/>
        <v>-0.13999999999999968</v>
      </c>
      <c r="C75" s="59">
        <v>0</v>
      </c>
    </row>
    <row r="76" spans="2:3" x14ac:dyDescent="0.3">
      <c r="B76" s="61">
        <f t="shared" si="2"/>
        <v>-0.13499999999999968</v>
      </c>
      <c r="C76" s="59">
        <v>0</v>
      </c>
    </row>
    <row r="77" spans="2:3" x14ac:dyDescent="0.3">
      <c r="B77" s="61">
        <f t="shared" si="2"/>
        <v>-0.12999999999999967</v>
      </c>
      <c r="C77" s="59">
        <v>1</v>
      </c>
    </row>
    <row r="78" spans="2:3" x14ac:dyDescent="0.3">
      <c r="B78" s="61">
        <f t="shared" si="2"/>
        <v>-0.12499999999999967</v>
      </c>
      <c r="C78" s="59">
        <v>0</v>
      </c>
    </row>
    <row r="79" spans="2:3" x14ac:dyDescent="0.3">
      <c r="B79" s="61">
        <f t="shared" si="2"/>
        <v>-0.11999999999999966</v>
      </c>
      <c r="C79" s="59">
        <v>1</v>
      </c>
    </row>
    <row r="80" spans="2:3" x14ac:dyDescent="0.3">
      <c r="B80" s="61">
        <f t="shared" si="2"/>
        <v>-0.11499999999999966</v>
      </c>
      <c r="C80" s="59">
        <v>2</v>
      </c>
    </row>
    <row r="81" spans="2:3" x14ac:dyDescent="0.3">
      <c r="B81" s="61">
        <f t="shared" si="2"/>
        <v>-0.10999999999999965</v>
      </c>
      <c r="C81" s="59">
        <v>0</v>
      </c>
    </row>
    <row r="82" spans="2:3" x14ac:dyDescent="0.3">
      <c r="B82" s="61">
        <f t="shared" si="2"/>
        <v>-0.10499999999999965</v>
      </c>
      <c r="C82" s="59">
        <v>1</v>
      </c>
    </row>
    <row r="83" spans="2:3" x14ac:dyDescent="0.3">
      <c r="B83" s="61">
        <f t="shared" si="2"/>
        <v>-9.9999999999999645E-2</v>
      </c>
      <c r="C83" s="59">
        <v>2</v>
      </c>
    </row>
    <row r="84" spans="2:3" x14ac:dyDescent="0.3">
      <c r="B84" s="61">
        <f t="shared" si="2"/>
        <v>-9.499999999999964E-2</v>
      </c>
      <c r="C84" s="59">
        <v>0</v>
      </c>
    </row>
    <row r="85" spans="2:3" x14ac:dyDescent="0.3">
      <c r="B85" s="61">
        <f t="shared" si="2"/>
        <v>-8.9999999999999636E-2</v>
      </c>
      <c r="C85" s="59">
        <v>1</v>
      </c>
    </row>
    <row r="86" spans="2:3" x14ac:dyDescent="0.3">
      <c r="B86" s="61">
        <f t="shared" si="2"/>
        <v>-8.4999999999999631E-2</v>
      </c>
      <c r="C86" s="59">
        <v>0</v>
      </c>
    </row>
    <row r="87" spans="2:3" x14ac:dyDescent="0.3">
      <c r="B87" s="61">
        <f t="shared" si="2"/>
        <v>-7.9999999999999627E-2</v>
      </c>
      <c r="C87" s="59">
        <v>3</v>
      </c>
    </row>
    <row r="88" spans="2:3" x14ac:dyDescent="0.3">
      <c r="B88" s="61">
        <f>B87+0.005</f>
        <v>-7.4999999999999623E-2</v>
      </c>
      <c r="C88" s="59">
        <v>1</v>
      </c>
    </row>
    <row r="89" spans="2:3" x14ac:dyDescent="0.3">
      <c r="B89" s="61">
        <f t="shared" ref="B89:B100" si="3">B88+0.005</f>
        <v>-6.9999999999999618E-2</v>
      </c>
      <c r="C89" s="59">
        <v>0</v>
      </c>
    </row>
    <row r="90" spans="2:3" x14ac:dyDescent="0.3">
      <c r="B90" s="61">
        <f t="shared" si="3"/>
        <v>-6.4999999999999614E-2</v>
      </c>
      <c r="C90" s="59">
        <v>0</v>
      </c>
    </row>
    <row r="91" spans="2:3" x14ac:dyDescent="0.3">
      <c r="B91" s="61">
        <f t="shared" si="3"/>
        <v>-5.9999999999999616E-2</v>
      </c>
      <c r="C91" s="59">
        <v>3</v>
      </c>
    </row>
    <row r="92" spans="2:3" x14ac:dyDescent="0.3">
      <c r="B92" s="61">
        <f t="shared" si="3"/>
        <v>-5.4999999999999619E-2</v>
      </c>
      <c r="C92" s="59">
        <v>2</v>
      </c>
    </row>
    <row r="93" spans="2:3" x14ac:dyDescent="0.3">
      <c r="B93" s="61">
        <f t="shared" si="3"/>
        <v>-4.9999999999999621E-2</v>
      </c>
      <c r="C93" s="59">
        <v>0</v>
      </c>
    </row>
    <row r="94" spans="2:3" x14ac:dyDescent="0.3">
      <c r="B94" s="61">
        <f t="shared" si="3"/>
        <v>-4.4999999999999624E-2</v>
      </c>
      <c r="C94" s="59">
        <v>2</v>
      </c>
    </row>
    <row r="95" spans="2:3" x14ac:dyDescent="0.3">
      <c r="B95" s="61">
        <f t="shared" si="3"/>
        <v>-3.9999999999999626E-2</v>
      </c>
      <c r="C95" s="59">
        <v>2</v>
      </c>
    </row>
    <row r="96" spans="2:3" x14ac:dyDescent="0.3">
      <c r="B96" s="61">
        <f t="shared" si="3"/>
        <v>-3.4999999999999629E-2</v>
      </c>
      <c r="C96" s="59">
        <v>1</v>
      </c>
    </row>
    <row r="97" spans="2:3" x14ac:dyDescent="0.3">
      <c r="B97" s="61">
        <f t="shared" si="3"/>
        <v>-2.9999999999999628E-2</v>
      </c>
      <c r="C97" s="59">
        <v>3</v>
      </c>
    </row>
    <row r="98" spans="2:3" x14ac:dyDescent="0.3">
      <c r="B98" s="61">
        <f t="shared" si="3"/>
        <v>-2.4999999999999627E-2</v>
      </c>
      <c r="C98" s="59">
        <v>5</v>
      </c>
    </row>
    <row r="99" spans="2:3" x14ac:dyDescent="0.3">
      <c r="B99" s="61">
        <f t="shared" si="3"/>
        <v>-1.9999999999999626E-2</v>
      </c>
      <c r="C99" s="59">
        <v>2</v>
      </c>
    </row>
    <row r="100" spans="2:3" x14ac:dyDescent="0.3">
      <c r="B100" s="61">
        <f t="shared" si="3"/>
        <v>-1.4999999999999625E-2</v>
      </c>
      <c r="C100" s="59">
        <v>4</v>
      </c>
    </row>
    <row r="101" spans="2:3" x14ac:dyDescent="0.3">
      <c r="B101" s="61">
        <f>B100+0.005</f>
        <v>-9.9999999999996238E-3</v>
      </c>
      <c r="C101" s="59">
        <v>0</v>
      </c>
    </row>
    <row r="102" spans="2:3" x14ac:dyDescent="0.3">
      <c r="B102" s="61">
        <f t="shared" ref="B102:B165" si="4">B101+0.005</f>
        <v>-4.9999999999996237E-3</v>
      </c>
      <c r="C102" s="59">
        <v>3</v>
      </c>
    </row>
    <row r="103" spans="2:3" x14ac:dyDescent="0.3">
      <c r="B103" s="61">
        <f t="shared" si="4"/>
        <v>3.7643499428696714E-16</v>
      </c>
      <c r="C103" s="59">
        <v>0</v>
      </c>
    </row>
    <row r="104" spans="2:3" x14ac:dyDescent="0.3">
      <c r="B104" s="61">
        <f t="shared" si="4"/>
        <v>5.0000000000003765E-3</v>
      </c>
      <c r="C104" s="59">
        <v>7</v>
      </c>
    </row>
    <row r="105" spans="2:3" x14ac:dyDescent="0.3">
      <c r="B105" s="61">
        <f t="shared" si="4"/>
        <v>1.0000000000000377E-2</v>
      </c>
      <c r="C105" s="59">
        <v>6</v>
      </c>
    </row>
    <row r="106" spans="2:3" x14ac:dyDescent="0.3">
      <c r="B106" s="61">
        <f t="shared" si="4"/>
        <v>1.5000000000000378E-2</v>
      </c>
      <c r="C106" s="59">
        <v>2</v>
      </c>
    </row>
    <row r="107" spans="2:3" x14ac:dyDescent="0.3">
      <c r="B107" s="61">
        <f t="shared" si="4"/>
        <v>2.0000000000000379E-2</v>
      </c>
      <c r="C107" s="59">
        <v>0</v>
      </c>
    </row>
    <row r="108" spans="2:3" x14ac:dyDescent="0.3">
      <c r="B108" s="61">
        <f t="shared" si="4"/>
        <v>2.500000000000038E-2</v>
      </c>
      <c r="C108" s="59">
        <v>4</v>
      </c>
    </row>
    <row r="109" spans="2:3" x14ac:dyDescent="0.3">
      <c r="B109" s="61">
        <f t="shared" si="4"/>
        <v>3.0000000000000381E-2</v>
      </c>
      <c r="C109" s="59">
        <v>2</v>
      </c>
    </row>
    <row r="110" spans="2:3" x14ac:dyDescent="0.3">
      <c r="B110" s="61">
        <f t="shared" si="4"/>
        <v>3.5000000000000378E-2</v>
      </c>
      <c r="C110" s="59">
        <v>4</v>
      </c>
    </row>
    <row r="111" spans="2:3" x14ac:dyDescent="0.3">
      <c r="B111" s="61">
        <f t="shared" si="4"/>
        <v>4.0000000000000376E-2</v>
      </c>
      <c r="C111" s="59">
        <v>2</v>
      </c>
    </row>
    <row r="112" spans="2:3" x14ac:dyDescent="0.3">
      <c r="B112" s="61">
        <f t="shared" si="4"/>
        <v>4.5000000000000373E-2</v>
      </c>
      <c r="C112" s="59">
        <v>4</v>
      </c>
    </row>
    <row r="113" spans="2:3" x14ac:dyDescent="0.3">
      <c r="B113" s="61">
        <f t="shared" si="4"/>
        <v>5.0000000000000371E-2</v>
      </c>
      <c r="C113" s="59">
        <v>3</v>
      </c>
    </row>
    <row r="114" spans="2:3" x14ac:dyDescent="0.3">
      <c r="B114" s="61">
        <f t="shared" si="4"/>
        <v>5.5000000000000368E-2</v>
      </c>
      <c r="C114" s="59">
        <v>1</v>
      </c>
    </row>
    <row r="115" spans="2:3" x14ac:dyDescent="0.3">
      <c r="B115" s="61">
        <f t="shared" si="4"/>
        <v>6.0000000000000366E-2</v>
      </c>
      <c r="C115" s="59">
        <v>1</v>
      </c>
    </row>
    <row r="116" spans="2:3" x14ac:dyDescent="0.3">
      <c r="B116" s="61">
        <f t="shared" si="4"/>
        <v>6.5000000000000363E-2</v>
      </c>
      <c r="C116" s="59">
        <v>4</v>
      </c>
    </row>
    <row r="117" spans="2:3" x14ac:dyDescent="0.3">
      <c r="B117" s="61">
        <f t="shared" si="4"/>
        <v>7.0000000000000367E-2</v>
      </c>
      <c r="C117" s="59">
        <v>1</v>
      </c>
    </row>
    <row r="118" spans="2:3" x14ac:dyDescent="0.3">
      <c r="B118" s="61">
        <f t="shared" si="4"/>
        <v>7.5000000000000372E-2</v>
      </c>
      <c r="C118" s="59">
        <v>0</v>
      </c>
    </row>
    <row r="119" spans="2:3" x14ac:dyDescent="0.3">
      <c r="B119" s="61">
        <f t="shared" si="4"/>
        <v>8.0000000000000376E-2</v>
      </c>
      <c r="C119" s="59">
        <v>1</v>
      </c>
    </row>
    <row r="120" spans="2:3" x14ac:dyDescent="0.3">
      <c r="B120" s="61">
        <f t="shared" si="4"/>
        <v>8.5000000000000381E-2</v>
      </c>
      <c r="C120" s="59">
        <v>2</v>
      </c>
    </row>
    <row r="121" spans="2:3" x14ac:dyDescent="0.3">
      <c r="B121" s="61">
        <f t="shared" si="4"/>
        <v>9.0000000000000385E-2</v>
      </c>
      <c r="C121" s="59">
        <v>4</v>
      </c>
    </row>
    <row r="122" spans="2:3" x14ac:dyDescent="0.3">
      <c r="B122" s="61">
        <f t="shared" si="4"/>
        <v>9.500000000000039E-2</v>
      </c>
      <c r="C122" s="59">
        <v>2</v>
      </c>
    </row>
    <row r="123" spans="2:3" x14ac:dyDescent="0.3">
      <c r="B123" s="61">
        <f t="shared" si="4"/>
        <v>0.10000000000000039</v>
      </c>
      <c r="C123" s="59">
        <v>2</v>
      </c>
    </row>
    <row r="124" spans="2:3" x14ac:dyDescent="0.3">
      <c r="B124" s="61">
        <f t="shared" si="4"/>
        <v>0.1050000000000004</v>
      </c>
      <c r="C124" s="59">
        <v>3</v>
      </c>
    </row>
    <row r="125" spans="2:3" x14ac:dyDescent="0.3">
      <c r="B125" s="61">
        <f t="shared" si="4"/>
        <v>0.1100000000000004</v>
      </c>
      <c r="C125" s="59">
        <v>1</v>
      </c>
    </row>
    <row r="126" spans="2:3" x14ac:dyDescent="0.3">
      <c r="B126" s="61">
        <f t="shared" si="4"/>
        <v>0.11500000000000041</v>
      </c>
      <c r="C126" s="59">
        <v>3</v>
      </c>
    </row>
    <row r="127" spans="2:3" x14ac:dyDescent="0.3">
      <c r="B127" s="61">
        <f t="shared" si="4"/>
        <v>0.12000000000000041</v>
      </c>
      <c r="C127" s="59">
        <v>2</v>
      </c>
    </row>
    <row r="128" spans="2:3" x14ac:dyDescent="0.3">
      <c r="B128" s="61">
        <f t="shared" si="4"/>
        <v>0.12500000000000042</v>
      </c>
      <c r="C128" s="59">
        <v>1</v>
      </c>
    </row>
    <row r="129" spans="2:3" x14ac:dyDescent="0.3">
      <c r="B129" s="61">
        <f t="shared" si="4"/>
        <v>0.13000000000000042</v>
      </c>
      <c r="C129" s="59">
        <v>0</v>
      </c>
    </row>
    <row r="130" spans="2:3" x14ac:dyDescent="0.3">
      <c r="B130" s="61">
        <f t="shared" si="4"/>
        <v>0.13500000000000043</v>
      </c>
      <c r="C130" s="59">
        <v>1</v>
      </c>
    </row>
    <row r="131" spans="2:3" x14ac:dyDescent="0.3">
      <c r="B131" s="61">
        <f t="shared" si="4"/>
        <v>0.14000000000000043</v>
      </c>
      <c r="C131" s="59">
        <v>0</v>
      </c>
    </row>
    <row r="132" spans="2:3" x14ac:dyDescent="0.3">
      <c r="B132" s="61">
        <f t="shared" si="4"/>
        <v>0.14500000000000043</v>
      </c>
      <c r="C132" s="59">
        <v>1</v>
      </c>
    </row>
    <row r="133" spans="2:3" x14ac:dyDescent="0.3">
      <c r="B133" s="61">
        <f t="shared" si="4"/>
        <v>0.15000000000000044</v>
      </c>
      <c r="C133" s="59">
        <v>1</v>
      </c>
    </row>
    <row r="134" spans="2:3" x14ac:dyDescent="0.3">
      <c r="B134" s="61">
        <f t="shared" si="4"/>
        <v>0.15500000000000044</v>
      </c>
      <c r="C134" s="59">
        <v>1</v>
      </c>
    </row>
    <row r="135" spans="2:3" x14ac:dyDescent="0.3">
      <c r="B135" s="61">
        <f t="shared" si="4"/>
        <v>0.16000000000000045</v>
      </c>
      <c r="C135" s="59">
        <v>0</v>
      </c>
    </row>
    <row r="136" spans="2:3" x14ac:dyDescent="0.3">
      <c r="B136" s="61">
        <f t="shared" si="4"/>
        <v>0.16500000000000045</v>
      </c>
      <c r="C136" s="59">
        <v>1</v>
      </c>
    </row>
    <row r="137" spans="2:3" x14ac:dyDescent="0.3">
      <c r="B137" s="61">
        <f t="shared" si="4"/>
        <v>0.17000000000000046</v>
      </c>
      <c r="C137" s="59">
        <v>0</v>
      </c>
    </row>
    <row r="138" spans="2:3" x14ac:dyDescent="0.3">
      <c r="B138" s="61">
        <f t="shared" si="4"/>
        <v>0.17500000000000046</v>
      </c>
      <c r="C138" s="59">
        <v>1</v>
      </c>
    </row>
    <row r="139" spans="2:3" x14ac:dyDescent="0.3">
      <c r="B139" s="61">
        <f t="shared" si="4"/>
        <v>0.18000000000000047</v>
      </c>
      <c r="C139" s="59">
        <v>0</v>
      </c>
    </row>
    <row r="140" spans="2:3" x14ac:dyDescent="0.3">
      <c r="B140" s="61">
        <f t="shared" si="4"/>
        <v>0.18500000000000047</v>
      </c>
      <c r="C140" s="59">
        <v>0</v>
      </c>
    </row>
    <row r="141" spans="2:3" x14ac:dyDescent="0.3">
      <c r="B141" s="61">
        <f t="shared" si="4"/>
        <v>0.19000000000000047</v>
      </c>
      <c r="C141" s="59">
        <v>0</v>
      </c>
    </row>
    <row r="142" spans="2:3" x14ac:dyDescent="0.3">
      <c r="B142" s="61">
        <f t="shared" si="4"/>
        <v>0.19500000000000048</v>
      </c>
      <c r="C142" s="59">
        <v>0</v>
      </c>
    </row>
    <row r="143" spans="2:3" x14ac:dyDescent="0.3">
      <c r="B143" s="61">
        <f t="shared" si="4"/>
        <v>0.20000000000000048</v>
      </c>
      <c r="C143" s="59">
        <v>3</v>
      </c>
    </row>
    <row r="144" spans="2:3" x14ac:dyDescent="0.3">
      <c r="B144" s="61">
        <f t="shared" si="4"/>
        <v>0.20500000000000049</v>
      </c>
      <c r="C144" s="59">
        <v>0</v>
      </c>
    </row>
    <row r="145" spans="2:3" x14ac:dyDescent="0.3">
      <c r="B145" s="61">
        <f t="shared" si="4"/>
        <v>0.21000000000000049</v>
      </c>
      <c r="C145" s="59">
        <v>1</v>
      </c>
    </row>
    <row r="146" spans="2:3" x14ac:dyDescent="0.3">
      <c r="B146" s="61">
        <f t="shared" si="4"/>
        <v>0.2150000000000005</v>
      </c>
      <c r="C146" s="59">
        <v>2</v>
      </c>
    </row>
    <row r="147" spans="2:3" x14ac:dyDescent="0.3">
      <c r="B147" s="61">
        <f t="shared" si="4"/>
        <v>0.2200000000000005</v>
      </c>
      <c r="C147" s="59">
        <v>0</v>
      </c>
    </row>
    <row r="148" spans="2:3" x14ac:dyDescent="0.3">
      <c r="B148" s="61">
        <f t="shared" si="4"/>
        <v>0.22500000000000051</v>
      </c>
      <c r="C148" s="59">
        <v>0</v>
      </c>
    </row>
    <row r="149" spans="2:3" x14ac:dyDescent="0.3">
      <c r="B149" s="61">
        <f t="shared" si="4"/>
        <v>0.23000000000000051</v>
      </c>
      <c r="C149" s="59">
        <v>0</v>
      </c>
    </row>
    <row r="150" spans="2:3" x14ac:dyDescent="0.3">
      <c r="B150" s="61">
        <f t="shared" si="4"/>
        <v>0.23500000000000051</v>
      </c>
      <c r="C150" s="59">
        <v>0</v>
      </c>
    </row>
    <row r="151" spans="2:3" x14ac:dyDescent="0.3">
      <c r="B151" s="61">
        <f t="shared" si="4"/>
        <v>0.24000000000000052</v>
      </c>
      <c r="C151" s="59">
        <v>0</v>
      </c>
    </row>
    <row r="152" spans="2:3" x14ac:dyDescent="0.3">
      <c r="B152" s="61">
        <f t="shared" si="4"/>
        <v>0.24500000000000052</v>
      </c>
      <c r="C152" s="59">
        <v>0</v>
      </c>
    </row>
    <row r="153" spans="2:3" x14ac:dyDescent="0.3">
      <c r="B153" s="61">
        <f t="shared" si="4"/>
        <v>0.2500000000000005</v>
      </c>
      <c r="C153" s="59">
        <v>0</v>
      </c>
    </row>
    <row r="154" spans="2:3" x14ac:dyDescent="0.3">
      <c r="B154" s="61">
        <f t="shared" si="4"/>
        <v>0.2550000000000005</v>
      </c>
      <c r="C154" s="59">
        <v>0</v>
      </c>
    </row>
    <row r="155" spans="2:3" x14ac:dyDescent="0.3">
      <c r="B155" s="61">
        <f t="shared" si="4"/>
        <v>0.26000000000000051</v>
      </c>
      <c r="C155" s="59">
        <v>0</v>
      </c>
    </row>
    <row r="156" spans="2:3" x14ac:dyDescent="0.3">
      <c r="B156" s="61">
        <f t="shared" si="4"/>
        <v>0.26500000000000051</v>
      </c>
      <c r="C156" s="59">
        <v>0</v>
      </c>
    </row>
    <row r="157" spans="2:3" x14ac:dyDescent="0.3">
      <c r="B157" s="61">
        <f t="shared" si="4"/>
        <v>0.27000000000000052</v>
      </c>
      <c r="C157" s="59">
        <v>0</v>
      </c>
    </row>
    <row r="158" spans="2:3" x14ac:dyDescent="0.3">
      <c r="B158" s="61">
        <f t="shared" si="4"/>
        <v>0.27500000000000052</v>
      </c>
      <c r="C158" s="59">
        <v>0</v>
      </c>
    </row>
    <row r="159" spans="2:3" x14ac:dyDescent="0.3">
      <c r="B159" s="61">
        <f t="shared" si="4"/>
        <v>0.28000000000000053</v>
      </c>
      <c r="C159" s="59">
        <v>1</v>
      </c>
    </row>
    <row r="160" spans="2:3" x14ac:dyDescent="0.3">
      <c r="B160" s="61">
        <f t="shared" si="4"/>
        <v>0.28500000000000053</v>
      </c>
      <c r="C160" s="59">
        <v>1</v>
      </c>
    </row>
    <row r="161" spans="2:3" x14ac:dyDescent="0.3">
      <c r="B161" s="61">
        <f t="shared" si="4"/>
        <v>0.29000000000000054</v>
      </c>
      <c r="C161" s="59">
        <v>0</v>
      </c>
    </row>
    <row r="162" spans="2:3" x14ac:dyDescent="0.3">
      <c r="B162" s="61">
        <f t="shared" si="4"/>
        <v>0.29500000000000054</v>
      </c>
      <c r="C162" s="59">
        <v>0</v>
      </c>
    </row>
    <row r="163" spans="2:3" x14ac:dyDescent="0.3">
      <c r="B163" s="61">
        <f t="shared" si="4"/>
        <v>0.30000000000000054</v>
      </c>
      <c r="C163" s="59">
        <v>0</v>
      </c>
    </row>
    <row r="164" spans="2:3" x14ac:dyDescent="0.3">
      <c r="B164" s="61">
        <f t="shared" si="4"/>
        <v>0.30500000000000055</v>
      </c>
      <c r="C164" s="59">
        <v>0</v>
      </c>
    </row>
    <row r="165" spans="2:3" x14ac:dyDescent="0.3">
      <c r="B165" s="61">
        <f t="shared" si="4"/>
        <v>0.31000000000000055</v>
      </c>
      <c r="C165" s="59">
        <v>0</v>
      </c>
    </row>
    <row r="166" spans="2:3" x14ac:dyDescent="0.3">
      <c r="B166" s="61">
        <f t="shared" ref="B166:B183" si="5">B165+0.005</f>
        <v>0.31500000000000056</v>
      </c>
      <c r="C166" s="59">
        <v>0</v>
      </c>
    </row>
    <row r="167" spans="2:3" x14ac:dyDescent="0.3">
      <c r="B167" s="61">
        <f t="shared" si="5"/>
        <v>0.32000000000000056</v>
      </c>
      <c r="C167" s="59">
        <v>0</v>
      </c>
    </row>
    <row r="168" spans="2:3" x14ac:dyDescent="0.3">
      <c r="B168" s="61">
        <f t="shared" si="5"/>
        <v>0.32500000000000057</v>
      </c>
      <c r="C168" s="59">
        <v>0</v>
      </c>
    </row>
    <row r="169" spans="2:3" x14ac:dyDescent="0.3">
      <c r="B169" s="61">
        <f t="shared" si="5"/>
        <v>0.33000000000000057</v>
      </c>
      <c r="C169" s="59">
        <v>0</v>
      </c>
    </row>
    <row r="170" spans="2:3" x14ac:dyDescent="0.3">
      <c r="B170" s="61">
        <f t="shared" si="5"/>
        <v>0.33500000000000058</v>
      </c>
      <c r="C170" s="59">
        <v>0</v>
      </c>
    </row>
    <row r="171" spans="2:3" x14ac:dyDescent="0.3">
      <c r="B171" s="61">
        <f t="shared" si="5"/>
        <v>0.34000000000000058</v>
      </c>
      <c r="C171" s="59">
        <v>0</v>
      </c>
    </row>
    <row r="172" spans="2:3" x14ac:dyDescent="0.3">
      <c r="B172" s="61">
        <f t="shared" si="5"/>
        <v>0.34500000000000058</v>
      </c>
      <c r="C172" s="59">
        <v>0</v>
      </c>
    </row>
    <row r="173" spans="2:3" x14ac:dyDescent="0.3">
      <c r="B173" s="61">
        <f t="shared" si="5"/>
        <v>0.35000000000000059</v>
      </c>
      <c r="C173" s="59">
        <v>0</v>
      </c>
    </row>
    <row r="174" spans="2:3" x14ac:dyDescent="0.3">
      <c r="B174" s="61">
        <f t="shared" si="5"/>
        <v>0.35500000000000059</v>
      </c>
      <c r="C174" s="59">
        <v>0</v>
      </c>
    </row>
    <row r="175" spans="2:3" x14ac:dyDescent="0.3">
      <c r="B175" s="61">
        <f t="shared" si="5"/>
        <v>0.3600000000000006</v>
      </c>
      <c r="C175" s="59">
        <v>0</v>
      </c>
    </row>
    <row r="176" spans="2:3" x14ac:dyDescent="0.3">
      <c r="B176" s="61">
        <f t="shared" si="5"/>
        <v>0.3650000000000006</v>
      </c>
      <c r="C176" s="59">
        <v>0</v>
      </c>
    </row>
    <row r="177" spans="2:3" x14ac:dyDescent="0.3">
      <c r="B177" s="61">
        <f t="shared" si="5"/>
        <v>0.37000000000000061</v>
      </c>
      <c r="C177" s="59">
        <v>0</v>
      </c>
    </row>
    <row r="178" spans="2:3" x14ac:dyDescent="0.3">
      <c r="B178" s="61">
        <f t="shared" si="5"/>
        <v>0.37500000000000061</v>
      </c>
      <c r="C178" s="59">
        <v>0</v>
      </c>
    </row>
    <row r="179" spans="2:3" x14ac:dyDescent="0.3">
      <c r="B179" s="61">
        <f t="shared" si="5"/>
        <v>0.38000000000000062</v>
      </c>
      <c r="C179" s="59">
        <v>0</v>
      </c>
    </row>
    <row r="180" spans="2:3" x14ac:dyDescent="0.3">
      <c r="B180" s="61">
        <f t="shared" si="5"/>
        <v>0.38500000000000062</v>
      </c>
      <c r="C180" s="59">
        <v>0</v>
      </c>
    </row>
    <row r="181" spans="2:3" x14ac:dyDescent="0.3">
      <c r="B181" s="61">
        <f t="shared" si="5"/>
        <v>0.39000000000000062</v>
      </c>
      <c r="C181" s="59">
        <v>0</v>
      </c>
    </row>
    <row r="182" spans="2:3" x14ac:dyDescent="0.3">
      <c r="B182" s="61">
        <f t="shared" si="5"/>
        <v>0.39500000000000063</v>
      </c>
      <c r="C182" s="59">
        <v>1</v>
      </c>
    </row>
    <row r="183" spans="2:3" x14ac:dyDescent="0.3">
      <c r="B183" s="61">
        <f t="shared" si="5"/>
        <v>0.40000000000000063</v>
      </c>
      <c r="C183" s="59">
        <v>0</v>
      </c>
    </row>
    <row r="184" spans="2:3" ht="16.2" thickBot="1" x14ac:dyDescent="0.35">
      <c r="B184" s="19" t="s">
        <v>39</v>
      </c>
      <c r="C184" s="60">
        <v>0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0EF20-FE85-4B93-868B-885412FB351D}">
  <dimension ref="B1:C253"/>
  <sheetViews>
    <sheetView showGridLines="0" workbookViewId="0">
      <selection activeCell="J12" sqref="J12"/>
    </sheetView>
  </sheetViews>
  <sheetFormatPr defaultRowHeight="15.6" x14ac:dyDescent="0.3"/>
  <cols>
    <col min="3" max="3" width="9.5" bestFit="1" customWidth="1"/>
  </cols>
  <sheetData>
    <row r="1" spans="2:3" ht="16.2" thickBot="1" x14ac:dyDescent="0.35"/>
    <row r="2" spans="2:3" ht="16.2" thickBot="1" x14ac:dyDescent="0.35">
      <c r="B2" s="55" t="s">
        <v>37</v>
      </c>
      <c r="C2" s="56" t="s">
        <v>38</v>
      </c>
    </row>
    <row r="3" spans="2:3" x14ac:dyDescent="0.3">
      <c r="B3" s="57">
        <v>-0.25</v>
      </c>
      <c r="C3" s="58" cm="1">
        <f t="array" ref="C3:C84">FREQUENCY('[1]Nifty 50 Monthly Data'!I3:I121,'Exhibit 6'!B3:B83)</f>
        <v>0</v>
      </c>
    </row>
    <row r="4" spans="2:3" x14ac:dyDescent="0.3">
      <c r="B4" s="61">
        <f>B3+0.005</f>
        <v>-0.245</v>
      </c>
      <c r="C4" s="59">
        <v>0</v>
      </c>
    </row>
    <row r="5" spans="2:3" x14ac:dyDescent="0.3">
      <c r="B5" s="61">
        <f t="shared" ref="B5:B68" si="0">B4+0.005</f>
        <v>-0.24</v>
      </c>
      <c r="C5" s="59">
        <v>0</v>
      </c>
    </row>
    <row r="6" spans="2:3" x14ac:dyDescent="0.3">
      <c r="B6" s="61">
        <f t="shared" si="0"/>
        <v>-0.23499999999999999</v>
      </c>
      <c r="C6" s="59">
        <v>0</v>
      </c>
    </row>
    <row r="7" spans="2:3" x14ac:dyDescent="0.3">
      <c r="B7" s="61">
        <f t="shared" si="0"/>
        <v>-0.22999999999999998</v>
      </c>
      <c r="C7" s="59">
        <v>1</v>
      </c>
    </row>
    <row r="8" spans="2:3" x14ac:dyDescent="0.3">
      <c r="B8" s="61">
        <f t="shared" si="0"/>
        <v>-0.22499999999999998</v>
      </c>
      <c r="C8" s="59">
        <v>0</v>
      </c>
    </row>
    <row r="9" spans="2:3" x14ac:dyDescent="0.3">
      <c r="B9" s="61">
        <f t="shared" si="0"/>
        <v>-0.21999999999999997</v>
      </c>
      <c r="C9" s="59">
        <v>0</v>
      </c>
    </row>
    <row r="10" spans="2:3" x14ac:dyDescent="0.3">
      <c r="B10" s="61">
        <f t="shared" si="0"/>
        <v>-0.21499999999999997</v>
      </c>
      <c r="C10" s="59">
        <v>0</v>
      </c>
    </row>
    <row r="11" spans="2:3" x14ac:dyDescent="0.3">
      <c r="B11" s="61">
        <f t="shared" si="0"/>
        <v>-0.20999999999999996</v>
      </c>
      <c r="C11" s="59">
        <v>0</v>
      </c>
    </row>
    <row r="12" spans="2:3" x14ac:dyDescent="0.3">
      <c r="B12" s="61">
        <f t="shared" si="0"/>
        <v>-0.20499999999999996</v>
      </c>
      <c r="C12" s="59">
        <v>0</v>
      </c>
    </row>
    <row r="13" spans="2:3" x14ac:dyDescent="0.3">
      <c r="B13" s="61">
        <f t="shared" si="0"/>
        <v>-0.19999999999999996</v>
      </c>
      <c r="C13" s="59">
        <v>0</v>
      </c>
    </row>
    <row r="14" spans="2:3" x14ac:dyDescent="0.3">
      <c r="B14" s="61">
        <f t="shared" si="0"/>
        <v>-0.19499999999999995</v>
      </c>
      <c r="C14" s="59">
        <v>0</v>
      </c>
    </row>
    <row r="15" spans="2:3" x14ac:dyDescent="0.3">
      <c r="B15" s="61">
        <f t="shared" si="0"/>
        <v>-0.18999999999999995</v>
      </c>
      <c r="C15" s="59">
        <v>0</v>
      </c>
    </row>
    <row r="16" spans="2:3" x14ac:dyDescent="0.3">
      <c r="B16" s="61">
        <f t="shared" si="0"/>
        <v>-0.18499999999999994</v>
      </c>
      <c r="C16" s="59">
        <v>0</v>
      </c>
    </row>
    <row r="17" spans="2:3" x14ac:dyDescent="0.3">
      <c r="B17" s="61">
        <f t="shared" si="0"/>
        <v>-0.17999999999999994</v>
      </c>
      <c r="C17" s="59">
        <v>0</v>
      </c>
    </row>
    <row r="18" spans="2:3" x14ac:dyDescent="0.3">
      <c r="B18" s="61">
        <f t="shared" si="0"/>
        <v>-0.17499999999999993</v>
      </c>
      <c r="C18" s="59">
        <v>0</v>
      </c>
    </row>
    <row r="19" spans="2:3" x14ac:dyDescent="0.3">
      <c r="B19" s="61">
        <f t="shared" si="0"/>
        <v>-0.16999999999999993</v>
      </c>
      <c r="C19" s="59">
        <v>0</v>
      </c>
    </row>
    <row r="20" spans="2:3" x14ac:dyDescent="0.3">
      <c r="B20" s="61">
        <f t="shared" si="0"/>
        <v>-0.16499999999999992</v>
      </c>
      <c r="C20" s="59">
        <v>0</v>
      </c>
    </row>
    <row r="21" spans="2:3" x14ac:dyDescent="0.3">
      <c r="B21" s="61">
        <f t="shared" si="0"/>
        <v>-0.15999999999999992</v>
      </c>
      <c r="C21" s="59">
        <v>0</v>
      </c>
    </row>
    <row r="22" spans="2:3" x14ac:dyDescent="0.3">
      <c r="B22" s="61">
        <f t="shared" si="0"/>
        <v>-0.15499999999999992</v>
      </c>
      <c r="C22" s="59">
        <v>0</v>
      </c>
    </row>
    <row r="23" spans="2:3" x14ac:dyDescent="0.3">
      <c r="B23" s="61">
        <f t="shared" si="0"/>
        <v>-0.14999999999999991</v>
      </c>
      <c r="C23" s="59">
        <v>0</v>
      </c>
    </row>
    <row r="24" spans="2:3" x14ac:dyDescent="0.3">
      <c r="B24" s="61">
        <f t="shared" si="0"/>
        <v>-0.14499999999999991</v>
      </c>
      <c r="C24" s="59">
        <v>0</v>
      </c>
    </row>
    <row r="25" spans="2:3" x14ac:dyDescent="0.3">
      <c r="B25" s="61">
        <f t="shared" si="0"/>
        <v>-0.1399999999999999</v>
      </c>
      <c r="C25" s="59">
        <v>0</v>
      </c>
    </row>
    <row r="26" spans="2:3" x14ac:dyDescent="0.3">
      <c r="B26" s="61">
        <f t="shared" si="0"/>
        <v>-0.1349999999999999</v>
      </c>
      <c r="C26" s="59">
        <v>0</v>
      </c>
    </row>
    <row r="27" spans="2:3" x14ac:dyDescent="0.3">
      <c r="B27" s="61">
        <f t="shared" si="0"/>
        <v>-0.12999999999999989</v>
      </c>
      <c r="C27" s="59">
        <v>0</v>
      </c>
    </row>
    <row r="28" spans="2:3" x14ac:dyDescent="0.3">
      <c r="B28" s="61">
        <f t="shared" si="0"/>
        <v>-0.12499999999999989</v>
      </c>
      <c r="C28" s="59">
        <v>0</v>
      </c>
    </row>
    <row r="29" spans="2:3" x14ac:dyDescent="0.3">
      <c r="B29" s="61">
        <f t="shared" si="0"/>
        <v>-0.11999999999999988</v>
      </c>
      <c r="C29" s="59">
        <v>0</v>
      </c>
    </row>
    <row r="30" spans="2:3" x14ac:dyDescent="0.3">
      <c r="B30" s="61">
        <f t="shared" si="0"/>
        <v>-0.11499999999999988</v>
      </c>
      <c r="C30" s="59">
        <v>0</v>
      </c>
    </row>
    <row r="31" spans="2:3" x14ac:dyDescent="0.3">
      <c r="B31" s="61">
        <f t="shared" si="0"/>
        <v>-0.10999999999999988</v>
      </c>
      <c r="C31" s="59">
        <v>0</v>
      </c>
    </row>
    <row r="32" spans="2:3" x14ac:dyDescent="0.3">
      <c r="B32" s="61">
        <f t="shared" si="0"/>
        <v>-0.10499999999999987</v>
      </c>
      <c r="C32" s="59">
        <v>0</v>
      </c>
    </row>
    <row r="33" spans="2:3" x14ac:dyDescent="0.3">
      <c r="B33" s="61">
        <f t="shared" si="0"/>
        <v>-9.9999999999999867E-2</v>
      </c>
      <c r="C33" s="59">
        <v>1</v>
      </c>
    </row>
    <row r="34" spans="2:3" x14ac:dyDescent="0.3">
      <c r="B34" s="61">
        <f t="shared" si="0"/>
        <v>-9.4999999999999862E-2</v>
      </c>
      <c r="C34" s="59">
        <v>0</v>
      </c>
    </row>
    <row r="35" spans="2:3" x14ac:dyDescent="0.3">
      <c r="B35" s="61">
        <f t="shared" si="0"/>
        <v>-8.9999999999999858E-2</v>
      </c>
      <c r="C35" s="59">
        <v>1</v>
      </c>
    </row>
    <row r="36" spans="2:3" x14ac:dyDescent="0.3">
      <c r="B36" s="61">
        <f t="shared" si="0"/>
        <v>-8.4999999999999853E-2</v>
      </c>
      <c r="C36" s="59">
        <v>1</v>
      </c>
    </row>
    <row r="37" spans="2:3" x14ac:dyDescent="0.3">
      <c r="B37" s="61">
        <f t="shared" si="0"/>
        <v>-7.9999999999999849E-2</v>
      </c>
      <c r="C37" s="59">
        <v>0</v>
      </c>
    </row>
    <row r="38" spans="2:3" x14ac:dyDescent="0.3">
      <c r="B38" s="61">
        <f t="shared" si="0"/>
        <v>-7.4999999999999845E-2</v>
      </c>
      <c r="C38" s="59">
        <v>2</v>
      </c>
    </row>
    <row r="39" spans="2:3" x14ac:dyDescent="0.3">
      <c r="B39" s="61">
        <f t="shared" si="0"/>
        <v>-6.999999999999984E-2</v>
      </c>
      <c r="C39" s="59">
        <v>0</v>
      </c>
    </row>
    <row r="40" spans="2:3" x14ac:dyDescent="0.3">
      <c r="B40" s="61">
        <f t="shared" si="0"/>
        <v>-6.4999999999999836E-2</v>
      </c>
      <c r="C40" s="59">
        <v>1</v>
      </c>
    </row>
    <row r="41" spans="2:3" x14ac:dyDescent="0.3">
      <c r="B41" s="61">
        <f t="shared" si="0"/>
        <v>-5.9999999999999838E-2</v>
      </c>
      <c r="C41" s="59">
        <v>2</v>
      </c>
    </row>
    <row r="42" spans="2:3" x14ac:dyDescent="0.3">
      <c r="B42" s="61">
        <f t="shared" si="0"/>
        <v>-5.4999999999999841E-2</v>
      </c>
      <c r="C42" s="59">
        <v>2</v>
      </c>
    </row>
    <row r="43" spans="2:3" x14ac:dyDescent="0.3">
      <c r="B43" s="61">
        <f t="shared" si="0"/>
        <v>-4.9999999999999843E-2</v>
      </c>
      <c r="C43" s="59">
        <v>0</v>
      </c>
    </row>
    <row r="44" spans="2:3" x14ac:dyDescent="0.3">
      <c r="B44" s="61">
        <f t="shared" si="0"/>
        <v>-4.4999999999999846E-2</v>
      </c>
      <c r="C44" s="59">
        <v>6</v>
      </c>
    </row>
    <row r="45" spans="2:3" x14ac:dyDescent="0.3">
      <c r="B45" s="61">
        <f t="shared" si="0"/>
        <v>-3.9999999999999848E-2</v>
      </c>
      <c r="C45" s="59">
        <v>1</v>
      </c>
    </row>
    <row r="46" spans="2:3" x14ac:dyDescent="0.3">
      <c r="B46" s="61">
        <f t="shared" si="0"/>
        <v>-3.4999999999999851E-2</v>
      </c>
      <c r="C46" s="59">
        <v>5</v>
      </c>
    </row>
    <row r="47" spans="2:3" x14ac:dyDescent="0.3">
      <c r="B47" s="61">
        <f t="shared" si="0"/>
        <v>-2.999999999999985E-2</v>
      </c>
      <c r="C47" s="59">
        <v>2</v>
      </c>
    </row>
    <row r="48" spans="2:3" x14ac:dyDescent="0.3">
      <c r="B48" s="61">
        <f t="shared" si="0"/>
        <v>-2.4999999999999849E-2</v>
      </c>
      <c r="C48" s="59">
        <v>2</v>
      </c>
    </row>
    <row r="49" spans="2:3" x14ac:dyDescent="0.3">
      <c r="B49" s="61">
        <f t="shared" si="0"/>
        <v>-1.9999999999999848E-2</v>
      </c>
      <c r="C49" s="59">
        <v>1</v>
      </c>
    </row>
    <row r="50" spans="2:3" x14ac:dyDescent="0.3">
      <c r="B50" s="61">
        <f t="shared" si="0"/>
        <v>-1.4999999999999847E-2</v>
      </c>
      <c r="C50" s="59">
        <v>6</v>
      </c>
    </row>
    <row r="51" spans="2:3" x14ac:dyDescent="0.3">
      <c r="B51" s="61">
        <f t="shared" si="0"/>
        <v>-9.9999999999998458E-3</v>
      </c>
      <c r="C51" s="59">
        <v>7</v>
      </c>
    </row>
    <row r="52" spans="2:3" x14ac:dyDescent="0.3">
      <c r="B52" s="61">
        <f t="shared" si="0"/>
        <v>-4.9999999999998457E-3</v>
      </c>
      <c r="C52" s="59">
        <v>4</v>
      </c>
    </row>
    <row r="53" spans="2:3" x14ac:dyDescent="0.3">
      <c r="B53" s="61">
        <f t="shared" si="0"/>
        <v>1.5439038936193583E-16</v>
      </c>
      <c r="C53" s="59">
        <v>10</v>
      </c>
    </row>
    <row r="54" spans="2:3" x14ac:dyDescent="0.3">
      <c r="B54" s="61">
        <f t="shared" si="0"/>
        <v>5.0000000000001545E-3</v>
      </c>
      <c r="C54" s="59">
        <v>6</v>
      </c>
    </row>
    <row r="55" spans="2:3" x14ac:dyDescent="0.3">
      <c r="B55" s="61">
        <f t="shared" si="0"/>
        <v>1.0000000000000155E-2</v>
      </c>
      <c r="C55" s="59">
        <v>4</v>
      </c>
    </row>
    <row r="56" spans="2:3" x14ac:dyDescent="0.3">
      <c r="B56" s="61">
        <f t="shared" si="0"/>
        <v>1.5000000000000156E-2</v>
      </c>
      <c r="C56" s="59">
        <v>7</v>
      </c>
    </row>
    <row r="57" spans="2:3" x14ac:dyDescent="0.3">
      <c r="B57" s="61">
        <f t="shared" si="0"/>
        <v>2.0000000000000157E-2</v>
      </c>
      <c r="C57" s="59">
        <v>4</v>
      </c>
    </row>
    <row r="58" spans="2:3" x14ac:dyDescent="0.3">
      <c r="B58" s="61">
        <f t="shared" si="0"/>
        <v>2.5000000000000158E-2</v>
      </c>
      <c r="C58" s="59">
        <v>2</v>
      </c>
    </row>
    <row r="59" spans="2:3" x14ac:dyDescent="0.3">
      <c r="B59" s="61">
        <f t="shared" si="0"/>
        <v>3.0000000000000158E-2</v>
      </c>
      <c r="C59" s="59">
        <v>2</v>
      </c>
    </row>
    <row r="60" spans="2:3" x14ac:dyDescent="0.3">
      <c r="B60" s="61">
        <f t="shared" si="0"/>
        <v>3.5000000000000156E-2</v>
      </c>
      <c r="C60" s="59">
        <v>7</v>
      </c>
    </row>
    <row r="61" spans="2:3" x14ac:dyDescent="0.3">
      <c r="B61" s="61">
        <f t="shared" si="0"/>
        <v>4.0000000000000153E-2</v>
      </c>
      <c r="C61" s="59">
        <v>4</v>
      </c>
    </row>
    <row r="62" spans="2:3" x14ac:dyDescent="0.3">
      <c r="B62" s="61">
        <f t="shared" si="0"/>
        <v>4.5000000000000151E-2</v>
      </c>
      <c r="C62" s="59">
        <v>5</v>
      </c>
    </row>
    <row r="63" spans="2:3" x14ac:dyDescent="0.3">
      <c r="B63" s="61">
        <f t="shared" si="0"/>
        <v>5.0000000000000148E-2</v>
      </c>
      <c r="C63" s="59">
        <v>6</v>
      </c>
    </row>
    <row r="64" spans="2:3" x14ac:dyDescent="0.3">
      <c r="B64" s="61">
        <f t="shared" si="0"/>
        <v>5.5000000000000146E-2</v>
      </c>
      <c r="C64" s="59">
        <v>1</v>
      </c>
    </row>
    <row r="65" spans="2:3" x14ac:dyDescent="0.3">
      <c r="B65" s="61">
        <f t="shared" si="0"/>
        <v>6.0000000000000143E-2</v>
      </c>
      <c r="C65" s="59">
        <v>3</v>
      </c>
    </row>
    <row r="66" spans="2:3" x14ac:dyDescent="0.3">
      <c r="B66" s="61">
        <f t="shared" si="0"/>
        <v>6.5000000000000141E-2</v>
      </c>
      <c r="C66" s="59">
        <v>2</v>
      </c>
    </row>
    <row r="67" spans="2:3" x14ac:dyDescent="0.3">
      <c r="B67" s="61">
        <f t="shared" si="0"/>
        <v>7.0000000000000145E-2</v>
      </c>
      <c r="C67" s="59">
        <v>1</v>
      </c>
    </row>
    <row r="68" spans="2:3" x14ac:dyDescent="0.3">
      <c r="B68" s="61">
        <f t="shared" si="0"/>
        <v>7.500000000000015E-2</v>
      </c>
      <c r="C68" s="59">
        <v>1</v>
      </c>
    </row>
    <row r="69" spans="2:3" x14ac:dyDescent="0.3">
      <c r="B69" s="61">
        <f t="shared" ref="B69:B83" si="1">B68+0.005</f>
        <v>8.0000000000000154E-2</v>
      </c>
      <c r="C69" s="59">
        <v>3</v>
      </c>
    </row>
    <row r="70" spans="2:3" x14ac:dyDescent="0.3">
      <c r="B70" s="61">
        <f t="shared" si="1"/>
        <v>8.5000000000000159E-2</v>
      </c>
      <c r="C70" s="59">
        <v>1</v>
      </c>
    </row>
    <row r="71" spans="2:3" x14ac:dyDescent="0.3">
      <c r="B71" s="61">
        <f t="shared" si="1"/>
        <v>9.0000000000000163E-2</v>
      </c>
      <c r="C71" s="59">
        <v>0</v>
      </c>
    </row>
    <row r="72" spans="2:3" x14ac:dyDescent="0.3">
      <c r="B72" s="61">
        <f t="shared" si="1"/>
        <v>9.5000000000000168E-2</v>
      </c>
      <c r="C72" s="59">
        <v>1</v>
      </c>
    </row>
    <row r="73" spans="2:3" x14ac:dyDescent="0.3">
      <c r="B73" s="61">
        <f t="shared" si="1"/>
        <v>0.10000000000000017</v>
      </c>
      <c r="C73" s="59">
        <v>1</v>
      </c>
    </row>
    <row r="74" spans="2:3" x14ac:dyDescent="0.3">
      <c r="B74" s="61">
        <f t="shared" si="1"/>
        <v>0.10500000000000018</v>
      </c>
      <c r="C74" s="59">
        <v>0</v>
      </c>
    </row>
    <row r="75" spans="2:3" x14ac:dyDescent="0.3">
      <c r="B75" s="61">
        <f t="shared" si="1"/>
        <v>0.11000000000000018</v>
      </c>
      <c r="C75" s="59">
        <v>1</v>
      </c>
    </row>
    <row r="76" spans="2:3" x14ac:dyDescent="0.3">
      <c r="B76" s="61">
        <f t="shared" si="1"/>
        <v>0.11500000000000019</v>
      </c>
      <c r="C76" s="59">
        <v>0</v>
      </c>
    </row>
    <row r="77" spans="2:3" x14ac:dyDescent="0.3">
      <c r="B77" s="61">
        <f t="shared" si="1"/>
        <v>0.12000000000000019</v>
      </c>
      <c r="C77" s="59">
        <v>1</v>
      </c>
    </row>
    <row r="78" spans="2:3" x14ac:dyDescent="0.3">
      <c r="B78" s="61">
        <f t="shared" si="1"/>
        <v>0.12500000000000019</v>
      </c>
      <c r="C78" s="59">
        <v>1</v>
      </c>
    </row>
    <row r="79" spans="2:3" x14ac:dyDescent="0.3">
      <c r="B79" s="61">
        <f t="shared" si="1"/>
        <v>0.1300000000000002</v>
      </c>
      <c r="C79" s="59">
        <v>0</v>
      </c>
    </row>
    <row r="80" spans="2:3" x14ac:dyDescent="0.3">
      <c r="B80" s="61">
        <f t="shared" si="1"/>
        <v>0.1350000000000002</v>
      </c>
      <c r="C80" s="59">
        <v>0</v>
      </c>
    </row>
    <row r="81" spans="2:3" x14ac:dyDescent="0.3">
      <c r="B81" s="61">
        <f t="shared" si="1"/>
        <v>0.14000000000000021</v>
      </c>
      <c r="C81" s="59">
        <v>0</v>
      </c>
    </row>
    <row r="82" spans="2:3" x14ac:dyDescent="0.3">
      <c r="B82" s="61">
        <f t="shared" si="1"/>
        <v>0.14500000000000021</v>
      </c>
      <c r="C82" s="59">
        <v>0</v>
      </c>
    </row>
    <row r="83" spans="2:3" x14ac:dyDescent="0.3">
      <c r="B83" s="61">
        <f t="shared" si="1"/>
        <v>0.15000000000000022</v>
      </c>
      <c r="C83" s="59">
        <v>0</v>
      </c>
    </row>
    <row r="84" spans="2:3" ht="16.2" thickBot="1" x14ac:dyDescent="0.35">
      <c r="B84" s="62" t="s">
        <v>40</v>
      </c>
      <c r="C84" s="60">
        <v>0</v>
      </c>
    </row>
    <row r="85" spans="2:3" x14ac:dyDescent="0.3">
      <c r="B85" s="63"/>
    </row>
    <row r="86" spans="2:3" x14ac:dyDescent="0.3">
      <c r="B86" s="63"/>
    </row>
    <row r="87" spans="2:3" x14ac:dyDescent="0.3">
      <c r="B87" s="63"/>
    </row>
    <row r="88" spans="2:3" x14ac:dyDescent="0.3">
      <c r="B88" s="63"/>
    </row>
    <row r="89" spans="2:3" x14ac:dyDescent="0.3">
      <c r="B89" s="63"/>
    </row>
    <row r="90" spans="2:3" x14ac:dyDescent="0.3">
      <c r="B90" s="63"/>
    </row>
    <row r="91" spans="2:3" x14ac:dyDescent="0.3">
      <c r="B91" s="63"/>
    </row>
    <row r="92" spans="2:3" x14ac:dyDescent="0.3">
      <c r="B92" s="63"/>
    </row>
    <row r="93" spans="2:3" x14ac:dyDescent="0.3">
      <c r="B93" s="63"/>
    </row>
    <row r="94" spans="2:3" x14ac:dyDescent="0.3">
      <c r="B94" s="63"/>
    </row>
    <row r="95" spans="2:3" x14ac:dyDescent="0.3">
      <c r="B95" s="63"/>
    </row>
    <row r="96" spans="2:3" x14ac:dyDescent="0.3">
      <c r="B96" s="63"/>
    </row>
    <row r="97" spans="2:2" x14ac:dyDescent="0.3">
      <c r="B97" s="63"/>
    </row>
    <row r="98" spans="2:2" x14ac:dyDescent="0.3">
      <c r="B98" s="63"/>
    </row>
    <row r="99" spans="2:2" x14ac:dyDescent="0.3">
      <c r="B99" s="63"/>
    </row>
    <row r="100" spans="2:2" x14ac:dyDescent="0.3">
      <c r="B100" s="63"/>
    </row>
    <row r="101" spans="2:2" x14ac:dyDescent="0.3">
      <c r="B101" s="63"/>
    </row>
    <row r="102" spans="2:2" x14ac:dyDescent="0.3">
      <c r="B102" s="63"/>
    </row>
    <row r="103" spans="2:2" x14ac:dyDescent="0.3">
      <c r="B103" s="63"/>
    </row>
    <row r="104" spans="2:2" x14ac:dyDescent="0.3">
      <c r="B104" s="63"/>
    </row>
    <row r="105" spans="2:2" x14ac:dyDescent="0.3">
      <c r="B105" s="63"/>
    </row>
    <row r="106" spans="2:2" x14ac:dyDescent="0.3">
      <c r="B106" s="63"/>
    </row>
    <row r="107" spans="2:2" x14ac:dyDescent="0.3">
      <c r="B107" s="63"/>
    </row>
    <row r="108" spans="2:2" x14ac:dyDescent="0.3">
      <c r="B108" s="63"/>
    </row>
    <row r="109" spans="2:2" x14ac:dyDescent="0.3">
      <c r="B109" s="63"/>
    </row>
    <row r="110" spans="2:2" x14ac:dyDescent="0.3">
      <c r="B110" s="63"/>
    </row>
    <row r="111" spans="2:2" x14ac:dyDescent="0.3">
      <c r="B111" s="63"/>
    </row>
    <row r="112" spans="2:2" x14ac:dyDescent="0.3">
      <c r="B112" s="63"/>
    </row>
    <row r="113" spans="2:2" x14ac:dyDescent="0.3">
      <c r="B113" s="63"/>
    </row>
    <row r="114" spans="2:2" x14ac:dyDescent="0.3">
      <c r="B114" s="63"/>
    </row>
    <row r="115" spans="2:2" x14ac:dyDescent="0.3">
      <c r="B115" s="63"/>
    </row>
    <row r="116" spans="2:2" x14ac:dyDescent="0.3">
      <c r="B116" s="63"/>
    </row>
    <row r="117" spans="2:2" x14ac:dyDescent="0.3">
      <c r="B117" s="63"/>
    </row>
    <row r="118" spans="2:2" x14ac:dyDescent="0.3">
      <c r="B118" s="63"/>
    </row>
    <row r="119" spans="2:2" x14ac:dyDescent="0.3">
      <c r="B119" s="63"/>
    </row>
    <row r="120" spans="2:2" x14ac:dyDescent="0.3">
      <c r="B120" s="63"/>
    </row>
    <row r="121" spans="2:2" x14ac:dyDescent="0.3">
      <c r="B121" s="63"/>
    </row>
    <row r="122" spans="2:2" x14ac:dyDescent="0.3">
      <c r="B122" s="63"/>
    </row>
    <row r="123" spans="2:2" x14ac:dyDescent="0.3">
      <c r="B123" s="63"/>
    </row>
    <row r="124" spans="2:2" x14ac:dyDescent="0.3">
      <c r="B124" s="63"/>
    </row>
    <row r="125" spans="2:2" x14ac:dyDescent="0.3">
      <c r="B125" s="63"/>
    </row>
    <row r="126" spans="2:2" x14ac:dyDescent="0.3">
      <c r="B126" s="63"/>
    </row>
    <row r="127" spans="2:2" x14ac:dyDescent="0.3">
      <c r="B127" s="63"/>
    </row>
    <row r="128" spans="2:2" x14ac:dyDescent="0.3">
      <c r="B128" s="63"/>
    </row>
    <row r="129" spans="2:2" x14ac:dyDescent="0.3">
      <c r="B129" s="63"/>
    </row>
    <row r="130" spans="2:2" x14ac:dyDescent="0.3">
      <c r="B130" s="63"/>
    </row>
    <row r="131" spans="2:2" x14ac:dyDescent="0.3">
      <c r="B131" s="63"/>
    </row>
    <row r="132" spans="2:2" x14ac:dyDescent="0.3">
      <c r="B132" s="63"/>
    </row>
    <row r="133" spans="2:2" x14ac:dyDescent="0.3">
      <c r="B133" s="63"/>
    </row>
    <row r="134" spans="2:2" x14ac:dyDescent="0.3">
      <c r="B134" s="63"/>
    </row>
    <row r="135" spans="2:2" x14ac:dyDescent="0.3">
      <c r="B135" s="63"/>
    </row>
    <row r="136" spans="2:2" x14ac:dyDescent="0.3">
      <c r="B136" s="63"/>
    </row>
    <row r="137" spans="2:2" x14ac:dyDescent="0.3">
      <c r="B137" s="63"/>
    </row>
    <row r="138" spans="2:2" x14ac:dyDescent="0.3">
      <c r="B138" s="63"/>
    </row>
    <row r="139" spans="2:2" x14ac:dyDescent="0.3">
      <c r="B139" s="63"/>
    </row>
    <row r="140" spans="2:2" x14ac:dyDescent="0.3">
      <c r="B140" s="63"/>
    </row>
    <row r="141" spans="2:2" x14ac:dyDescent="0.3">
      <c r="B141" s="63"/>
    </row>
    <row r="142" spans="2:2" x14ac:dyDescent="0.3">
      <c r="B142" s="63"/>
    </row>
    <row r="143" spans="2:2" x14ac:dyDescent="0.3">
      <c r="B143" s="63"/>
    </row>
    <row r="144" spans="2:2" x14ac:dyDescent="0.3">
      <c r="B144" s="63"/>
    </row>
    <row r="145" spans="2:2" x14ac:dyDescent="0.3">
      <c r="B145" s="63"/>
    </row>
    <row r="146" spans="2:2" x14ac:dyDescent="0.3">
      <c r="B146" s="63"/>
    </row>
    <row r="147" spans="2:2" x14ac:dyDescent="0.3">
      <c r="B147" s="63"/>
    </row>
    <row r="148" spans="2:2" x14ac:dyDescent="0.3">
      <c r="B148" s="63"/>
    </row>
    <row r="149" spans="2:2" x14ac:dyDescent="0.3">
      <c r="B149" s="63"/>
    </row>
    <row r="150" spans="2:2" x14ac:dyDescent="0.3">
      <c r="B150" s="63"/>
    </row>
    <row r="151" spans="2:2" x14ac:dyDescent="0.3">
      <c r="B151" s="63"/>
    </row>
    <row r="152" spans="2:2" x14ac:dyDescent="0.3">
      <c r="B152" s="63"/>
    </row>
    <row r="153" spans="2:2" x14ac:dyDescent="0.3">
      <c r="B153" s="63"/>
    </row>
    <row r="154" spans="2:2" x14ac:dyDescent="0.3">
      <c r="B154" s="63"/>
    </row>
    <row r="155" spans="2:2" x14ac:dyDescent="0.3">
      <c r="B155" s="63"/>
    </row>
    <row r="156" spans="2:2" x14ac:dyDescent="0.3">
      <c r="B156" s="63"/>
    </row>
    <row r="157" spans="2:2" x14ac:dyDescent="0.3">
      <c r="B157" s="63"/>
    </row>
    <row r="158" spans="2:2" x14ac:dyDescent="0.3">
      <c r="B158" s="63"/>
    </row>
    <row r="159" spans="2:2" x14ac:dyDescent="0.3">
      <c r="B159" s="63"/>
    </row>
    <row r="160" spans="2:2" x14ac:dyDescent="0.3">
      <c r="B160" s="63"/>
    </row>
    <row r="161" spans="2:2" x14ac:dyDescent="0.3">
      <c r="B161" s="63"/>
    </row>
    <row r="162" spans="2:2" x14ac:dyDescent="0.3">
      <c r="B162" s="63"/>
    </row>
    <row r="163" spans="2:2" x14ac:dyDescent="0.3">
      <c r="B163" s="63"/>
    </row>
    <row r="164" spans="2:2" x14ac:dyDescent="0.3">
      <c r="B164" s="63"/>
    </row>
    <row r="165" spans="2:2" x14ac:dyDescent="0.3">
      <c r="B165" s="63"/>
    </row>
    <row r="166" spans="2:2" x14ac:dyDescent="0.3">
      <c r="B166" s="63"/>
    </row>
    <row r="167" spans="2:2" x14ac:dyDescent="0.3">
      <c r="B167" s="63"/>
    </row>
    <row r="168" spans="2:2" x14ac:dyDescent="0.3">
      <c r="B168" s="63"/>
    </row>
    <row r="169" spans="2:2" x14ac:dyDescent="0.3">
      <c r="B169" s="63"/>
    </row>
    <row r="170" spans="2:2" x14ac:dyDescent="0.3">
      <c r="B170" s="63"/>
    </row>
    <row r="171" spans="2:2" x14ac:dyDescent="0.3">
      <c r="B171" s="63"/>
    </row>
    <row r="172" spans="2:2" x14ac:dyDescent="0.3">
      <c r="B172" s="63"/>
    </row>
    <row r="173" spans="2:2" x14ac:dyDescent="0.3">
      <c r="B173" s="63"/>
    </row>
    <row r="174" spans="2:2" x14ac:dyDescent="0.3">
      <c r="B174" s="63"/>
    </row>
    <row r="175" spans="2:2" x14ac:dyDescent="0.3">
      <c r="B175" s="63"/>
    </row>
    <row r="176" spans="2:2" x14ac:dyDescent="0.3">
      <c r="B176" s="63"/>
    </row>
    <row r="177" spans="2:2" x14ac:dyDescent="0.3">
      <c r="B177" s="63"/>
    </row>
    <row r="178" spans="2:2" x14ac:dyDescent="0.3">
      <c r="B178" s="63"/>
    </row>
    <row r="179" spans="2:2" x14ac:dyDescent="0.3">
      <c r="B179" s="63"/>
    </row>
    <row r="180" spans="2:2" x14ac:dyDescent="0.3">
      <c r="B180" s="63"/>
    </row>
    <row r="181" spans="2:2" x14ac:dyDescent="0.3">
      <c r="B181" s="63"/>
    </row>
    <row r="182" spans="2:2" x14ac:dyDescent="0.3">
      <c r="B182" s="63"/>
    </row>
    <row r="183" spans="2:2" x14ac:dyDescent="0.3">
      <c r="B183" s="63"/>
    </row>
    <row r="184" spans="2:2" x14ac:dyDescent="0.3">
      <c r="B184" s="63"/>
    </row>
    <row r="185" spans="2:2" x14ac:dyDescent="0.3">
      <c r="B185" s="63"/>
    </row>
    <row r="186" spans="2:2" x14ac:dyDescent="0.3">
      <c r="B186" s="63"/>
    </row>
    <row r="187" spans="2:2" x14ac:dyDescent="0.3">
      <c r="B187" s="63"/>
    </row>
    <row r="188" spans="2:2" x14ac:dyDescent="0.3">
      <c r="B188" s="63"/>
    </row>
    <row r="189" spans="2:2" x14ac:dyDescent="0.3">
      <c r="B189" s="63"/>
    </row>
    <row r="190" spans="2:2" x14ac:dyDescent="0.3">
      <c r="B190" s="63"/>
    </row>
    <row r="191" spans="2:2" x14ac:dyDescent="0.3">
      <c r="B191" s="63"/>
    </row>
    <row r="192" spans="2:2" x14ac:dyDescent="0.3">
      <c r="B192" s="63"/>
    </row>
    <row r="193" spans="2:2" x14ac:dyDescent="0.3">
      <c r="B193" s="63"/>
    </row>
    <row r="194" spans="2:2" x14ac:dyDescent="0.3">
      <c r="B194" s="63"/>
    </row>
    <row r="195" spans="2:2" x14ac:dyDescent="0.3">
      <c r="B195" s="63"/>
    </row>
    <row r="196" spans="2:2" x14ac:dyDescent="0.3">
      <c r="B196" s="63"/>
    </row>
    <row r="197" spans="2:2" x14ac:dyDescent="0.3">
      <c r="B197" s="63"/>
    </row>
    <row r="198" spans="2:2" x14ac:dyDescent="0.3">
      <c r="B198" s="63"/>
    </row>
    <row r="199" spans="2:2" x14ac:dyDescent="0.3">
      <c r="B199" s="63"/>
    </row>
    <row r="200" spans="2:2" x14ac:dyDescent="0.3">
      <c r="B200" s="63"/>
    </row>
    <row r="201" spans="2:2" x14ac:dyDescent="0.3">
      <c r="B201" s="63"/>
    </row>
    <row r="202" spans="2:2" x14ac:dyDescent="0.3">
      <c r="B202" s="63"/>
    </row>
    <row r="203" spans="2:2" x14ac:dyDescent="0.3">
      <c r="B203" s="63"/>
    </row>
    <row r="204" spans="2:2" x14ac:dyDescent="0.3">
      <c r="B204" s="63"/>
    </row>
    <row r="205" spans="2:2" x14ac:dyDescent="0.3">
      <c r="B205" s="63"/>
    </row>
    <row r="206" spans="2:2" x14ac:dyDescent="0.3">
      <c r="B206" s="63"/>
    </row>
    <row r="207" spans="2:2" x14ac:dyDescent="0.3">
      <c r="B207" s="63"/>
    </row>
    <row r="208" spans="2:2" x14ac:dyDescent="0.3">
      <c r="B208" s="63"/>
    </row>
    <row r="209" spans="2:2" x14ac:dyDescent="0.3">
      <c r="B209" s="63"/>
    </row>
    <row r="210" spans="2:2" x14ac:dyDescent="0.3">
      <c r="B210" s="63"/>
    </row>
    <row r="211" spans="2:2" x14ac:dyDescent="0.3">
      <c r="B211" s="63"/>
    </row>
    <row r="212" spans="2:2" x14ac:dyDescent="0.3">
      <c r="B212" s="63"/>
    </row>
    <row r="213" spans="2:2" x14ac:dyDescent="0.3">
      <c r="B213" s="63"/>
    </row>
    <row r="214" spans="2:2" x14ac:dyDescent="0.3">
      <c r="B214" s="63"/>
    </row>
    <row r="215" spans="2:2" x14ac:dyDescent="0.3">
      <c r="B215" s="63"/>
    </row>
    <row r="216" spans="2:2" x14ac:dyDescent="0.3">
      <c r="B216" s="63"/>
    </row>
    <row r="217" spans="2:2" x14ac:dyDescent="0.3">
      <c r="B217" s="63"/>
    </row>
    <row r="218" spans="2:2" x14ac:dyDescent="0.3">
      <c r="B218" s="63"/>
    </row>
    <row r="219" spans="2:2" x14ac:dyDescent="0.3">
      <c r="B219" s="63"/>
    </row>
    <row r="220" spans="2:2" x14ac:dyDescent="0.3">
      <c r="B220" s="63"/>
    </row>
    <row r="221" spans="2:2" x14ac:dyDescent="0.3">
      <c r="B221" s="63"/>
    </row>
    <row r="222" spans="2:2" x14ac:dyDescent="0.3">
      <c r="B222" s="63"/>
    </row>
    <row r="223" spans="2:2" x14ac:dyDescent="0.3">
      <c r="B223" s="63"/>
    </row>
    <row r="224" spans="2:2" x14ac:dyDescent="0.3">
      <c r="B224" s="63"/>
    </row>
    <row r="225" spans="2:2" x14ac:dyDescent="0.3">
      <c r="B225" s="63"/>
    </row>
    <row r="226" spans="2:2" x14ac:dyDescent="0.3">
      <c r="B226" s="63"/>
    </row>
    <row r="227" spans="2:2" x14ac:dyDescent="0.3">
      <c r="B227" s="63"/>
    </row>
    <row r="228" spans="2:2" x14ac:dyDescent="0.3">
      <c r="B228" s="63"/>
    </row>
    <row r="229" spans="2:2" x14ac:dyDescent="0.3">
      <c r="B229" s="63"/>
    </row>
    <row r="230" spans="2:2" x14ac:dyDescent="0.3">
      <c r="B230" s="63"/>
    </row>
    <row r="231" spans="2:2" x14ac:dyDescent="0.3">
      <c r="B231" s="63"/>
    </row>
    <row r="232" spans="2:2" x14ac:dyDescent="0.3">
      <c r="B232" s="63"/>
    </row>
    <row r="233" spans="2:2" x14ac:dyDescent="0.3">
      <c r="B233" s="63"/>
    </row>
    <row r="234" spans="2:2" x14ac:dyDescent="0.3">
      <c r="B234" s="63"/>
    </row>
    <row r="235" spans="2:2" x14ac:dyDescent="0.3">
      <c r="B235" s="63"/>
    </row>
    <row r="236" spans="2:2" x14ac:dyDescent="0.3">
      <c r="B236" s="63"/>
    </row>
    <row r="237" spans="2:2" x14ac:dyDescent="0.3">
      <c r="B237" s="63"/>
    </row>
    <row r="238" spans="2:2" x14ac:dyDescent="0.3">
      <c r="B238" s="63"/>
    </row>
    <row r="239" spans="2:2" x14ac:dyDescent="0.3">
      <c r="B239" s="63"/>
    </row>
    <row r="240" spans="2:2" x14ac:dyDescent="0.3">
      <c r="B240" s="63"/>
    </row>
    <row r="241" spans="2:2" x14ac:dyDescent="0.3">
      <c r="B241" s="63"/>
    </row>
    <row r="242" spans="2:2" x14ac:dyDescent="0.3">
      <c r="B242" s="63"/>
    </row>
    <row r="243" spans="2:2" x14ac:dyDescent="0.3">
      <c r="B243" s="63"/>
    </row>
    <row r="244" spans="2:2" x14ac:dyDescent="0.3">
      <c r="B244" s="63"/>
    </row>
    <row r="245" spans="2:2" x14ac:dyDescent="0.3">
      <c r="B245" s="63"/>
    </row>
    <row r="246" spans="2:2" x14ac:dyDescent="0.3">
      <c r="B246" s="63"/>
    </row>
    <row r="247" spans="2:2" x14ac:dyDescent="0.3">
      <c r="B247" s="63"/>
    </row>
    <row r="248" spans="2:2" x14ac:dyDescent="0.3">
      <c r="B248" s="63"/>
    </row>
    <row r="249" spans="2:2" x14ac:dyDescent="0.3">
      <c r="B249" s="63"/>
    </row>
    <row r="250" spans="2:2" x14ac:dyDescent="0.3">
      <c r="B250" s="63"/>
    </row>
    <row r="251" spans="2:2" x14ac:dyDescent="0.3">
      <c r="B251" s="63"/>
    </row>
    <row r="252" spans="2:2" x14ac:dyDescent="0.3">
      <c r="B252" s="63"/>
    </row>
    <row r="253" spans="2:2" x14ac:dyDescent="0.3">
      <c r="B253" s="63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D44F1-2F69-4792-9468-27A95DF64728}">
  <dimension ref="A1"/>
  <sheetViews>
    <sheetView showGridLines="0" workbookViewId="0">
      <selection activeCell="J12" sqref="J12"/>
    </sheetView>
  </sheetViews>
  <sheetFormatPr defaultRowHeight="15.6" x14ac:dyDescent="0.3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25A7F-5E58-42B1-A238-359691EEA6E6}">
  <dimension ref="A1"/>
  <sheetViews>
    <sheetView showGridLines="0" workbookViewId="0">
      <selection activeCell="G9" sqref="G9"/>
    </sheetView>
  </sheetViews>
  <sheetFormatPr defaultRowHeight="15.6" x14ac:dyDescent="0.3"/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DD597-9587-4FC5-B92E-EA5C9D9D31F1}">
  <dimension ref="A1"/>
  <sheetViews>
    <sheetView showGridLines="0" workbookViewId="0">
      <selection activeCell="G9" sqref="G9"/>
    </sheetView>
  </sheetViews>
  <sheetFormatPr defaultRowHeight="15.6" x14ac:dyDescent="0.3"/>
  <sheetData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5B488-805C-4FEA-85BA-521540CEBCA5}">
  <dimension ref="B2:C4"/>
  <sheetViews>
    <sheetView showGridLines="0" workbookViewId="0">
      <selection activeCell="G9" sqref="G9"/>
    </sheetView>
  </sheetViews>
  <sheetFormatPr defaultRowHeight="15.6" x14ac:dyDescent="0.3"/>
  <cols>
    <col min="2" max="2" width="20.69921875" bestFit="1" customWidth="1"/>
    <col min="3" max="3" width="11.8984375" bestFit="1" customWidth="1"/>
  </cols>
  <sheetData>
    <row r="2" spans="2:3" ht="16.2" thickBot="1" x14ac:dyDescent="0.35"/>
    <row r="3" spans="2:3" ht="16.2" thickBot="1" x14ac:dyDescent="0.35">
      <c r="B3" s="64" t="s">
        <v>36</v>
      </c>
      <c r="C3" s="65">
        <v>1.28790407121069E-3</v>
      </c>
    </row>
    <row r="4" spans="2:3" ht="16.2" thickBot="1" x14ac:dyDescent="0.35">
      <c r="B4" s="66" t="s">
        <v>23</v>
      </c>
      <c r="C4" s="20">
        <v>2.2067284508833333E-2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0ADE2-A923-4926-A8EE-AFEC7633C870}">
  <dimension ref="A1"/>
  <sheetViews>
    <sheetView showGridLines="0" workbookViewId="0">
      <selection activeCell="H6" sqref="H6"/>
    </sheetView>
  </sheetViews>
  <sheetFormatPr defaultRowHeight="15.6" x14ac:dyDescent="0.3"/>
  <sheetData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E8438-0B4D-456A-9E18-89703A9C48DF}">
  <dimension ref="B1:D122"/>
  <sheetViews>
    <sheetView showGridLines="0" workbookViewId="0">
      <selection activeCell="H6" sqref="H6"/>
    </sheetView>
  </sheetViews>
  <sheetFormatPr defaultRowHeight="15.6" x14ac:dyDescent="0.3"/>
  <cols>
    <col min="2" max="2" width="16.59765625" bestFit="1" customWidth="1"/>
    <col min="3" max="3" width="17.796875" bestFit="1" customWidth="1"/>
    <col min="4" max="4" width="13.69921875" bestFit="1" customWidth="1"/>
  </cols>
  <sheetData>
    <row r="1" spans="2:4" ht="16.2" thickBot="1" x14ac:dyDescent="0.35"/>
    <row r="2" spans="2:4" ht="16.2" thickBot="1" x14ac:dyDescent="0.35">
      <c r="B2" s="9" t="s">
        <v>41</v>
      </c>
      <c r="C2" s="9" t="s">
        <v>34</v>
      </c>
      <c r="D2" s="67" t="s">
        <v>35</v>
      </c>
    </row>
    <row r="3" spans="2:4" x14ac:dyDescent="0.3">
      <c r="B3" s="68">
        <v>40269</v>
      </c>
      <c r="C3" s="69" t="s">
        <v>16</v>
      </c>
      <c r="D3" s="58" t="s">
        <v>16</v>
      </c>
    </row>
    <row r="4" spans="2:4" x14ac:dyDescent="0.3">
      <c r="B4" s="70">
        <v>40299</v>
      </c>
      <c r="C4" s="12">
        <v>0.28216310549353119</v>
      </c>
      <c r="D4" s="71">
        <v>-3.6320612921561267E-2</v>
      </c>
    </row>
    <row r="5" spans="2:4" x14ac:dyDescent="0.3">
      <c r="B5" s="70">
        <v>40330</v>
      </c>
      <c r="C5" s="12">
        <v>-8.7290073039680855E-3</v>
      </c>
      <c r="D5" s="71">
        <v>4.447244631109596E-2</v>
      </c>
    </row>
    <row r="6" spans="2:4" x14ac:dyDescent="0.3">
      <c r="B6" s="70">
        <v>40360</v>
      </c>
      <c r="C6" s="12">
        <v>-1.578410804114478E-2</v>
      </c>
      <c r="D6" s="71">
        <v>1.0371783152941155E-2</v>
      </c>
    </row>
    <row r="7" spans="2:4" x14ac:dyDescent="0.3">
      <c r="B7" s="70">
        <v>40391</v>
      </c>
      <c r="C7" s="12">
        <v>0.11481534756532211</v>
      </c>
      <c r="D7" s="71">
        <v>6.4833078777546856E-3</v>
      </c>
    </row>
    <row r="8" spans="2:4" x14ac:dyDescent="0.3">
      <c r="B8" s="70">
        <v>40422</v>
      </c>
      <c r="C8" s="12">
        <v>0.1140421532255569</v>
      </c>
      <c r="D8" s="71">
        <v>0.11616139204498309</v>
      </c>
    </row>
    <row r="9" spans="2:4" x14ac:dyDescent="0.3">
      <c r="B9" s="70">
        <v>40452</v>
      </c>
      <c r="C9" s="12">
        <v>-0.12005240880071472</v>
      </c>
      <c r="D9" s="71">
        <v>-2.0315259005219692E-3</v>
      </c>
    </row>
    <row r="10" spans="2:4" x14ac:dyDescent="0.3">
      <c r="B10" s="70">
        <v>40483</v>
      </c>
      <c r="C10" s="12">
        <v>-2.6052385604359098E-2</v>
      </c>
      <c r="D10" s="71">
        <v>-2.5757348318679409E-2</v>
      </c>
    </row>
    <row r="11" spans="2:4" x14ac:dyDescent="0.3">
      <c r="B11" s="70">
        <v>40513</v>
      </c>
      <c r="C11" s="12">
        <v>3.4939421963427093E-3</v>
      </c>
      <c r="D11" s="71">
        <v>4.6360856936161245E-2</v>
      </c>
    </row>
    <row r="12" spans="2:4" x14ac:dyDescent="0.3">
      <c r="B12" s="70">
        <v>40544</v>
      </c>
      <c r="C12" s="12">
        <v>-9.4440436870992558E-2</v>
      </c>
      <c r="D12" s="71">
        <v>-0.10246965490260003</v>
      </c>
    </row>
    <row r="13" spans="2:4" x14ac:dyDescent="0.3">
      <c r="B13" s="70">
        <v>40575</v>
      </c>
      <c r="C13" s="12">
        <v>4.0009591245966543E-2</v>
      </c>
      <c r="D13" s="71">
        <v>-3.1357254049839446E-2</v>
      </c>
    </row>
    <row r="14" spans="2:4" x14ac:dyDescent="0.3">
      <c r="B14" s="70">
        <v>40603</v>
      </c>
      <c r="C14" s="12">
        <v>0.21141316267895491</v>
      </c>
      <c r="D14" s="71">
        <v>9.384521633150518E-2</v>
      </c>
    </row>
    <row r="15" spans="2:4" x14ac:dyDescent="0.3">
      <c r="B15" s="70">
        <v>40634</v>
      </c>
      <c r="C15" s="12">
        <v>8.0119881582197648E-3</v>
      </c>
      <c r="D15" s="71">
        <v>-1.4441825583886866E-2</v>
      </c>
    </row>
    <row r="16" spans="2:4" x14ac:dyDescent="0.3">
      <c r="B16" s="70">
        <v>40664</v>
      </c>
      <c r="C16" s="12">
        <v>-1.9110927476647485E-2</v>
      </c>
      <c r="D16" s="71">
        <v>-4.807372849813029E-2</v>
      </c>
    </row>
    <row r="17" spans="2:4" x14ac:dyDescent="0.3">
      <c r="B17" s="70">
        <v>40695</v>
      </c>
      <c r="C17" s="12">
        <v>-8.0049539278700156E-3</v>
      </c>
      <c r="D17" s="71">
        <v>3.1846631868416492E-2</v>
      </c>
    </row>
    <row r="18" spans="2:4" x14ac:dyDescent="0.3">
      <c r="B18" s="70">
        <v>40725</v>
      </c>
      <c r="C18" s="12">
        <v>4.1709547709859476E-2</v>
      </c>
      <c r="D18" s="71">
        <v>-2.928779701636226E-2</v>
      </c>
    </row>
    <row r="19" spans="2:4" x14ac:dyDescent="0.3">
      <c r="B19" s="70">
        <v>40756</v>
      </c>
      <c r="C19" s="12">
        <v>2.4282783120014636E-3</v>
      </c>
      <c r="D19" s="71">
        <v>-8.7741700109449108E-2</v>
      </c>
    </row>
    <row r="20" spans="2:4" x14ac:dyDescent="0.3">
      <c r="B20" s="70">
        <v>40787</v>
      </c>
      <c r="C20" s="12">
        <v>-2.3463661286073769E-2</v>
      </c>
      <c r="D20" s="71">
        <v>-1.1547690461907619E-2</v>
      </c>
    </row>
    <row r="21" spans="2:4" x14ac:dyDescent="0.3">
      <c r="B21" s="70">
        <v>40817</v>
      </c>
      <c r="C21" s="12">
        <v>3.3371236832004353E-2</v>
      </c>
      <c r="D21" s="71">
        <v>7.7550214534971906E-2</v>
      </c>
    </row>
    <row r="22" spans="2:4" x14ac:dyDescent="0.3">
      <c r="B22" s="70">
        <v>40848</v>
      </c>
      <c r="C22" s="12">
        <v>-0.21756881401352374</v>
      </c>
      <c r="D22" s="71">
        <v>-9.2845395543339371E-2</v>
      </c>
    </row>
    <row r="23" spans="2:4" x14ac:dyDescent="0.3">
      <c r="B23" s="70">
        <v>40878</v>
      </c>
      <c r="C23" s="12">
        <v>1.2382227129351496E-2</v>
      </c>
      <c r="D23" s="71">
        <v>-4.2994176050302528E-2</v>
      </c>
    </row>
    <row r="24" spans="2:4" x14ac:dyDescent="0.3">
      <c r="B24" s="70">
        <v>40909</v>
      </c>
      <c r="C24" s="12">
        <v>-2.0266899293855958E-2</v>
      </c>
      <c r="D24" s="71">
        <v>0.12433237879134447</v>
      </c>
    </row>
    <row r="25" spans="2:4" x14ac:dyDescent="0.3">
      <c r="B25" s="70">
        <v>40940</v>
      </c>
      <c r="C25" s="12">
        <v>0.39103538377787778</v>
      </c>
      <c r="D25" s="71">
        <v>3.5764811270856442E-2</v>
      </c>
    </row>
    <row r="26" spans="2:4" x14ac:dyDescent="0.3">
      <c r="B26" s="70">
        <v>40969</v>
      </c>
      <c r="C26" s="12">
        <v>4.5298615779348753E-2</v>
      </c>
      <c r="D26" s="71">
        <v>-1.6647550091682468E-2</v>
      </c>
    </row>
    <row r="27" spans="2:4" x14ac:dyDescent="0.3">
      <c r="B27" s="70">
        <v>41000</v>
      </c>
      <c r="C27" s="12">
        <v>0.19656574131362489</v>
      </c>
      <c r="D27" s="71">
        <v>-8.9508936268043546E-3</v>
      </c>
    </row>
    <row r="28" spans="2:4" x14ac:dyDescent="0.3">
      <c r="B28" s="70">
        <v>41030</v>
      </c>
      <c r="C28" s="12">
        <v>-0.10386746102689465</v>
      </c>
      <c r="D28" s="71">
        <v>-6.1716968464747196E-2</v>
      </c>
    </row>
    <row r="29" spans="2:4" x14ac:dyDescent="0.3">
      <c r="B29" s="70">
        <v>41061</v>
      </c>
      <c r="C29" s="12">
        <v>3.7898111640433982E-2</v>
      </c>
      <c r="D29" s="71">
        <v>7.2021100065999918E-2</v>
      </c>
    </row>
    <row r="30" spans="2:4" x14ac:dyDescent="0.3">
      <c r="B30" s="70">
        <v>41091</v>
      </c>
      <c r="C30" s="12">
        <v>9.411545200325229E-2</v>
      </c>
      <c r="D30" s="71">
        <v>-9.4527085048713832E-3</v>
      </c>
    </row>
    <row r="31" spans="2:4" x14ac:dyDescent="0.3">
      <c r="B31" s="70">
        <v>41122</v>
      </c>
      <c r="C31" s="12">
        <v>2.7463910779847615E-2</v>
      </c>
      <c r="D31" s="71">
        <v>5.6416140753490149E-3</v>
      </c>
    </row>
    <row r="32" spans="2:4" x14ac:dyDescent="0.3">
      <c r="B32" s="70">
        <v>41153</v>
      </c>
      <c r="C32" s="12">
        <v>0.16226932645197487</v>
      </c>
      <c r="D32" s="71">
        <v>8.4586822287724572E-2</v>
      </c>
    </row>
    <row r="33" spans="2:4" x14ac:dyDescent="0.3">
      <c r="B33" s="70">
        <v>41183</v>
      </c>
      <c r="C33" s="12">
        <v>-2.5240371572537664E-2</v>
      </c>
      <c r="D33" s="71">
        <v>-1.4658112471434299E-2</v>
      </c>
    </row>
    <row r="34" spans="2:4" x14ac:dyDescent="0.3">
      <c r="B34" s="70">
        <v>41214</v>
      </c>
      <c r="C34" s="12">
        <v>3.599321758196071E-2</v>
      </c>
      <c r="D34" s="71">
        <v>4.6292487850412727E-2</v>
      </c>
    </row>
    <row r="35" spans="2:4" x14ac:dyDescent="0.3">
      <c r="B35" s="70">
        <v>41244</v>
      </c>
      <c r="C35" s="12">
        <v>2.4200833948753074E-2</v>
      </c>
      <c r="D35" s="71">
        <v>4.2943271646650747E-3</v>
      </c>
    </row>
    <row r="36" spans="2:4" x14ac:dyDescent="0.3">
      <c r="B36" s="70">
        <v>41275</v>
      </c>
      <c r="C36" s="12">
        <v>-5.7052723905298738E-2</v>
      </c>
      <c r="D36" s="71">
        <v>2.1955580743484988E-2</v>
      </c>
    </row>
    <row r="37" spans="2:4" x14ac:dyDescent="0.3">
      <c r="B37" s="70">
        <v>41306</v>
      </c>
      <c r="C37" s="12">
        <v>-4.9061018779342706E-2</v>
      </c>
      <c r="D37" s="71">
        <v>-5.6622096192882942E-2</v>
      </c>
    </row>
    <row r="38" spans="2:4" x14ac:dyDescent="0.3">
      <c r="B38" s="70">
        <v>41334</v>
      </c>
      <c r="C38" s="12">
        <v>-4.7704299466240975E-2</v>
      </c>
      <c r="D38" s="71">
        <v>-1.8443541440263231E-3</v>
      </c>
    </row>
    <row r="39" spans="2:4" x14ac:dyDescent="0.3">
      <c r="B39" s="70">
        <v>41365</v>
      </c>
      <c r="C39" s="12">
        <v>-2.7477172353996611E-2</v>
      </c>
      <c r="D39" s="71">
        <v>4.3580856921323671E-2</v>
      </c>
    </row>
    <row r="40" spans="2:4" x14ac:dyDescent="0.3">
      <c r="B40" s="70">
        <v>41395</v>
      </c>
      <c r="C40" s="12">
        <v>-0.11647893222562049</v>
      </c>
      <c r="D40" s="71">
        <v>9.4010316965361732E-3</v>
      </c>
    </row>
    <row r="41" spans="2:4" x14ac:dyDescent="0.3">
      <c r="B41" s="70">
        <v>41426</v>
      </c>
      <c r="C41" s="12">
        <v>-3.0846989410718971E-2</v>
      </c>
      <c r="D41" s="71">
        <v>-2.401456666312941E-2</v>
      </c>
    </row>
    <row r="42" spans="2:4" x14ac:dyDescent="0.3">
      <c r="B42" s="70">
        <v>41456</v>
      </c>
      <c r="C42" s="12">
        <v>-8.2334667704280204E-2</v>
      </c>
      <c r="D42" s="71">
        <v>-1.7151106031209933E-2</v>
      </c>
    </row>
    <row r="43" spans="2:4" x14ac:dyDescent="0.3">
      <c r="B43" s="70">
        <v>41487</v>
      </c>
      <c r="C43" s="12">
        <v>8.4803259897011935E-4</v>
      </c>
      <c r="D43" s="71">
        <v>-4.7056808603274179E-2</v>
      </c>
    </row>
    <row r="44" spans="2:4" x14ac:dyDescent="0.3">
      <c r="B44" s="70">
        <v>41518</v>
      </c>
      <c r="C44" s="12">
        <v>2.601260231198526E-2</v>
      </c>
      <c r="D44" s="71">
        <v>4.8156001569944137E-2</v>
      </c>
    </row>
    <row r="45" spans="2:4" x14ac:dyDescent="0.3">
      <c r="B45" s="70">
        <v>41548</v>
      </c>
      <c r="C45" s="12">
        <v>5.3926770753784298E-2</v>
      </c>
      <c r="D45" s="71">
        <v>9.8312227114690565E-2</v>
      </c>
    </row>
    <row r="46" spans="2:4" x14ac:dyDescent="0.3">
      <c r="B46" s="70">
        <v>41579</v>
      </c>
      <c r="C46" s="12">
        <v>0.14778256001689627</v>
      </c>
      <c r="D46" s="71">
        <v>-1.9534350811516887E-2</v>
      </c>
    </row>
    <row r="47" spans="2:4" x14ac:dyDescent="0.3">
      <c r="B47" s="70">
        <v>41609</v>
      </c>
      <c r="C47" s="12">
        <v>1.4063336513489771E-2</v>
      </c>
      <c r="D47" s="71">
        <v>2.0708845383095038E-2</v>
      </c>
    </row>
    <row r="48" spans="2:4" x14ac:dyDescent="0.3">
      <c r="B48" s="70">
        <v>41640</v>
      </c>
      <c r="C48" s="12">
        <v>-8.4219721272873749E-2</v>
      </c>
      <c r="D48" s="71">
        <v>-3.4026015228426396E-2</v>
      </c>
    </row>
    <row r="49" spans="2:4" x14ac:dyDescent="0.3">
      <c r="B49" s="70">
        <v>41671</v>
      </c>
      <c r="C49" s="12">
        <v>6.1677498374976075E-2</v>
      </c>
      <c r="D49" s="71">
        <v>3.0782526480006626E-2</v>
      </c>
    </row>
    <row r="50" spans="2:4" x14ac:dyDescent="0.3">
      <c r="B50" s="70">
        <v>41699</v>
      </c>
      <c r="C50" s="12">
        <v>9.1330860257499882E-2</v>
      </c>
      <c r="D50" s="71">
        <v>6.8066495149241818E-2</v>
      </c>
    </row>
    <row r="51" spans="2:4" x14ac:dyDescent="0.3">
      <c r="B51" s="70">
        <v>41730</v>
      </c>
      <c r="C51" s="12">
        <v>5.5960962720045172E-2</v>
      </c>
      <c r="D51" s="71">
        <v>-1.1634934478564206E-3</v>
      </c>
    </row>
    <row r="52" spans="2:4" x14ac:dyDescent="0.3">
      <c r="B52" s="70">
        <v>41760</v>
      </c>
      <c r="C52" s="12">
        <v>2.3853842970026722E-2</v>
      </c>
      <c r="D52" s="71">
        <v>7.9677184876704554E-2</v>
      </c>
    </row>
    <row r="53" spans="2:4" x14ac:dyDescent="0.3">
      <c r="B53" s="70">
        <v>41791</v>
      </c>
      <c r="C53" s="12">
        <v>8.2159624413145546E-2</v>
      </c>
      <c r="D53" s="71">
        <v>5.2752770449755432E-2</v>
      </c>
    </row>
    <row r="54" spans="2:4" x14ac:dyDescent="0.3">
      <c r="B54" s="70">
        <v>41821</v>
      </c>
      <c r="C54" s="12">
        <v>8.5140737527114631E-3</v>
      </c>
      <c r="D54" s="71">
        <v>1.4445493320415092E-2</v>
      </c>
    </row>
    <row r="55" spans="2:4" x14ac:dyDescent="0.3">
      <c r="B55" s="70">
        <v>41852</v>
      </c>
      <c r="C55" s="12">
        <v>0.13276343086123818</v>
      </c>
      <c r="D55" s="71">
        <v>3.0182779957473784E-2</v>
      </c>
    </row>
    <row r="56" spans="2:4" x14ac:dyDescent="0.3">
      <c r="B56" s="70">
        <v>41883</v>
      </c>
      <c r="C56" s="12">
        <v>4.462119796217778E-3</v>
      </c>
      <c r="D56" s="71">
        <v>1.3137097149680628E-3</v>
      </c>
    </row>
    <row r="57" spans="2:4" x14ac:dyDescent="0.3">
      <c r="B57" s="70">
        <v>41913</v>
      </c>
      <c r="C57" s="12">
        <v>9.7825860113421263E-3</v>
      </c>
      <c r="D57" s="71">
        <v>4.4872488794462526E-2</v>
      </c>
    </row>
    <row r="58" spans="2:4" x14ac:dyDescent="0.3">
      <c r="B58" s="70">
        <v>41944</v>
      </c>
      <c r="C58" s="12">
        <v>7.6987880233733444E-2</v>
      </c>
      <c r="D58" s="71">
        <v>3.1968686016450795E-2</v>
      </c>
    </row>
    <row r="59" spans="2:4" x14ac:dyDescent="0.3">
      <c r="B59" s="70">
        <v>41974</v>
      </c>
      <c r="C59" s="12">
        <v>0.14396838819332639</v>
      </c>
      <c r="D59" s="71">
        <v>-3.5577656099904001E-2</v>
      </c>
    </row>
    <row r="60" spans="2:4" x14ac:dyDescent="0.3">
      <c r="B60" s="70">
        <v>42005</v>
      </c>
      <c r="C60" s="12">
        <v>9.9753123646723604E-2</v>
      </c>
      <c r="D60" s="71">
        <v>6.353003049870741E-2</v>
      </c>
    </row>
    <row r="61" spans="2:4" x14ac:dyDescent="0.3">
      <c r="B61" s="70">
        <v>42036</v>
      </c>
      <c r="C61" s="12">
        <v>-1.7546906248628032E-2</v>
      </c>
      <c r="D61" s="71">
        <v>4.0526304550424072E-3</v>
      </c>
    </row>
    <row r="62" spans="2:4" x14ac:dyDescent="0.3">
      <c r="B62" s="70">
        <v>42064</v>
      </c>
      <c r="C62" s="12">
        <v>-5.3440037068832377E-3</v>
      </c>
      <c r="D62" s="71">
        <v>-3.9979153905416856E-2</v>
      </c>
    </row>
    <row r="63" spans="2:4" x14ac:dyDescent="0.3">
      <c r="B63" s="70">
        <v>42095</v>
      </c>
      <c r="C63" s="12">
        <v>-6.2564064143622256E-2</v>
      </c>
      <c r="D63" s="71">
        <v>-3.6450359203862914E-2</v>
      </c>
    </row>
    <row r="64" spans="2:4" x14ac:dyDescent="0.3">
      <c r="B64" s="70">
        <v>42125</v>
      </c>
      <c r="C64" s="12">
        <v>0.15161564011223835</v>
      </c>
      <c r="D64" s="71">
        <v>3.0819579661431184E-2</v>
      </c>
    </row>
    <row r="65" spans="2:4" x14ac:dyDescent="0.3">
      <c r="B65" s="70">
        <v>42156</v>
      </c>
      <c r="C65" s="12">
        <v>3.2741798694128198E-3</v>
      </c>
      <c r="D65" s="71">
        <v>-7.725052377025813E-3</v>
      </c>
    </row>
    <row r="66" spans="2:4" x14ac:dyDescent="0.3">
      <c r="B66" s="70">
        <v>42186</v>
      </c>
      <c r="C66" s="12">
        <v>0.11174210278820602</v>
      </c>
      <c r="D66" s="71">
        <v>1.9639076178526713E-2</v>
      </c>
    </row>
    <row r="67" spans="2:4" x14ac:dyDescent="0.3">
      <c r="B67" s="70">
        <v>42217</v>
      </c>
      <c r="C67" s="12">
        <v>6.281894376907903E-3</v>
      </c>
      <c r="D67" s="71">
        <v>-6.8429591608427515E-2</v>
      </c>
    </row>
    <row r="68" spans="2:4" x14ac:dyDescent="0.3">
      <c r="B68" s="70">
        <v>42248</v>
      </c>
      <c r="C68" s="12">
        <v>9.0431738623103844E-3</v>
      </c>
      <c r="D68" s="71">
        <v>-6.3269990082304137E-6</v>
      </c>
    </row>
    <row r="69" spans="2:4" x14ac:dyDescent="0.3">
      <c r="B69" s="70">
        <v>42278</v>
      </c>
      <c r="C69" s="12">
        <v>2.3590661462850503E-2</v>
      </c>
      <c r="D69" s="71">
        <v>1.4706425347057985E-2</v>
      </c>
    </row>
    <row r="70" spans="2:4" x14ac:dyDescent="0.3">
      <c r="B70" s="70">
        <v>42309</v>
      </c>
      <c r="C70" s="12">
        <v>8.5776405579255616E-2</v>
      </c>
      <c r="D70" s="71">
        <v>-1.6185599463933095E-2</v>
      </c>
    </row>
    <row r="71" spans="2:4" x14ac:dyDescent="0.3">
      <c r="B71" s="70">
        <v>42339</v>
      </c>
      <c r="C71" s="12">
        <v>3.4206487099885184E-2</v>
      </c>
      <c r="D71" s="71">
        <v>1.3988340631990032E-3</v>
      </c>
    </row>
    <row r="72" spans="2:4" x14ac:dyDescent="0.3">
      <c r="B72" s="70">
        <v>42370</v>
      </c>
      <c r="C72" s="12">
        <v>-6.350923007987247E-2</v>
      </c>
      <c r="D72" s="71">
        <v>-4.8173096865735433E-2</v>
      </c>
    </row>
    <row r="73" spans="2:4" x14ac:dyDescent="0.3">
      <c r="B73" s="70">
        <v>42401</v>
      </c>
      <c r="C73" s="12">
        <v>-0.13415518318710584</v>
      </c>
      <c r="D73" s="71">
        <v>-7.6220824198036732E-2</v>
      </c>
    </row>
    <row r="74" spans="2:4" x14ac:dyDescent="0.3">
      <c r="B74" s="70">
        <v>42430</v>
      </c>
      <c r="C74" s="12">
        <v>6.1542248602882293E-2</v>
      </c>
      <c r="D74" s="71">
        <v>0.10753467027848107</v>
      </c>
    </row>
    <row r="75" spans="2:4" x14ac:dyDescent="0.3">
      <c r="B75" s="70">
        <v>42461</v>
      </c>
      <c r="C75" s="12">
        <v>9.5990884404056592E-2</v>
      </c>
      <c r="D75" s="71">
        <v>1.4395728369014385E-2</v>
      </c>
    </row>
    <row r="76" spans="2:4" x14ac:dyDescent="0.3">
      <c r="B76" s="70">
        <v>42491</v>
      </c>
      <c r="C76" s="12">
        <v>-2.9167863438840036E-2</v>
      </c>
      <c r="D76" s="71">
        <v>3.9529707853485856E-2</v>
      </c>
    </row>
    <row r="77" spans="2:4" x14ac:dyDescent="0.3">
      <c r="B77" s="70">
        <v>42522</v>
      </c>
      <c r="C77" s="12">
        <v>0.27514902227030091</v>
      </c>
      <c r="D77" s="71">
        <v>1.5643178449647507E-2</v>
      </c>
    </row>
    <row r="78" spans="2:4" x14ac:dyDescent="0.3">
      <c r="B78" s="70">
        <v>42552</v>
      </c>
      <c r="C78" s="12">
        <v>0.17328557331926864</v>
      </c>
      <c r="D78" s="71">
        <v>4.2321498597327381E-2</v>
      </c>
    </row>
    <row r="79" spans="2:4" x14ac:dyDescent="0.3">
      <c r="B79" s="70">
        <v>42583</v>
      </c>
      <c r="C79" s="12">
        <v>8.9357228883956183E-2</v>
      </c>
      <c r="D79" s="71">
        <v>1.7097898361984075E-2</v>
      </c>
    </row>
    <row r="80" spans="2:4" x14ac:dyDescent="0.3">
      <c r="B80" s="70">
        <v>42614</v>
      </c>
      <c r="C80" s="12">
        <v>3.4458935163789367E-2</v>
      </c>
      <c r="D80" s="71">
        <v>-1.9923266043905596E-2</v>
      </c>
    </row>
    <row r="81" spans="2:4" x14ac:dyDescent="0.3">
      <c r="B81" s="70">
        <v>42644</v>
      </c>
      <c r="C81" s="12">
        <v>0.10218106790673805</v>
      </c>
      <c r="D81" s="71">
        <v>3.1180048867875806E-3</v>
      </c>
    </row>
    <row r="82" spans="2:4" x14ac:dyDescent="0.3">
      <c r="B82" s="70">
        <v>42675</v>
      </c>
      <c r="C82" s="12">
        <v>-0.11622131611930851</v>
      </c>
      <c r="D82" s="71">
        <v>-4.7869877286408888E-2</v>
      </c>
    </row>
    <row r="83" spans="2:4" x14ac:dyDescent="0.3">
      <c r="B83" s="70">
        <v>42705</v>
      </c>
      <c r="C83" s="12">
        <v>-3.1822709698996691E-2</v>
      </c>
      <c r="D83" s="71">
        <v>-4.7054769286887163E-3</v>
      </c>
    </row>
    <row r="84" spans="2:4" x14ac:dyDescent="0.3">
      <c r="B84" s="70">
        <v>42736</v>
      </c>
      <c r="C84" s="12">
        <v>0.1212498015847175</v>
      </c>
      <c r="D84" s="71">
        <v>4.5872121105458789E-2</v>
      </c>
    </row>
    <row r="85" spans="2:4" x14ac:dyDescent="0.3">
      <c r="B85" s="70">
        <v>42767</v>
      </c>
      <c r="C85" s="12">
        <v>0.20589361302044956</v>
      </c>
      <c r="D85" s="71">
        <v>3.7178911059055034E-2</v>
      </c>
    </row>
    <row r="86" spans="2:4" x14ac:dyDescent="0.3">
      <c r="B86" s="70">
        <v>42795</v>
      </c>
      <c r="C86" s="12">
        <v>4.7072801147920881E-2</v>
      </c>
      <c r="D86" s="71">
        <v>3.3126537676525451E-2</v>
      </c>
    </row>
    <row r="87" spans="2:4" x14ac:dyDescent="0.3">
      <c r="B87" s="70">
        <v>42826</v>
      </c>
      <c r="C87" s="12">
        <v>0.11644788488480692</v>
      </c>
      <c r="D87" s="71">
        <v>1.4203548712358693E-2</v>
      </c>
    </row>
    <row r="88" spans="2:4" x14ac:dyDescent="0.3">
      <c r="B88" s="70">
        <v>42856</v>
      </c>
      <c r="C88" s="12">
        <v>-8.3845991327332128E-2</v>
      </c>
      <c r="D88" s="71">
        <v>3.4092701742582665E-2</v>
      </c>
    </row>
    <row r="89" spans="2:4" x14ac:dyDescent="0.3">
      <c r="B89" s="70">
        <v>42887</v>
      </c>
      <c r="C89" s="12">
        <v>-1.7485640505725108E-2</v>
      </c>
      <c r="D89" s="71">
        <v>-1.042999703780702E-2</v>
      </c>
    </row>
    <row r="90" spans="2:4" x14ac:dyDescent="0.3">
      <c r="B90" s="70">
        <v>42917</v>
      </c>
      <c r="C90" s="12">
        <v>0.21199647016308248</v>
      </c>
      <c r="D90" s="71">
        <v>5.8418762423538266E-2</v>
      </c>
    </row>
    <row r="91" spans="2:4" x14ac:dyDescent="0.3">
      <c r="B91" s="70">
        <v>42948</v>
      </c>
      <c r="C91" s="12">
        <v>0.10236685596883884</v>
      </c>
      <c r="D91" s="71">
        <v>-1.5798118920827029E-2</v>
      </c>
    </row>
    <row r="92" spans="2:4" x14ac:dyDescent="0.3">
      <c r="B92" s="70">
        <v>42979</v>
      </c>
      <c r="C92" s="12">
        <v>-6.3312628328113976E-2</v>
      </c>
      <c r="D92" s="71">
        <v>-1.3037112382912462E-2</v>
      </c>
    </row>
    <row r="93" spans="2:4" x14ac:dyDescent="0.3">
      <c r="B93" s="70">
        <v>43009</v>
      </c>
      <c r="C93" s="12">
        <v>-2.7956443761893882E-2</v>
      </c>
      <c r="D93" s="71">
        <v>5.5850705702309385E-2</v>
      </c>
    </row>
    <row r="94" spans="2:4" x14ac:dyDescent="0.3">
      <c r="B94" s="70">
        <v>43040</v>
      </c>
      <c r="C94" s="12">
        <v>4.0665820953576008E-2</v>
      </c>
      <c r="D94" s="71">
        <v>-1.0522191136379908E-2</v>
      </c>
    </row>
    <row r="95" spans="2:4" x14ac:dyDescent="0.3">
      <c r="B95" s="70">
        <v>43070</v>
      </c>
      <c r="C95" s="12">
        <v>3.1261010900524187E-3</v>
      </c>
      <c r="D95" s="71">
        <v>2.9741251526618745E-2</v>
      </c>
    </row>
    <row r="96" spans="2:4" x14ac:dyDescent="0.3">
      <c r="B96" s="70">
        <v>43101</v>
      </c>
      <c r="C96" s="12">
        <v>-7.9926929457180967E-2</v>
      </c>
      <c r="D96" s="71">
        <v>4.719534226565264E-2</v>
      </c>
    </row>
    <row r="97" spans="2:4" x14ac:dyDescent="0.3">
      <c r="B97" s="70">
        <v>43132</v>
      </c>
      <c r="C97" s="12">
        <v>4.9736634310848196E-2</v>
      </c>
      <c r="D97" s="71">
        <v>-4.8500646240138258E-2</v>
      </c>
    </row>
    <row r="98" spans="2:4" x14ac:dyDescent="0.3">
      <c r="B98" s="70">
        <v>43160</v>
      </c>
      <c r="C98" s="12">
        <v>2.3724608621592851E-2</v>
      </c>
      <c r="D98" s="71">
        <v>-3.6134074929921288E-2</v>
      </c>
    </row>
    <row r="99" spans="2:4" x14ac:dyDescent="0.3">
      <c r="B99" s="70">
        <v>43191</v>
      </c>
      <c r="C99" s="12">
        <v>6.0146436702450026E-2</v>
      </c>
      <c r="D99" s="71">
        <v>6.1861574096225364E-2</v>
      </c>
    </row>
    <row r="100" spans="2:4" x14ac:dyDescent="0.3">
      <c r="B100" s="70">
        <v>43221</v>
      </c>
      <c r="C100" s="12">
        <v>0.10207746178754767</v>
      </c>
      <c r="D100" s="71">
        <v>-2.9789681093168749E-4</v>
      </c>
    </row>
    <row r="101" spans="2:4" x14ac:dyDescent="0.3">
      <c r="B101" s="70">
        <v>43252</v>
      </c>
      <c r="C101" s="12">
        <v>-3.6600587860482453E-2</v>
      </c>
      <c r="D101" s="71">
        <v>-2.0352347167487306E-3</v>
      </c>
    </row>
    <row r="102" spans="2:4" x14ac:dyDescent="0.3">
      <c r="B102" s="70">
        <v>43282</v>
      </c>
      <c r="C102" s="12">
        <v>0.19862219984797103</v>
      </c>
      <c r="D102" s="71">
        <v>5.9938606039407857E-2</v>
      </c>
    </row>
    <row r="103" spans="2:4" x14ac:dyDescent="0.3">
      <c r="B103" s="70">
        <v>43313</v>
      </c>
      <c r="C103" s="12">
        <v>-3.2892380493029422E-2</v>
      </c>
      <c r="D103" s="71">
        <v>2.8529916787742703E-2</v>
      </c>
    </row>
    <row r="104" spans="2:4" x14ac:dyDescent="0.3">
      <c r="B104" s="70">
        <v>43344</v>
      </c>
      <c r="C104" s="12">
        <v>-0.1099024321157968</v>
      </c>
      <c r="D104" s="71">
        <v>-6.4213844013526866E-2</v>
      </c>
    </row>
    <row r="105" spans="2:4" x14ac:dyDescent="0.3">
      <c r="B105" s="70">
        <v>43374</v>
      </c>
      <c r="C105" s="12">
        <v>-0.10015488552991868</v>
      </c>
      <c r="D105" s="71">
        <v>-4.9755552268906218E-2</v>
      </c>
    </row>
    <row r="106" spans="2:4" x14ac:dyDescent="0.3">
      <c r="B106" s="70">
        <v>43405</v>
      </c>
      <c r="C106" s="12">
        <v>0.10910978633080011</v>
      </c>
      <c r="D106" s="71">
        <v>4.7190650400664655E-2</v>
      </c>
    </row>
    <row r="107" spans="2:4" x14ac:dyDescent="0.3">
      <c r="B107" s="70">
        <v>43435</v>
      </c>
      <c r="C107" s="12">
        <v>8.0509160978271654E-2</v>
      </c>
      <c r="D107" s="71">
        <v>-1.3055549681659907E-3</v>
      </c>
    </row>
    <row r="108" spans="2:4" x14ac:dyDescent="0.3">
      <c r="B108" s="70">
        <v>43466</v>
      </c>
      <c r="C108" s="12">
        <v>-5.9449321271182048E-2</v>
      </c>
      <c r="D108" s="71">
        <v>-2.9090416676806315E-3</v>
      </c>
    </row>
    <row r="109" spans="2:4" x14ac:dyDescent="0.3">
      <c r="B109" s="70">
        <v>43497</v>
      </c>
      <c r="C109" s="12">
        <v>6.0826720556972184E-2</v>
      </c>
      <c r="D109" s="71">
        <v>-3.5500297118667935E-3</v>
      </c>
    </row>
    <row r="110" spans="2:4" x14ac:dyDescent="0.3">
      <c r="B110" s="70">
        <v>43525</v>
      </c>
      <c r="C110" s="12">
        <v>8.8913584269410262E-2</v>
      </c>
      <c r="D110" s="71">
        <v>7.7035014222839857E-2</v>
      </c>
    </row>
    <row r="111" spans="2:4" x14ac:dyDescent="0.3">
      <c r="B111" s="70">
        <v>43556</v>
      </c>
      <c r="C111" s="12">
        <v>6.8693614994245547E-2</v>
      </c>
      <c r="D111" s="71">
        <v>1.0689183133073186E-2</v>
      </c>
    </row>
    <row r="112" spans="2:4" x14ac:dyDescent="0.3">
      <c r="B112" s="70">
        <v>43586</v>
      </c>
      <c r="C112" s="12">
        <v>8.875798425522316E-2</v>
      </c>
      <c r="D112" s="71">
        <v>1.4866120043355628E-2</v>
      </c>
    </row>
    <row r="113" spans="2:4" x14ac:dyDescent="0.3">
      <c r="B113" s="70">
        <v>43617</v>
      </c>
      <c r="C113" s="12">
        <v>4.1121426972724626E-2</v>
      </c>
      <c r="D113" s="71">
        <v>-1.1234793688628892E-2</v>
      </c>
    </row>
    <row r="114" spans="2:4" x14ac:dyDescent="0.3">
      <c r="B114" s="70">
        <v>43647</v>
      </c>
      <c r="C114" s="12">
        <v>-0.16737346724580759</v>
      </c>
      <c r="D114" s="71">
        <v>-5.6905434478343994E-2</v>
      </c>
    </row>
    <row r="115" spans="2:4" x14ac:dyDescent="0.3">
      <c r="B115" s="70">
        <v>43678</v>
      </c>
      <c r="C115" s="12">
        <v>3.0572224970085247E-3</v>
      </c>
      <c r="D115" s="71">
        <v>-8.5222162259399169E-3</v>
      </c>
    </row>
    <row r="116" spans="2:4" x14ac:dyDescent="0.3">
      <c r="B116" s="70">
        <v>43709</v>
      </c>
      <c r="C116" s="12">
        <v>0.19572167246044014</v>
      </c>
      <c r="D116" s="71">
        <v>4.0931684847934996E-2</v>
      </c>
    </row>
    <row r="117" spans="2:4" x14ac:dyDescent="0.3">
      <c r="B117" s="70">
        <v>43739</v>
      </c>
      <c r="C117" s="12">
        <v>-4.44790205567955E-2</v>
      </c>
      <c r="D117" s="71">
        <v>3.5121508495074352E-2</v>
      </c>
    </row>
    <row r="118" spans="2:4" x14ac:dyDescent="0.3">
      <c r="B118" s="70">
        <v>43770</v>
      </c>
      <c r="C118" s="12">
        <v>0.11997269483642528</v>
      </c>
      <c r="D118" s="71">
        <v>1.5036864568389052E-2</v>
      </c>
    </row>
    <row r="119" spans="2:4" x14ac:dyDescent="0.3">
      <c r="B119" s="70">
        <v>43800</v>
      </c>
      <c r="C119" s="12">
        <v>3.1074845256716423E-2</v>
      </c>
      <c r="D119" s="71">
        <v>9.3231524270398353E-3</v>
      </c>
    </row>
    <row r="120" spans="2:4" x14ac:dyDescent="0.3">
      <c r="B120" s="70">
        <v>43831</v>
      </c>
      <c r="C120" s="12">
        <v>5.1154044084508249E-3</v>
      </c>
      <c r="D120" s="71">
        <v>1.150034702509906E-4</v>
      </c>
    </row>
    <row r="121" spans="2:4" x14ac:dyDescent="0.3">
      <c r="B121" s="70">
        <v>43862</v>
      </c>
      <c r="C121" s="12">
        <v>-4.1376318641500057E-2</v>
      </c>
      <c r="D121" s="71">
        <v>-7.95490199224861E-2</v>
      </c>
    </row>
    <row r="122" spans="2:4" ht="16.2" thickBot="1" x14ac:dyDescent="0.35">
      <c r="B122" s="72">
        <v>43891</v>
      </c>
      <c r="C122" s="13">
        <v>-0.49272710051653174</v>
      </c>
      <c r="D122" s="73">
        <v>-0.23246367755038275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Results Summary</vt:lpstr>
      <vt:lpstr>01-04-2010-TO-31-03-2011BAJAJFI</vt:lpstr>
      <vt:lpstr>01-04-2011-TO-31-03-2012BAJAJFI</vt:lpstr>
      <vt:lpstr>01-04-2012-TO-31-03-2013BAJAJFI</vt:lpstr>
      <vt:lpstr>01-04-2013-TO-31-03-2014BAJAJFI</vt:lpstr>
      <vt:lpstr>01-04-2014-TO-31-03-2015BAJAJFI</vt:lpstr>
      <vt:lpstr>01-04-2015-TO-31-03-2016BAJAJFI</vt:lpstr>
      <vt:lpstr>01-04-2016-TO-31-03-2017BAJAJFI</vt:lpstr>
      <vt:lpstr>01-04-2017-TO-31-03-2018BAJAJFI</vt:lpstr>
      <vt:lpstr>01-04-2018-TO-31-03-2019BAJAJFI</vt:lpstr>
      <vt:lpstr>01-04-2019-TO-31-03-2020BAJAJFI</vt:lpstr>
      <vt:lpstr>Bajaj Finserv Daily Data</vt:lpstr>
      <vt:lpstr>Bajaj Finserv Monthly Data</vt:lpstr>
      <vt:lpstr>Nifty 50 Monthly Data</vt:lpstr>
      <vt:lpstr>Exhibit 5</vt:lpstr>
      <vt:lpstr>Exhibit 6</vt:lpstr>
      <vt:lpstr>Exhibit 7</vt:lpstr>
      <vt:lpstr>Exhibit 8</vt:lpstr>
      <vt:lpstr>Exhibit 9</vt:lpstr>
      <vt:lpstr>Exhibit 10</vt:lpstr>
      <vt:lpstr>Exhibit 12</vt:lpstr>
      <vt:lpstr>Exhibit 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Rishabh Singh</cp:lastModifiedBy>
  <dcterms:created xsi:type="dcterms:W3CDTF">2020-11-02T05:34:51Z</dcterms:created>
  <dcterms:modified xsi:type="dcterms:W3CDTF">2020-11-04T10:25:07Z</dcterms:modified>
</cp:coreProperties>
</file>