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o\Documents\MTG Online Courses\Stock Investing\"/>
    </mc:Choice>
  </mc:AlternateContent>
  <xr:revisionPtr revIDLastSave="0" documentId="13_ncr:1_{657A4076-2ACC-4461-8B50-E294E0AC9712}" xr6:coauthVersionLast="45" xr6:coauthVersionMax="45" xr10:uidLastSave="{00000000-0000-0000-0000-000000000000}"/>
  <bookViews>
    <workbookView xWindow="28680" yWindow="0" windowWidth="29040" windowHeight="15840" xr2:uid="{00000000-000D-0000-FFFF-FFFF00000000}"/>
  </bookViews>
  <sheets>
    <sheet name="Net Worth" sheetId="1" r:id="rId1"/>
    <sheet name="SPY return" sheetId="2" r:id="rId2"/>
    <sheet name="Gold retur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4" i="2" l="1"/>
  <c r="I56" i="3" l="1"/>
  <c r="I54" i="3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3" i="3"/>
  <c r="K3" i="2"/>
  <c r="I2" i="3"/>
  <c r="K2" i="2"/>
  <c r="F2" i="1" l="1"/>
  <c r="D2" i="1"/>
  <c r="K4" i="2" l="1"/>
  <c r="H2" i="1" l="1"/>
  <c r="I2" i="1" s="1"/>
  <c r="G2" i="1" l="1"/>
  <c r="A2" i="1"/>
  <c r="A3" i="1" s="1"/>
  <c r="C2" i="1"/>
  <c r="B3" i="1" l="1"/>
  <c r="A4" i="1"/>
  <c r="C3" i="1"/>
  <c r="D3" i="1" s="1"/>
  <c r="H3" i="1" s="1"/>
  <c r="C54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F3" i="1" l="1"/>
  <c r="I3" i="1"/>
  <c r="G3" i="1"/>
  <c r="A5" i="1"/>
  <c r="C4" i="1"/>
  <c r="B4" i="1"/>
  <c r="B5" i="1" l="1"/>
  <c r="C5" i="1"/>
  <c r="D5" i="1" s="1"/>
  <c r="D4" i="1"/>
  <c r="H4" i="1" s="1"/>
  <c r="I4" i="1" s="1"/>
  <c r="A6" i="1"/>
  <c r="H5" i="1" l="1"/>
  <c r="I5" i="1" s="1"/>
  <c r="F4" i="1"/>
  <c r="C6" i="1"/>
  <c r="D6" i="1" s="1"/>
  <c r="A7" i="1"/>
  <c r="B6" i="1"/>
  <c r="H6" i="1" l="1"/>
  <c r="I6" i="1" s="1"/>
  <c r="G4" i="1"/>
  <c r="F5" i="1" s="1"/>
  <c r="G5" i="1" s="1"/>
  <c r="F6" i="1" s="1"/>
  <c r="C7" i="1"/>
  <c r="D7" i="1" s="1"/>
  <c r="B7" i="1"/>
  <c r="A8" i="1"/>
  <c r="H7" i="1" l="1"/>
  <c r="I7" i="1" s="1"/>
  <c r="G6" i="1"/>
  <c r="F7" i="1" s="1"/>
  <c r="A9" i="1"/>
  <c r="B8" i="1"/>
  <c r="C8" i="1"/>
  <c r="G7" i="1" l="1"/>
  <c r="A10" i="1"/>
  <c r="C9" i="1"/>
  <c r="B9" i="1"/>
  <c r="D8" i="1"/>
  <c r="H8" i="1" s="1"/>
  <c r="I8" i="1" s="1"/>
  <c r="B10" i="1" l="1"/>
  <c r="C10" i="1"/>
  <c r="D10" i="1" s="1"/>
  <c r="F8" i="1"/>
  <c r="D9" i="1"/>
  <c r="H9" i="1" s="1"/>
  <c r="I9" i="1" s="1"/>
  <c r="A11" i="1"/>
  <c r="H10" i="1" l="1"/>
  <c r="I10" i="1" s="1"/>
  <c r="G8" i="1"/>
  <c r="F9" i="1" s="1"/>
  <c r="A12" i="1"/>
  <c r="C11" i="1"/>
  <c r="B11" i="1"/>
  <c r="G9" i="1" l="1"/>
  <c r="F10" i="1" s="1"/>
  <c r="B12" i="1"/>
  <c r="C12" i="1"/>
  <c r="D12" i="1" s="1"/>
  <c r="A13" i="1"/>
  <c r="D11" i="1"/>
  <c r="H11" i="1" s="1"/>
  <c r="I11" i="1" s="1"/>
  <c r="H12" i="1" s="1"/>
  <c r="I12" i="1" l="1"/>
  <c r="G10" i="1"/>
  <c r="F11" i="1" s="1"/>
  <c r="B13" i="1"/>
  <c r="A14" i="1"/>
  <c r="C13" i="1"/>
  <c r="G11" i="1" l="1"/>
  <c r="F12" i="1" s="1"/>
  <c r="C14" i="1"/>
  <c r="D14" i="1" s="1"/>
  <c r="D13" i="1"/>
  <c r="H13" i="1" s="1"/>
  <c r="I13" i="1" s="1"/>
  <c r="A15" i="1"/>
  <c r="B14" i="1"/>
  <c r="H14" i="1" l="1"/>
  <c r="I14" i="1" s="1"/>
  <c r="G12" i="1"/>
  <c r="F13" i="1" s="1"/>
  <c r="B15" i="1"/>
  <c r="A16" i="1"/>
  <c r="C15" i="1"/>
  <c r="B16" i="1" l="1"/>
  <c r="G13" i="1"/>
  <c r="F14" i="1" s="1"/>
  <c r="C16" i="1"/>
  <c r="D15" i="1"/>
  <c r="H15" i="1" s="1"/>
  <c r="I15" i="1" s="1"/>
  <c r="A17" i="1"/>
  <c r="D16" i="1"/>
  <c r="H16" i="1" l="1"/>
  <c r="I16" i="1" s="1"/>
  <c r="G14" i="1"/>
  <c r="F15" i="1" s="1"/>
  <c r="A18" i="1"/>
  <c r="C17" i="1"/>
  <c r="B17" i="1"/>
  <c r="G15" i="1" l="1"/>
  <c r="F16" i="1" s="1"/>
  <c r="B18" i="1"/>
  <c r="C18" i="1"/>
  <c r="D17" i="1"/>
  <c r="H17" i="1" s="1"/>
  <c r="I17" i="1" s="1"/>
  <c r="A19" i="1"/>
  <c r="D18" i="1"/>
  <c r="H18" i="1" l="1"/>
  <c r="I18" i="1" s="1"/>
  <c r="G16" i="1"/>
  <c r="F17" i="1" s="1"/>
  <c r="A20" i="1"/>
  <c r="C19" i="1"/>
  <c r="B19" i="1"/>
  <c r="G17" i="1" l="1"/>
  <c r="F18" i="1" s="1"/>
  <c r="B20" i="1"/>
  <c r="C20" i="1"/>
  <c r="D20" i="1" s="1"/>
  <c r="D19" i="1"/>
  <c r="H19" i="1" s="1"/>
  <c r="A21" i="1"/>
  <c r="I19" i="1" l="1"/>
  <c r="H20" i="1" s="1"/>
  <c r="I20" i="1" s="1"/>
  <c r="G18" i="1"/>
  <c r="F19" i="1" s="1"/>
  <c r="B21" i="1"/>
  <c r="A22" i="1"/>
  <c r="C21" i="1"/>
  <c r="G19" i="1" l="1"/>
  <c r="F20" i="1" s="1"/>
  <c r="A23" i="1"/>
  <c r="C22" i="1"/>
  <c r="B22" i="1"/>
  <c r="D21" i="1"/>
  <c r="H21" i="1" s="1"/>
  <c r="I21" i="1" s="1"/>
  <c r="G20" i="1" l="1"/>
  <c r="F21" i="1" s="1"/>
  <c r="A24" i="1"/>
  <c r="B23" i="1"/>
  <c r="C23" i="1"/>
  <c r="D22" i="1"/>
  <c r="H22" i="1" s="1"/>
  <c r="I22" i="1" s="1"/>
  <c r="G21" i="1" l="1"/>
  <c r="F22" i="1" s="1"/>
  <c r="C24" i="1"/>
  <c r="A25" i="1"/>
  <c r="B24" i="1"/>
  <c r="D23" i="1"/>
  <c r="H23" i="1" s="1"/>
  <c r="I23" i="1" s="1"/>
  <c r="G22" i="1" l="1"/>
  <c r="F23" i="1" s="1"/>
  <c r="B25" i="1"/>
  <c r="C25" i="1"/>
  <c r="D25" i="1" s="1"/>
  <c r="D24" i="1"/>
  <c r="H24" i="1" s="1"/>
  <c r="I24" i="1" s="1"/>
  <c r="A26" i="1"/>
  <c r="H25" i="1" l="1"/>
  <c r="I25" i="1" s="1"/>
  <c r="G23" i="1"/>
  <c r="F24" i="1" s="1"/>
  <c r="B26" i="1"/>
  <c r="C26" i="1"/>
  <c r="D26" i="1" s="1"/>
  <c r="A27" i="1"/>
  <c r="H26" i="1" l="1"/>
  <c r="I26" i="1" s="1"/>
  <c r="G24" i="1"/>
  <c r="F25" i="1" s="1"/>
  <c r="B27" i="1"/>
  <c r="C27" i="1"/>
  <c r="D27" i="1" s="1"/>
  <c r="A28" i="1"/>
  <c r="H27" i="1" l="1"/>
  <c r="I27" i="1" s="1"/>
  <c r="G25" i="1"/>
  <c r="F26" i="1" s="1"/>
  <c r="B28" i="1"/>
  <c r="A29" i="1"/>
  <c r="C28" i="1"/>
  <c r="G26" i="1" l="1"/>
  <c r="F27" i="1" s="1"/>
  <c r="B29" i="1"/>
  <c r="C29" i="1"/>
  <c r="D29" i="1" s="1"/>
  <c r="D28" i="1"/>
  <c r="H28" i="1" s="1"/>
  <c r="A30" i="1"/>
  <c r="I28" i="1" l="1"/>
  <c r="H29" i="1" s="1"/>
  <c r="I29" i="1" s="1"/>
  <c r="G27" i="1"/>
  <c r="F28" i="1" s="1"/>
  <c r="B30" i="1"/>
  <c r="A31" i="1"/>
  <c r="C30" i="1"/>
  <c r="G28" i="1" l="1"/>
  <c r="F29" i="1" s="1"/>
  <c r="G29" i="1" s="1"/>
  <c r="B31" i="1"/>
  <c r="C31" i="1"/>
  <c r="D31" i="1" s="1"/>
  <c r="D30" i="1"/>
  <c r="H30" i="1" s="1"/>
  <c r="I30" i="1" s="1"/>
  <c r="A32" i="1"/>
  <c r="H31" i="1" l="1"/>
  <c r="I31" i="1" s="1"/>
  <c r="C32" i="1"/>
  <c r="D32" i="1" s="1"/>
  <c r="F30" i="1"/>
  <c r="B32" i="1"/>
  <c r="A33" i="1"/>
  <c r="H32" i="1" l="1"/>
  <c r="I32" i="1" s="1"/>
  <c r="G30" i="1"/>
  <c r="F31" i="1" s="1"/>
  <c r="A34" i="1"/>
  <c r="C33" i="1"/>
  <c r="D33" i="1" s="1"/>
  <c r="B33" i="1"/>
  <c r="H33" i="1" l="1"/>
  <c r="I33" i="1" s="1"/>
  <c r="G31" i="1"/>
  <c r="F32" i="1" s="1"/>
  <c r="A35" i="1"/>
  <c r="C34" i="1"/>
  <c r="D34" i="1" s="1"/>
  <c r="B34" i="1"/>
  <c r="H34" i="1" l="1"/>
  <c r="I34" i="1" s="1"/>
  <c r="G32" i="1"/>
  <c r="F33" i="1" s="1"/>
  <c r="A36" i="1"/>
  <c r="C35" i="1"/>
  <c r="D35" i="1" s="1"/>
  <c r="B35" i="1"/>
  <c r="H35" i="1" l="1"/>
  <c r="I35" i="1" s="1"/>
  <c r="G33" i="1"/>
  <c r="F34" i="1" s="1"/>
  <c r="A37" i="1"/>
  <c r="C36" i="1"/>
  <c r="D36" i="1" s="1"/>
  <c r="B36" i="1"/>
  <c r="H36" i="1" l="1"/>
  <c r="I36" i="1" s="1"/>
  <c r="G34" i="1"/>
  <c r="F35" i="1" s="1"/>
  <c r="A38" i="1"/>
  <c r="C37" i="1"/>
  <c r="D37" i="1" s="1"/>
  <c r="B37" i="1"/>
  <c r="H37" i="1" l="1"/>
  <c r="I37" i="1" s="1"/>
  <c r="G35" i="1"/>
  <c r="F36" i="1" s="1"/>
  <c r="A39" i="1"/>
  <c r="C38" i="1"/>
  <c r="D38" i="1" s="1"/>
  <c r="B38" i="1"/>
  <c r="H38" i="1" l="1"/>
  <c r="I38" i="1" s="1"/>
  <c r="G36" i="1"/>
  <c r="F37" i="1" s="1"/>
  <c r="A40" i="1"/>
  <c r="B39" i="1"/>
  <c r="C39" i="1"/>
  <c r="D39" i="1" s="1"/>
  <c r="H39" i="1" l="1"/>
  <c r="I39" i="1" s="1"/>
  <c r="G37" i="1"/>
  <c r="F38" i="1" s="1"/>
  <c r="A41" i="1"/>
  <c r="B40" i="1"/>
  <c r="C40" i="1"/>
  <c r="D40" i="1" s="1"/>
  <c r="H40" i="1" l="1"/>
  <c r="I40" i="1" s="1"/>
  <c r="G38" i="1"/>
  <c r="F39" i="1" s="1"/>
  <c r="A42" i="1"/>
  <c r="C41" i="1"/>
  <c r="D41" i="1" s="1"/>
  <c r="B41" i="1"/>
  <c r="H41" i="1" l="1"/>
  <c r="I41" i="1" s="1"/>
  <c r="G39" i="1"/>
  <c r="F40" i="1" s="1"/>
  <c r="A43" i="1"/>
  <c r="F43" i="1" s="1"/>
  <c r="C42" i="1"/>
  <c r="D42" i="1" s="1"/>
  <c r="B42" i="1"/>
  <c r="H42" i="1" l="1"/>
  <c r="I42" i="1" s="1"/>
  <c r="G40" i="1"/>
  <c r="F41" i="1" s="1"/>
  <c r="A44" i="1"/>
  <c r="C43" i="1"/>
  <c r="D43" i="1" s="1"/>
  <c r="B43" i="1"/>
  <c r="H43" i="1" l="1"/>
  <c r="I43" i="1" s="1"/>
  <c r="G41" i="1"/>
  <c r="F42" i="1" s="1"/>
  <c r="A45" i="1"/>
  <c r="C44" i="1"/>
  <c r="D44" i="1" s="1"/>
  <c r="B44" i="1"/>
  <c r="G42" i="1" l="1"/>
  <c r="H44" i="1"/>
  <c r="I44" i="1" s="1"/>
  <c r="H45" i="1"/>
  <c r="I45" i="1"/>
  <c r="G43" i="1"/>
  <c r="C45" i="1"/>
  <c r="D45" i="1" s="1"/>
  <c r="B45" i="1"/>
  <c r="F44" i="1" l="1"/>
  <c r="G44" i="1" s="1"/>
  <c r="F45" i="1" s="1"/>
  <c r="G45" i="1"/>
</calcChain>
</file>

<file path=xl/sharedStrings.xml><?xml version="1.0" encoding="utf-8"?>
<sst xmlns="http://schemas.openxmlformats.org/spreadsheetml/2006/main" count="118" uniqueCount="47">
  <si>
    <t>Initial Net worth</t>
  </si>
  <si>
    <t>Year</t>
  </si>
  <si>
    <t>Percentage Investing</t>
  </si>
  <si>
    <t>Net worth</t>
  </si>
  <si>
    <t>Yearly Investment</t>
  </si>
  <si>
    <t>Special Deposits/Withdrawals</t>
  </si>
  <si>
    <t>-</t>
  </si>
  <si>
    <t>−17.37%</t>
  </si>
  <si>
    <t>−29.72%</t>
  </si>
  <si>
    <t>−2.35%</t>
  </si>
  <si>
    <t>−11.50%</t>
  </si>
  <si>
    <t>−0.21%</t>
  </si>
  <si>
    <t>−9.73%</t>
  </si>
  <si>
    <t>−6.56%</t>
  </si>
  <si>
    <t>−1.54%</t>
  </si>
  <si>
    <t>−10.14%</t>
  </si>
  <si>
    <t>−13.04%</t>
  </si>
  <si>
    <t>−23.37%</t>
  </si>
  <si>
    <t>−0.59%</t>
  </si>
  <si>
    <t>−0.57%</t>
  </si>
  <si>
    <t>−2.30%</t>
  </si>
  <si>
    <t>−38.49%</t>
  </si>
  <si>
    <t>−2.19%</t>
  </si>
  <si>
    <t>−1.38%</t>
  </si>
  <si>
    <t>−0.95%</t>
  </si>
  <si>
    <t>−0.25%</t>
  </si>
  <si>
    <t>−0.73%</t>
  </si>
  <si>
    <t>−6.24%</t>
  </si>
  <si>
    <t>Avg return</t>
  </si>
  <si>
    <t>Age</t>
  </si>
  <si>
    <t>Current Age</t>
  </si>
  <si>
    <t>Yearly increase in Salary</t>
  </si>
  <si>
    <t>Investment return this year</t>
  </si>
  <si>
    <t>Age of retirement</t>
  </si>
  <si>
    <t>Investment return this year (after fees)</t>
  </si>
  <si>
    <t>Net worth (after fees)</t>
  </si>
  <si>
    <t>Portfolio yearly return</t>
  </si>
  <si>
    <t>Portfolio fees</t>
  </si>
  <si>
    <t>Yearly Income</t>
  </si>
  <si>
    <t>Income</t>
  </si>
  <si>
    <t>Year Open</t>
  </si>
  <si>
    <t>Year High</t>
  </si>
  <si>
    <t>Year Low</t>
  </si>
  <si>
    <t>Year Close</t>
  </si>
  <si>
    <t>Avg Closing Price</t>
  </si>
  <si>
    <t>Annual % Change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</si>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</sst>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44" fontId="0" fillId="0" borderId="0" xfId="1" applyFont="1"/>
    <xf numFmtId="164" fontId="0" fillId="0" borderId="0" xfId="0" applyNumberFormat="1"/>
    <xf numFmtId="164" fontId="0" fillId="0" borderId="1" xfId="1" applyNumberFormat="1" applyFont="1" applyBorder="1"/>
    <xf numFmtId="9" fontId="0" fillId="0" borderId="1" xfId="2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0" xfId="2" applyNumberFormat="1" applyFont="1"/>
    <xf numFmtId="10" fontId="0" fillId="0" borderId="0" xfId="0" applyNumberFormat="1"/>
    <xf numFmtId="8" fontId="0" fillId="0" borderId="0" xfId="0" applyNumberFormat="1"/>
    <xf numFmtId="44" fontId="0" fillId="0" borderId="0" xfId="0" applyNumberFormat="1"/>
    <xf numFmtId="9" fontId="0" fillId="0" borderId="0" xfId="2" applyFont="1"/>
    <xf numFmtId="164" fontId="0" fillId="0" borderId="0" xfId="1" applyNumberFormat="1" applyFont="1"/>
    <xf numFmtId="1" fontId="0" fillId="0" borderId="0" xfId="0" applyNumberFormat="1"/>
    <xf numFmtId="44" fontId="0" fillId="0" borderId="0" xfId="1" applyNumberFormat="1" applyFont="1"/>
    <xf numFmtId="10" fontId="0" fillId="0" borderId="0" xfId="1" applyNumberFormat="1" applyFont="1"/>
    <xf numFmtId="9" fontId="0" fillId="0" borderId="0" xfId="0" applyNumberFormat="1"/>
    <xf numFmtId="1" fontId="0" fillId="0" borderId="1" xfId="2" applyNumberFormat="1" applyFont="1" applyFill="1" applyBorder="1"/>
    <xf numFmtId="0" fontId="0" fillId="0" borderId="1" xfId="0" applyBorder="1"/>
    <xf numFmtId="0" fontId="2" fillId="0" borderId="0" xfId="0" applyFont="1"/>
    <xf numFmtId="164" fontId="0" fillId="3" borderId="1" xfId="1" applyNumberFormat="1" applyFont="1" applyFill="1" applyBorder="1"/>
    <xf numFmtId="9" fontId="0" fillId="3" borderId="1" xfId="2" applyFont="1" applyFill="1" applyBorder="1"/>
    <xf numFmtId="10" fontId="0" fillId="3" borderId="1" xfId="2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'Net Worth'!$G$1</c:f>
              <c:strCache>
                <c:ptCount val="1"/>
                <c:pt idx="0">
                  <c:v> Net worth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'Net Worth'!$G$2:$G$39</c:f>
              <c:numCache>
                <c:formatCode>_("$"* #,##0_);_("$"* \(#,##0\);_("$"* "-"??_);_(@_)</c:formatCode>
                <c:ptCount val="38"/>
                <c:pt idx="0">
                  <c:v>18717.5</c:v>
                </c:pt>
                <c:pt idx="1">
                  <c:v>28461.1</c:v>
                </c:pt>
                <c:pt idx="2">
                  <c:v>39336.497000000003</c:v>
                </c:pt>
                <c:pt idx="3">
                  <c:v>51460.019440000004</c:v>
                </c:pt>
                <c:pt idx="4">
                  <c:v>64959.691578800004</c:v>
                </c:pt>
                <c:pt idx="5">
                  <c:v>79976.404335375992</c:v>
                </c:pt>
                <c:pt idx="6">
                  <c:v>96665.203239583512</c:v>
                </c:pt>
                <c:pt idx="7">
                  <c:v>115196.70520362518</c:v>
                </c:pt>
                <c:pt idx="8">
                  <c:v>135758.65699687268</c:v>
                </c:pt>
                <c:pt idx="9">
                  <c:v>158557.64959490264</c:v>
                </c:pt>
                <c:pt idx="10">
                  <c:v>183821.00399070245</c:v>
                </c:pt>
                <c:pt idx="11">
                  <c:v>211798.84561480844</c:v>
                </c:pt>
                <c:pt idx="12">
                  <c:v>242766.38622582573</c:v>
                </c:pt>
                <c:pt idx="13">
                  <c:v>277026.43401893548</c:v>
                </c:pt>
                <c:pt idx="14">
                  <c:v>314912.15477476676</c:v>
                </c:pt>
                <c:pt idx="15">
                  <c:v>356790.10915325995</c:v>
                </c:pt>
                <c:pt idx="16">
                  <c:v>403063.59374762274</c:v>
                </c:pt>
                <c:pt idx="17">
                  <c:v>454176.31627500255</c:v>
                </c:pt>
                <c:pt idx="18">
                  <c:v>510616.4383181727</c:v>
                </c:pt>
                <c:pt idx="19">
                  <c:v>572921.02237397328</c:v>
                </c:pt>
                <c:pt idx="20">
                  <c:v>641680.92363983358</c:v>
                </c:pt>
                <c:pt idx="21">
                  <c:v>717546.17101284908</c:v>
                </c:pt>
                <c:pt idx="22">
                  <c:v>801231.88622334693</c:v>
                </c:pt>
                <c:pt idx="23">
                  <c:v>893524.79491707869</c:v>
                </c:pt>
                <c:pt idx="24">
                  <c:v>995290.38888161164</c:v>
                </c:pt>
                <c:pt idx="25">
                  <c:v>1107480.8045320543</c:v>
                </c:pt>
                <c:pt idx="26">
                  <c:v>1231143.4892827868</c:v>
                </c:pt>
                <c:pt idx="27">
                  <c:v>1367430.7345945432</c:v>
                </c:pt>
                <c:pt idx="28">
                  <c:v>1517610.1623651448</c:v>
                </c:pt>
                <c:pt idx="29">
                  <c:v>1683076.2599990296</c:v>
                </c:pt>
                <c:pt idx="30">
                  <c:v>1865363.0690242501</c:v>
                </c:pt>
                <c:pt idx="31">
                  <c:v>2066158.1426124992</c:v>
                </c:pt>
                <c:pt idx="32">
                  <c:v>2287317.8988932893</c:v>
                </c:pt>
                <c:pt idx="33">
                  <c:v>2530884.5096425493</c:v>
                </c:pt>
                <c:pt idx="34">
                  <c:v>2799104.477883934</c:v>
                </c:pt>
                <c:pt idx="35">
                  <c:v>3094449.073295</c:v>
                </c:pt>
                <c:pt idx="36">
                  <c:v>3419636.811199626</c:v>
                </c:pt>
                <c:pt idx="37">
                  <c:v>3777658.1795062171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9-4DF5-A1B8-5A0F3608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237312"/>
        <c:axId val="512234032"/>
      </c:lineChart>
      <c:catAx>
        <c:axId val="51223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34032"/>
        <c:crosses val="autoZero"/>
        <c:auto val="1"/>
        <c:lblAlgn val="ctr"/>
        <c:lblOffset val="100"/>
        <c:noMultiLvlLbl val="0"/>
      </c:catAx>
      <c:valAx>
        <c:axId val="5122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2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21</xdr:row>
      <xdr:rowOff>100012</xdr:rowOff>
    </xdr:from>
    <xdr:to>
      <xdr:col>17</xdr:col>
      <xdr:colOff>390525</xdr:colOff>
      <xdr:row>39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134D5-2127-4B06-92DF-5FD3DC911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topLeftCell="A10" zoomScaleNormal="100" workbookViewId="0">
      <selection activeCell="L18" sqref="L18"/>
    </sheetView>
  </sheetViews>
  <sheetFormatPr defaultRowHeight="15" x14ac:dyDescent="0.25"/>
  <cols>
    <col min="2" max="2" width="15.7109375" style="7" bestFit="1" customWidth="1"/>
    <col min="3" max="3" width="17.42578125" style="7" bestFit="1" customWidth="1"/>
    <col min="4" max="4" width="21.140625" style="7" bestFit="1" customWidth="1"/>
    <col min="5" max="6" width="28" style="7" customWidth="1"/>
    <col min="7" max="7" width="18.5703125" style="10" customWidth="1"/>
    <col min="8" max="8" width="38" style="16" bestFit="1" customWidth="1"/>
    <col min="9" max="9" width="22.28515625" style="16" customWidth="1"/>
    <col min="12" max="12" width="22.5703125" bestFit="1" customWidth="1"/>
    <col min="13" max="13" width="13.7109375" bestFit="1" customWidth="1"/>
    <col min="16" max="16" width="11.7109375" bestFit="1" customWidth="1"/>
  </cols>
  <sheetData>
    <row r="1" spans="1:16" x14ac:dyDescent="0.25">
      <c r="A1" s="6" t="s">
        <v>29</v>
      </c>
      <c r="B1" s="6" t="s">
        <v>1</v>
      </c>
      <c r="C1" s="6" t="s">
        <v>39</v>
      </c>
      <c r="D1" s="6" t="s">
        <v>4</v>
      </c>
      <c r="E1" s="6" t="s">
        <v>5</v>
      </c>
      <c r="F1" s="6" t="s">
        <v>32</v>
      </c>
      <c r="G1" s="8" t="s">
        <v>3</v>
      </c>
      <c r="H1" s="8" t="s">
        <v>34</v>
      </c>
      <c r="I1" s="8" t="s">
        <v>35</v>
      </c>
    </row>
    <row r="2" spans="1:16" x14ac:dyDescent="0.25">
      <c r="A2">
        <f>M2</f>
        <v>22</v>
      </c>
      <c r="B2" s="7">
        <v>1</v>
      </c>
      <c r="C2" s="9">
        <f>M4</f>
        <v>49000</v>
      </c>
      <c r="D2" s="9">
        <f>C2*$M$12</f>
        <v>7350</v>
      </c>
      <c r="E2" s="9"/>
      <c r="F2" s="9">
        <f>M3*($M$8)+D2*($M$8/2)+E2*($M$8/2)</f>
        <v>1367.5</v>
      </c>
      <c r="G2" s="10">
        <f>M3+D2+F2</f>
        <v>18717.5</v>
      </c>
      <c r="H2" s="16">
        <f>M3*($M$8-$M$9)+D2*(($M$8-$M$9)/2)+E2*(($M$8-$M$9)/2)</f>
        <v>1094</v>
      </c>
      <c r="I2" s="16">
        <f>M3+D2+H2</f>
        <v>18444</v>
      </c>
      <c r="L2" s="5" t="s">
        <v>30</v>
      </c>
      <c r="M2" s="22">
        <v>22</v>
      </c>
    </row>
    <row r="3" spans="1:16" x14ac:dyDescent="0.25">
      <c r="A3">
        <f t="shared" ref="A3:A45" si="0">IF(A2&lt;&gt;"",IF(A2+1&lt;=$M$13,A2+1,""),"")</f>
        <v>23</v>
      </c>
      <c r="B3" s="7">
        <f>IF(A3&lt;&gt;"",B2+1,"")</f>
        <v>2</v>
      </c>
      <c r="C3" s="9">
        <f t="shared" ref="C3:C45" si="1">IF(A3&lt;&gt;"",C2*(1+$M$5),"")</f>
        <v>49980</v>
      </c>
      <c r="D3" s="9">
        <f t="shared" ref="D3:D45" si="2">IF(A3&lt;&gt;"",C3*$M$12,"")</f>
        <v>7497</v>
      </c>
      <c r="E3" s="9"/>
      <c r="F3" s="9">
        <f t="shared" ref="F3:F45" si="3">IF(A3&lt;&gt;"",G2*($M$8)+D3*($M$8/2)+E3*($M$8/2),"")</f>
        <v>2246.6</v>
      </c>
      <c r="G3" s="10">
        <f>IF(A3&lt;&gt;"",G2+D3+E3+F3,"")</f>
        <v>28461.1</v>
      </c>
      <c r="H3" s="16">
        <f t="shared" ref="H3:H45" si="4">IF(A3&lt;&gt;"",I2*($M$8-$M$9)+D3*(($M$8-$M$9)/2)+E3*(($M$8-$M$9)/2),"")</f>
        <v>1775.4</v>
      </c>
      <c r="I3" s="16">
        <f>IF(A3&lt;&gt;"",I2+D3+E3+H3,"")</f>
        <v>27716.400000000001</v>
      </c>
      <c r="L3" s="5" t="s">
        <v>0</v>
      </c>
      <c r="M3" s="3">
        <v>10000</v>
      </c>
      <c r="O3" s="2"/>
      <c r="P3" s="1"/>
    </row>
    <row r="4" spans="1:16" x14ac:dyDescent="0.25">
      <c r="A4">
        <f t="shared" si="0"/>
        <v>24</v>
      </c>
      <c r="B4" s="7">
        <f t="shared" ref="B4:B45" si="5">IF(A4&lt;&gt;"",B3+1,"")</f>
        <v>3</v>
      </c>
      <c r="C4" s="9">
        <f t="shared" si="1"/>
        <v>50979.6</v>
      </c>
      <c r="D4" s="9">
        <f t="shared" si="2"/>
        <v>7646.94</v>
      </c>
      <c r="E4" s="9"/>
      <c r="F4" s="9">
        <f t="shared" si="3"/>
        <v>3228.4570000000003</v>
      </c>
      <c r="G4" s="10">
        <f t="shared" ref="G4:G45" si="6">IF(A4&lt;&gt;"",G3+D4+E4+F4,"")</f>
        <v>39336.497000000003</v>
      </c>
      <c r="H4" s="16">
        <f t="shared" si="4"/>
        <v>2523.1896000000002</v>
      </c>
      <c r="I4" s="16">
        <f t="shared" ref="I4:I45" si="7">IF(A4&lt;&gt;"",I3+D4+E4+H4,"")</f>
        <v>37886.529600000002</v>
      </c>
      <c r="L4" s="5" t="s">
        <v>38</v>
      </c>
      <c r="M4" s="24">
        <v>49000</v>
      </c>
      <c r="P4" s="1"/>
    </row>
    <row r="5" spans="1:16" x14ac:dyDescent="0.25">
      <c r="A5">
        <f t="shared" si="0"/>
        <v>25</v>
      </c>
      <c r="B5" s="7">
        <f t="shared" si="5"/>
        <v>4</v>
      </c>
      <c r="C5" s="9">
        <f t="shared" si="1"/>
        <v>51999.192000000003</v>
      </c>
      <c r="D5" s="9">
        <f t="shared" si="2"/>
        <v>7799.8788000000004</v>
      </c>
      <c r="E5" s="9"/>
      <c r="F5" s="9">
        <f t="shared" si="3"/>
        <v>4323.6436400000002</v>
      </c>
      <c r="G5" s="10">
        <f t="shared" si="6"/>
        <v>51460.019440000004</v>
      </c>
      <c r="H5" s="16">
        <f t="shared" si="4"/>
        <v>3342.91752</v>
      </c>
      <c r="I5" s="16">
        <f t="shared" si="7"/>
        <v>49029.325920000003</v>
      </c>
      <c r="L5" s="5" t="s">
        <v>31</v>
      </c>
      <c r="M5" s="4">
        <v>0.02</v>
      </c>
      <c r="O5" s="2"/>
    </row>
    <row r="6" spans="1:16" x14ac:dyDescent="0.25">
      <c r="A6">
        <f t="shared" si="0"/>
        <v>26</v>
      </c>
      <c r="B6" s="7">
        <f t="shared" si="5"/>
        <v>5</v>
      </c>
      <c r="C6" s="9">
        <f t="shared" si="1"/>
        <v>53039.175840000004</v>
      </c>
      <c r="D6" s="9">
        <f t="shared" si="2"/>
        <v>7955.8763760000002</v>
      </c>
      <c r="E6" s="9"/>
      <c r="F6" s="9">
        <f t="shared" si="3"/>
        <v>5543.7957628000004</v>
      </c>
      <c r="G6" s="10">
        <f t="shared" si="6"/>
        <v>64959.691578800004</v>
      </c>
      <c r="H6" s="16">
        <f t="shared" si="4"/>
        <v>4240.5811286400003</v>
      </c>
      <c r="I6" s="16">
        <f t="shared" si="7"/>
        <v>61225.783424640002</v>
      </c>
    </row>
    <row r="7" spans="1:16" x14ac:dyDescent="0.25">
      <c r="A7">
        <f t="shared" si="0"/>
        <v>27</v>
      </c>
      <c r="B7" s="7">
        <f t="shared" si="5"/>
        <v>6</v>
      </c>
      <c r="C7" s="9">
        <f t="shared" si="1"/>
        <v>54099.959356800005</v>
      </c>
      <c r="D7" s="9">
        <f t="shared" si="2"/>
        <v>8114.9939035200005</v>
      </c>
      <c r="E7" s="9"/>
      <c r="F7" s="9">
        <f t="shared" si="3"/>
        <v>6901.7188530560015</v>
      </c>
      <c r="G7" s="10">
        <f t="shared" si="6"/>
        <v>79976.404335375992</v>
      </c>
      <c r="H7" s="16">
        <f t="shared" si="4"/>
        <v>5222.6624301120009</v>
      </c>
      <c r="I7" s="16">
        <f t="shared" si="7"/>
        <v>74563.439758272012</v>
      </c>
    </row>
    <row r="8" spans="1:16" x14ac:dyDescent="0.25">
      <c r="A8">
        <f t="shared" si="0"/>
        <v>28</v>
      </c>
      <c r="B8" s="7">
        <f t="shared" si="5"/>
        <v>7</v>
      </c>
      <c r="C8" s="9">
        <f t="shared" si="1"/>
        <v>55181.958543936009</v>
      </c>
      <c r="D8" s="9">
        <f t="shared" si="2"/>
        <v>8277.2937815904006</v>
      </c>
      <c r="E8" s="9"/>
      <c r="F8" s="9">
        <f t="shared" si="3"/>
        <v>8411.5051226171199</v>
      </c>
      <c r="G8" s="10">
        <f t="shared" si="6"/>
        <v>96665.203239583512</v>
      </c>
      <c r="H8" s="16">
        <f t="shared" si="4"/>
        <v>6296.166931925377</v>
      </c>
      <c r="I8" s="16">
        <f t="shared" si="7"/>
        <v>89136.900471787783</v>
      </c>
      <c r="L8" s="5" t="s">
        <v>36</v>
      </c>
      <c r="M8" s="25">
        <v>0.1</v>
      </c>
      <c r="P8" s="14"/>
    </row>
    <row r="9" spans="1:16" x14ac:dyDescent="0.25">
      <c r="A9">
        <f t="shared" si="0"/>
        <v>29</v>
      </c>
      <c r="B9" s="7">
        <f t="shared" si="5"/>
        <v>8</v>
      </c>
      <c r="C9" s="9">
        <f t="shared" si="1"/>
        <v>56285.597714814729</v>
      </c>
      <c r="D9" s="9">
        <f t="shared" si="2"/>
        <v>8442.8396572222082</v>
      </c>
      <c r="E9" s="9"/>
      <c r="F9" s="9">
        <f t="shared" si="3"/>
        <v>10088.662306819462</v>
      </c>
      <c r="G9" s="10">
        <f t="shared" si="6"/>
        <v>115196.70520362518</v>
      </c>
      <c r="H9" s="16">
        <f t="shared" si="4"/>
        <v>7468.6656240319107</v>
      </c>
      <c r="I9" s="16">
        <f t="shared" si="7"/>
        <v>105048.40575304191</v>
      </c>
      <c r="L9" s="5" t="s">
        <v>37</v>
      </c>
      <c r="M9" s="26">
        <v>0.02</v>
      </c>
    </row>
    <row r="10" spans="1:16" x14ac:dyDescent="0.25">
      <c r="A10">
        <f t="shared" si="0"/>
        <v>30</v>
      </c>
      <c r="B10" s="7">
        <f t="shared" si="5"/>
        <v>9</v>
      </c>
      <c r="C10" s="9">
        <f t="shared" si="1"/>
        <v>57411.309669111026</v>
      </c>
      <c r="D10" s="9">
        <f t="shared" si="2"/>
        <v>8611.6964503666532</v>
      </c>
      <c r="E10" s="9"/>
      <c r="F10" s="9">
        <f t="shared" si="3"/>
        <v>11950.255342880851</v>
      </c>
      <c r="G10" s="10">
        <f t="shared" si="6"/>
        <v>135758.65699687268</v>
      </c>
      <c r="H10" s="16">
        <f t="shared" si="4"/>
        <v>8748.3403182580187</v>
      </c>
      <c r="I10" s="16">
        <f t="shared" si="7"/>
        <v>122408.44252166658</v>
      </c>
    </row>
    <row r="11" spans="1:16" x14ac:dyDescent="0.25">
      <c r="A11">
        <f t="shared" si="0"/>
        <v>31</v>
      </c>
      <c r="B11" s="7">
        <f t="shared" si="5"/>
        <v>10</v>
      </c>
      <c r="C11" s="9">
        <f t="shared" si="1"/>
        <v>58559.535862493249</v>
      </c>
      <c r="D11" s="9">
        <f t="shared" si="2"/>
        <v>8783.9303793739873</v>
      </c>
      <c r="E11" s="9"/>
      <c r="F11" s="9">
        <f t="shared" si="3"/>
        <v>14015.062218655969</v>
      </c>
      <c r="G11" s="10">
        <f t="shared" si="6"/>
        <v>158557.64959490264</v>
      </c>
      <c r="H11" s="16">
        <f t="shared" si="4"/>
        <v>10144.032616908287</v>
      </c>
      <c r="I11" s="16">
        <f t="shared" si="7"/>
        <v>141336.40551794885</v>
      </c>
    </row>
    <row r="12" spans="1:16" x14ac:dyDescent="0.25">
      <c r="A12">
        <f t="shared" si="0"/>
        <v>32</v>
      </c>
      <c r="B12" s="7">
        <f t="shared" si="5"/>
        <v>11</v>
      </c>
      <c r="C12" s="9">
        <f t="shared" si="1"/>
        <v>59730.726579743117</v>
      </c>
      <c r="D12" s="9">
        <f t="shared" si="2"/>
        <v>8959.608986961468</v>
      </c>
      <c r="E12" s="9"/>
      <c r="F12" s="9">
        <f t="shared" si="3"/>
        <v>16303.745408838338</v>
      </c>
      <c r="G12" s="10">
        <f t="shared" si="6"/>
        <v>183821.00399070245</v>
      </c>
      <c r="H12" s="16">
        <f t="shared" si="4"/>
        <v>11665.296800914368</v>
      </c>
      <c r="I12" s="16">
        <f t="shared" si="7"/>
        <v>161961.3113058247</v>
      </c>
      <c r="L12" s="5" t="s">
        <v>2</v>
      </c>
      <c r="M12" s="4">
        <v>0.15</v>
      </c>
    </row>
    <row r="13" spans="1:16" x14ac:dyDescent="0.25">
      <c r="A13">
        <f t="shared" si="0"/>
        <v>33</v>
      </c>
      <c r="B13" s="7">
        <f t="shared" si="5"/>
        <v>12</v>
      </c>
      <c r="C13" s="9">
        <f t="shared" si="1"/>
        <v>60925.341111337984</v>
      </c>
      <c r="D13" s="9">
        <f t="shared" si="2"/>
        <v>9138.8011667006976</v>
      </c>
      <c r="E13" s="9"/>
      <c r="F13" s="9">
        <f t="shared" si="3"/>
        <v>18839.040457405281</v>
      </c>
      <c r="G13" s="10">
        <f t="shared" si="6"/>
        <v>211798.84561480844</v>
      </c>
      <c r="H13" s="16">
        <f t="shared" si="4"/>
        <v>13322.456951134005</v>
      </c>
      <c r="I13" s="16">
        <f t="shared" si="7"/>
        <v>184422.56942365938</v>
      </c>
      <c r="L13" s="5" t="s">
        <v>33</v>
      </c>
      <c r="M13" s="21">
        <v>62</v>
      </c>
    </row>
    <row r="14" spans="1:16" x14ac:dyDescent="0.25">
      <c r="A14">
        <f t="shared" si="0"/>
        <v>34</v>
      </c>
      <c r="B14" s="7">
        <f t="shared" si="5"/>
        <v>13</v>
      </c>
      <c r="C14" s="9">
        <f t="shared" si="1"/>
        <v>62143.847933564743</v>
      </c>
      <c r="D14" s="9">
        <f t="shared" si="2"/>
        <v>9321.5771900347117</v>
      </c>
      <c r="E14" s="9"/>
      <c r="F14" s="9">
        <f t="shared" si="3"/>
        <v>21645.963420982582</v>
      </c>
      <c r="G14" s="10">
        <f t="shared" si="6"/>
        <v>242766.38622582573</v>
      </c>
      <c r="H14" s="16">
        <f t="shared" si="4"/>
        <v>15126.66864149414</v>
      </c>
      <c r="I14" s="16">
        <f t="shared" si="7"/>
        <v>208870.81525518824</v>
      </c>
    </row>
    <row r="15" spans="1:16" x14ac:dyDescent="0.25">
      <c r="A15">
        <f t="shared" si="0"/>
        <v>35</v>
      </c>
      <c r="B15" s="7">
        <f t="shared" si="5"/>
        <v>14</v>
      </c>
      <c r="C15" s="9">
        <f t="shared" si="1"/>
        <v>63386.724892236038</v>
      </c>
      <c r="D15" s="9">
        <f t="shared" si="2"/>
        <v>9508.008733835406</v>
      </c>
      <c r="E15" s="9"/>
      <c r="F15" s="9">
        <f t="shared" si="3"/>
        <v>24752.039059274342</v>
      </c>
      <c r="G15" s="10">
        <f t="shared" si="6"/>
        <v>277026.43401893548</v>
      </c>
      <c r="H15" s="16">
        <f t="shared" si="4"/>
        <v>17089.985569768476</v>
      </c>
      <c r="I15" s="16">
        <f t="shared" si="7"/>
        <v>235468.8095587921</v>
      </c>
      <c r="N15" s="17"/>
    </row>
    <row r="16" spans="1:16" x14ac:dyDescent="0.25">
      <c r="A16">
        <f t="shared" si="0"/>
        <v>36</v>
      </c>
      <c r="B16" s="7">
        <f t="shared" si="5"/>
        <v>15</v>
      </c>
      <c r="C16" s="9">
        <f t="shared" si="1"/>
        <v>64654.459390080759</v>
      </c>
      <c r="D16" s="9">
        <f t="shared" si="2"/>
        <v>9698.1689085121143</v>
      </c>
      <c r="E16" s="9"/>
      <c r="F16" s="9">
        <f t="shared" si="3"/>
        <v>28187.551847319155</v>
      </c>
      <c r="G16" s="10">
        <f t="shared" si="6"/>
        <v>314912.15477476676</v>
      </c>
      <c r="H16" s="16">
        <f t="shared" si="4"/>
        <v>19225.431521043851</v>
      </c>
      <c r="I16" s="16">
        <f t="shared" si="7"/>
        <v>264392.40998834802</v>
      </c>
    </row>
    <row r="17" spans="1:9" x14ac:dyDescent="0.25">
      <c r="A17">
        <f t="shared" si="0"/>
        <v>37</v>
      </c>
      <c r="B17" s="7">
        <f t="shared" si="5"/>
        <v>16</v>
      </c>
      <c r="C17" s="9">
        <f t="shared" si="1"/>
        <v>65947.548577882379</v>
      </c>
      <c r="D17" s="9">
        <f t="shared" si="2"/>
        <v>9892.1322866823557</v>
      </c>
      <c r="E17" s="9"/>
      <c r="F17" s="9">
        <f t="shared" si="3"/>
        <v>31985.822091810798</v>
      </c>
      <c r="G17" s="10">
        <f t="shared" si="6"/>
        <v>356790.10915325995</v>
      </c>
      <c r="H17" s="16">
        <f t="shared" si="4"/>
        <v>21547.078090535135</v>
      </c>
      <c r="I17" s="16">
        <f t="shared" si="7"/>
        <v>295831.62036556553</v>
      </c>
    </row>
    <row r="18" spans="1:9" x14ac:dyDescent="0.25">
      <c r="A18">
        <f t="shared" si="0"/>
        <v>38</v>
      </c>
      <c r="B18" s="7">
        <f t="shared" si="5"/>
        <v>17</v>
      </c>
      <c r="C18" s="9">
        <f t="shared" si="1"/>
        <v>67266.499549440021</v>
      </c>
      <c r="D18" s="9">
        <f t="shared" si="2"/>
        <v>10089.974932416002</v>
      </c>
      <c r="E18" s="9"/>
      <c r="F18" s="9">
        <f t="shared" si="3"/>
        <v>36183.509661946795</v>
      </c>
      <c r="G18" s="10">
        <f t="shared" si="6"/>
        <v>403063.59374762274</v>
      </c>
      <c r="H18" s="16">
        <f t="shared" si="4"/>
        <v>24070.128626541886</v>
      </c>
      <c r="I18" s="16">
        <f t="shared" si="7"/>
        <v>329991.72392452339</v>
      </c>
    </row>
    <row r="19" spans="1:9" x14ac:dyDescent="0.25">
      <c r="A19">
        <f t="shared" si="0"/>
        <v>39</v>
      </c>
      <c r="B19" s="7">
        <f t="shared" si="5"/>
        <v>18</v>
      </c>
      <c r="C19" s="9">
        <f t="shared" si="1"/>
        <v>68611.829540428822</v>
      </c>
      <c r="D19" s="9">
        <f t="shared" si="2"/>
        <v>10291.774431064323</v>
      </c>
      <c r="E19" s="9"/>
      <c r="F19" s="9">
        <f t="shared" si="3"/>
        <v>40820.948096315493</v>
      </c>
      <c r="G19" s="10">
        <f t="shared" si="6"/>
        <v>454176.31627500255</v>
      </c>
      <c r="H19" s="16">
        <f t="shared" si="4"/>
        <v>26811.008891204445</v>
      </c>
      <c r="I19" s="16">
        <f t="shared" si="7"/>
        <v>367094.50724679214</v>
      </c>
    </row>
    <row r="20" spans="1:9" x14ac:dyDescent="0.25">
      <c r="A20">
        <f t="shared" si="0"/>
        <v>40</v>
      </c>
      <c r="B20" s="7">
        <f t="shared" si="5"/>
        <v>19</v>
      </c>
      <c r="C20" s="9">
        <f t="shared" si="1"/>
        <v>69984.0661312374</v>
      </c>
      <c r="D20" s="9">
        <f t="shared" si="2"/>
        <v>10497.60991968561</v>
      </c>
      <c r="E20" s="9"/>
      <c r="F20" s="9">
        <f t="shared" si="3"/>
        <v>45942.512123484543</v>
      </c>
      <c r="G20" s="10">
        <f t="shared" si="6"/>
        <v>510616.4383181727</v>
      </c>
      <c r="H20" s="16">
        <f t="shared" si="4"/>
        <v>29787.464976530795</v>
      </c>
      <c r="I20" s="16">
        <f t="shared" si="7"/>
        <v>407379.58214300859</v>
      </c>
    </row>
    <row r="21" spans="1:9" x14ac:dyDescent="0.25">
      <c r="A21">
        <f t="shared" si="0"/>
        <v>41</v>
      </c>
      <c r="B21" s="7">
        <f t="shared" si="5"/>
        <v>20</v>
      </c>
      <c r="C21" s="9">
        <f t="shared" si="1"/>
        <v>71383.747453862146</v>
      </c>
      <c r="D21" s="9">
        <f t="shared" si="2"/>
        <v>10707.562118079322</v>
      </c>
      <c r="E21" s="9"/>
      <c r="F21" s="9">
        <f t="shared" si="3"/>
        <v>51597.021937721242</v>
      </c>
      <c r="G21" s="10">
        <f t="shared" si="6"/>
        <v>572921.02237397328</v>
      </c>
      <c r="H21" s="16">
        <f t="shared" si="4"/>
        <v>33018.669056163861</v>
      </c>
      <c r="I21" s="16">
        <f t="shared" si="7"/>
        <v>451105.8133172518</v>
      </c>
    </row>
    <row r="22" spans="1:9" x14ac:dyDescent="0.25">
      <c r="A22">
        <f t="shared" si="0"/>
        <v>42</v>
      </c>
      <c r="B22" s="7">
        <f t="shared" si="5"/>
        <v>21</v>
      </c>
      <c r="C22" s="9">
        <f t="shared" si="1"/>
        <v>72811.422402939395</v>
      </c>
      <c r="D22" s="9">
        <f t="shared" si="2"/>
        <v>10921.713360440908</v>
      </c>
      <c r="E22" s="9"/>
      <c r="F22" s="9">
        <f t="shared" si="3"/>
        <v>57838.187905419378</v>
      </c>
      <c r="G22" s="10">
        <f t="shared" si="6"/>
        <v>641680.92363983358</v>
      </c>
      <c r="H22" s="16">
        <f t="shared" si="4"/>
        <v>36525.333599797777</v>
      </c>
      <c r="I22" s="16">
        <f t="shared" si="7"/>
        <v>498552.86027749052</v>
      </c>
    </row>
    <row r="23" spans="1:9" x14ac:dyDescent="0.25">
      <c r="A23">
        <f t="shared" si="0"/>
        <v>43</v>
      </c>
      <c r="B23" s="7">
        <f t="shared" si="5"/>
        <v>22</v>
      </c>
      <c r="C23" s="9">
        <f t="shared" si="1"/>
        <v>74267.65085099818</v>
      </c>
      <c r="D23" s="9">
        <f t="shared" si="2"/>
        <v>11140.147627649727</v>
      </c>
      <c r="E23" s="9"/>
      <c r="F23" s="9">
        <f t="shared" si="3"/>
        <v>64725.099745365849</v>
      </c>
      <c r="G23" s="10">
        <f t="shared" si="6"/>
        <v>717546.17101284908</v>
      </c>
      <c r="H23" s="16">
        <f t="shared" si="4"/>
        <v>40329.834727305228</v>
      </c>
      <c r="I23" s="16">
        <f t="shared" si="7"/>
        <v>550022.84263244551</v>
      </c>
    </row>
    <row r="24" spans="1:9" x14ac:dyDescent="0.25">
      <c r="A24">
        <f t="shared" si="0"/>
        <v>44</v>
      </c>
      <c r="B24" s="7">
        <f t="shared" si="5"/>
        <v>23</v>
      </c>
      <c r="C24" s="9">
        <f t="shared" si="1"/>
        <v>75753.003868018146</v>
      </c>
      <c r="D24" s="9">
        <f t="shared" si="2"/>
        <v>11362.950580202722</v>
      </c>
      <c r="E24" s="9"/>
      <c r="F24" s="9">
        <f t="shared" si="3"/>
        <v>72322.764630295045</v>
      </c>
      <c r="G24" s="10">
        <f t="shared" si="6"/>
        <v>801231.88622334693</v>
      </c>
      <c r="H24" s="16">
        <f t="shared" si="4"/>
        <v>44456.345433803755</v>
      </c>
      <c r="I24" s="16">
        <f t="shared" si="7"/>
        <v>605842.13864645199</v>
      </c>
    </row>
    <row r="25" spans="1:9" x14ac:dyDescent="0.25">
      <c r="A25">
        <f t="shared" si="0"/>
        <v>45</v>
      </c>
      <c r="B25" s="7">
        <f t="shared" si="5"/>
        <v>24</v>
      </c>
      <c r="C25" s="9">
        <f t="shared" si="1"/>
        <v>77268.063945378512</v>
      </c>
      <c r="D25" s="9">
        <f t="shared" si="2"/>
        <v>11590.209591806777</v>
      </c>
      <c r="E25" s="9"/>
      <c r="F25" s="9">
        <f t="shared" si="3"/>
        <v>80702.699101925027</v>
      </c>
      <c r="G25" s="10">
        <f t="shared" si="6"/>
        <v>893524.79491707869</v>
      </c>
      <c r="H25" s="16">
        <f t="shared" si="4"/>
        <v>48930.979475388427</v>
      </c>
      <c r="I25" s="16">
        <f t="shared" si="7"/>
        <v>666363.32771364716</v>
      </c>
    </row>
    <row r="26" spans="1:9" x14ac:dyDescent="0.25">
      <c r="A26">
        <f t="shared" si="0"/>
        <v>46</v>
      </c>
      <c r="B26" s="7">
        <f t="shared" si="5"/>
        <v>25</v>
      </c>
      <c r="C26" s="9">
        <f t="shared" si="1"/>
        <v>78813.425224286082</v>
      </c>
      <c r="D26" s="9">
        <f t="shared" si="2"/>
        <v>11822.013783642911</v>
      </c>
      <c r="E26" s="9"/>
      <c r="F26" s="9">
        <f t="shared" si="3"/>
        <v>89943.580180890014</v>
      </c>
      <c r="G26" s="10">
        <f t="shared" si="6"/>
        <v>995290.38888161164</v>
      </c>
      <c r="H26" s="16">
        <f t="shared" si="4"/>
        <v>53781.94676843749</v>
      </c>
      <c r="I26" s="16">
        <f t="shared" si="7"/>
        <v>731967.28826572758</v>
      </c>
    </row>
    <row r="27" spans="1:9" x14ac:dyDescent="0.25">
      <c r="A27">
        <f t="shared" si="0"/>
        <v>47</v>
      </c>
      <c r="B27" s="7">
        <f t="shared" si="5"/>
        <v>26</v>
      </c>
      <c r="C27" s="9">
        <f t="shared" si="1"/>
        <v>80389.693728771803</v>
      </c>
      <c r="D27" s="9">
        <f t="shared" si="2"/>
        <v>12058.454059315771</v>
      </c>
      <c r="E27" s="9"/>
      <c r="F27" s="9">
        <f t="shared" si="3"/>
        <v>100131.96159112696</v>
      </c>
      <c r="G27" s="10">
        <f t="shared" si="6"/>
        <v>1107480.8045320543</v>
      </c>
      <c r="H27" s="16">
        <f t="shared" si="4"/>
        <v>59039.721223630841</v>
      </c>
      <c r="I27" s="16">
        <f t="shared" si="7"/>
        <v>803065.46354867413</v>
      </c>
    </row>
    <row r="28" spans="1:9" x14ac:dyDescent="0.25">
      <c r="A28">
        <f t="shared" si="0"/>
        <v>48</v>
      </c>
      <c r="B28" s="7">
        <f t="shared" si="5"/>
        <v>27</v>
      </c>
      <c r="C28" s="9">
        <f t="shared" si="1"/>
        <v>81997.487603347239</v>
      </c>
      <c r="D28" s="9">
        <f t="shared" si="2"/>
        <v>12299.623140502086</v>
      </c>
      <c r="E28" s="9"/>
      <c r="F28" s="9">
        <f t="shared" si="3"/>
        <v>111363.06161023055</v>
      </c>
      <c r="G28" s="10">
        <f t="shared" si="6"/>
        <v>1231143.4892827868</v>
      </c>
      <c r="H28" s="16">
        <f t="shared" si="4"/>
        <v>64737.222009514015</v>
      </c>
      <c r="I28" s="16">
        <f t="shared" si="7"/>
        <v>880102.30869869026</v>
      </c>
    </row>
    <row r="29" spans="1:9" x14ac:dyDescent="0.25">
      <c r="A29">
        <f t="shared" si="0"/>
        <v>49</v>
      </c>
      <c r="B29" s="7">
        <f t="shared" si="5"/>
        <v>28</v>
      </c>
      <c r="C29" s="9">
        <f t="shared" si="1"/>
        <v>83637.437355414178</v>
      </c>
      <c r="D29" s="9">
        <f t="shared" si="2"/>
        <v>12545.615603312126</v>
      </c>
      <c r="E29" s="9"/>
      <c r="F29" s="9">
        <f t="shared" si="3"/>
        <v>123741.62970844429</v>
      </c>
      <c r="G29" s="10">
        <f t="shared" si="6"/>
        <v>1367430.7345945432</v>
      </c>
      <c r="H29" s="16">
        <f t="shared" si="4"/>
        <v>70910.009320027704</v>
      </c>
      <c r="I29" s="16">
        <f t="shared" si="7"/>
        <v>963557.93362203008</v>
      </c>
    </row>
    <row r="30" spans="1:9" x14ac:dyDescent="0.25">
      <c r="A30">
        <f t="shared" si="0"/>
        <v>50</v>
      </c>
      <c r="B30" s="7">
        <f t="shared" si="5"/>
        <v>29</v>
      </c>
      <c r="C30" s="9">
        <f t="shared" si="1"/>
        <v>85310.186102522464</v>
      </c>
      <c r="D30" s="9">
        <f t="shared" si="2"/>
        <v>12796.527915378369</v>
      </c>
      <c r="E30" s="9"/>
      <c r="F30" s="9">
        <f t="shared" si="3"/>
        <v>137382.89985522322</v>
      </c>
      <c r="G30" s="10">
        <f t="shared" si="6"/>
        <v>1517610.1623651448</v>
      </c>
      <c r="H30" s="16">
        <f t="shared" si="4"/>
        <v>77596.495806377541</v>
      </c>
      <c r="I30" s="16">
        <f t="shared" si="7"/>
        <v>1053950.957343786</v>
      </c>
    </row>
    <row r="31" spans="1:9" x14ac:dyDescent="0.25">
      <c r="A31">
        <f t="shared" si="0"/>
        <v>51</v>
      </c>
      <c r="B31" s="7">
        <f t="shared" si="5"/>
        <v>30</v>
      </c>
      <c r="C31" s="9">
        <f t="shared" si="1"/>
        <v>87016.389824572921</v>
      </c>
      <c r="D31" s="9">
        <f t="shared" si="2"/>
        <v>13052.458473685938</v>
      </c>
      <c r="E31" s="9"/>
      <c r="F31" s="9">
        <f t="shared" si="3"/>
        <v>152413.6391601988</v>
      </c>
      <c r="G31" s="10">
        <f t="shared" si="6"/>
        <v>1683076.2599990296</v>
      </c>
      <c r="H31" s="16">
        <f t="shared" si="4"/>
        <v>84838.174926450331</v>
      </c>
      <c r="I31" s="16">
        <f t="shared" si="7"/>
        <v>1151841.5907439222</v>
      </c>
    </row>
    <row r="32" spans="1:9" x14ac:dyDescent="0.25">
      <c r="A32">
        <f t="shared" si="0"/>
        <v>52</v>
      </c>
      <c r="B32" s="7">
        <f t="shared" si="5"/>
        <v>31</v>
      </c>
      <c r="C32" s="9">
        <f t="shared" si="1"/>
        <v>88756.717621064381</v>
      </c>
      <c r="D32" s="9">
        <f t="shared" si="2"/>
        <v>13313.507643159657</v>
      </c>
      <c r="E32" s="9"/>
      <c r="F32" s="9">
        <f t="shared" si="3"/>
        <v>168973.30138206095</v>
      </c>
      <c r="G32" s="10">
        <f t="shared" si="6"/>
        <v>1865363.0690242501</v>
      </c>
      <c r="H32" s="16">
        <f t="shared" si="4"/>
        <v>92679.867565240158</v>
      </c>
      <c r="I32" s="16">
        <f t="shared" si="7"/>
        <v>1257834.9659523221</v>
      </c>
    </row>
    <row r="33" spans="1:13" x14ac:dyDescent="0.25">
      <c r="A33">
        <f t="shared" si="0"/>
        <v>53</v>
      </c>
      <c r="B33" s="7">
        <f t="shared" si="5"/>
        <v>32</v>
      </c>
      <c r="C33" s="9">
        <f t="shared" si="1"/>
        <v>90531.851973485667</v>
      </c>
      <c r="D33" s="9">
        <f t="shared" si="2"/>
        <v>13579.77779602285</v>
      </c>
      <c r="E33" s="9"/>
      <c r="F33" s="9">
        <f t="shared" si="3"/>
        <v>187215.29579222616</v>
      </c>
      <c r="G33" s="10">
        <f t="shared" si="6"/>
        <v>2066158.1426124992</v>
      </c>
      <c r="H33" s="16">
        <f t="shared" si="4"/>
        <v>101169.98838802669</v>
      </c>
      <c r="I33" s="16">
        <f t="shared" si="7"/>
        <v>1372584.7321363715</v>
      </c>
    </row>
    <row r="34" spans="1:13" x14ac:dyDescent="0.25">
      <c r="A34">
        <f t="shared" si="0"/>
        <v>54</v>
      </c>
      <c r="B34" s="7">
        <f t="shared" si="5"/>
        <v>33</v>
      </c>
      <c r="C34" s="9">
        <f t="shared" si="1"/>
        <v>92342.489012955382</v>
      </c>
      <c r="D34" s="9">
        <f t="shared" si="2"/>
        <v>13851.373351943306</v>
      </c>
      <c r="E34" s="9"/>
      <c r="F34" s="9">
        <f t="shared" si="3"/>
        <v>207308.3829288471</v>
      </c>
      <c r="G34" s="10">
        <f t="shared" si="6"/>
        <v>2287317.8988932893</v>
      </c>
      <c r="H34" s="16">
        <f t="shared" si="4"/>
        <v>110360.83350498746</v>
      </c>
      <c r="I34" s="16">
        <f t="shared" si="7"/>
        <v>1496796.9389933022</v>
      </c>
    </row>
    <row r="35" spans="1:13" x14ac:dyDescent="0.25">
      <c r="A35">
        <f t="shared" si="0"/>
        <v>55</v>
      </c>
      <c r="B35" s="7">
        <f t="shared" si="5"/>
        <v>34</v>
      </c>
      <c r="C35" s="9">
        <f t="shared" si="1"/>
        <v>94189.338793214498</v>
      </c>
      <c r="D35" s="9">
        <f t="shared" si="2"/>
        <v>14128.400818982174</v>
      </c>
      <c r="E35" s="9"/>
      <c r="F35" s="9">
        <f t="shared" si="3"/>
        <v>229438.20993027804</v>
      </c>
      <c r="G35" s="10">
        <f t="shared" si="6"/>
        <v>2530884.5096425493</v>
      </c>
      <c r="H35" s="16">
        <f t="shared" si="4"/>
        <v>120308.89115222346</v>
      </c>
      <c r="I35" s="16">
        <f t="shared" si="7"/>
        <v>1631234.2309645079</v>
      </c>
    </row>
    <row r="36" spans="1:13" x14ac:dyDescent="0.25">
      <c r="A36">
        <f t="shared" si="0"/>
        <v>56</v>
      </c>
      <c r="B36" s="7">
        <f t="shared" si="5"/>
        <v>35</v>
      </c>
      <c r="C36" s="9">
        <f t="shared" si="1"/>
        <v>96073.125569078795</v>
      </c>
      <c r="D36" s="9">
        <f t="shared" si="2"/>
        <v>14410.968835361818</v>
      </c>
      <c r="E36" s="9"/>
      <c r="F36" s="9">
        <f t="shared" si="3"/>
        <v>253808.99940602304</v>
      </c>
      <c r="G36" s="10">
        <f t="shared" si="6"/>
        <v>2799104.477883934</v>
      </c>
      <c r="H36" s="16">
        <f t="shared" si="4"/>
        <v>131075.17723057509</v>
      </c>
      <c r="I36" s="16">
        <f t="shared" si="7"/>
        <v>1776720.3770304448</v>
      </c>
    </row>
    <row r="37" spans="1:13" x14ac:dyDescent="0.25">
      <c r="A37">
        <f t="shared" si="0"/>
        <v>57</v>
      </c>
      <c r="B37" s="7">
        <f t="shared" si="5"/>
        <v>36</v>
      </c>
      <c r="C37" s="9">
        <f t="shared" si="1"/>
        <v>97994.588080460366</v>
      </c>
      <c r="D37" s="9">
        <f t="shared" si="2"/>
        <v>14699.188212069055</v>
      </c>
      <c r="E37" s="9"/>
      <c r="F37" s="9">
        <f t="shared" si="3"/>
        <v>280645.40719899687</v>
      </c>
      <c r="G37" s="10">
        <f t="shared" si="6"/>
        <v>3094449.073295</v>
      </c>
      <c r="H37" s="16">
        <f t="shared" si="4"/>
        <v>142725.59769091834</v>
      </c>
      <c r="I37" s="16">
        <f t="shared" si="7"/>
        <v>1934145.162933432</v>
      </c>
    </row>
    <row r="38" spans="1:13" x14ac:dyDescent="0.25">
      <c r="A38">
        <f t="shared" si="0"/>
        <v>58</v>
      </c>
      <c r="B38" s="7">
        <f t="shared" si="5"/>
        <v>37</v>
      </c>
      <c r="C38" s="9">
        <f t="shared" si="1"/>
        <v>99954.479842069573</v>
      </c>
      <c r="D38" s="9">
        <f t="shared" si="2"/>
        <v>14993.171976310436</v>
      </c>
      <c r="E38" s="9"/>
      <c r="F38" s="9">
        <f t="shared" si="3"/>
        <v>310194.56592831551</v>
      </c>
      <c r="G38" s="10">
        <f t="shared" si="6"/>
        <v>3419636.811199626</v>
      </c>
      <c r="H38" s="16">
        <f t="shared" si="4"/>
        <v>155331.33991372699</v>
      </c>
      <c r="I38" s="16">
        <f>IF(A38&lt;&gt;"",I37+D38+E38+H38,"")</f>
        <v>2104469.6748234695</v>
      </c>
    </row>
    <row r="39" spans="1:13" x14ac:dyDescent="0.25">
      <c r="A39">
        <f t="shared" si="0"/>
        <v>59</v>
      </c>
      <c r="B39" s="7">
        <f t="shared" si="5"/>
        <v>38</v>
      </c>
      <c r="C39" s="9">
        <f t="shared" si="1"/>
        <v>101953.56943891097</v>
      </c>
      <c r="D39" s="9">
        <f t="shared" si="2"/>
        <v>15293.035415836644</v>
      </c>
      <c r="E39" s="9"/>
      <c r="F39" s="9">
        <f t="shared" si="3"/>
        <v>342728.33289075445</v>
      </c>
      <c r="G39" s="10">
        <f t="shared" si="6"/>
        <v>3777658.1795062171</v>
      </c>
      <c r="H39" s="16">
        <f t="shared" si="4"/>
        <v>168969.29540251102</v>
      </c>
      <c r="I39" s="16">
        <f t="shared" si="7"/>
        <v>2288732.0056418171</v>
      </c>
    </row>
    <row r="40" spans="1:13" x14ac:dyDescent="0.25">
      <c r="A40">
        <f t="shared" si="0"/>
        <v>60</v>
      </c>
      <c r="B40" s="7">
        <f t="shared" si="5"/>
        <v>39</v>
      </c>
      <c r="C40" s="9">
        <f t="shared" si="1"/>
        <v>103992.64082768919</v>
      </c>
      <c r="D40" s="9">
        <f t="shared" si="2"/>
        <v>15598.896124153378</v>
      </c>
      <c r="E40" s="9"/>
      <c r="F40" s="9">
        <f t="shared" si="3"/>
        <v>378545.76275682938</v>
      </c>
      <c r="G40" s="10">
        <f t="shared" si="6"/>
        <v>4171802.8383871997</v>
      </c>
      <c r="H40" s="16">
        <f t="shared" si="4"/>
        <v>183722.51629631151</v>
      </c>
      <c r="I40" s="16">
        <f t="shared" si="7"/>
        <v>2488053.4180622818</v>
      </c>
      <c r="M40" s="11"/>
    </row>
    <row r="41" spans="1:13" x14ac:dyDescent="0.25">
      <c r="A41">
        <f t="shared" si="0"/>
        <v>61</v>
      </c>
      <c r="B41" s="7">
        <f t="shared" si="5"/>
        <v>40</v>
      </c>
      <c r="C41" s="9">
        <f t="shared" si="1"/>
        <v>106072.49364424298</v>
      </c>
      <c r="D41" s="9">
        <f t="shared" si="2"/>
        <v>15910.874046636445</v>
      </c>
      <c r="E41" s="9"/>
      <c r="F41" s="9">
        <f t="shared" si="3"/>
        <v>417975.82754105184</v>
      </c>
      <c r="G41" s="10">
        <f t="shared" si="6"/>
        <v>4605689.5399748879</v>
      </c>
      <c r="H41" s="16">
        <f t="shared" si="4"/>
        <v>199680.70840684799</v>
      </c>
      <c r="I41" s="16">
        <f t="shared" si="7"/>
        <v>2703645.000515766</v>
      </c>
    </row>
    <row r="42" spans="1:13" x14ac:dyDescent="0.25">
      <c r="A42">
        <f t="shared" si="0"/>
        <v>62</v>
      </c>
      <c r="B42" s="7">
        <f t="shared" si="5"/>
        <v>41</v>
      </c>
      <c r="C42" s="9">
        <f t="shared" si="1"/>
        <v>108193.94351712783</v>
      </c>
      <c r="D42" s="9">
        <f t="shared" si="2"/>
        <v>16229.091527569173</v>
      </c>
      <c r="E42" s="9"/>
      <c r="F42" s="9">
        <f t="shared" si="3"/>
        <v>461380.40857386729</v>
      </c>
      <c r="G42" s="10">
        <f t="shared" si="6"/>
        <v>5083299.0400763247</v>
      </c>
      <c r="H42" s="16">
        <f t="shared" si="4"/>
        <v>216940.76370236406</v>
      </c>
      <c r="I42" s="16">
        <f t="shared" si="7"/>
        <v>2936814.8557456993</v>
      </c>
    </row>
    <row r="43" spans="1:13" x14ac:dyDescent="0.25">
      <c r="A43" t="str">
        <f t="shared" si="0"/>
        <v/>
      </c>
      <c r="B43" s="7" t="str">
        <f t="shared" si="5"/>
        <v/>
      </c>
      <c r="C43" s="9" t="str">
        <f t="shared" si="1"/>
        <v/>
      </c>
      <c r="D43" s="9" t="str">
        <f t="shared" si="2"/>
        <v/>
      </c>
      <c r="E43" s="9"/>
      <c r="F43" s="9" t="str">
        <f t="shared" si="3"/>
        <v/>
      </c>
      <c r="G43" s="10" t="str">
        <f t="shared" si="6"/>
        <v/>
      </c>
      <c r="H43" s="16" t="str">
        <f t="shared" si="4"/>
        <v/>
      </c>
      <c r="I43" s="16" t="str">
        <f t="shared" si="7"/>
        <v/>
      </c>
    </row>
    <row r="44" spans="1:13" x14ac:dyDescent="0.25">
      <c r="A44" t="str">
        <f t="shared" si="0"/>
        <v/>
      </c>
      <c r="B44" s="7" t="str">
        <f t="shared" si="5"/>
        <v/>
      </c>
      <c r="C44" s="9" t="str">
        <f t="shared" si="1"/>
        <v/>
      </c>
      <c r="D44" s="9" t="str">
        <f t="shared" si="2"/>
        <v/>
      </c>
      <c r="E44" s="9"/>
      <c r="F44" s="9" t="str">
        <f t="shared" si="3"/>
        <v/>
      </c>
      <c r="G44" s="10" t="str">
        <f t="shared" si="6"/>
        <v/>
      </c>
      <c r="H44" s="16" t="str">
        <f t="shared" si="4"/>
        <v/>
      </c>
      <c r="I44" s="16" t="str">
        <f t="shared" si="7"/>
        <v/>
      </c>
    </row>
    <row r="45" spans="1:13" x14ac:dyDescent="0.25">
      <c r="A45" t="str">
        <f t="shared" si="0"/>
        <v/>
      </c>
      <c r="B45" s="7" t="str">
        <f t="shared" si="5"/>
        <v/>
      </c>
      <c r="C45" s="9" t="str">
        <f t="shared" si="1"/>
        <v/>
      </c>
      <c r="D45" s="9" t="str">
        <f t="shared" si="2"/>
        <v/>
      </c>
      <c r="E45" s="9"/>
      <c r="F45" s="9" t="str">
        <f t="shared" si="3"/>
        <v/>
      </c>
      <c r="G45" s="10" t="str">
        <f t="shared" si="6"/>
        <v/>
      </c>
      <c r="H45" s="16" t="str">
        <f t="shared" si="4"/>
        <v/>
      </c>
      <c r="I45" s="16" t="str">
        <f t="shared" si="7"/>
        <v/>
      </c>
    </row>
    <row r="46" spans="1:13" x14ac:dyDescent="0.25">
      <c r="D46" s="9"/>
      <c r="E46" s="9"/>
      <c r="F46" s="9"/>
    </row>
    <row r="47" spans="1:13" x14ac:dyDescent="0.25">
      <c r="D47" s="9"/>
      <c r="E47" s="9"/>
      <c r="F47" s="9"/>
      <c r="H47" s="18"/>
      <c r="M47" s="11"/>
    </row>
    <row r="48" spans="1:13" x14ac:dyDescent="0.25">
      <c r="D48" s="9"/>
      <c r="E48" s="9"/>
      <c r="F48" s="9"/>
    </row>
    <row r="49" spans="4:6" x14ac:dyDescent="0.25">
      <c r="D49" s="9"/>
      <c r="E49" s="9"/>
      <c r="F49" s="9"/>
    </row>
    <row r="50" spans="4:6" x14ac:dyDescent="0.25">
      <c r="D50" s="9"/>
      <c r="E50" s="9"/>
      <c r="F50" s="9"/>
    </row>
    <row r="51" spans="4:6" x14ac:dyDescent="0.25">
      <c r="D51" s="9"/>
      <c r="E51" s="9"/>
      <c r="F51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66A0-6490-40B5-9073-A239C5BBE885}">
  <dimension ref="A2:U54"/>
  <sheetViews>
    <sheetView topLeftCell="A22" workbookViewId="0">
      <selection activeCell="K54" sqref="K54"/>
    </sheetView>
  </sheetViews>
  <sheetFormatPr defaultRowHeight="15" x14ac:dyDescent="0.25"/>
  <cols>
    <col min="16" max="16" width="9.140625" style="11"/>
    <col min="17" max="17" width="9.140625" style="1"/>
  </cols>
  <sheetData>
    <row r="2" spans="1:11" x14ac:dyDescent="0.25">
      <c r="A2">
        <v>1970</v>
      </c>
      <c r="B2" s="12">
        <v>1E-3</v>
      </c>
      <c r="C2" s="12">
        <v>4.0099999999999997E-2</v>
      </c>
      <c r="D2" s="13">
        <v>1.04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K2" s="19">
        <f>1+C2</f>
        <v>1.0401</v>
      </c>
    </row>
    <row r="3" spans="1:11" x14ac:dyDescent="0.25">
      <c r="A3">
        <v>1971</v>
      </c>
      <c r="B3" s="12">
        <v>0.1079</v>
      </c>
      <c r="C3" s="12">
        <v>0.1431</v>
      </c>
      <c r="D3" s="13">
        <v>1.19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K3" s="14">
        <f>K2*(1+C3)</f>
        <v>1.1889383099999999</v>
      </c>
    </row>
    <row r="4" spans="1:11" x14ac:dyDescent="0.25">
      <c r="A4">
        <v>1972</v>
      </c>
      <c r="B4" s="12">
        <v>0.15629999999999999</v>
      </c>
      <c r="C4" s="12">
        <v>0.1898</v>
      </c>
      <c r="D4" s="13">
        <v>1.41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K4" s="14">
        <f>K3*(1+C4)</f>
        <v>1.414598801238</v>
      </c>
    </row>
    <row r="5" spans="1:11" x14ac:dyDescent="0.25">
      <c r="A5">
        <v>1973</v>
      </c>
      <c r="B5" t="s">
        <v>7</v>
      </c>
      <c r="C5" s="12">
        <v>-0.14660000000000001</v>
      </c>
      <c r="D5" s="13">
        <v>1.21</v>
      </c>
      <c r="E5" t="s">
        <v>6</v>
      </c>
      <c r="F5" t="s">
        <v>6</v>
      </c>
      <c r="G5" t="s">
        <v>6</v>
      </c>
      <c r="H5" t="s">
        <v>6</v>
      </c>
      <c r="I5" t="s">
        <v>6</v>
      </c>
      <c r="K5" s="1">
        <f>K4*(1+C5)</f>
        <v>1.2072186169765091</v>
      </c>
    </row>
    <row r="6" spans="1:11" x14ac:dyDescent="0.25">
      <c r="A6">
        <v>1974</v>
      </c>
      <c r="B6" t="s">
        <v>8</v>
      </c>
      <c r="C6" s="12">
        <v>-0.26469999999999999</v>
      </c>
      <c r="D6" s="13">
        <v>0.89</v>
      </c>
      <c r="E6" t="s">
        <v>9</v>
      </c>
      <c r="F6" t="s">
        <v>6</v>
      </c>
      <c r="G6" t="s">
        <v>6</v>
      </c>
      <c r="H6" t="s">
        <v>6</v>
      </c>
      <c r="I6" t="s">
        <v>6</v>
      </c>
      <c r="K6" s="14">
        <f t="shared" ref="K6:K51" si="0">K5*(1+C6)</f>
        <v>0.88766784906282725</v>
      </c>
    </row>
    <row r="7" spans="1:11" x14ac:dyDescent="0.25">
      <c r="A7">
        <v>1975</v>
      </c>
      <c r="B7" s="12">
        <v>0.3155</v>
      </c>
      <c r="C7" s="12">
        <v>0.372</v>
      </c>
      <c r="D7" s="13">
        <v>1.22</v>
      </c>
      <c r="E7" s="12">
        <v>3.2099999999999997E-2</v>
      </c>
      <c r="F7" t="s">
        <v>6</v>
      </c>
      <c r="G7" t="s">
        <v>6</v>
      </c>
      <c r="H7" t="s">
        <v>6</v>
      </c>
      <c r="I7" t="s">
        <v>6</v>
      </c>
      <c r="K7" s="14">
        <f t="shared" si="0"/>
        <v>1.2178802889141989</v>
      </c>
    </row>
    <row r="8" spans="1:11" x14ac:dyDescent="0.25">
      <c r="A8">
        <v>1976</v>
      </c>
      <c r="B8" s="12">
        <v>0.1915</v>
      </c>
      <c r="C8" s="12">
        <v>0.2384</v>
      </c>
      <c r="D8" s="13">
        <v>1.51</v>
      </c>
      <c r="E8" s="12">
        <v>4.87E-2</v>
      </c>
      <c r="F8" t="s">
        <v>6</v>
      </c>
      <c r="G8" t="s">
        <v>6</v>
      </c>
      <c r="H8" t="s">
        <v>6</v>
      </c>
      <c r="I8" t="s">
        <v>6</v>
      </c>
      <c r="K8" s="14">
        <f t="shared" si="0"/>
        <v>1.5082229497913437</v>
      </c>
    </row>
    <row r="9" spans="1:11" x14ac:dyDescent="0.25">
      <c r="A9">
        <v>1977</v>
      </c>
      <c r="B9" t="s">
        <v>10</v>
      </c>
      <c r="C9" s="12">
        <v>-7.1800000000000003E-2</v>
      </c>
      <c r="D9" s="13">
        <v>1.4</v>
      </c>
      <c r="E9" t="s">
        <v>11</v>
      </c>
      <c r="F9" t="s">
        <v>6</v>
      </c>
      <c r="G9" t="s">
        <v>6</v>
      </c>
      <c r="H9" t="s">
        <v>6</v>
      </c>
      <c r="I9" t="s">
        <v>6</v>
      </c>
      <c r="K9" s="14">
        <f t="shared" si="0"/>
        <v>1.3999325419963253</v>
      </c>
    </row>
    <row r="10" spans="1:11" x14ac:dyDescent="0.25">
      <c r="A10">
        <v>1978</v>
      </c>
      <c r="B10" s="12">
        <v>1.06E-2</v>
      </c>
      <c r="C10" s="12">
        <v>6.5600000000000006E-2</v>
      </c>
      <c r="D10" s="13">
        <v>1.49</v>
      </c>
      <c r="E10" s="12">
        <v>4.3200000000000002E-2</v>
      </c>
      <c r="F10" t="s">
        <v>6</v>
      </c>
      <c r="G10" t="s">
        <v>6</v>
      </c>
      <c r="H10" t="s">
        <v>6</v>
      </c>
      <c r="I10" t="s">
        <v>6</v>
      </c>
      <c r="K10" s="14">
        <f t="shared" si="0"/>
        <v>1.4917681167512844</v>
      </c>
    </row>
    <row r="11" spans="1:11" x14ac:dyDescent="0.25">
      <c r="A11">
        <v>1979</v>
      </c>
      <c r="B11" s="12">
        <v>0.1231</v>
      </c>
      <c r="C11" s="12">
        <v>0.18440000000000001</v>
      </c>
      <c r="D11" s="13">
        <v>1.77</v>
      </c>
      <c r="E11" s="12">
        <v>0.14760000000000001</v>
      </c>
      <c r="F11" s="12">
        <v>5.8599999999999999E-2</v>
      </c>
      <c r="G11" t="s">
        <v>6</v>
      </c>
      <c r="H11" t="s">
        <v>6</v>
      </c>
      <c r="I11" t="s">
        <v>6</v>
      </c>
      <c r="K11" s="14">
        <f t="shared" si="0"/>
        <v>1.7668501574802213</v>
      </c>
    </row>
    <row r="12" spans="1:11" x14ac:dyDescent="0.25">
      <c r="A12">
        <v>1980</v>
      </c>
      <c r="B12" s="12">
        <v>0.25769999999999998</v>
      </c>
      <c r="C12" s="12">
        <v>0.32500000000000001</v>
      </c>
      <c r="D12" s="13">
        <v>2.34</v>
      </c>
      <c r="E12" s="12">
        <v>0.1396</v>
      </c>
      <c r="F12" s="12">
        <v>8.4500000000000006E-2</v>
      </c>
      <c r="G12" t="s">
        <v>6</v>
      </c>
      <c r="H12" t="s">
        <v>6</v>
      </c>
      <c r="I12" t="s">
        <v>6</v>
      </c>
      <c r="K12" s="14">
        <f t="shared" si="0"/>
        <v>2.3410764586612931</v>
      </c>
    </row>
    <row r="13" spans="1:11" x14ac:dyDescent="0.25">
      <c r="A13">
        <v>1981</v>
      </c>
      <c r="B13" t="s">
        <v>12</v>
      </c>
      <c r="C13" s="12">
        <v>-4.9200000000000001E-2</v>
      </c>
      <c r="D13" s="13">
        <v>2.23</v>
      </c>
      <c r="E13" s="12">
        <v>8.1000000000000003E-2</v>
      </c>
      <c r="F13" s="12">
        <v>6.4699999999999994E-2</v>
      </c>
      <c r="G13" t="s">
        <v>6</v>
      </c>
      <c r="H13" t="s">
        <v>6</v>
      </c>
      <c r="I13" t="s">
        <v>6</v>
      </c>
      <c r="K13" s="14">
        <f t="shared" si="0"/>
        <v>2.2258954968951574</v>
      </c>
    </row>
    <row r="14" spans="1:11" x14ac:dyDescent="0.25">
      <c r="A14">
        <v>1982</v>
      </c>
      <c r="B14" s="12">
        <v>0.14760000000000001</v>
      </c>
      <c r="C14" s="12">
        <v>0.2155</v>
      </c>
      <c r="D14" s="13">
        <v>2.71</v>
      </c>
      <c r="E14" s="12">
        <v>0.1409</v>
      </c>
      <c r="F14" s="12">
        <v>6.7000000000000004E-2</v>
      </c>
      <c r="G14" t="s">
        <v>6</v>
      </c>
      <c r="H14" t="s">
        <v>6</v>
      </c>
      <c r="I14" t="s">
        <v>6</v>
      </c>
      <c r="K14" s="14">
        <f t="shared" si="0"/>
        <v>2.7055759764760641</v>
      </c>
    </row>
    <row r="15" spans="1:11" x14ac:dyDescent="0.25">
      <c r="A15">
        <v>1983</v>
      </c>
      <c r="B15" s="12">
        <v>0.17269999999999999</v>
      </c>
      <c r="C15" s="12">
        <v>0.22559999999999999</v>
      </c>
      <c r="D15" s="13">
        <v>3.32</v>
      </c>
      <c r="E15" s="12">
        <v>0.17319999999999999</v>
      </c>
      <c r="F15" s="12">
        <v>0.10630000000000001</v>
      </c>
      <c r="G15" t="s">
        <v>6</v>
      </c>
      <c r="H15" t="s">
        <v>6</v>
      </c>
      <c r="I15" t="s">
        <v>6</v>
      </c>
      <c r="K15" s="14">
        <f t="shared" si="0"/>
        <v>3.3159539167690641</v>
      </c>
    </row>
    <row r="16" spans="1:11" x14ac:dyDescent="0.25">
      <c r="A16">
        <v>1984</v>
      </c>
      <c r="B16" s="12">
        <v>1.4E-2</v>
      </c>
      <c r="C16" s="12">
        <v>6.2700000000000006E-2</v>
      </c>
      <c r="D16" s="13">
        <v>3.52</v>
      </c>
      <c r="E16" s="12">
        <v>0.14810000000000001</v>
      </c>
      <c r="F16" s="12">
        <v>0.14779999999999999</v>
      </c>
      <c r="G16" s="12">
        <v>8.7599999999999997E-2</v>
      </c>
      <c r="H16" t="s">
        <v>6</v>
      </c>
      <c r="I16" t="s">
        <v>6</v>
      </c>
      <c r="K16" s="14">
        <f t="shared" si="0"/>
        <v>3.5238642273504843</v>
      </c>
    </row>
    <row r="17" spans="1:11" x14ac:dyDescent="0.25">
      <c r="A17">
        <v>1985</v>
      </c>
      <c r="B17" s="12">
        <v>0.26329999999999998</v>
      </c>
      <c r="C17" s="12">
        <v>0.31730000000000003</v>
      </c>
      <c r="D17" s="13">
        <v>4.6399999999999997</v>
      </c>
      <c r="E17" s="12">
        <v>0.1467</v>
      </c>
      <c r="F17" s="12">
        <v>0.14319999999999999</v>
      </c>
      <c r="G17" s="12">
        <v>0.10489999999999999</v>
      </c>
      <c r="H17" t="s">
        <v>6</v>
      </c>
      <c r="I17" t="s">
        <v>6</v>
      </c>
      <c r="K17" s="14">
        <f t="shared" si="0"/>
        <v>4.6419863466887925</v>
      </c>
    </row>
    <row r="18" spans="1:11" x14ac:dyDescent="0.25">
      <c r="A18">
        <v>1986</v>
      </c>
      <c r="B18" s="12">
        <v>0.1462</v>
      </c>
      <c r="C18" s="12">
        <v>0.1867</v>
      </c>
      <c r="D18" s="13">
        <v>5.51</v>
      </c>
      <c r="E18" s="12">
        <v>0.19869999999999999</v>
      </c>
      <c r="F18" s="12">
        <v>0.13830000000000001</v>
      </c>
      <c r="G18" s="12">
        <v>0.1076</v>
      </c>
      <c r="H18" t="s">
        <v>6</v>
      </c>
      <c r="I18" t="s">
        <v>6</v>
      </c>
      <c r="K18" s="14">
        <f t="shared" si="0"/>
        <v>5.5086451976155901</v>
      </c>
    </row>
    <row r="19" spans="1:11" x14ac:dyDescent="0.25">
      <c r="A19">
        <v>1987</v>
      </c>
      <c r="B19" s="12">
        <v>2.0299999999999999E-2</v>
      </c>
      <c r="C19" s="12">
        <v>5.2499999999999998E-2</v>
      </c>
      <c r="D19" s="13">
        <v>5.8</v>
      </c>
      <c r="E19" s="12">
        <v>0.16470000000000001</v>
      </c>
      <c r="F19" s="12">
        <v>0.1527</v>
      </c>
      <c r="G19" s="12">
        <v>9.8599999999999993E-2</v>
      </c>
      <c r="H19" t="s">
        <v>6</v>
      </c>
      <c r="I19" t="s">
        <v>6</v>
      </c>
      <c r="K19" s="14">
        <f t="shared" si="0"/>
        <v>5.7978490704904084</v>
      </c>
    </row>
    <row r="20" spans="1:11" x14ac:dyDescent="0.25">
      <c r="A20">
        <v>1988</v>
      </c>
      <c r="B20" s="12">
        <v>0.124</v>
      </c>
      <c r="C20" s="12">
        <v>0.1661</v>
      </c>
      <c r="D20" s="13">
        <v>6.76</v>
      </c>
      <c r="E20" s="12">
        <v>0.15310000000000001</v>
      </c>
      <c r="F20" s="12">
        <v>0.16309999999999999</v>
      </c>
      <c r="G20" s="12">
        <v>0.1217</v>
      </c>
      <c r="H20" t="s">
        <v>6</v>
      </c>
      <c r="I20" t="s">
        <v>6</v>
      </c>
      <c r="K20" s="14">
        <f t="shared" si="0"/>
        <v>6.7608718010988644</v>
      </c>
    </row>
    <row r="21" spans="1:11" x14ac:dyDescent="0.25">
      <c r="A21">
        <v>1989</v>
      </c>
      <c r="B21" s="12">
        <v>0.27250000000000002</v>
      </c>
      <c r="C21" s="12">
        <v>0.31690000000000002</v>
      </c>
      <c r="D21" s="13">
        <v>8.9</v>
      </c>
      <c r="E21" s="12">
        <v>0.20369999999999999</v>
      </c>
      <c r="F21" s="12">
        <v>0.17549999999999999</v>
      </c>
      <c r="G21" s="12">
        <v>0.1661</v>
      </c>
      <c r="H21" s="12">
        <v>0.11550000000000001</v>
      </c>
      <c r="I21" t="s">
        <v>6</v>
      </c>
      <c r="K21" s="14">
        <f t="shared" si="0"/>
        <v>8.9033920748670941</v>
      </c>
    </row>
    <row r="22" spans="1:11" x14ac:dyDescent="0.25">
      <c r="A22">
        <v>1990</v>
      </c>
      <c r="B22" t="s">
        <v>13</v>
      </c>
      <c r="C22" s="12">
        <v>-3.1E-2</v>
      </c>
      <c r="D22" s="13">
        <v>8.6300000000000008</v>
      </c>
      <c r="E22" s="12">
        <v>0.13200000000000001</v>
      </c>
      <c r="F22" s="12">
        <v>0.13930000000000001</v>
      </c>
      <c r="G22" s="12">
        <v>0.1394</v>
      </c>
      <c r="H22" s="12">
        <v>0.1116</v>
      </c>
      <c r="I22" t="s">
        <v>6</v>
      </c>
      <c r="K22" s="14">
        <f t="shared" si="0"/>
        <v>8.627386920546213</v>
      </c>
    </row>
    <row r="23" spans="1:11" x14ac:dyDescent="0.25">
      <c r="A23">
        <v>1991</v>
      </c>
      <c r="B23" s="12">
        <v>0.2631</v>
      </c>
      <c r="C23" s="12">
        <v>0.30470000000000003</v>
      </c>
      <c r="D23" s="13">
        <v>11.26</v>
      </c>
      <c r="E23" s="12">
        <v>0.15359999999999999</v>
      </c>
      <c r="F23" s="12">
        <v>0.1759</v>
      </c>
      <c r="G23" s="12">
        <v>0.1434</v>
      </c>
      <c r="H23" s="12">
        <v>0.11899999999999999</v>
      </c>
      <c r="I23" t="s">
        <v>6</v>
      </c>
      <c r="K23" s="14">
        <f t="shared" si="0"/>
        <v>11.256151715236644</v>
      </c>
    </row>
    <row r="24" spans="1:11" x14ac:dyDescent="0.25">
      <c r="A24">
        <v>1992</v>
      </c>
      <c r="B24" s="12">
        <v>4.4600000000000001E-2</v>
      </c>
      <c r="C24" s="12">
        <v>7.6200000000000004E-2</v>
      </c>
      <c r="D24" s="13">
        <v>12.11</v>
      </c>
      <c r="E24" s="12">
        <v>0.1588</v>
      </c>
      <c r="F24" s="12">
        <v>0.16170000000000001</v>
      </c>
      <c r="G24" s="12">
        <v>0.1547</v>
      </c>
      <c r="H24" s="12">
        <v>0.1134</v>
      </c>
      <c r="I24" t="s">
        <v>6</v>
      </c>
      <c r="K24" s="14">
        <f t="shared" si="0"/>
        <v>12.113870475937677</v>
      </c>
    </row>
    <row r="25" spans="1:11" x14ac:dyDescent="0.25">
      <c r="A25">
        <v>1993</v>
      </c>
      <c r="B25" s="12">
        <v>7.0599999999999996E-2</v>
      </c>
      <c r="C25" s="12">
        <v>0.1008</v>
      </c>
      <c r="D25" s="13">
        <v>13.33</v>
      </c>
      <c r="E25" s="12">
        <v>0.14549999999999999</v>
      </c>
      <c r="F25" s="12">
        <v>0.14929999999999999</v>
      </c>
      <c r="G25" s="12">
        <v>0.15720000000000001</v>
      </c>
      <c r="H25" s="12">
        <v>0.12759999999999999</v>
      </c>
      <c r="I25" t="s">
        <v>6</v>
      </c>
      <c r="K25" s="14">
        <f t="shared" si="0"/>
        <v>13.334948619912195</v>
      </c>
    </row>
    <row r="26" spans="1:11" x14ac:dyDescent="0.25">
      <c r="A26">
        <v>1994</v>
      </c>
      <c r="B26" t="s">
        <v>14</v>
      </c>
      <c r="C26" s="12">
        <v>1.32E-2</v>
      </c>
      <c r="D26" s="13">
        <v>13.51</v>
      </c>
      <c r="E26" s="12">
        <v>8.6999999999999994E-2</v>
      </c>
      <c r="F26" s="12">
        <v>0.14380000000000001</v>
      </c>
      <c r="G26" s="12">
        <v>0.1452</v>
      </c>
      <c r="H26" s="12">
        <v>0.14580000000000001</v>
      </c>
      <c r="I26" s="12">
        <v>0.10979999999999999</v>
      </c>
      <c r="K26" s="14">
        <f t="shared" si="0"/>
        <v>13.510969941695038</v>
      </c>
    </row>
    <row r="27" spans="1:11" x14ac:dyDescent="0.25">
      <c r="A27">
        <v>1995</v>
      </c>
      <c r="B27" s="12">
        <v>0.34110000000000001</v>
      </c>
      <c r="C27" s="12">
        <v>0.37580000000000002</v>
      </c>
      <c r="D27" s="13">
        <v>18.59</v>
      </c>
      <c r="E27" s="12">
        <v>0.16589999999999999</v>
      </c>
      <c r="F27" s="12">
        <v>0.14879999999999999</v>
      </c>
      <c r="G27" s="12">
        <v>0.14810000000000001</v>
      </c>
      <c r="H27" s="12">
        <v>0.14599999999999999</v>
      </c>
      <c r="I27" s="12">
        <v>0.1222</v>
      </c>
      <c r="K27" s="14">
        <f t="shared" si="0"/>
        <v>18.588392445784031</v>
      </c>
    </row>
    <row r="28" spans="1:11" x14ac:dyDescent="0.25">
      <c r="A28">
        <v>1996</v>
      </c>
      <c r="B28" s="12">
        <v>0.2026</v>
      </c>
      <c r="C28" s="12">
        <v>0.2296</v>
      </c>
      <c r="D28" s="13">
        <v>22.86</v>
      </c>
      <c r="E28" s="12">
        <v>0.1522</v>
      </c>
      <c r="F28" s="12">
        <v>0.15290000000000001</v>
      </c>
      <c r="G28" s="12">
        <v>0.16800000000000001</v>
      </c>
      <c r="H28" s="12">
        <v>0.14560000000000001</v>
      </c>
      <c r="I28" s="12">
        <v>0.1255</v>
      </c>
      <c r="K28" s="14">
        <f t="shared" si="0"/>
        <v>22.856287351336046</v>
      </c>
    </row>
    <row r="29" spans="1:11" x14ac:dyDescent="0.25">
      <c r="A29">
        <v>1997</v>
      </c>
      <c r="B29" s="12">
        <v>0.31009999999999999</v>
      </c>
      <c r="C29" s="12">
        <v>0.33360000000000001</v>
      </c>
      <c r="D29" s="13">
        <v>30.48</v>
      </c>
      <c r="E29" s="12">
        <v>0.20269999999999999</v>
      </c>
      <c r="F29" s="12">
        <v>0.18049999999999999</v>
      </c>
      <c r="G29" s="12">
        <v>0.17519999999999999</v>
      </c>
      <c r="H29" s="12">
        <v>0.16650000000000001</v>
      </c>
      <c r="I29" s="12">
        <v>0.13070000000000001</v>
      </c>
      <c r="K29" s="14">
        <f t="shared" si="0"/>
        <v>30.481144811741753</v>
      </c>
    </row>
    <row r="30" spans="1:11" x14ac:dyDescent="0.25">
      <c r="A30">
        <v>1998</v>
      </c>
      <c r="B30" s="12">
        <v>0.26669999999999999</v>
      </c>
      <c r="C30" s="12">
        <v>0.2858</v>
      </c>
      <c r="D30" s="13">
        <v>39.19</v>
      </c>
      <c r="E30" s="12">
        <v>0.24060000000000001</v>
      </c>
      <c r="F30" s="12">
        <v>0.19209999999999999</v>
      </c>
      <c r="G30" s="12">
        <v>0.17899999999999999</v>
      </c>
      <c r="H30" s="12">
        <v>0.17749999999999999</v>
      </c>
      <c r="I30" s="12">
        <v>0.14940000000000001</v>
      </c>
      <c r="K30" s="14">
        <f t="shared" si="0"/>
        <v>39.192655998937546</v>
      </c>
    </row>
    <row r="31" spans="1:11" x14ac:dyDescent="0.25">
      <c r="A31">
        <v>1999</v>
      </c>
      <c r="B31" s="12">
        <v>0.1953</v>
      </c>
      <c r="C31" s="12">
        <v>0.2104</v>
      </c>
      <c r="D31" s="13">
        <v>47.44</v>
      </c>
      <c r="E31" s="12">
        <v>0.28560000000000002</v>
      </c>
      <c r="F31" s="12">
        <v>0.18210000000000001</v>
      </c>
      <c r="G31" s="12">
        <v>0.1893</v>
      </c>
      <c r="H31" s="12">
        <v>0.17879999999999999</v>
      </c>
      <c r="I31" s="12">
        <v>0.17249999999999999</v>
      </c>
      <c r="K31" s="14">
        <f t="shared" si="0"/>
        <v>47.438790821114004</v>
      </c>
    </row>
    <row r="32" spans="1:11" x14ac:dyDescent="0.25">
      <c r="A32">
        <v>2000</v>
      </c>
      <c r="B32" t="s">
        <v>15</v>
      </c>
      <c r="C32" s="12">
        <v>-9.0999999999999998E-2</v>
      </c>
      <c r="D32" s="13">
        <v>43.12</v>
      </c>
      <c r="E32" s="12">
        <v>0.18329999999999999</v>
      </c>
      <c r="F32" s="12">
        <v>0.17460000000000001</v>
      </c>
      <c r="G32" s="12">
        <v>0.16020000000000001</v>
      </c>
      <c r="H32" s="12">
        <v>0.15679999999999999</v>
      </c>
      <c r="I32" s="12">
        <v>0.15340000000000001</v>
      </c>
      <c r="K32" s="14">
        <f t="shared" si="0"/>
        <v>43.12186085639263</v>
      </c>
    </row>
    <row r="33" spans="1:21" x14ac:dyDescent="0.25">
      <c r="A33">
        <v>2001</v>
      </c>
      <c r="B33" t="s">
        <v>16</v>
      </c>
      <c r="C33" s="12">
        <v>-0.11890000000000001</v>
      </c>
      <c r="D33" s="13">
        <v>37.99</v>
      </c>
      <c r="E33" s="12">
        <v>0.107</v>
      </c>
      <c r="F33" s="12">
        <v>0.12939999999999999</v>
      </c>
      <c r="G33" s="12">
        <v>0.13739999999999999</v>
      </c>
      <c r="H33" s="12">
        <v>0.15240000000000001</v>
      </c>
      <c r="I33" s="12">
        <v>0.13780000000000001</v>
      </c>
      <c r="K33" s="14">
        <f t="shared" si="0"/>
        <v>37.994671600567543</v>
      </c>
    </row>
    <row r="34" spans="1:21" x14ac:dyDescent="0.25">
      <c r="A34">
        <v>2002</v>
      </c>
      <c r="B34" t="s">
        <v>17</v>
      </c>
      <c r="C34" s="12">
        <v>-0.221</v>
      </c>
      <c r="D34" s="13">
        <v>29.6</v>
      </c>
      <c r="E34" t="s">
        <v>18</v>
      </c>
      <c r="F34" s="12">
        <v>9.3399999999999997E-2</v>
      </c>
      <c r="G34" s="12">
        <v>0.1148</v>
      </c>
      <c r="H34" s="12">
        <v>0.12709999999999999</v>
      </c>
      <c r="I34" s="12">
        <v>0.1298</v>
      </c>
      <c r="K34" s="14">
        <f t="shared" si="0"/>
        <v>29.597849176842118</v>
      </c>
    </row>
    <row r="35" spans="1:21" x14ac:dyDescent="0.25">
      <c r="A35">
        <v>2003</v>
      </c>
      <c r="B35" s="12">
        <v>0.26379999999999998</v>
      </c>
      <c r="C35" s="12">
        <v>0.2868</v>
      </c>
      <c r="D35" s="13">
        <v>38.090000000000003</v>
      </c>
      <c r="E35" t="s">
        <v>19</v>
      </c>
      <c r="F35" s="12">
        <v>0.11070000000000001</v>
      </c>
      <c r="G35" s="12">
        <v>0.1222</v>
      </c>
      <c r="H35" s="12">
        <v>0.1298</v>
      </c>
      <c r="I35" s="12">
        <v>0.1384</v>
      </c>
      <c r="K35" s="14">
        <f t="shared" si="0"/>
        <v>38.086512320760434</v>
      </c>
    </row>
    <row r="36" spans="1:21" x14ac:dyDescent="0.25">
      <c r="A36">
        <v>2004</v>
      </c>
      <c r="B36" s="12">
        <v>8.9899999999999994E-2</v>
      </c>
      <c r="C36" s="12">
        <v>0.10879999999999999</v>
      </c>
      <c r="D36" s="13">
        <v>42.23</v>
      </c>
      <c r="E36" t="s">
        <v>20</v>
      </c>
      <c r="F36" s="12">
        <v>0.1207</v>
      </c>
      <c r="G36" s="12">
        <v>0.1094</v>
      </c>
      <c r="H36" s="12">
        <v>0.13220000000000001</v>
      </c>
      <c r="I36" s="12">
        <v>0.13539999999999999</v>
      </c>
      <c r="K36" s="14">
        <f t="shared" si="0"/>
        <v>42.23032486125917</v>
      </c>
    </row>
    <row r="37" spans="1:21" x14ac:dyDescent="0.25">
      <c r="A37">
        <v>2005</v>
      </c>
      <c r="B37" s="12">
        <v>0.03</v>
      </c>
      <c r="C37" s="12">
        <v>4.9099999999999998E-2</v>
      </c>
      <c r="D37" s="13">
        <v>44.3</v>
      </c>
      <c r="E37" s="12">
        <v>5.4000000000000003E-3</v>
      </c>
      <c r="F37" s="12">
        <v>9.0700000000000003E-2</v>
      </c>
      <c r="G37" s="12">
        <v>0.1152</v>
      </c>
      <c r="H37" s="12">
        <v>0.11940000000000001</v>
      </c>
      <c r="I37" s="12">
        <v>0.12479999999999999</v>
      </c>
      <c r="K37" s="14">
        <f t="shared" si="0"/>
        <v>44.303833811946994</v>
      </c>
    </row>
    <row r="38" spans="1:21" x14ac:dyDescent="0.25">
      <c r="A38">
        <v>2006</v>
      </c>
      <c r="B38" s="12">
        <v>0.13619999999999999</v>
      </c>
      <c r="C38" s="12">
        <v>0.15790000000000001</v>
      </c>
      <c r="D38" s="13">
        <v>51.3</v>
      </c>
      <c r="E38" s="12">
        <v>6.1899999999999997E-2</v>
      </c>
      <c r="F38" s="12">
        <v>8.4199999999999997E-2</v>
      </c>
      <c r="G38" s="12">
        <v>0.10639999999999999</v>
      </c>
      <c r="H38" s="12">
        <v>0.11799999999999999</v>
      </c>
      <c r="I38" s="12">
        <v>0.13370000000000001</v>
      </c>
      <c r="K38" s="14">
        <f t="shared" si="0"/>
        <v>51.299409170853423</v>
      </c>
    </row>
    <row r="39" spans="1:21" x14ac:dyDescent="0.25">
      <c r="A39">
        <v>2007</v>
      </c>
      <c r="B39" s="12">
        <v>3.5299999999999998E-2</v>
      </c>
      <c r="C39" s="12">
        <v>5.4899999999999997E-2</v>
      </c>
      <c r="D39" s="13">
        <v>54.12</v>
      </c>
      <c r="E39" s="12">
        <v>0.1283</v>
      </c>
      <c r="F39" s="12">
        <v>5.91E-2</v>
      </c>
      <c r="G39" s="12">
        <v>0.10489999999999999</v>
      </c>
      <c r="H39" s="12">
        <v>0.1182</v>
      </c>
      <c r="I39" s="12">
        <v>0.1273</v>
      </c>
      <c r="K39" s="14">
        <f t="shared" si="0"/>
        <v>54.115746734333271</v>
      </c>
    </row>
    <row r="40" spans="1:21" x14ac:dyDescent="0.25">
      <c r="A40">
        <v>2008</v>
      </c>
      <c r="B40" t="s">
        <v>21</v>
      </c>
      <c r="C40" s="12">
        <v>-0.37</v>
      </c>
      <c r="D40" s="13">
        <v>34.090000000000003</v>
      </c>
      <c r="E40" t="s">
        <v>22</v>
      </c>
      <c r="F40" t="s">
        <v>23</v>
      </c>
      <c r="G40" s="12">
        <v>6.4600000000000005E-2</v>
      </c>
      <c r="H40" s="12">
        <v>8.43E-2</v>
      </c>
      <c r="I40" s="12">
        <v>9.7699999999999995E-2</v>
      </c>
      <c r="K40" s="14">
        <f t="shared" si="0"/>
        <v>34.092920442629961</v>
      </c>
    </row>
    <row r="41" spans="1:21" x14ac:dyDescent="0.25">
      <c r="A41">
        <v>2009</v>
      </c>
      <c r="B41" s="12">
        <v>0.23449999999999999</v>
      </c>
      <c r="C41" s="12">
        <v>0.2646</v>
      </c>
      <c r="D41" s="13">
        <v>43.11</v>
      </c>
      <c r="E41" s="12">
        <v>4.1999999999999997E-3</v>
      </c>
      <c r="F41" t="s">
        <v>24</v>
      </c>
      <c r="G41" s="12">
        <v>8.0399999999999999E-2</v>
      </c>
      <c r="H41" s="12">
        <v>8.2100000000000006E-2</v>
      </c>
      <c r="I41" s="12">
        <v>0.10539999999999999</v>
      </c>
      <c r="K41" s="14">
        <f t="shared" si="0"/>
        <v>43.113907191749846</v>
      </c>
    </row>
    <row r="42" spans="1:21" x14ac:dyDescent="0.25">
      <c r="A42">
        <v>2010</v>
      </c>
      <c r="B42" s="12">
        <v>0.1278</v>
      </c>
      <c r="C42" s="12">
        <v>0.15060000000000001</v>
      </c>
      <c r="D42" s="13">
        <v>49.61</v>
      </c>
      <c r="E42" s="12">
        <v>2.29E-2</v>
      </c>
      <c r="F42" s="12">
        <v>1.41E-2</v>
      </c>
      <c r="G42" s="12">
        <v>6.7599999999999993E-2</v>
      </c>
      <c r="H42" s="12">
        <v>9.1399999999999995E-2</v>
      </c>
      <c r="I42" s="12">
        <v>9.9400000000000002E-2</v>
      </c>
      <c r="K42" s="14">
        <f t="shared" si="0"/>
        <v>49.606861614827373</v>
      </c>
    </row>
    <row r="43" spans="1:21" x14ac:dyDescent="0.25">
      <c r="A43">
        <v>2011</v>
      </c>
      <c r="B43" s="12">
        <v>0</v>
      </c>
      <c r="C43" s="12">
        <v>2.1100000000000001E-2</v>
      </c>
      <c r="D43" s="13">
        <v>50.65</v>
      </c>
      <c r="E43" t="s">
        <v>25</v>
      </c>
      <c r="F43" s="12">
        <v>2.92E-2</v>
      </c>
      <c r="G43" s="12">
        <v>5.45E-2</v>
      </c>
      <c r="H43" s="12">
        <v>7.8100000000000003E-2</v>
      </c>
      <c r="I43" s="12">
        <v>9.2799999999999994E-2</v>
      </c>
      <c r="K43" s="14">
        <f t="shared" si="0"/>
        <v>50.653566394900224</v>
      </c>
    </row>
    <row r="44" spans="1:21" x14ac:dyDescent="0.25">
      <c r="A44">
        <v>2012</v>
      </c>
      <c r="B44" s="12">
        <v>0.1341</v>
      </c>
      <c r="C44" s="12">
        <v>0.16</v>
      </c>
      <c r="D44" s="13">
        <v>58.76</v>
      </c>
      <c r="E44" s="12">
        <v>1.66E-2</v>
      </c>
      <c r="F44" s="12">
        <v>7.0999999999999994E-2</v>
      </c>
      <c r="G44" s="12">
        <v>4.4699999999999997E-2</v>
      </c>
      <c r="H44" s="12">
        <v>8.2199999999999995E-2</v>
      </c>
      <c r="I44" s="12">
        <v>9.7100000000000006E-2</v>
      </c>
      <c r="K44" s="14">
        <f t="shared" si="0"/>
        <v>58.758137018084255</v>
      </c>
    </row>
    <row r="45" spans="1:21" x14ac:dyDescent="0.25">
      <c r="A45">
        <v>2013</v>
      </c>
      <c r="B45" s="12">
        <v>0.29599999999999999</v>
      </c>
      <c r="C45" s="12">
        <v>0.32390000000000002</v>
      </c>
      <c r="D45" s="13">
        <v>77.790000000000006</v>
      </c>
      <c r="E45" s="12">
        <v>0.1794</v>
      </c>
      <c r="F45" s="12">
        <v>7.3999999999999996E-2</v>
      </c>
      <c r="G45" s="12">
        <v>4.6800000000000001E-2</v>
      </c>
      <c r="H45" s="12">
        <v>9.2200000000000004E-2</v>
      </c>
      <c r="I45" s="12">
        <v>0.1026</v>
      </c>
      <c r="K45" s="14">
        <f t="shared" si="0"/>
        <v>77.789897598241751</v>
      </c>
    </row>
    <row r="46" spans="1:21" x14ac:dyDescent="0.25">
      <c r="A46">
        <v>2014</v>
      </c>
      <c r="B46" s="12">
        <v>0.1139</v>
      </c>
      <c r="C46" s="12">
        <v>0.13689999999999999</v>
      </c>
      <c r="D46" s="13">
        <v>88.44</v>
      </c>
      <c r="E46" s="12">
        <v>0.1545</v>
      </c>
      <c r="F46" s="12">
        <v>7.6700000000000004E-2</v>
      </c>
      <c r="G46" s="12">
        <v>4.24E-2</v>
      </c>
      <c r="H46" s="12">
        <v>9.8500000000000004E-2</v>
      </c>
      <c r="I46" s="12">
        <v>9.6199999999999994E-2</v>
      </c>
      <c r="K46" s="14">
        <f t="shared" si="0"/>
        <v>88.439334579441052</v>
      </c>
    </row>
    <row r="47" spans="1:21" x14ac:dyDescent="0.25">
      <c r="A47">
        <v>2015</v>
      </c>
      <c r="B47" t="s">
        <v>26</v>
      </c>
      <c r="C47" s="12">
        <v>1.38E-2</v>
      </c>
      <c r="D47" s="13">
        <v>89.66</v>
      </c>
      <c r="E47" s="12">
        <v>0.12570000000000001</v>
      </c>
      <c r="F47" s="12">
        <v>7.2999999999999995E-2</v>
      </c>
      <c r="G47" s="12">
        <v>0.05</v>
      </c>
      <c r="H47" s="12">
        <v>8.1900000000000001E-2</v>
      </c>
      <c r="I47" s="12">
        <v>9.8199999999999996E-2</v>
      </c>
      <c r="K47" s="14">
        <f t="shared" si="0"/>
        <v>89.659797396637344</v>
      </c>
      <c r="U47" s="15"/>
    </row>
    <row r="48" spans="1:21" x14ac:dyDescent="0.25">
      <c r="A48">
        <v>2016</v>
      </c>
      <c r="B48" s="12">
        <v>9.5399999999999999E-2</v>
      </c>
      <c r="C48" s="12">
        <v>0.1196</v>
      </c>
      <c r="D48" s="13">
        <v>100.38</v>
      </c>
      <c r="E48" s="12">
        <v>0.14660000000000001</v>
      </c>
      <c r="F48" s="12">
        <v>6.9400000000000003E-2</v>
      </c>
      <c r="G48" s="12">
        <v>6.6900000000000001E-2</v>
      </c>
      <c r="H48" s="12">
        <v>7.6799999999999993E-2</v>
      </c>
      <c r="I48" s="12">
        <v>9.1499999999999998E-2</v>
      </c>
      <c r="K48" s="14">
        <f t="shared" si="0"/>
        <v>100.38310916527516</v>
      </c>
      <c r="U48" s="15"/>
    </row>
    <row r="49" spans="1:21" x14ac:dyDescent="0.25">
      <c r="A49">
        <v>2017</v>
      </c>
      <c r="B49" s="12">
        <v>0.19420000000000001</v>
      </c>
      <c r="C49" s="12">
        <v>0.21829999999999999</v>
      </c>
      <c r="D49" s="13">
        <v>122.3</v>
      </c>
      <c r="E49" s="12">
        <v>0.15790000000000001</v>
      </c>
      <c r="F49" s="12">
        <v>8.4900000000000003E-2</v>
      </c>
      <c r="G49" s="12">
        <v>9.9199999999999997E-2</v>
      </c>
      <c r="H49" s="12">
        <v>7.1900000000000006E-2</v>
      </c>
      <c r="I49" s="12">
        <v>9.69E-2</v>
      </c>
      <c r="K49" s="14">
        <f t="shared" si="0"/>
        <v>122.29674189605471</v>
      </c>
      <c r="U49" s="15"/>
    </row>
    <row r="50" spans="1:21" x14ac:dyDescent="0.25">
      <c r="A50">
        <v>2018</v>
      </c>
      <c r="B50" t="s">
        <v>27</v>
      </c>
      <c r="C50" s="12">
        <v>-4.3799999999999999E-2</v>
      </c>
      <c r="D50" s="13">
        <v>116.94</v>
      </c>
      <c r="E50" s="12">
        <v>8.4900000000000003E-2</v>
      </c>
      <c r="F50" s="12">
        <v>0.13120000000000001</v>
      </c>
      <c r="G50" s="12">
        <v>7.7700000000000005E-2</v>
      </c>
      <c r="H50" s="12">
        <v>5.62E-2</v>
      </c>
      <c r="I50" s="12">
        <v>9.0700000000000003E-2</v>
      </c>
      <c r="K50" s="14">
        <f t="shared" si="0"/>
        <v>116.94014460100752</v>
      </c>
    </row>
    <row r="51" spans="1:21" x14ac:dyDescent="0.25">
      <c r="A51">
        <v>2019</v>
      </c>
      <c r="B51" s="12">
        <v>0.2888</v>
      </c>
      <c r="C51" s="12">
        <v>0.31490000000000001</v>
      </c>
      <c r="D51" s="13">
        <v>153.76</v>
      </c>
      <c r="E51" s="12">
        <v>0.11700000000000001</v>
      </c>
      <c r="F51" s="12">
        <v>0.1356</v>
      </c>
      <c r="G51" s="12">
        <v>0.09</v>
      </c>
      <c r="H51" s="12">
        <v>6.0600000000000001E-2</v>
      </c>
      <c r="I51" s="12">
        <v>0.1022</v>
      </c>
      <c r="K51" s="14">
        <f t="shared" si="0"/>
        <v>153.76459613586479</v>
      </c>
      <c r="U51" s="20"/>
    </row>
    <row r="54" spans="1:21" x14ac:dyDescent="0.25">
      <c r="C54" s="12">
        <f>AVERAGE(C2:C51)</f>
        <v>0.12009999999999998</v>
      </c>
      <c r="I54" t="s">
        <v>28</v>
      </c>
      <c r="K54" s="11">
        <f>_xlfn.RRI(51,1,K51)</f>
        <v>0.1037724153700279</v>
      </c>
      <c r="Q54" s="11"/>
      <c r="U5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0A9F-413F-49B6-83A5-834B9FDD4FDB}">
  <dimension ref="A1:I56"/>
  <sheetViews>
    <sheetView topLeftCell="A22" workbookViewId="0">
      <selection activeCell="I54" sqref="I54"/>
    </sheetView>
  </sheetViews>
  <sheetFormatPr defaultRowHeight="15" x14ac:dyDescent="0.25"/>
  <cols>
    <col min="1" max="1" width="5" bestFit="1" customWidth="1"/>
    <col min="2" max="2" width="16.140625" bestFit="1" customWidth="1"/>
    <col min="3" max="3" width="10.28515625" bestFit="1" customWidth="1"/>
    <col min="4" max="5" width="9.85546875" bestFit="1" customWidth="1"/>
    <col min="6" max="6" width="10.28515625" bestFit="1" customWidth="1"/>
    <col min="7" max="7" width="16.42578125" bestFit="1" customWidth="1"/>
  </cols>
  <sheetData>
    <row r="1" spans="1:9" x14ac:dyDescent="0.25">
      <c r="A1" s="23" t="s">
        <v>1</v>
      </c>
      <c r="B1" s="23" t="s">
        <v>44</v>
      </c>
      <c r="C1" s="23" t="s">
        <v>40</v>
      </c>
      <c r="D1" s="23" t="s">
        <v>41</v>
      </c>
      <c r="E1" s="23" t="s">
        <v>42</v>
      </c>
      <c r="F1" s="23" t="s">
        <v>43</v>
      </c>
      <c r="G1" s="23" t="s">
        <v>45</v>
      </c>
    </row>
    <row r="2" spans="1:9" x14ac:dyDescent="0.25">
      <c r="A2">
        <v>1970</v>
      </c>
      <c r="B2" s="13">
        <v>35.96</v>
      </c>
      <c r="C2" s="13">
        <v>35.130000000000003</v>
      </c>
      <c r="D2" s="13">
        <v>39.19</v>
      </c>
      <c r="E2" s="13">
        <v>34.78</v>
      </c>
      <c r="F2" s="13">
        <v>37.380000000000003</v>
      </c>
      <c r="G2" s="12">
        <v>6.1600000000000002E-2</v>
      </c>
      <c r="I2" s="14">
        <f>1+G2</f>
        <v>1.0616000000000001</v>
      </c>
    </row>
    <row r="3" spans="1:9" x14ac:dyDescent="0.25">
      <c r="A3">
        <v>1971</v>
      </c>
      <c r="B3" s="13">
        <v>40.799999999999997</v>
      </c>
      <c r="C3" s="13">
        <v>37.33</v>
      </c>
      <c r="D3" s="13">
        <v>43.9</v>
      </c>
      <c r="E3" s="13">
        <v>37.33</v>
      </c>
      <c r="F3" s="13">
        <v>43.5</v>
      </c>
      <c r="G3" s="12">
        <v>0.16370000000000001</v>
      </c>
      <c r="I3" s="14">
        <f>I2*(1+G3)</f>
        <v>1.2353839200000001</v>
      </c>
    </row>
    <row r="4" spans="1:9" x14ac:dyDescent="0.25">
      <c r="A4">
        <v>1972</v>
      </c>
      <c r="B4" s="13">
        <v>58.17</v>
      </c>
      <c r="C4" s="13">
        <v>43.73</v>
      </c>
      <c r="D4" s="13">
        <v>70</v>
      </c>
      <c r="E4" s="13">
        <v>43.73</v>
      </c>
      <c r="F4" s="13">
        <v>64.7</v>
      </c>
      <c r="G4" s="12">
        <v>0.4874</v>
      </c>
      <c r="I4" s="14">
        <f t="shared" ref="I4:I51" si="0">I3*(1+G4)</f>
        <v>1.8375100426080002</v>
      </c>
    </row>
    <row r="5" spans="1:9" x14ac:dyDescent="0.25">
      <c r="A5">
        <v>1973</v>
      </c>
      <c r="B5" s="13">
        <v>97.12</v>
      </c>
      <c r="C5" s="13">
        <v>64.989999999999995</v>
      </c>
      <c r="D5" s="13">
        <v>127</v>
      </c>
      <c r="E5" s="13">
        <v>64.099999999999994</v>
      </c>
      <c r="F5" s="13">
        <v>112.25</v>
      </c>
      <c r="G5" s="12">
        <v>0.7349</v>
      </c>
      <c r="I5" s="14">
        <f t="shared" si="0"/>
        <v>3.1878961729206199</v>
      </c>
    </row>
    <row r="6" spans="1:9" x14ac:dyDescent="0.25">
      <c r="A6">
        <v>1974</v>
      </c>
      <c r="B6" s="13">
        <v>158.76</v>
      </c>
      <c r="C6" s="13">
        <v>114.75</v>
      </c>
      <c r="D6" s="13">
        <v>197.5</v>
      </c>
      <c r="E6" s="13">
        <v>114.75</v>
      </c>
      <c r="F6" s="13">
        <v>187.5</v>
      </c>
      <c r="G6" s="12">
        <v>0.6704</v>
      </c>
      <c r="I6" s="14">
        <f t="shared" si="0"/>
        <v>5.325061767246603</v>
      </c>
    </row>
    <row r="7" spans="1:9" x14ac:dyDescent="0.25">
      <c r="A7">
        <v>1975</v>
      </c>
      <c r="B7" s="13">
        <v>160.87</v>
      </c>
      <c r="C7" s="13">
        <v>185</v>
      </c>
      <c r="D7" s="13">
        <v>186.25</v>
      </c>
      <c r="E7" s="13">
        <v>128.75</v>
      </c>
      <c r="F7" s="13">
        <v>140.25</v>
      </c>
      <c r="G7" s="12">
        <v>-0.252</v>
      </c>
      <c r="I7" s="14">
        <f t="shared" si="0"/>
        <v>3.9831462019004591</v>
      </c>
    </row>
    <row r="8" spans="1:9" x14ac:dyDescent="0.25">
      <c r="A8">
        <v>1976</v>
      </c>
      <c r="B8" s="13">
        <v>124.8</v>
      </c>
      <c r="C8" s="13">
        <v>140.35</v>
      </c>
      <c r="D8" s="13">
        <v>140.35</v>
      </c>
      <c r="E8" s="13">
        <v>103.05</v>
      </c>
      <c r="F8" s="13">
        <v>134.55000000000001</v>
      </c>
      <c r="G8" s="12">
        <v>-4.0599999999999997E-2</v>
      </c>
      <c r="I8" s="14">
        <f t="shared" si="0"/>
        <v>3.8214304661033007</v>
      </c>
    </row>
    <row r="9" spans="1:9" x14ac:dyDescent="0.25">
      <c r="A9">
        <v>1977</v>
      </c>
      <c r="B9" s="13">
        <v>147.84</v>
      </c>
      <c r="C9" s="13">
        <v>136.1</v>
      </c>
      <c r="D9" s="13">
        <v>168.15</v>
      </c>
      <c r="E9" s="13">
        <v>129.4</v>
      </c>
      <c r="F9" s="13">
        <v>165.6</v>
      </c>
      <c r="G9" s="12">
        <v>0.23080000000000001</v>
      </c>
      <c r="I9" s="14">
        <f t="shared" si="0"/>
        <v>4.7034166176799426</v>
      </c>
    </row>
    <row r="10" spans="1:9" x14ac:dyDescent="0.25">
      <c r="A10">
        <v>1978</v>
      </c>
      <c r="B10" s="13">
        <v>193.57</v>
      </c>
      <c r="C10" s="13">
        <v>168.6</v>
      </c>
      <c r="D10" s="13">
        <v>243.65</v>
      </c>
      <c r="E10" s="13">
        <v>166.3</v>
      </c>
      <c r="F10" s="13">
        <v>224.5</v>
      </c>
      <c r="G10" s="12">
        <v>0.35570000000000002</v>
      </c>
      <c r="I10" s="14">
        <f t="shared" si="0"/>
        <v>6.3764219085886991</v>
      </c>
    </row>
    <row r="11" spans="1:9" x14ac:dyDescent="0.25">
      <c r="A11">
        <v>1979</v>
      </c>
      <c r="B11" s="13">
        <v>307.01</v>
      </c>
      <c r="C11" s="13">
        <v>227.15</v>
      </c>
      <c r="D11" s="13">
        <v>524</v>
      </c>
      <c r="E11" s="13">
        <v>216.55</v>
      </c>
      <c r="F11" s="13">
        <v>524</v>
      </c>
      <c r="G11" s="12">
        <v>1.3341000000000001</v>
      </c>
      <c r="I11" s="14">
        <f t="shared" si="0"/>
        <v>14.883206376836885</v>
      </c>
    </row>
    <row r="12" spans="1:9" x14ac:dyDescent="0.25">
      <c r="A12">
        <v>1980</v>
      </c>
      <c r="B12" s="13">
        <v>614.75</v>
      </c>
      <c r="C12" s="13">
        <v>559</v>
      </c>
      <c r="D12" s="13">
        <v>843</v>
      </c>
      <c r="E12" s="13">
        <v>474</v>
      </c>
      <c r="F12" s="13">
        <v>589.5</v>
      </c>
      <c r="G12" s="12">
        <v>0.125</v>
      </c>
      <c r="I12" s="14">
        <f t="shared" si="0"/>
        <v>16.743607173941495</v>
      </c>
    </row>
    <row r="13" spans="1:9" x14ac:dyDescent="0.25">
      <c r="A13">
        <v>1981</v>
      </c>
      <c r="B13" s="13">
        <v>459.16</v>
      </c>
      <c r="C13" s="13">
        <v>592</v>
      </c>
      <c r="D13" s="13">
        <v>599.25</v>
      </c>
      <c r="E13" s="13">
        <v>391.75</v>
      </c>
      <c r="F13" s="13">
        <v>400</v>
      </c>
      <c r="G13" s="12">
        <v>-0.32150000000000001</v>
      </c>
      <c r="I13" s="14">
        <f t="shared" si="0"/>
        <v>11.360537467519304</v>
      </c>
    </row>
    <row r="14" spans="1:9" x14ac:dyDescent="0.25">
      <c r="A14">
        <v>1982</v>
      </c>
      <c r="B14" s="13">
        <v>376.11</v>
      </c>
      <c r="C14" s="13">
        <v>399</v>
      </c>
      <c r="D14" s="13">
        <v>488.5</v>
      </c>
      <c r="E14" s="13">
        <v>297</v>
      </c>
      <c r="F14" s="13">
        <v>448</v>
      </c>
      <c r="G14" s="12">
        <v>0.12</v>
      </c>
      <c r="I14" s="14">
        <f t="shared" si="0"/>
        <v>12.723801963621622</v>
      </c>
    </row>
    <row r="15" spans="1:9" x14ac:dyDescent="0.25">
      <c r="A15">
        <v>1983</v>
      </c>
      <c r="B15" s="13">
        <v>423.71</v>
      </c>
      <c r="C15" s="13">
        <v>452.75</v>
      </c>
      <c r="D15" s="13">
        <v>511.5</v>
      </c>
      <c r="E15" s="13">
        <v>374.75</v>
      </c>
      <c r="F15" s="13">
        <v>381.5</v>
      </c>
      <c r="G15" s="12">
        <v>-0.1484</v>
      </c>
      <c r="I15" s="14">
        <f t="shared" si="0"/>
        <v>10.835589752220173</v>
      </c>
    </row>
    <row r="16" spans="1:9" x14ac:dyDescent="0.25">
      <c r="A16">
        <v>1984</v>
      </c>
      <c r="B16" s="13">
        <v>360.65</v>
      </c>
      <c r="C16" s="13">
        <v>384</v>
      </c>
      <c r="D16" s="13">
        <v>406.85</v>
      </c>
      <c r="E16" s="13">
        <v>303.25</v>
      </c>
      <c r="F16" s="13">
        <v>309</v>
      </c>
      <c r="G16" s="12">
        <v>-0.19</v>
      </c>
      <c r="I16" s="14">
        <f t="shared" si="0"/>
        <v>8.7768276992983409</v>
      </c>
    </row>
    <row r="17" spans="1:9" x14ac:dyDescent="0.25">
      <c r="A17">
        <v>1985</v>
      </c>
      <c r="B17" s="13">
        <v>317.42</v>
      </c>
      <c r="C17" s="13">
        <v>306.25</v>
      </c>
      <c r="D17" s="13">
        <v>339.3</v>
      </c>
      <c r="E17" s="13">
        <v>285</v>
      </c>
      <c r="F17" s="13">
        <v>327</v>
      </c>
      <c r="G17" s="12">
        <v>5.8299999999999998E-2</v>
      </c>
      <c r="I17" s="14">
        <f t="shared" si="0"/>
        <v>9.2885167541674338</v>
      </c>
    </row>
    <row r="18" spans="1:9" x14ac:dyDescent="0.25">
      <c r="A18">
        <v>1986</v>
      </c>
      <c r="B18" s="13">
        <v>368.2</v>
      </c>
      <c r="C18" s="13">
        <v>327.10000000000002</v>
      </c>
      <c r="D18" s="13">
        <v>442.75</v>
      </c>
      <c r="E18" s="13">
        <v>326</v>
      </c>
      <c r="F18" s="13">
        <v>390.9</v>
      </c>
      <c r="G18" s="12">
        <v>0.19539999999999999</v>
      </c>
      <c r="I18" s="14">
        <f t="shared" si="0"/>
        <v>11.10349292793175</v>
      </c>
    </row>
    <row r="19" spans="1:9" x14ac:dyDescent="0.25">
      <c r="A19">
        <v>1987</v>
      </c>
      <c r="B19" s="13">
        <v>446.84</v>
      </c>
      <c r="C19" s="13">
        <v>402.4</v>
      </c>
      <c r="D19" s="13">
        <v>502.75</v>
      </c>
      <c r="E19" s="13">
        <v>392.6</v>
      </c>
      <c r="F19" s="13">
        <v>486.5</v>
      </c>
      <c r="G19" s="12">
        <v>0.24460000000000001</v>
      </c>
      <c r="I19" s="14">
        <f t="shared" si="0"/>
        <v>13.819407298103856</v>
      </c>
    </row>
    <row r="20" spans="1:9" x14ac:dyDescent="0.25">
      <c r="A20">
        <v>1988</v>
      </c>
      <c r="B20" s="13">
        <v>436.78</v>
      </c>
      <c r="C20" s="13">
        <v>484.1</v>
      </c>
      <c r="D20" s="13">
        <v>485.3</v>
      </c>
      <c r="E20" s="13">
        <v>389.05</v>
      </c>
      <c r="F20" s="13">
        <v>410.15</v>
      </c>
      <c r="G20" s="12">
        <v>-0.15690000000000001</v>
      </c>
      <c r="I20" s="14">
        <f t="shared" si="0"/>
        <v>11.651142293031361</v>
      </c>
    </row>
    <row r="21" spans="1:9" x14ac:dyDescent="0.25">
      <c r="A21">
        <v>1989</v>
      </c>
      <c r="B21" s="13">
        <v>381.27</v>
      </c>
      <c r="C21" s="13">
        <v>413.6</v>
      </c>
      <c r="D21" s="13">
        <v>417.15</v>
      </c>
      <c r="E21" s="13">
        <v>358.1</v>
      </c>
      <c r="F21" s="13">
        <v>401</v>
      </c>
      <c r="G21" s="12">
        <v>-2.23E-2</v>
      </c>
      <c r="I21" s="14">
        <f t="shared" si="0"/>
        <v>11.391321819896762</v>
      </c>
    </row>
    <row r="22" spans="1:9" x14ac:dyDescent="0.25">
      <c r="A22">
        <v>1990</v>
      </c>
      <c r="B22" s="13">
        <v>383.73</v>
      </c>
      <c r="C22" s="13">
        <v>401.65</v>
      </c>
      <c r="D22" s="13">
        <v>421.4</v>
      </c>
      <c r="E22" s="13">
        <v>346.75</v>
      </c>
      <c r="F22" s="13">
        <v>391</v>
      </c>
      <c r="G22" s="12">
        <v>-2.4899999999999999E-2</v>
      </c>
      <c r="I22" s="14">
        <f t="shared" si="0"/>
        <v>11.107677906581332</v>
      </c>
    </row>
    <row r="23" spans="1:9" x14ac:dyDescent="0.25">
      <c r="A23">
        <v>1991</v>
      </c>
      <c r="B23" s="13">
        <v>362.34</v>
      </c>
      <c r="C23" s="13">
        <v>392.5</v>
      </c>
      <c r="D23" s="13">
        <v>403.7</v>
      </c>
      <c r="E23" s="13">
        <v>343.5</v>
      </c>
      <c r="F23" s="13">
        <v>353.4</v>
      </c>
      <c r="G23" s="12">
        <v>-9.6199999999999994E-2</v>
      </c>
      <c r="I23" s="14">
        <f t="shared" si="0"/>
        <v>10.039119291968207</v>
      </c>
    </row>
    <row r="24" spans="1:9" x14ac:dyDescent="0.25">
      <c r="A24">
        <v>1992</v>
      </c>
      <c r="B24" s="13">
        <v>343.87</v>
      </c>
      <c r="C24" s="13">
        <v>351.2</v>
      </c>
      <c r="D24" s="13">
        <v>359.3</v>
      </c>
      <c r="E24" s="13">
        <v>330.2</v>
      </c>
      <c r="F24" s="13">
        <v>332.9</v>
      </c>
      <c r="G24" s="12">
        <v>-5.8000000000000003E-2</v>
      </c>
      <c r="I24" s="14">
        <f t="shared" si="0"/>
        <v>9.456850373034051</v>
      </c>
    </row>
    <row r="25" spans="1:9" x14ac:dyDescent="0.25">
      <c r="A25">
        <v>1993</v>
      </c>
      <c r="B25" s="13">
        <v>360.05</v>
      </c>
      <c r="C25" s="13">
        <v>329.4</v>
      </c>
      <c r="D25" s="13">
        <v>406.7</v>
      </c>
      <c r="E25" s="13">
        <v>326.5</v>
      </c>
      <c r="F25" s="13">
        <v>390.65</v>
      </c>
      <c r="G25" s="12">
        <v>0.17349999999999999</v>
      </c>
      <c r="I25" s="14">
        <f t="shared" si="0"/>
        <v>11.097613912755458</v>
      </c>
    </row>
    <row r="26" spans="1:9" x14ac:dyDescent="0.25">
      <c r="A26">
        <v>1994</v>
      </c>
      <c r="B26" s="13">
        <v>384.16</v>
      </c>
      <c r="C26" s="13">
        <v>395</v>
      </c>
      <c r="D26" s="13">
        <v>397.5</v>
      </c>
      <c r="E26" s="13">
        <v>370.25</v>
      </c>
      <c r="F26" s="13">
        <v>382.5</v>
      </c>
      <c r="G26" s="12">
        <v>-2.0899999999999998E-2</v>
      </c>
      <c r="I26" s="14">
        <f t="shared" si="0"/>
        <v>10.865673781978868</v>
      </c>
    </row>
    <row r="27" spans="1:9" x14ac:dyDescent="0.25">
      <c r="A27">
        <v>1995</v>
      </c>
      <c r="B27" s="13">
        <v>384.07</v>
      </c>
      <c r="C27" s="13">
        <v>381.4</v>
      </c>
      <c r="D27" s="13">
        <v>396.95</v>
      </c>
      <c r="E27" s="13">
        <v>372.45</v>
      </c>
      <c r="F27" s="13">
        <v>386.7</v>
      </c>
      <c r="G27" s="12">
        <v>1.0999999999999999E-2</v>
      </c>
      <c r="I27" s="14">
        <f t="shared" si="0"/>
        <v>10.985196193580634</v>
      </c>
    </row>
    <row r="28" spans="1:9" x14ac:dyDescent="0.25">
      <c r="A28">
        <v>1996</v>
      </c>
      <c r="B28" s="13">
        <v>387.73</v>
      </c>
      <c r="C28" s="13">
        <v>387.1</v>
      </c>
      <c r="D28" s="13">
        <v>416.25</v>
      </c>
      <c r="E28" s="13">
        <v>368.3</v>
      </c>
      <c r="F28" s="13">
        <v>369.55</v>
      </c>
      <c r="G28" s="12">
        <v>-4.4299999999999999E-2</v>
      </c>
      <c r="I28" s="14">
        <f t="shared" si="0"/>
        <v>10.498552002205011</v>
      </c>
    </row>
    <row r="29" spans="1:9" x14ac:dyDescent="0.25">
      <c r="A29">
        <v>1997</v>
      </c>
      <c r="B29" s="13">
        <v>331</v>
      </c>
      <c r="C29" s="13">
        <v>367.8</v>
      </c>
      <c r="D29" s="13">
        <v>367.8</v>
      </c>
      <c r="E29" s="13">
        <v>283.05</v>
      </c>
      <c r="F29" s="13">
        <v>289.2</v>
      </c>
      <c r="G29" s="12">
        <v>-0.21740000000000001</v>
      </c>
      <c r="I29" s="14">
        <f t="shared" si="0"/>
        <v>8.2161667969256413</v>
      </c>
    </row>
    <row r="30" spans="1:9" x14ac:dyDescent="0.25">
      <c r="A30">
        <v>1998</v>
      </c>
      <c r="B30" s="13">
        <v>294.12</v>
      </c>
      <c r="C30" s="13">
        <v>287.7</v>
      </c>
      <c r="D30" s="13">
        <v>314.60000000000002</v>
      </c>
      <c r="E30" s="13">
        <v>273.39999999999998</v>
      </c>
      <c r="F30" s="13">
        <v>287.45</v>
      </c>
      <c r="G30" s="12">
        <v>-6.1000000000000004E-3</v>
      </c>
      <c r="I30" s="14">
        <f t="shared" si="0"/>
        <v>8.1660481794643953</v>
      </c>
    </row>
    <row r="31" spans="1:9" x14ac:dyDescent="0.25">
      <c r="A31">
        <v>1999</v>
      </c>
      <c r="B31" s="13">
        <v>278.86</v>
      </c>
      <c r="C31" s="13">
        <v>288.25</v>
      </c>
      <c r="D31" s="13">
        <v>326.25</v>
      </c>
      <c r="E31" s="13">
        <v>252.9</v>
      </c>
      <c r="F31" s="13">
        <v>290.85000000000002</v>
      </c>
      <c r="G31" s="12">
        <v>1.18E-2</v>
      </c>
      <c r="I31" s="14">
        <f t="shared" si="0"/>
        <v>8.2624075479820753</v>
      </c>
    </row>
    <row r="32" spans="1:9" x14ac:dyDescent="0.25">
      <c r="A32">
        <v>2000</v>
      </c>
      <c r="B32" s="13">
        <v>279.29000000000002</v>
      </c>
      <c r="C32" s="13">
        <v>282.05</v>
      </c>
      <c r="D32" s="13">
        <v>316.60000000000002</v>
      </c>
      <c r="E32" s="13">
        <v>263.8</v>
      </c>
      <c r="F32" s="13">
        <v>272.64999999999998</v>
      </c>
      <c r="G32" s="12">
        <v>-6.2600000000000003E-2</v>
      </c>
      <c r="I32" s="14">
        <f t="shared" si="0"/>
        <v>7.7451808354783971</v>
      </c>
    </row>
    <row r="33" spans="1:9" x14ac:dyDescent="0.25">
      <c r="A33">
        <v>2001</v>
      </c>
      <c r="B33" s="13">
        <v>271.19</v>
      </c>
      <c r="C33" s="13">
        <v>272.8</v>
      </c>
      <c r="D33" s="13">
        <v>292.85000000000002</v>
      </c>
      <c r="E33" s="13">
        <v>256.7</v>
      </c>
      <c r="F33" s="13">
        <v>276.5</v>
      </c>
      <c r="G33" s="12">
        <v>1.41E-2</v>
      </c>
      <c r="I33" s="14">
        <f t="shared" si="0"/>
        <v>7.8543878852586424</v>
      </c>
    </row>
    <row r="34" spans="1:9" x14ac:dyDescent="0.25">
      <c r="A34">
        <v>2002</v>
      </c>
      <c r="B34" s="13">
        <v>310.08</v>
      </c>
      <c r="C34" s="13">
        <v>278.10000000000002</v>
      </c>
      <c r="D34" s="13">
        <v>348.5</v>
      </c>
      <c r="E34" s="13">
        <v>277.8</v>
      </c>
      <c r="F34" s="13">
        <v>342.75</v>
      </c>
      <c r="G34" s="12">
        <v>0.23960000000000001</v>
      </c>
      <c r="I34" s="14">
        <f t="shared" si="0"/>
        <v>9.736299222566613</v>
      </c>
    </row>
    <row r="35" spans="1:9" x14ac:dyDescent="0.25">
      <c r="A35">
        <v>2003</v>
      </c>
      <c r="B35" s="13">
        <v>363.83</v>
      </c>
      <c r="C35" s="13">
        <v>342.2</v>
      </c>
      <c r="D35" s="13">
        <v>417.25</v>
      </c>
      <c r="E35" s="13">
        <v>319.75</v>
      </c>
      <c r="F35" s="13">
        <v>417.25</v>
      </c>
      <c r="G35" s="12">
        <v>0.21740000000000001</v>
      </c>
      <c r="I35" s="14">
        <f t="shared" si="0"/>
        <v>11.852970673552594</v>
      </c>
    </row>
    <row r="36" spans="1:9" x14ac:dyDescent="0.25">
      <c r="A36">
        <v>2004</v>
      </c>
      <c r="B36" s="13">
        <v>409.53</v>
      </c>
      <c r="C36" s="13">
        <v>415.2</v>
      </c>
      <c r="D36" s="13">
        <v>455.75</v>
      </c>
      <c r="E36" s="13">
        <v>373.5</v>
      </c>
      <c r="F36" s="13">
        <v>438</v>
      </c>
      <c r="G36" s="12">
        <v>4.9700000000000001E-2</v>
      </c>
      <c r="I36" s="14">
        <f t="shared" si="0"/>
        <v>12.442063316028159</v>
      </c>
    </row>
    <row r="37" spans="1:9" x14ac:dyDescent="0.25">
      <c r="A37">
        <v>2005</v>
      </c>
      <c r="B37" s="13">
        <v>444.99</v>
      </c>
      <c r="C37" s="13">
        <v>426.8</v>
      </c>
      <c r="D37" s="13">
        <v>537.5</v>
      </c>
      <c r="E37" s="13">
        <v>411.5</v>
      </c>
      <c r="F37" s="13">
        <v>513</v>
      </c>
      <c r="G37" s="12">
        <v>0.17119999999999999</v>
      </c>
      <c r="I37" s="14">
        <f t="shared" si="0"/>
        <v>14.57214455573218</v>
      </c>
    </row>
    <row r="38" spans="1:9" x14ac:dyDescent="0.25">
      <c r="A38">
        <v>2006</v>
      </c>
      <c r="B38" s="13">
        <v>604.34</v>
      </c>
      <c r="C38" s="13">
        <v>520.75</v>
      </c>
      <c r="D38" s="13">
        <v>725.75</v>
      </c>
      <c r="E38" s="13">
        <v>520.75</v>
      </c>
      <c r="F38" s="13">
        <v>635.70000000000005</v>
      </c>
      <c r="G38" s="12">
        <v>0.2392</v>
      </c>
      <c r="I38" s="14">
        <f t="shared" si="0"/>
        <v>18.057801533463319</v>
      </c>
    </row>
    <row r="39" spans="1:9" x14ac:dyDescent="0.25">
      <c r="A39">
        <v>2007</v>
      </c>
      <c r="B39" s="13">
        <v>696.43</v>
      </c>
      <c r="C39" s="13">
        <v>640.75</v>
      </c>
      <c r="D39" s="13">
        <v>841.75</v>
      </c>
      <c r="E39" s="13">
        <v>608.29999999999995</v>
      </c>
      <c r="F39" s="13">
        <v>836.5</v>
      </c>
      <c r="G39" s="12">
        <v>0.31590000000000001</v>
      </c>
      <c r="I39" s="14">
        <f t="shared" si="0"/>
        <v>23.762261037884382</v>
      </c>
    </row>
    <row r="40" spans="1:9" x14ac:dyDescent="0.25">
      <c r="A40">
        <v>2008</v>
      </c>
      <c r="B40" s="13">
        <v>872.37</v>
      </c>
      <c r="C40" s="13">
        <v>840.75</v>
      </c>
      <c r="D40" s="13">
        <v>1023.5</v>
      </c>
      <c r="E40" s="13">
        <v>692.5</v>
      </c>
      <c r="F40" s="13">
        <v>865</v>
      </c>
      <c r="G40" s="12">
        <v>3.4099999999999998E-2</v>
      </c>
      <c r="I40" s="14">
        <f t="shared" si="0"/>
        <v>24.572554139276239</v>
      </c>
    </row>
    <row r="41" spans="1:9" x14ac:dyDescent="0.25">
      <c r="A41">
        <v>2009</v>
      </c>
      <c r="B41" s="13">
        <v>973.66</v>
      </c>
      <c r="C41" s="13">
        <v>869.75</v>
      </c>
      <c r="D41" s="13">
        <v>1218.25</v>
      </c>
      <c r="E41" s="13">
        <v>813</v>
      </c>
      <c r="F41" s="13">
        <v>1104</v>
      </c>
      <c r="G41" s="12">
        <v>0.27629999999999999</v>
      </c>
      <c r="I41" s="14">
        <f t="shared" si="0"/>
        <v>31.361950847958262</v>
      </c>
    </row>
    <row r="42" spans="1:9" x14ac:dyDescent="0.25">
      <c r="A42">
        <v>2010</v>
      </c>
      <c r="B42" s="13">
        <v>1226.6600000000001</v>
      </c>
      <c r="C42" s="13">
        <v>1113</v>
      </c>
      <c r="D42" s="13">
        <v>1426</v>
      </c>
      <c r="E42" s="13">
        <v>1052.25</v>
      </c>
      <c r="F42" s="13">
        <v>1410.25</v>
      </c>
      <c r="G42" s="12">
        <v>0.27739999999999998</v>
      </c>
      <c r="I42" s="14">
        <f t="shared" si="0"/>
        <v>40.061756013181885</v>
      </c>
    </row>
    <row r="43" spans="1:9" x14ac:dyDescent="0.25">
      <c r="A43">
        <v>2011</v>
      </c>
      <c r="B43" s="13">
        <v>1573.16</v>
      </c>
      <c r="C43" s="13">
        <v>1405.5</v>
      </c>
      <c r="D43" s="13">
        <v>1896.5</v>
      </c>
      <c r="E43" s="13">
        <v>1316</v>
      </c>
      <c r="F43" s="13">
        <v>1574.5</v>
      </c>
      <c r="G43" s="12">
        <v>0.11650000000000001</v>
      </c>
      <c r="I43" s="14">
        <f t="shared" si="0"/>
        <v>44.728950588717574</v>
      </c>
    </row>
    <row r="44" spans="1:9" x14ac:dyDescent="0.25">
      <c r="A44">
        <v>2012</v>
      </c>
      <c r="B44" s="13">
        <v>1668.86</v>
      </c>
      <c r="C44" s="13">
        <v>1590</v>
      </c>
      <c r="D44" s="13">
        <v>1790</v>
      </c>
      <c r="E44" s="13">
        <v>1537.5</v>
      </c>
      <c r="F44" s="13">
        <v>1664</v>
      </c>
      <c r="G44" s="12">
        <v>5.6800000000000003E-2</v>
      </c>
      <c r="I44" s="14">
        <f t="shared" si="0"/>
        <v>47.269554982156727</v>
      </c>
    </row>
    <row r="45" spans="1:9" x14ac:dyDescent="0.25">
      <c r="A45">
        <v>2013</v>
      </c>
      <c r="B45" s="13">
        <v>1409.51</v>
      </c>
      <c r="C45" s="13">
        <v>1681.5</v>
      </c>
      <c r="D45" s="13">
        <v>1692.5</v>
      </c>
      <c r="E45" s="13">
        <v>1192.75</v>
      </c>
      <c r="F45" s="13">
        <v>1201.5</v>
      </c>
      <c r="G45" s="12">
        <v>-0.27789999999999998</v>
      </c>
      <c r="I45" s="14">
        <f t="shared" si="0"/>
        <v>34.133345652615368</v>
      </c>
    </row>
    <row r="46" spans="1:9" x14ac:dyDescent="0.25">
      <c r="A46">
        <v>2014</v>
      </c>
      <c r="B46" s="13">
        <v>1266.06</v>
      </c>
      <c r="C46" s="13">
        <v>1219.75</v>
      </c>
      <c r="D46" s="13">
        <v>1379</v>
      </c>
      <c r="E46" s="13">
        <v>1144.5</v>
      </c>
      <c r="F46" s="13">
        <v>1199.25</v>
      </c>
      <c r="G46" s="12">
        <v>-1.9E-3</v>
      </c>
      <c r="I46" s="14">
        <f t="shared" si="0"/>
        <v>34.068492295875402</v>
      </c>
    </row>
    <row r="47" spans="1:9" x14ac:dyDescent="0.25">
      <c r="A47">
        <v>2015</v>
      </c>
      <c r="B47" s="13">
        <v>1158.8599999999999</v>
      </c>
      <c r="C47" s="13">
        <v>1184.25</v>
      </c>
      <c r="D47" s="13">
        <v>1298</v>
      </c>
      <c r="E47" s="13">
        <v>1049.5999999999999</v>
      </c>
      <c r="F47" s="13">
        <v>1060.2</v>
      </c>
      <c r="G47" s="12">
        <v>-0.1159</v>
      </c>
      <c r="I47" s="14">
        <f t="shared" si="0"/>
        <v>30.119954038783444</v>
      </c>
    </row>
    <row r="48" spans="1:9" x14ac:dyDescent="0.25">
      <c r="A48">
        <v>2016</v>
      </c>
      <c r="B48" s="13">
        <v>1251.92</v>
      </c>
      <c r="C48" s="13">
        <v>1075.2</v>
      </c>
      <c r="D48" s="13">
        <v>1372.6</v>
      </c>
      <c r="E48" s="13">
        <v>1073.5999999999999</v>
      </c>
      <c r="F48" s="13">
        <v>1151.7</v>
      </c>
      <c r="G48" s="12">
        <v>8.6300000000000002E-2</v>
      </c>
      <c r="I48" s="14">
        <f t="shared" si="0"/>
        <v>32.719306072330454</v>
      </c>
    </row>
    <row r="49" spans="1:9" x14ac:dyDescent="0.25">
      <c r="A49">
        <v>2017</v>
      </c>
      <c r="B49" s="13">
        <v>1260.3900000000001</v>
      </c>
      <c r="C49" s="13">
        <v>1162</v>
      </c>
      <c r="D49" s="13">
        <v>1351.2</v>
      </c>
      <c r="E49" s="13">
        <v>1162</v>
      </c>
      <c r="F49" s="13">
        <v>1296.5</v>
      </c>
      <c r="G49" s="12">
        <v>0.12570000000000001</v>
      </c>
      <c r="I49" s="14">
        <f t="shared" si="0"/>
        <v>36.832122845622386</v>
      </c>
    </row>
    <row r="50" spans="1:9" x14ac:dyDescent="0.25">
      <c r="A50">
        <v>2018</v>
      </c>
      <c r="B50" s="13">
        <v>1268.93</v>
      </c>
      <c r="C50" s="13">
        <v>1312.8</v>
      </c>
      <c r="D50" s="13">
        <v>1360.25</v>
      </c>
      <c r="E50" s="13">
        <v>1176.7</v>
      </c>
      <c r="F50" s="13">
        <v>1281.6500000000001</v>
      </c>
      <c r="G50" s="12">
        <v>-1.15E-2</v>
      </c>
      <c r="I50" s="14">
        <f t="shared" si="0"/>
        <v>36.408553432897733</v>
      </c>
    </row>
    <row r="51" spans="1:9" x14ac:dyDescent="0.25">
      <c r="A51">
        <v>2019</v>
      </c>
      <c r="B51" s="13">
        <v>1393.34</v>
      </c>
      <c r="C51" s="13">
        <v>1287.2</v>
      </c>
      <c r="D51" s="13">
        <v>1542.6</v>
      </c>
      <c r="E51" s="13">
        <v>1270.05</v>
      </c>
      <c r="F51" s="13">
        <v>1523</v>
      </c>
      <c r="G51" s="12">
        <v>0.1883</v>
      </c>
      <c r="I51" s="14">
        <f t="shared" si="0"/>
        <v>43.264284044312376</v>
      </c>
    </row>
    <row r="54" spans="1:9" x14ac:dyDescent="0.25">
      <c r="H54" t="s">
        <v>28</v>
      </c>
      <c r="I54" s="11">
        <f>_xlfn.RRI(51,1,I51)</f>
        <v>7.666593134333799E-2</v>
      </c>
    </row>
    <row r="56" spans="1:9" x14ac:dyDescent="0.25">
      <c r="H56" t="s">
        <v>46</v>
      </c>
      <c r="I56">
        <f>CORREL(G2:G51,'SPY return'!C2:C51)</f>
        <v>-0.20629091340894784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 Worth</vt:lpstr>
      <vt:lpstr>SPY return</vt:lpstr>
      <vt:lpstr>Gold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</dc:creator>
  <cp:lastModifiedBy>Mo</cp:lastModifiedBy>
  <dcterms:created xsi:type="dcterms:W3CDTF">2015-06-05T18:17:20Z</dcterms:created>
  <dcterms:modified xsi:type="dcterms:W3CDTF">2020-12-14T15:15:09Z</dcterms:modified>
</cp:coreProperties>
</file>