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913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milio_lcano_uclm_es/Documents/RISSQ/"/>
    </mc:Choice>
  </mc:AlternateContent>
  <xr:revisionPtr revIDLastSave="0" documentId="8_{23B0EA3B-6E83-40B1-AE64-A6A1A9224CBB}" xr6:coauthVersionLast="14" xr6:coauthVersionMax="14" xr10:uidLastSave="{00000000-0000-0000-0000-000000000000}"/>
  <bookViews>
    <workbookView xWindow="930" yWindow="0" windowWidth="16200" windowHeight="12885" firstSheet="1" activeTab="1" xr2:uid="{00000000-000D-0000-FFFF-FFFF00000000}"/>
  </bookViews>
  <sheets>
    <sheet name="summary" sheetId="1" r:id="rId1"/>
    <sheet name="WP" sheetId="5" r:id="rId2"/>
    <sheet name="tasks" sheetId="2" r:id="rId3"/>
    <sheet name="People" sheetId="3" r:id="rId4"/>
    <sheet name="facts" sheetId="4" r:id="rId5"/>
    <sheet name="Dissemination" sheetId="6" r:id="rId6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I26" i="2"/>
  <c r="G20" i="2"/>
  <c r="G22" i="2"/>
  <c r="G26" i="2"/>
  <c r="F20" i="2"/>
  <c r="F22" i="2"/>
  <c r="F26" i="2"/>
  <c r="F23" i="2"/>
  <c r="F24" i="2"/>
  <c r="F25" i="2"/>
  <c r="F21" i="2"/>
  <c r="F17" i="2"/>
  <c r="F18" i="2"/>
  <c r="F19" i="2"/>
  <c r="F16" i="2"/>
  <c r="F15" i="2"/>
  <c r="F11" i="2"/>
  <c r="F12" i="2"/>
  <c r="F13" i="2"/>
  <c r="F14" i="2"/>
  <c r="F10" i="2"/>
  <c r="F9" i="2"/>
  <c r="F4" i="2"/>
  <c r="F5" i="2"/>
  <c r="F6" i="2"/>
  <c r="F7" i="2"/>
  <c r="F8" i="2"/>
  <c r="F3" i="2"/>
  <c r="F2" i="2"/>
  <c r="F9" i="1"/>
  <c r="F8" i="1"/>
  <c r="I3" i="2"/>
  <c r="I28" i="2"/>
  <c r="G3" i="2"/>
  <c r="G28" i="2"/>
  <c r="G24" i="2"/>
  <c r="G15" i="2"/>
  <c r="G9" i="2"/>
  <c r="G10" i="2"/>
  <c r="G11" i="2"/>
  <c r="I24" i="2"/>
  <c r="I15" i="2"/>
  <c r="I11" i="2"/>
  <c r="I12" i="2"/>
  <c r="I27" i="2"/>
  <c r="J12" i="2"/>
  <c r="J13" i="2"/>
  <c r="J15" i="2"/>
  <c r="J25" i="2"/>
  <c r="J24" i="2"/>
  <c r="J3" i="2"/>
  <c r="H2" i="2"/>
  <c r="H3" i="2"/>
  <c r="H26" i="2"/>
  <c r="J27" i="2"/>
  <c r="I13" i="2"/>
  <c r="I25" i="2"/>
  <c r="I16" i="2"/>
  <c r="C11" i="4"/>
  <c r="B11" i="4"/>
  <c r="B10" i="4"/>
  <c r="C9" i="4"/>
  <c r="C10" i="4"/>
  <c r="B9" i="4"/>
  <c r="H20" i="2"/>
  <c r="H22" i="2"/>
  <c r="H21" i="2"/>
  <c r="H9" i="2"/>
  <c r="H10" i="2"/>
  <c r="H23" i="2"/>
  <c r="H11" i="2"/>
  <c r="H15" i="2"/>
  <c r="H24" i="2"/>
  <c r="H25" i="2"/>
  <c r="H16" i="2"/>
  <c r="H17" i="2"/>
  <c r="H18" i="2"/>
  <c r="G21" i="2"/>
  <c r="J19" i="2"/>
  <c r="I19" i="2"/>
  <c r="H19" i="2"/>
  <c r="G19" i="2"/>
  <c r="J17" i="2"/>
  <c r="I17" i="2"/>
  <c r="G17" i="2"/>
  <c r="AX26" i="2"/>
  <c r="AY26" i="2"/>
  <c r="AZ26" i="2"/>
  <c r="BA26" i="2"/>
  <c r="BB26" i="2"/>
  <c r="BC26" i="2"/>
  <c r="BD26" i="2"/>
  <c r="BE26" i="2"/>
  <c r="BF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K26" i="2"/>
  <c r="J2" i="2"/>
  <c r="I2" i="2"/>
  <c r="G2" i="2"/>
  <c r="I4" i="2"/>
  <c r="I5" i="2"/>
  <c r="I6" i="2"/>
  <c r="I7" i="2"/>
  <c r="I8" i="2"/>
  <c r="I9" i="2"/>
  <c r="I10" i="2"/>
  <c r="I14" i="2"/>
  <c r="I18" i="2"/>
  <c r="I20" i="2"/>
  <c r="I21" i="2"/>
  <c r="I22" i="2"/>
  <c r="I23" i="2"/>
  <c r="J4" i="2"/>
  <c r="J5" i="2"/>
  <c r="J6" i="2"/>
  <c r="J7" i="2"/>
  <c r="J8" i="2"/>
  <c r="J9" i="2"/>
  <c r="J10" i="2"/>
  <c r="J11" i="2"/>
  <c r="J14" i="2"/>
  <c r="J16" i="2"/>
  <c r="J18" i="2"/>
  <c r="J20" i="2"/>
  <c r="J21" i="2"/>
  <c r="J22" i="2"/>
  <c r="J23" i="2"/>
  <c r="H4" i="2"/>
  <c r="H5" i="2"/>
  <c r="H6" i="2"/>
  <c r="H7" i="2"/>
  <c r="H8" i="2"/>
  <c r="H12" i="2"/>
  <c r="H13" i="2"/>
  <c r="H14" i="2"/>
  <c r="G4" i="2"/>
  <c r="G5" i="2"/>
  <c r="G6" i="2"/>
  <c r="G7" i="2"/>
  <c r="G8" i="2"/>
  <c r="G12" i="2"/>
  <c r="G13" i="2"/>
  <c r="G14" i="2"/>
  <c r="G16" i="2"/>
  <c r="G18" i="2"/>
  <c r="G23" i="2"/>
  <c r="G25" i="2"/>
  <c r="C7" i="4"/>
  <c r="C8" i="4"/>
  <c r="E3" i="1"/>
  <c r="B3" i="4"/>
  <c r="B7" i="4"/>
  <c r="B8" i="4"/>
  <c r="D11" i="1"/>
  <c r="C6" i="1"/>
  <c r="C11" i="1"/>
  <c r="E9" i="1"/>
  <c r="E10" i="1"/>
  <c r="C12" i="1"/>
  <c r="D12" i="1"/>
  <c r="E12" i="1"/>
  <c r="E11" i="1"/>
  <c r="C13" i="1"/>
  <c r="D13" i="1"/>
  <c r="E13" i="1"/>
  <c r="E6" i="1"/>
  <c r="E7" i="1"/>
  <c r="E8" i="1"/>
  <c r="B5" i="4"/>
  <c r="E4" i="1"/>
  <c r="E5" i="1"/>
  <c r="E2" i="1"/>
</calcChain>
</file>

<file path=xl/sharedStrings.xml><?xml version="1.0" encoding="utf-8"?>
<sst xmlns="http://schemas.openxmlformats.org/spreadsheetml/2006/main" count="307" uniqueCount="211">
  <si>
    <t>group</t>
  </si>
  <si>
    <t>concept</t>
  </si>
  <si>
    <t>year1</t>
  </si>
  <si>
    <t>year2</t>
  </si>
  <si>
    <t>total</t>
  </si>
  <si>
    <t>materials and services</t>
  </si>
  <si>
    <t>ISO TC69 Standards subscription</t>
  </si>
  <si>
    <t>AIAG Manuals acquisition</t>
  </si>
  <si>
    <t>Shiny server</t>
  </si>
  <si>
    <t>github</t>
  </si>
  <si>
    <t>Development laptop</t>
  </si>
  <si>
    <t>people</t>
  </si>
  <si>
    <t xml:space="preserve">Senior researchers </t>
  </si>
  <si>
    <t>junior researcher</t>
  </si>
  <si>
    <t>travel</t>
  </si>
  <si>
    <t>R/Stats conferences</t>
  </si>
  <si>
    <t>ISO/Industry events</t>
  </si>
  <si>
    <t>direct</t>
  </si>
  <si>
    <t>Total direct costs</t>
  </si>
  <si>
    <t>indirect</t>
  </si>
  <si>
    <t>Indirect costs (21%)</t>
  </si>
  <si>
    <t>Total cost</t>
  </si>
  <si>
    <t>wp</t>
  </si>
  <si>
    <t>title</t>
  </si>
  <si>
    <t>starts</t>
  </si>
  <si>
    <t>ends</t>
  </si>
  <si>
    <t>milestones</t>
  </si>
  <si>
    <t>WP1</t>
  </si>
  <si>
    <t>Infrastructure building</t>
  </si>
  <si>
    <t>M1</t>
  </si>
  <si>
    <t>M3</t>
  </si>
  <si>
    <t>Github repo with classes, data structures and shiny basic demo</t>
  </si>
  <si>
    <t>WP2</t>
  </si>
  <si>
    <t>Infrastructure development</t>
  </si>
  <si>
    <t>M4</t>
  </si>
  <si>
    <t>M21</t>
  </si>
  <si>
    <t>Progress reports, github package releases for each group of methods</t>
  </si>
  <si>
    <t>WP3</t>
  </si>
  <si>
    <t>Infrastructure deployment and validation</t>
  </si>
  <si>
    <t>M7</t>
  </si>
  <si>
    <t>M24</t>
  </si>
  <si>
    <t>CRAN submits and shiny app update for each group of methods</t>
  </si>
  <si>
    <t>WP4</t>
  </si>
  <si>
    <t>Dissemination and coordination</t>
  </si>
  <si>
    <t> Dissemination activities for each group of methods</t>
  </si>
  <si>
    <t>WP</t>
  </si>
  <si>
    <t>Task</t>
  </si>
  <si>
    <t>Task title</t>
  </si>
  <si>
    <t>hours</t>
  </si>
  <si>
    <t>senior_hours_y1</t>
  </si>
  <si>
    <t>junior_hours_y1</t>
  </si>
  <si>
    <t>senior_hours_y2</t>
  </si>
  <si>
    <t>junior_hours_y2</t>
  </si>
  <si>
    <t>S1</t>
  </si>
  <si>
    <t>J1</t>
  </si>
  <si>
    <t>S2</t>
  </si>
  <si>
    <t>J2</t>
  </si>
  <si>
    <t>S3</t>
  </si>
  <si>
    <t>J3</t>
  </si>
  <si>
    <t>S4</t>
  </si>
  <si>
    <t>J4</t>
  </si>
  <si>
    <t>S5</t>
  </si>
  <si>
    <t>J5</t>
  </si>
  <si>
    <t>S6</t>
  </si>
  <si>
    <t>J6</t>
  </si>
  <si>
    <t>S7</t>
  </si>
  <si>
    <t>J7</t>
  </si>
  <si>
    <t>S8</t>
  </si>
  <si>
    <t>J8</t>
  </si>
  <si>
    <t>S9</t>
  </si>
  <si>
    <t>J9</t>
  </si>
  <si>
    <t>S10</t>
  </si>
  <si>
    <t>J10</t>
  </si>
  <si>
    <t>S11</t>
  </si>
  <si>
    <t>J11</t>
  </si>
  <si>
    <t>S12</t>
  </si>
  <si>
    <t>J12</t>
  </si>
  <si>
    <t>S13</t>
  </si>
  <si>
    <t>J13</t>
  </si>
  <si>
    <t>S14</t>
  </si>
  <si>
    <t>J14</t>
  </si>
  <si>
    <t>S15</t>
  </si>
  <si>
    <t>J15</t>
  </si>
  <si>
    <t>S16</t>
  </si>
  <si>
    <t>J16</t>
  </si>
  <si>
    <t>S17</t>
  </si>
  <si>
    <t>J17</t>
  </si>
  <si>
    <t>S18</t>
  </si>
  <si>
    <t>J18</t>
  </si>
  <si>
    <t>S19</t>
  </si>
  <si>
    <t>J19</t>
  </si>
  <si>
    <t>S20</t>
  </si>
  <si>
    <t>J20</t>
  </si>
  <si>
    <t>S21</t>
  </si>
  <si>
    <t>J21</t>
  </si>
  <si>
    <t>S22</t>
  </si>
  <si>
    <t>J22</t>
  </si>
  <si>
    <t>S23</t>
  </si>
  <si>
    <t>J23</t>
  </si>
  <si>
    <t>S24</t>
  </si>
  <si>
    <t>J24</t>
  </si>
  <si>
    <t>T1.1</t>
  </si>
  <si>
    <t>Standards' Library building</t>
  </si>
  <si>
    <t>T1.2</t>
  </si>
  <si>
    <t>Configure R Studio project, github repo, mail list, and webpage</t>
  </si>
  <si>
    <t>T1.3</t>
  </si>
  <si>
    <t>Implement quality data standard</t>
  </si>
  <si>
    <t>T1.4</t>
  </si>
  <si>
    <t>Define and document classes and generic methods</t>
  </si>
  <si>
    <t>M2</t>
  </si>
  <si>
    <t>T1.5</t>
  </si>
  <si>
    <t>Define and document standards' verification process</t>
  </si>
  <si>
    <t>T1.6</t>
  </si>
  <si>
    <t>Define and document functions common structure</t>
  </si>
  <si>
    <t>T1.7</t>
  </si>
  <si>
    <t>Build shiny basic demo</t>
  </si>
  <si>
    <t>T2.1</t>
  </si>
  <si>
    <t>Implementation of Control Charts Standards</t>
  </si>
  <si>
    <t>M6</t>
  </si>
  <si>
    <t>T2.2</t>
  </si>
  <si>
    <t>Implementation of Capability Analysis Standards</t>
  </si>
  <si>
    <t>M9</t>
  </si>
  <si>
    <t>T2.3</t>
  </si>
  <si>
    <t>Implementation of Measurement Systems Analysis Standards</t>
  </si>
  <si>
    <t>M10</t>
  </si>
  <si>
    <t>M14</t>
  </si>
  <si>
    <t>T2.4</t>
  </si>
  <si>
    <t>Implementation of Acceptance Sampling Standards</t>
  </si>
  <si>
    <t>M15</t>
  </si>
  <si>
    <t>M19</t>
  </si>
  <si>
    <t>T2.5</t>
  </si>
  <si>
    <t>Analysis and Implementation of other techniques Standards</t>
  </si>
  <si>
    <t>M20</t>
  </si>
  <si>
    <t>T2.6</t>
  </si>
  <si>
    <t>github major releases (at least for each group)</t>
  </si>
  <si>
    <t>T3.1</t>
  </si>
  <si>
    <t>Validation of implemented methods</t>
  </si>
  <si>
    <t>T3.2</t>
  </si>
  <si>
    <t>Releases to CRAN</t>
  </si>
  <si>
    <t>M8</t>
  </si>
  <si>
    <t>T3.3</t>
  </si>
  <si>
    <t>Shiny UI design for each method (validation)</t>
  </si>
  <si>
    <t>T3.4</t>
  </si>
  <si>
    <t>Shiny UI design for each method (new data)</t>
  </si>
  <si>
    <t>M11</t>
  </si>
  <si>
    <t>Minor Releases to github</t>
  </si>
  <si>
    <t>T4.1</t>
  </si>
  <si>
    <t>WP1 Training and coordination</t>
  </si>
  <si>
    <t>T4.2</t>
  </si>
  <si>
    <t>WP1 reporting and dissemination</t>
  </si>
  <si>
    <t>T4.3</t>
  </si>
  <si>
    <t>WP2 training and coordination</t>
  </si>
  <si>
    <t>T4.4</t>
  </si>
  <si>
    <t>WP2 reporting and dissemination</t>
  </si>
  <si>
    <t>T4.5</t>
  </si>
  <si>
    <t>WP3 training and coordination</t>
  </si>
  <si>
    <t>T4.6</t>
  </si>
  <si>
    <t>WP3 reporting and dissemination</t>
  </si>
  <si>
    <t>Group</t>
  </si>
  <si>
    <t>Name</t>
  </si>
  <si>
    <t>Affiliation</t>
  </si>
  <si>
    <t>senior researcher</t>
  </si>
  <si>
    <t>Emilio López Cano</t>
  </si>
  <si>
    <t>University of Castilla-La Mancha</t>
  </si>
  <si>
    <t>Noelia García Rubio</t>
  </si>
  <si>
    <t>Matías Gámez Martínez</t>
  </si>
  <si>
    <t>Esteban Alfaro</t>
  </si>
  <si>
    <t>José Luis Alfaro</t>
  </si>
  <si>
    <t>To be contracted</t>
  </si>
  <si>
    <t>academic collaborator</t>
  </si>
  <si>
    <t>Víctor Manuel Casero Alonso</t>
  </si>
  <si>
    <t>Virgilio Gómez-Rubio</t>
  </si>
  <si>
    <t>Javier M. Moguerza</t>
  </si>
  <si>
    <t>Rey Juan Carlos University</t>
  </si>
  <si>
    <t>Andrés Redchuk</t>
  </si>
  <si>
    <t>industry collaborator</t>
  </si>
  <si>
    <t>Austin Cox</t>
  </si>
  <si>
    <t>Honeywell (USA)</t>
  </si>
  <si>
    <t>Mariano Prieto</t>
  </si>
  <si>
    <t>ENUSA (Spain)</t>
  </si>
  <si>
    <t>Luc Castermans</t>
  </si>
  <si>
    <t>Philips (The Netherlands)</t>
  </si>
  <si>
    <t>Garry Kitchin</t>
  </si>
  <si>
    <t>BNL (UK)</t>
  </si>
  <si>
    <t>Diana Kardys</t>
  </si>
  <si>
    <t>u-blox (Switzerland)</t>
  </si>
  <si>
    <t>María Villeta</t>
  </si>
  <si>
    <t>Complutense University</t>
  </si>
  <si>
    <t>Juan Riera</t>
  </si>
  <si>
    <t>Lactalis Groupe</t>
  </si>
  <si>
    <t>Ayudante</t>
  </si>
  <si>
    <t>CD</t>
  </si>
  <si>
    <t>Coste anual</t>
  </si>
  <si>
    <t>mes</t>
  </si>
  <si>
    <t>neto mes</t>
  </si>
  <si>
    <t>horas año</t>
  </si>
  <si>
    <t>coste hora</t>
  </si>
  <si>
    <t>horas mes totales</t>
  </si>
  <si>
    <t>total horas</t>
  </si>
  <si>
    <t>horas mes proyecto</t>
  </si>
  <si>
    <t>c.i. míos</t>
  </si>
  <si>
    <t>stakeholder</t>
  </si>
  <si>
    <t>web</t>
  </si>
  <si>
    <t>mail</t>
  </si>
  <si>
    <t>submission_form</t>
  </si>
  <si>
    <t>SEIO</t>
  </si>
  <si>
    <t>http://www.seio.es/</t>
  </si>
  <si>
    <t>oficina@seio.es</t>
  </si>
  <si>
    <t>The World of Statistics</t>
  </si>
  <si>
    <t>http://www.worldofstatistics.org/</t>
  </si>
  <si>
    <t>http://www.worldofstatistics.org/wos/submitarticle.cfm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</si>
</sst>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2" fillId="0" borderId="0" xfId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4" xfId="0" applyFill="1" applyBorder="1"/>
    <xf numFmtId="0" fontId="0" fillId="0" borderId="0" xfId="0" applyFill="1" applyBorder="1"/>
    <xf numFmtId="165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oficina@seio.es" TargetMode="External"/><Relationship Id="rId2" Type="http://schemas.openxmlformats.org/officeDocument/2006/relationships/hyperlink" Target="http://www.seio.es/" TargetMode="External"/><Relationship Id="rId1" Type="http://schemas.openxmlformats.org/officeDocument/2006/relationships/hyperlink" Target="http://www.worldofstatistics.org/" TargetMode="External"/><Relationship Id="rId4" Type="http://schemas.openxmlformats.org/officeDocument/2006/relationships/hyperlink" Target="http://www.worldofstatistics.org/wos/submitarticle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 xr3:uid="{AEA406A1-0E4B-5B11-9CD5-51D6E497D94C}">
      <selection activeCell="B11" sqref="B11"/>
    </sheetView>
  </sheetViews>
  <sheetFormatPr defaultColWidth="11.42578125" defaultRowHeight="15"/>
  <cols>
    <col min="1" max="1" width="24.5703125" customWidth="1"/>
    <col min="2" max="2" width="29.42578125" bestFit="1" customWidth="1"/>
    <col min="3" max="4" width="11.5703125" bestFit="1" customWidth="1"/>
    <col min="5" max="5" width="13" customWidth="1"/>
    <col min="6" max="6" width="11.57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6</v>
      </c>
      <c r="C2" s="3">
        <v>2700</v>
      </c>
      <c r="D2" s="3">
        <v>3250</v>
      </c>
      <c r="E2" s="3">
        <f>SUM(C2:D2)</f>
        <v>5950</v>
      </c>
    </row>
    <row r="3" spans="1:6">
      <c r="A3" t="s">
        <v>5</v>
      </c>
      <c r="B3" t="s">
        <v>7</v>
      </c>
      <c r="C3" s="3">
        <v>300</v>
      </c>
      <c r="D3" s="3">
        <v>0</v>
      </c>
      <c r="E3" s="3">
        <f>SUM(C3:D3)</f>
        <v>300</v>
      </c>
    </row>
    <row r="4" spans="1:6">
      <c r="A4" t="s">
        <v>5</v>
      </c>
      <c r="B4" t="s">
        <v>8</v>
      </c>
      <c r="C4" s="3">
        <v>440</v>
      </c>
      <c r="D4" s="3">
        <v>440</v>
      </c>
      <c r="E4" s="3">
        <f t="shared" ref="E4:E13" si="0">SUM(C4:D4)</f>
        <v>880</v>
      </c>
    </row>
    <row r="5" spans="1:6">
      <c r="A5" t="s">
        <v>5</v>
      </c>
      <c r="B5" t="s">
        <v>9</v>
      </c>
      <c r="C5" s="3">
        <v>0</v>
      </c>
      <c r="D5" s="3">
        <v>0</v>
      </c>
      <c r="E5" s="3">
        <f t="shared" si="0"/>
        <v>0</v>
      </c>
    </row>
    <row r="6" spans="1:6">
      <c r="A6" t="s">
        <v>5</v>
      </c>
      <c r="B6" t="s">
        <v>10</v>
      </c>
      <c r="C6" s="3">
        <f>(880+28.54)*1.21</f>
        <v>1099.3334</v>
      </c>
      <c r="D6" s="3">
        <v>0</v>
      </c>
      <c r="E6" s="3">
        <f t="shared" si="0"/>
        <v>1099.3334</v>
      </c>
    </row>
    <row r="7" spans="1:6">
      <c r="A7" t="s">
        <v>11</v>
      </c>
      <c r="B7" t="s">
        <v>12</v>
      </c>
      <c r="C7" s="3">
        <v>7273.6</v>
      </c>
      <c r="D7" s="3">
        <v>4727.84</v>
      </c>
      <c r="E7" s="3">
        <f t="shared" si="0"/>
        <v>12001.44</v>
      </c>
    </row>
    <row r="8" spans="1:6">
      <c r="A8" t="s">
        <v>11</v>
      </c>
      <c r="B8" t="s">
        <v>13</v>
      </c>
      <c r="C8" s="3">
        <v>15757</v>
      </c>
      <c r="D8" s="3">
        <v>15757</v>
      </c>
      <c r="E8" s="3">
        <f t="shared" si="0"/>
        <v>31514</v>
      </c>
      <c r="F8" s="3">
        <f>E8+E7</f>
        <v>43515.44</v>
      </c>
    </row>
    <row r="9" spans="1:6">
      <c r="A9" t="s">
        <v>14</v>
      </c>
      <c r="B9" t="s">
        <v>15</v>
      </c>
      <c r="C9" s="3">
        <v>1000</v>
      </c>
      <c r="D9" s="3">
        <v>3000</v>
      </c>
      <c r="E9" s="3">
        <f t="shared" si="0"/>
        <v>4000</v>
      </c>
      <c r="F9">
        <f>F8/E13</f>
        <v>0.60194677303302002</v>
      </c>
    </row>
    <row r="10" spans="1:6">
      <c r="A10" t="s">
        <v>14</v>
      </c>
      <c r="B10" t="s">
        <v>16</v>
      </c>
      <c r="C10" s="3">
        <v>1000</v>
      </c>
      <c r="D10" s="3">
        <v>3000</v>
      </c>
      <c r="E10" s="3">
        <f t="shared" si="0"/>
        <v>4000</v>
      </c>
    </row>
    <row r="11" spans="1:6">
      <c r="A11" t="s">
        <v>17</v>
      </c>
      <c r="B11" t="s">
        <v>18</v>
      </c>
      <c r="C11" s="3">
        <f>SUM(C2:C10)</f>
        <v>29569.933400000002</v>
      </c>
      <c r="D11" s="3">
        <f>SUM(D2:D10)</f>
        <v>30174.84</v>
      </c>
      <c r="E11" s="3">
        <f t="shared" si="0"/>
        <v>59744.773400000005</v>
      </c>
    </row>
    <row r="12" spans="1:6">
      <c r="A12" t="s">
        <v>19</v>
      </c>
      <c r="B12" t="s">
        <v>20</v>
      </c>
      <c r="C12" s="3">
        <f>C11*0.21</f>
        <v>6209.6860139999999</v>
      </c>
      <c r="D12" s="3">
        <f t="shared" ref="D12" si="1">D11*0.21</f>
        <v>6336.7164000000002</v>
      </c>
      <c r="E12" s="3">
        <f t="shared" si="0"/>
        <v>12546.402414</v>
      </c>
    </row>
    <row r="13" spans="1:6">
      <c r="A13" t="s">
        <v>4</v>
      </c>
      <c r="B13" t="s">
        <v>21</v>
      </c>
      <c r="C13" s="3">
        <f>C11+C12</f>
        <v>35779.619414000001</v>
      </c>
      <c r="D13" s="3">
        <f>D11+D12</f>
        <v>36511.556400000001</v>
      </c>
      <c r="E13" s="4">
        <f t="shared" si="0"/>
        <v>72291.175814000002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7631-1A55-449F-873C-ED27FC6F6780}">
  <dimension ref="A1:E5"/>
  <sheetViews>
    <sheetView tabSelected="1" workbookViewId="0" xr3:uid="{0DFA527A-55B0-59CD-B912-A1A6D31A530A}">
      <selection activeCell="B5" sqref="B5"/>
    </sheetView>
  </sheetViews>
  <sheetFormatPr defaultRowHeight="15"/>
  <cols>
    <col min="2" max="2" width="40.5703125" bestFit="1" customWidth="1"/>
    <col min="4" max="4" width="9.42578125" customWidth="1"/>
    <col min="5" max="5" width="59.140625" customWidth="1"/>
  </cols>
  <sheetData>
    <row r="1" spans="1: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>
      <c r="A2" t="s">
        <v>27</v>
      </c>
      <c r="B2" t="s">
        <v>28</v>
      </c>
      <c r="C2" t="s">
        <v>29</v>
      </c>
      <c r="D2" t="s">
        <v>30</v>
      </c>
      <c r="E2" t="s">
        <v>31</v>
      </c>
    </row>
    <row r="3" spans="1:5">
      <c r="A3" t="s">
        <v>32</v>
      </c>
      <c r="B3" t="s">
        <v>33</v>
      </c>
      <c r="C3" t="s">
        <v>34</v>
      </c>
      <c r="D3" t="s">
        <v>35</v>
      </c>
      <c r="E3" t="s">
        <v>36</v>
      </c>
    </row>
    <row r="4" spans="1:5">
      <c r="A4" t="s">
        <v>37</v>
      </c>
      <c r="B4" t="s">
        <v>38</v>
      </c>
      <c r="C4" t="s">
        <v>39</v>
      </c>
      <c r="D4" t="s">
        <v>40</v>
      </c>
      <c r="E4" t="s">
        <v>41</v>
      </c>
    </row>
    <row r="5" spans="1:5">
      <c r="A5" t="s">
        <v>42</v>
      </c>
      <c r="B5" t="s">
        <v>43</v>
      </c>
      <c r="C5" t="s">
        <v>29</v>
      </c>
      <c r="D5" t="s">
        <v>40</v>
      </c>
      <c r="E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8"/>
  <sheetViews>
    <sheetView workbookViewId="0" xr3:uid="{958C4451-9541-5A59-BF78-D2F731DF1C81}">
      <selection activeCell="E9" sqref="E9"/>
    </sheetView>
  </sheetViews>
  <sheetFormatPr defaultColWidth="11.42578125" defaultRowHeight="15"/>
  <cols>
    <col min="1" max="1" width="5.140625" bestFit="1" customWidth="1"/>
    <col min="2" max="2" width="5" bestFit="1" customWidth="1"/>
    <col min="3" max="3" width="56.85546875" bestFit="1" customWidth="1"/>
    <col min="4" max="4" width="6" bestFit="1" customWidth="1"/>
    <col min="5" max="5" width="5.42578125" bestFit="1" customWidth="1"/>
    <col min="6" max="6" width="5.42578125" customWidth="1"/>
    <col min="7" max="7" width="15.85546875" bestFit="1" customWidth="1"/>
    <col min="8" max="8" width="15.5703125" bestFit="1" customWidth="1"/>
    <col min="9" max="9" width="15.85546875" bestFit="1" customWidth="1"/>
    <col min="10" max="10" width="15.5703125" bestFit="1" customWidth="1"/>
    <col min="11" max="11" width="3.140625" bestFit="1" customWidth="1"/>
    <col min="12" max="12" width="4.140625" bestFit="1" customWidth="1"/>
    <col min="13" max="13" width="3.140625" bestFit="1" customWidth="1"/>
    <col min="14" max="14" width="4.140625" bestFit="1" customWidth="1"/>
    <col min="15" max="15" width="3.140625" bestFit="1" customWidth="1"/>
    <col min="16" max="16" width="4.140625" bestFit="1" customWidth="1"/>
    <col min="17" max="17" width="3.140625" bestFit="1" customWidth="1"/>
    <col min="18" max="18" width="4.140625" bestFit="1" customWidth="1"/>
    <col min="19" max="19" width="3.140625" bestFit="1" customWidth="1"/>
    <col min="20" max="20" width="4.140625" bestFit="1" customWidth="1"/>
    <col min="21" max="21" width="3.140625" bestFit="1" customWidth="1"/>
    <col min="22" max="22" width="4.140625" bestFit="1" customWidth="1"/>
    <col min="23" max="23" width="3.140625" bestFit="1" customWidth="1"/>
    <col min="24" max="24" width="4.140625" bestFit="1" customWidth="1"/>
    <col min="25" max="25" width="3.140625" bestFit="1" customWidth="1"/>
    <col min="26" max="26" width="4.140625" bestFit="1" customWidth="1"/>
    <col min="27" max="27" width="3.140625" bestFit="1" customWidth="1"/>
    <col min="28" max="29" width="4.140625" bestFit="1" customWidth="1"/>
    <col min="30" max="30" width="3.85546875" bestFit="1" customWidth="1"/>
    <col min="31" max="39" width="4.140625" bestFit="1" customWidth="1"/>
    <col min="40" max="40" width="3.85546875" bestFit="1" customWidth="1"/>
    <col min="41" max="41" width="4.140625" bestFit="1" customWidth="1"/>
    <col min="42" max="42" width="3.85546875" bestFit="1" customWidth="1"/>
    <col min="43" max="51" width="4.140625" bestFit="1" customWidth="1"/>
    <col min="52" max="52" width="3.85546875" bestFit="1" customWidth="1"/>
    <col min="53" max="53" width="4.140625" bestFit="1" customWidth="1"/>
    <col min="54" max="54" width="3.85546875" bestFit="1" customWidth="1"/>
    <col min="55" max="57" width="4.140625" bestFit="1" customWidth="1"/>
    <col min="58" max="58" width="3.85546875" bestFit="1" customWidth="1"/>
  </cols>
  <sheetData>
    <row r="1" spans="1:59">
      <c r="A1" s="6" t="s">
        <v>45</v>
      </c>
      <c r="B1" s="7" t="s">
        <v>46</v>
      </c>
      <c r="C1" s="7" t="s">
        <v>47</v>
      </c>
      <c r="D1" s="7" t="s">
        <v>24</v>
      </c>
      <c r="E1" s="7" t="s">
        <v>25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52</v>
      </c>
      <c r="K1" s="6" t="s">
        <v>53</v>
      </c>
      <c r="L1" s="7" t="s">
        <v>54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61</v>
      </c>
      <c r="T1" s="7" t="s">
        <v>62</v>
      </c>
      <c r="U1" s="7" t="s">
        <v>63</v>
      </c>
      <c r="V1" s="7" t="s">
        <v>64</v>
      </c>
      <c r="W1" s="7" t="s">
        <v>65</v>
      </c>
      <c r="X1" s="7" t="s">
        <v>66</v>
      </c>
      <c r="Y1" s="7" t="s">
        <v>67</v>
      </c>
      <c r="Z1" s="7" t="s">
        <v>68</v>
      </c>
      <c r="AA1" s="7" t="s">
        <v>69</v>
      </c>
      <c r="AB1" s="7" t="s">
        <v>70</v>
      </c>
      <c r="AC1" s="7" t="s">
        <v>71</v>
      </c>
      <c r="AD1" s="7" t="s">
        <v>72</v>
      </c>
      <c r="AE1" s="7" t="s">
        <v>73</v>
      </c>
      <c r="AF1" s="7" t="s">
        <v>74</v>
      </c>
      <c r="AG1" s="7" t="s">
        <v>75</v>
      </c>
      <c r="AH1" s="7" t="s">
        <v>76</v>
      </c>
      <c r="AI1" s="6" t="s">
        <v>77</v>
      </c>
      <c r="AJ1" s="7" t="s">
        <v>78</v>
      </c>
      <c r="AK1" s="7" t="s">
        <v>79</v>
      </c>
      <c r="AL1" s="7" t="s">
        <v>80</v>
      </c>
      <c r="AM1" s="7" t="s">
        <v>81</v>
      </c>
      <c r="AN1" s="7" t="s">
        <v>82</v>
      </c>
      <c r="AO1" s="7" t="s">
        <v>83</v>
      </c>
      <c r="AP1" s="7" t="s">
        <v>84</v>
      </c>
      <c r="AQ1" s="7" t="s">
        <v>85</v>
      </c>
      <c r="AR1" s="7" t="s">
        <v>86</v>
      </c>
      <c r="AS1" s="7" t="s">
        <v>87</v>
      </c>
      <c r="AT1" s="7" t="s">
        <v>88</v>
      </c>
      <c r="AU1" s="7" t="s">
        <v>89</v>
      </c>
      <c r="AV1" s="7" t="s">
        <v>90</v>
      </c>
      <c r="AW1" s="7" t="s">
        <v>91</v>
      </c>
      <c r="AX1" s="7" t="s">
        <v>92</v>
      </c>
      <c r="AY1" s="7" t="s">
        <v>93</v>
      </c>
      <c r="AZ1" s="7" t="s">
        <v>94</v>
      </c>
      <c r="BA1" s="7" t="s">
        <v>95</v>
      </c>
      <c r="BB1" s="7" t="s">
        <v>96</v>
      </c>
      <c r="BC1" s="7" t="s">
        <v>97</v>
      </c>
      <c r="BD1" s="7" t="s">
        <v>98</v>
      </c>
      <c r="BE1" s="7" t="s">
        <v>99</v>
      </c>
      <c r="BF1" s="7" t="s">
        <v>100</v>
      </c>
      <c r="BG1" s="9"/>
    </row>
    <row r="2" spans="1:59">
      <c r="A2" s="6" t="s">
        <v>27</v>
      </c>
      <c r="B2" s="7" t="s">
        <v>101</v>
      </c>
      <c r="C2" s="7" t="s">
        <v>102</v>
      </c>
      <c r="D2" s="7" t="s">
        <v>29</v>
      </c>
      <c r="E2" s="7" t="s">
        <v>29</v>
      </c>
      <c r="F2" s="7">
        <f>SUM(G2:J2)</f>
        <v>21</v>
      </c>
      <c r="G2" s="7">
        <f>K2+M2+O2+Q2+S2+U2+W2+Y2+AA2+AC2+AE2+AG2</f>
        <v>5</v>
      </c>
      <c r="H2" s="7">
        <f>L2+N2+P2+R2+T2+V2+X2+Z2+AB2+AD2+AF2+AH2</f>
        <v>16</v>
      </c>
      <c r="I2" s="7">
        <f>AI2+AK2+AM2+AO2+AQ2+AS2+AU2+AW2+AY2+BA2+BC2+BE2</f>
        <v>0</v>
      </c>
      <c r="J2" s="7">
        <f>AJ2+AL2+AN2+AP2+AR2+AT2+AV2+AX2+AZ2+BB2+BD2+BF2</f>
        <v>0</v>
      </c>
      <c r="K2" s="21">
        <v>5</v>
      </c>
      <c r="L2" s="8">
        <v>16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9"/>
      <c r="BG2" s="13"/>
    </row>
    <row r="3" spans="1:59">
      <c r="A3" s="10" t="s">
        <v>27</v>
      </c>
      <c r="B3" s="11" t="s">
        <v>103</v>
      </c>
      <c r="C3" s="11" t="s">
        <v>104</v>
      </c>
      <c r="D3" s="11" t="s">
        <v>29</v>
      </c>
      <c r="E3" s="11" t="s">
        <v>29</v>
      </c>
      <c r="F3" s="11">
        <f>SUM(G3:J3)</f>
        <v>23</v>
      </c>
      <c r="G3" s="11">
        <f>K3+M3+O3+Q3+S3+U3+W3+Y3+AA3+AC3+AE3+AG3</f>
        <v>8</v>
      </c>
      <c r="H3" s="11">
        <f>L3+N3+P3+R3+T3+V3+X3+Z3+AB3+AD3+AF3+AH3</f>
        <v>15</v>
      </c>
      <c r="I3" s="11">
        <f>AI3+AK3+AM3+AO3+AQ3+AS3+AU3+AW3+AY3+BA3+BC3+BE3</f>
        <v>0</v>
      </c>
      <c r="J3" s="11">
        <f>AJ3+AL3+AN3+AP3+AR3+AT3+AV3+AX3+AZ3+BB3+BD3+BF3</f>
        <v>0</v>
      </c>
      <c r="K3" s="22">
        <v>8</v>
      </c>
      <c r="L3" s="12">
        <v>15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0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3"/>
      <c r="BG3" s="13"/>
    </row>
    <row r="4" spans="1:59">
      <c r="A4" s="10" t="s">
        <v>27</v>
      </c>
      <c r="B4" s="11" t="s">
        <v>105</v>
      </c>
      <c r="C4" s="11" t="s">
        <v>106</v>
      </c>
      <c r="D4" s="11" t="s">
        <v>29</v>
      </c>
      <c r="E4" s="11" t="s">
        <v>29</v>
      </c>
      <c r="F4" s="11">
        <f t="shared" ref="F4:F8" si="0">SUM(G4:J4)</f>
        <v>30</v>
      </c>
      <c r="G4" s="11">
        <f t="shared" ref="G4:G25" si="1">K4+M4+O4+Q4+S4+U4+W4+Y4+AA4+AC4+AE4+AG4</f>
        <v>6</v>
      </c>
      <c r="H4" s="11">
        <f t="shared" ref="H4:H25" si="2">L4+N4+P4+R4+T4+V4+X4+Z4+AB4+AD4+AF4+AH4</f>
        <v>24</v>
      </c>
      <c r="I4" s="11">
        <f t="shared" ref="I4:I25" si="3">AI4+AK4+AM4+AO4+AQ4+AS4+AU4+AW4+AY4+BA4+BC4+BE4</f>
        <v>0</v>
      </c>
      <c r="J4" s="11">
        <f t="shared" ref="J4:J25" si="4">AJ4+AL4+AN4+AP4+AR4+AT4+AV4+AX4+AZ4+BB4+BD4+BF4</f>
        <v>0</v>
      </c>
      <c r="K4" s="22">
        <v>6</v>
      </c>
      <c r="L4" s="12">
        <v>24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0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3"/>
      <c r="BG4" s="13"/>
    </row>
    <row r="5" spans="1:59">
      <c r="A5" s="10" t="s">
        <v>27</v>
      </c>
      <c r="B5" s="11" t="s">
        <v>107</v>
      </c>
      <c r="C5" s="11" t="s">
        <v>108</v>
      </c>
      <c r="D5" s="11" t="s">
        <v>29</v>
      </c>
      <c r="E5" s="11" t="s">
        <v>109</v>
      </c>
      <c r="F5" s="11">
        <f t="shared" si="0"/>
        <v>58</v>
      </c>
      <c r="G5" s="11">
        <f t="shared" si="1"/>
        <v>10</v>
      </c>
      <c r="H5" s="11">
        <f t="shared" si="2"/>
        <v>48</v>
      </c>
      <c r="I5" s="11">
        <f t="shared" si="3"/>
        <v>0</v>
      </c>
      <c r="J5" s="11">
        <f t="shared" si="4"/>
        <v>0</v>
      </c>
      <c r="K5" s="22">
        <v>6</v>
      </c>
      <c r="L5" s="12">
        <v>18</v>
      </c>
      <c r="M5" s="12">
        <v>4</v>
      </c>
      <c r="N5" s="12">
        <v>30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0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3"/>
      <c r="BG5" s="13"/>
    </row>
    <row r="6" spans="1:59">
      <c r="A6" s="10" t="s">
        <v>27</v>
      </c>
      <c r="B6" s="11" t="s">
        <v>110</v>
      </c>
      <c r="C6" s="11" t="s">
        <v>111</v>
      </c>
      <c r="D6" s="11" t="s">
        <v>109</v>
      </c>
      <c r="E6" s="11" t="s">
        <v>30</v>
      </c>
      <c r="F6" s="11">
        <f t="shared" si="0"/>
        <v>82</v>
      </c>
      <c r="G6" s="11">
        <f t="shared" si="1"/>
        <v>12</v>
      </c>
      <c r="H6" s="11">
        <f t="shared" si="2"/>
        <v>70</v>
      </c>
      <c r="I6" s="11">
        <f t="shared" si="3"/>
        <v>0</v>
      </c>
      <c r="J6" s="11">
        <f t="shared" si="4"/>
        <v>0</v>
      </c>
      <c r="K6" s="10"/>
      <c r="L6" s="11"/>
      <c r="M6" s="12">
        <v>6</v>
      </c>
      <c r="N6" s="12">
        <v>30</v>
      </c>
      <c r="O6" s="12">
        <v>6</v>
      </c>
      <c r="P6" s="12">
        <v>40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0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3"/>
      <c r="BG6" s="13"/>
    </row>
    <row r="7" spans="1:59">
      <c r="A7" s="10" t="s">
        <v>27</v>
      </c>
      <c r="B7" s="11" t="s">
        <v>112</v>
      </c>
      <c r="C7" s="11" t="s">
        <v>113</v>
      </c>
      <c r="D7" s="11" t="s">
        <v>109</v>
      </c>
      <c r="E7" s="11" t="s">
        <v>30</v>
      </c>
      <c r="F7" s="11">
        <f t="shared" si="0"/>
        <v>53</v>
      </c>
      <c r="G7" s="11">
        <f t="shared" si="1"/>
        <v>8</v>
      </c>
      <c r="H7" s="11">
        <f t="shared" si="2"/>
        <v>45</v>
      </c>
      <c r="I7" s="11">
        <f t="shared" si="3"/>
        <v>0</v>
      </c>
      <c r="J7" s="11">
        <f t="shared" si="4"/>
        <v>0</v>
      </c>
      <c r="K7" s="10"/>
      <c r="L7" s="11"/>
      <c r="M7" s="12">
        <v>4</v>
      </c>
      <c r="N7" s="12">
        <v>20</v>
      </c>
      <c r="O7" s="12">
        <v>4</v>
      </c>
      <c r="P7" s="12">
        <v>25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0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3"/>
      <c r="BG7" s="13"/>
    </row>
    <row r="8" spans="1:59">
      <c r="A8" s="10" t="s">
        <v>27</v>
      </c>
      <c r="B8" s="11" t="s">
        <v>114</v>
      </c>
      <c r="C8" s="11" t="s">
        <v>115</v>
      </c>
      <c r="D8" s="11" t="s">
        <v>30</v>
      </c>
      <c r="E8" s="11" t="s">
        <v>30</v>
      </c>
      <c r="F8" s="11">
        <f t="shared" si="0"/>
        <v>48</v>
      </c>
      <c r="G8" s="11">
        <f t="shared" si="1"/>
        <v>8</v>
      </c>
      <c r="H8" s="11">
        <f t="shared" si="2"/>
        <v>40</v>
      </c>
      <c r="I8" s="11">
        <f t="shared" si="3"/>
        <v>0</v>
      </c>
      <c r="J8" s="11">
        <f t="shared" si="4"/>
        <v>0</v>
      </c>
      <c r="K8" s="10"/>
      <c r="L8" s="11"/>
      <c r="M8" s="11"/>
      <c r="N8" s="11"/>
      <c r="O8" s="12">
        <v>8</v>
      </c>
      <c r="P8" s="12">
        <v>40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0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3"/>
      <c r="BG8" s="13"/>
    </row>
    <row r="9" spans="1:59">
      <c r="A9" s="6" t="s">
        <v>32</v>
      </c>
      <c r="B9" s="7" t="s">
        <v>116</v>
      </c>
      <c r="C9" s="7" t="s">
        <v>117</v>
      </c>
      <c r="D9" s="7" t="s">
        <v>34</v>
      </c>
      <c r="E9" s="7" t="s">
        <v>118</v>
      </c>
      <c r="F9" s="7">
        <f>SUM(G9:J9)</f>
        <v>350</v>
      </c>
      <c r="G9" s="7">
        <f t="shared" si="1"/>
        <v>48</v>
      </c>
      <c r="H9" s="7">
        <f t="shared" si="2"/>
        <v>302</v>
      </c>
      <c r="I9" s="7">
        <f t="shared" si="3"/>
        <v>0</v>
      </c>
      <c r="J9" s="7">
        <f t="shared" si="4"/>
        <v>0</v>
      </c>
      <c r="K9" s="6"/>
      <c r="L9" s="7"/>
      <c r="M9" s="7"/>
      <c r="N9" s="7"/>
      <c r="O9" s="7"/>
      <c r="P9" s="7"/>
      <c r="Q9" s="8">
        <v>16</v>
      </c>
      <c r="R9" s="8">
        <v>86</v>
      </c>
      <c r="S9" s="8">
        <v>16</v>
      </c>
      <c r="T9" s="8">
        <v>108</v>
      </c>
      <c r="U9" s="8">
        <v>16</v>
      </c>
      <c r="V9" s="8">
        <v>108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6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9"/>
      <c r="BG9" s="13"/>
    </row>
    <row r="10" spans="1:59">
      <c r="A10" s="10" t="s">
        <v>32</v>
      </c>
      <c r="B10" s="11" t="s">
        <v>119</v>
      </c>
      <c r="C10" s="11" t="s">
        <v>120</v>
      </c>
      <c r="D10" s="11" t="s">
        <v>39</v>
      </c>
      <c r="E10" s="11" t="s">
        <v>121</v>
      </c>
      <c r="F10" s="11">
        <f>SUM(G10:J10)</f>
        <v>308</v>
      </c>
      <c r="G10" s="11">
        <f t="shared" si="1"/>
        <v>42</v>
      </c>
      <c r="H10" s="11">
        <f t="shared" si="2"/>
        <v>266</v>
      </c>
      <c r="I10" s="11">
        <f t="shared" si="3"/>
        <v>0</v>
      </c>
      <c r="J10" s="11">
        <f t="shared" si="4"/>
        <v>0</v>
      </c>
      <c r="K10" s="1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>
        <v>14</v>
      </c>
      <c r="X10" s="12">
        <v>60</v>
      </c>
      <c r="Y10" s="12">
        <v>14</v>
      </c>
      <c r="Z10" s="12">
        <v>94</v>
      </c>
      <c r="AA10" s="12">
        <v>14</v>
      </c>
      <c r="AB10" s="12">
        <v>112</v>
      </c>
      <c r="AC10" s="11"/>
      <c r="AD10" s="11"/>
      <c r="AE10" s="11"/>
      <c r="AF10" s="11"/>
      <c r="AG10" s="11"/>
      <c r="AH10" s="11"/>
      <c r="AI10" s="10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3"/>
      <c r="BG10" s="13"/>
    </row>
    <row r="11" spans="1:59">
      <c r="A11" s="10" t="s">
        <v>32</v>
      </c>
      <c r="B11" s="11" t="s">
        <v>122</v>
      </c>
      <c r="C11" s="11" t="s">
        <v>123</v>
      </c>
      <c r="D11" s="11" t="s">
        <v>124</v>
      </c>
      <c r="E11" s="11" t="s">
        <v>125</v>
      </c>
      <c r="F11" s="11">
        <f t="shared" ref="F11:F14" si="5">SUM(G11:J11)</f>
        <v>520</v>
      </c>
      <c r="G11" s="11">
        <f t="shared" si="1"/>
        <v>32</v>
      </c>
      <c r="H11" s="11">
        <f t="shared" si="2"/>
        <v>244</v>
      </c>
      <c r="I11" s="11">
        <f t="shared" si="3"/>
        <v>20</v>
      </c>
      <c r="J11" s="11">
        <f t="shared" si="4"/>
        <v>224</v>
      </c>
      <c r="K11" s="1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2">
        <v>12</v>
      </c>
      <c r="AD11" s="12">
        <v>60</v>
      </c>
      <c r="AE11" s="12">
        <v>10</v>
      </c>
      <c r="AF11" s="12">
        <v>72</v>
      </c>
      <c r="AG11" s="12">
        <v>10</v>
      </c>
      <c r="AH11" s="12">
        <v>112</v>
      </c>
      <c r="AI11" s="12">
        <v>10</v>
      </c>
      <c r="AJ11" s="12">
        <v>112</v>
      </c>
      <c r="AK11" s="12">
        <v>10</v>
      </c>
      <c r="AL11" s="12">
        <v>112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3"/>
      <c r="BG11" s="13"/>
    </row>
    <row r="12" spans="1:59">
      <c r="A12" s="10" t="s">
        <v>32</v>
      </c>
      <c r="B12" s="11" t="s">
        <v>126</v>
      </c>
      <c r="C12" s="11" t="s">
        <v>127</v>
      </c>
      <c r="D12" s="11" t="s">
        <v>128</v>
      </c>
      <c r="E12" s="11" t="s">
        <v>129</v>
      </c>
      <c r="F12" s="11">
        <f t="shared" si="5"/>
        <v>513</v>
      </c>
      <c r="G12" s="11">
        <f t="shared" si="1"/>
        <v>0</v>
      </c>
      <c r="H12" s="11">
        <f t="shared" si="2"/>
        <v>0</v>
      </c>
      <c r="I12" s="11">
        <f t="shared" si="3"/>
        <v>50</v>
      </c>
      <c r="J12" s="11">
        <f t="shared" si="4"/>
        <v>463</v>
      </c>
      <c r="K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0"/>
      <c r="AJ12" s="11"/>
      <c r="AK12" s="11"/>
      <c r="AL12" s="11"/>
      <c r="AM12" s="12">
        <v>10</v>
      </c>
      <c r="AN12" s="12">
        <v>55</v>
      </c>
      <c r="AO12" s="12">
        <v>10</v>
      </c>
      <c r="AP12" s="12">
        <v>76</v>
      </c>
      <c r="AQ12" s="12">
        <v>10</v>
      </c>
      <c r="AR12" s="12">
        <v>100</v>
      </c>
      <c r="AS12" s="12">
        <v>10</v>
      </c>
      <c r="AT12" s="12">
        <v>116</v>
      </c>
      <c r="AU12" s="12">
        <v>10</v>
      </c>
      <c r="AV12" s="12">
        <v>116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3"/>
      <c r="BG12" s="13"/>
    </row>
    <row r="13" spans="1:59">
      <c r="A13" s="10" t="s">
        <v>32</v>
      </c>
      <c r="B13" s="11" t="s">
        <v>130</v>
      </c>
      <c r="C13" s="11" t="s">
        <v>131</v>
      </c>
      <c r="D13" s="11" t="s">
        <v>132</v>
      </c>
      <c r="E13" s="11" t="s">
        <v>35</v>
      </c>
      <c r="F13" s="11">
        <f t="shared" si="5"/>
        <v>171</v>
      </c>
      <c r="G13" s="11">
        <f t="shared" si="1"/>
        <v>0</v>
      </c>
      <c r="H13" s="11">
        <f t="shared" si="2"/>
        <v>0</v>
      </c>
      <c r="I13" s="11">
        <f t="shared" si="3"/>
        <v>16</v>
      </c>
      <c r="J13" s="11">
        <f t="shared" si="4"/>
        <v>155</v>
      </c>
      <c r="K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2">
        <v>8</v>
      </c>
      <c r="AX13" s="12">
        <v>110</v>
      </c>
      <c r="AY13" s="12">
        <v>8</v>
      </c>
      <c r="AZ13" s="12">
        <v>45</v>
      </c>
      <c r="BA13" s="11"/>
      <c r="BB13" s="11"/>
      <c r="BC13" s="11"/>
      <c r="BD13" s="11"/>
      <c r="BE13" s="11"/>
      <c r="BF13" s="13"/>
      <c r="BG13" s="13"/>
    </row>
    <row r="14" spans="1:59">
      <c r="A14" s="10" t="s">
        <v>32</v>
      </c>
      <c r="B14" s="11" t="s">
        <v>133</v>
      </c>
      <c r="C14" s="11" t="s">
        <v>134</v>
      </c>
      <c r="D14" s="11" t="s">
        <v>34</v>
      </c>
      <c r="E14" s="11" t="s">
        <v>35</v>
      </c>
      <c r="F14" s="11">
        <f t="shared" si="5"/>
        <v>48</v>
      </c>
      <c r="G14" s="11">
        <f t="shared" si="1"/>
        <v>6</v>
      </c>
      <c r="H14" s="11">
        <f t="shared" si="2"/>
        <v>18</v>
      </c>
      <c r="I14" s="11">
        <f t="shared" si="3"/>
        <v>6</v>
      </c>
      <c r="J14" s="11">
        <f t="shared" si="4"/>
        <v>18</v>
      </c>
      <c r="K14" s="10"/>
      <c r="L14" s="11"/>
      <c r="M14" s="11"/>
      <c r="N14" s="11"/>
      <c r="O14" s="11"/>
      <c r="P14" s="11"/>
      <c r="Q14" s="12">
        <v>2</v>
      </c>
      <c r="R14" s="12">
        <v>6</v>
      </c>
      <c r="S14" s="12"/>
      <c r="T14" s="12"/>
      <c r="U14" s="12"/>
      <c r="V14" s="12"/>
      <c r="W14" s="12">
        <v>2</v>
      </c>
      <c r="X14" s="12">
        <v>6</v>
      </c>
      <c r="Y14" s="12"/>
      <c r="Z14" s="12"/>
      <c r="AA14" s="12"/>
      <c r="AB14" s="12"/>
      <c r="AC14" s="12">
        <v>2</v>
      </c>
      <c r="AD14" s="12">
        <v>6</v>
      </c>
      <c r="AE14" s="12"/>
      <c r="AF14" s="12"/>
      <c r="AG14" s="12"/>
      <c r="AH14" s="12"/>
      <c r="AI14" s="22"/>
      <c r="AJ14" s="12"/>
      <c r="AK14" s="12"/>
      <c r="AL14" s="12"/>
      <c r="AM14" s="12">
        <v>2</v>
      </c>
      <c r="AN14" s="12">
        <v>6</v>
      </c>
      <c r="AO14" s="12"/>
      <c r="AP14" s="12"/>
      <c r="AQ14" s="12"/>
      <c r="AR14" s="12"/>
      <c r="AS14" s="12"/>
      <c r="AT14" s="12"/>
      <c r="AU14" s="12"/>
      <c r="AV14" s="12"/>
      <c r="AW14" s="12">
        <v>2</v>
      </c>
      <c r="AX14" s="12">
        <v>6</v>
      </c>
      <c r="AY14" s="12">
        <v>2</v>
      </c>
      <c r="AZ14" s="12">
        <v>6</v>
      </c>
      <c r="BA14" s="11"/>
      <c r="BB14" s="11"/>
      <c r="BC14" s="11"/>
      <c r="BD14" s="11"/>
      <c r="BE14" s="11"/>
      <c r="BF14" s="13"/>
      <c r="BG14" s="13"/>
    </row>
    <row r="15" spans="1:59">
      <c r="A15" s="6" t="s">
        <v>37</v>
      </c>
      <c r="B15" s="7" t="s">
        <v>135</v>
      </c>
      <c r="C15" s="7" t="s">
        <v>136</v>
      </c>
      <c r="D15" s="7" t="s">
        <v>39</v>
      </c>
      <c r="E15" s="7" t="s">
        <v>40</v>
      </c>
      <c r="F15" s="7">
        <f>SUM(G15:J15)</f>
        <v>360</v>
      </c>
      <c r="G15" s="7">
        <f t="shared" si="1"/>
        <v>14</v>
      </c>
      <c r="H15" s="7">
        <f t="shared" si="2"/>
        <v>30</v>
      </c>
      <c r="I15" s="7">
        <f t="shared" si="3"/>
        <v>20</v>
      </c>
      <c r="J15" s="7">
        <f t="shared" si="4"/>
        <v>296</v>
      </c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>
        <v>8</v>
      </c>
      <c r="X15" s="8">
        <v>20</v>
      </c>
      <c r="Y15" s="8"/>
      <c r="Z15" s="8"/>
      <c r="AA15" s="8"/>
      <c r="AB15" s="8"/>
      <c r="AC15" s="8">
        <v>6</v>
      </c>
      <c r="AD15" s="8">
        <v>10</v>
      </c>
      <c r="AE15" s="8"/>
      <c r="AF15" s="8"/>
      <c r="AG15" s="8"/>
      <c r="AH15" s="18"/>
      <c r="AI15" s="8"/>
      <c r="AJ15" s="8"/>
      <c r="AK15" s="8"/>
      <c r="AL15" s="8"/>
      <c r="AM15" s="8">
        <v>4</v>
      </c>
      <c r="AN15" s="8">
        <v>20</v>
      </c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>
        <v>4</v>
      </c>
      <c r="AZ15" s="8">
        <v>20</v>
      </c>
      <c r="BA15" s="8">
        <v>4</v>
      </c>
      <c r="BB15" s="8">
        <v>64</v>
      </c>
      <c r="BC15" s="8">
        <v>4</v>
      </c>
      <c r="BD15" s="8">
        <v>106</v>
      </c>
      <c r="BE15" s="8">
        <v>4</v>
      </c>
      <c r="BF15" s="18">
        <v>86</v>
      </c>
      <c r="BG15" s="13"/>
    </row>
    <row r="16" spans="1:59">
      <c r="A16" s="10" t="s">
        <v>37</v>
      </c>
      <c r="B16" s="11" t="s">
        <v>137</v>
      </c>
      <c r="C16" s="11" t="s">
        <v>138</v>
      </c>
      <c r="D16" s="11" t="s">
        <v>139</v>
      </c>
      <c r="E16" s="11" t="s">
        <v>40</v>
      </c>
      <c r="F16" s="11">
        <f>SUM(G16:J16)</f>
        <v>120</v>
      </c>
      <c r="G16" s="11">
        <f t="shared" si="1"/>
        <v>10</v>
      </c>
      <c r="H16" s="11">
        <f t="shared" si="2"/>
        <v>38</v>
      </c>
      <c r="I16" s="11">
        <f t="shared" si="3"/>
        <v>12</v>
      </c>
      <c r="J16" s="11">
        <f t="shared" si="4"/>
        <v>60</v>
      </c>
      <c r="K16" s="1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2">
        <v>2</v>
      </c>
      <c r="Z16" s="12">
        <v>18</v>
      </c>
      <c r="AA16" s="12"/>
      <c r="AB16" s="12"/>
      <c r="AC16" s="12"/>
      <c r="AD16" s="12"/>
      <c r="AE16" s="12">
        <v>8</v>
      </c>
      <c r="AF16" s="12">
        <v>20</v>
      </c>
      <c r="AG16" s="12"/>
      <c r="AH16" s="19"/>
      <c r="AI16" s="12"/>
      <c r="AJ16" s="12"/>
      <c r="AK16" s="12"/>
      <c r="AL16" s="12"/>
      <c r="AM16" s="12"/>
      <c r="AN16" s="12"/>
      <c r="AO16" s="12">
        <v>4</v>
      </c>
      <c r="AP16" s="12">
        <v>20</v>
      </c>
      <c r="AQ16" s="12"/>
      <c r="AR16" s="12"/>
      <c r="AS16" s="12"/>
      <c r="AT16" s="12"/>
      <c r="AU16" s="12"/>
      <c r="AV16" s="12"/>
      <c r="AW16" s="12"/>
      <c r="AX16" s="12"/>
      <c r="AY16" s="12">
        <v>4</v>
      </c>
      <c r="AZ16" s="12">
        <v>20</v>
      </c>
      <c r="BA16" s="12"/>
      <c r="BB16" s="12"/>
      <c r="BC16" s="12"/>
      <c r="BD16" s="12"/>
      <c r="BE16" s="12">
        <v>4</v>
      </c>
      <c r="BF16" s="19">
        <v>20</v>
      </c>
      <c r="BG16" s="13"/>
    </row>
    <row r="17" spans="1:59">
      <c r="A17" s="10" t="s">
        <v>37</v>
      </c>
      <c r="B17" s="11" t="s">
        <v>140</v>
      </c>
      <c r="C17" s="11" t="s">
        <v>141</v>
      </c>
      <c r="D17" s="11" t="s">
        <v>124</v>
      </c>
      <c r="E17" s="11" t="s">
        <v>40</v>
      </c>
      <c r="F17" s="11">
        <f t="shared" ref="F17:F19" si="6">SUM(G17:J17)</f>
        <v>66</v>
      </c>
      <c r="G17" s="11">
        <f t="shared" ref="G17" si="7">K17+M17+O17+Q17+S17+U17+W17+Y17+AA17+AC17+AE17+AG17</f>
        <v>2</v>
      </c>
      <c r="H17" s="11">
        <f t="shared" ref="H17" si="8">L17+N17+P17+R17+T17+V17+X17+Z17+AB17+AD17+AF17+AH17</f>
        <v>20</v>
      </c>
      <c r="I17" s="11">
        <f t="shared" ref="I17" si="9">AI17+AK17+AM17+AO17+AQ17+AS17+AU17+AW17+AY17+BA17+BC17+BE17</f>
        <v>4</v>
      </c>
      <c r="J17" s="11">
        <f t="shared" ref="J17" si="10">AJ17+AL17+AN17+AP17+AR17+AT17+AV17+AX17+AZ17+BB17+BD17+BF17</f>
        <v>40</v>
      </c>
      <c r="K17" s="1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2">
        <v>2</v>
      </c>
      <c r="AD17" s="12">
        <v>20</v>
      </c>
      <c r="AE17" s="12"/>
      <c r="AF17" s="12"/>
      <c r="AG17" s="12"/>
      <c r="AH17" s="19"/>
      <c r="AI17" s="12"/>
      <c r="AJ17" s="12"/>
      <c r="AK17" s="12"/>
      <c r="AL17" s="12"/>
      <c r="AM17" s="12">
        <v>2</v>
      </c>
      <c r="AN17" s="12">
        <v>20</v>
      </c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>
        <v>2</v>
      </c>
      <c r="BB17" s="12">
        <v>20</v>
      </c>
      <c r="BC17" s="12"/>
      <c r="BD17" s="12"/>
      <c r="BE17" s="12"/>
      <c r="BF17" s="19"/>
      <c r="BG17" s="13"/>
    </row>
    <row r="18" spans="1:59">
      <c r="A18" s="10" t="s">
        <v>37</v>
      </c>
      <c r="B18" s="11" t="s">
        <v>142</v>
      </c>
      <c r="C18" s="11" t="s">
        <v>143</v>
      </c>
      <c r="D18" s="11" t="s">
        <v>144</v>
      </c>
      <c r="E18" s="11" t="s">
        <v>40</v>
      </c>
      <c r="F18" s="11">
        <f t="shared" si="6"/>
        <v>66</v>
      </c>
      <c r="G18" s="11">
        <f t="shared" si="1"/>
        <v>2</v>
      </c>
      <c r="H18" s="11">
        <f t="shared" si="2"/>
        <v>20</v>
      </c>
      <c r="I18" s="11">
        <f t="shared" si="3"/>
        <v>4</v>
      </c>
      <c r="J18" s="11">
        <f t="shared" si="4"/>
        <v>40</v>
      </c>
      <c r="K18" s="1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3"/>
      <c r="AD18" s="12"/>
      <c r="AE18" s="12">
        <v>2</v>
      </c>
      <c r="AF18" s="12">
        <v>20</v>
      </c>
      <c r="AG18" s="12"/>
      <c r="AH18" s="19"/>
      <c r="AI18" s="12"/>
      <c r="AJ18" s="12"/>
      <c r="AK18" s="12"/>
      <c r="AL18" s="12"/>
      <c r="AM18" s="12"/>
      <c r="AN18" s="12"/>
      <c r="AO18" s="12">
        <v>2</v>
      </c>
      <c r="AP18" s="12">
        <v>20</v>
      </c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>
        <v>2</v>
      </c>
      <c r="BB18" s="12">
        <v>20</v>
      </c>
      <c r="BC18" s="12"/>
      <c r="BD18" s="12"/>
      <c r="BE18" s="12"/>
      <c r="BF18" s="19"/>
      <c r="BG18" s="13"/>
    </row>
    <row r="19" spans="1:59">
      <c r="A19" s="10" t="s">
        <v>37</v>
      </c>
      <c r="B19" s="11" t="s">
        <v>140</v>
      </c>
      <c r="C19" s="11" t="s">
        <v>145</v>
      </c>
      <c r="D19" s="11" t="s">
        <v>35</v>
      </c>
      <c r="E19" s="11" t="s">
        <v>40</v>
      </c>
      <c r="F19" s="11">
        <f t="shared" si="6"/>
        <v>16</v>
      </c>
      <c r="G19" s="11">
        <f t="shared" ref="G19" si="11">K19+M19+O19+Q19+S19+U19+W19+Y19+AA19+AC19+AE19+AG19</f>
        <v>0</v>
      </c>
      <c r="H19" s="11">
        <f t="shared" ref="H19" si="12">L19+N19+P19+R19+T19+V19+X19+Z19+AB19+AD19+AF19+AH19</f>
        <v>0</v>
      </c>
      <c r="I19" s="11">
        <f t="shared" ref="I19" si="13">AI19+AK19+AM19+AO19+AQ19+AS19+AU19+AW19+AY19+BA19+BC19+BE19</f>
        <v>4</v>
      </c>
      <c r="J19" s="11">
        <f t="shared" ref="J19" si="14">AJ19+AL19+AN19+AP19+AR19+AT19+AV19+AX19+AZ19+BB19+BD19+BF19</f>
        <v>12</v>
      </c>
      <c r="K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3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2"/>
      <c r="BB19" s="12"/>
      <c r="BC19" s="12">
        <v>2</v>
      </c>
      <c r="BD19" s="12">
        <v>6</v>
      </c>
      <c r="BE19" s="12">
        <v>2</v>
      </c>
      <c r="BF19" s="19">
        <v>6</v>
      </c>
      <c r="BG19" s="13"/>
    </row>
    <row r="20" spans="1:59">
      <c r="A20" s="6" t="s">
        <v>42</v>
      </c>
      <c r="B20" s="7" t="s">
        <v>146</v>
      </c>
      <c r="C20" s="7" t="s">
        <v>147</v>
      </c>
      <c r="D20" s="7" t="s">
        <v>29</v>
      </c>
      <c r="E20" s="7" t="s">
        <v>30</v>
      </c>
      <c r="F20" s="7">
        <f>SUM(G20:J20)</f>
        <v>154</v>
      </c>
      <c r="G20" s="7">
        <f t="shared" si="1"/>
        <v>28</v>
      </c>
      <c r="H20" s="7">
        <f t="shared" si="2"/>
        <v>126</v>
      </c>
      <c r="I20" s="7">
        <f t="shared" si="3"/>
        <v>0</v>
      </c>
      <c r="J20" s="7">
        <f t="shared" si="4"/>
        <v>0</v>
      </c>
      <c r="K20" s="21">
        <v>12</v>
      </c>
      <c r="L20" s="8">
        <v>55</v>
      </c>
      <c r="M20" s="8">
        <v>8</v>
      </c>
      <c r="N20" s="8">
        <v>48</v>
      </c>
      <c r="O20" s="8">
        <v>8</v>
      </c>
      <c r="P20" s="8">
        <v>23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9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9"/>
      <c r="BG20" s="13"/>
    </row>
    <row r="21" spans="1:59">
      <c r="A21" s="10" t="s">
        <v>42</v>
      </c>
      <c r="B21" s="11" t="s">
        <v>148</v>
      </c>
      <c r="C21" s="11" t="s">
        <v>149</v>
      </c>
      <c r="D21" s="11" t="s">
        <v>34</v>
      </c>
      <c r="E21" s="11" t="s">
        <v>34</v>
      </c>
      <c r="F21" s="11">
        <f>SUM(G21:J21)</f>
        <v>20</v>
      </c>
      <c r="G21" s="11">
        <f t="shared" si="1"/>
        <v>4</v>
      </c>
      <c r="H21" s="11">
        <f t="shared" si="2"/>
        <v>16</v>
      </c>
      <c r="I21" s="11">
        <f t="shared" si="3"/>
        <v>0</v>
      </c>
      <c r="J21" s="11">
        <f t="shared" si="4"/>
        <v>0</v>
      </c>
      <c r="K21" s="10"/>
      <c r="L21" s="11"/>
      <c r="M21" s="11"/>
      <c r="N21" s="11"/>
      <c r="O21" s="11"/>
      <c r="P21" s="11"/>
      <c r="Q21" s="12">
        <v>4</v>
      </c>
      <c r="R21" s="12">
        <v>16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3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3"/>
      <c r="BG21" s="13"/>
    </row>
    <row r="22" spans="1:59">
      <c r="A22" s="10" t="s">
        <v>42</v>
      </c>
      <c r="B22" s="11" t="s">
        <v>150</v>
      </c>
      <c r="C22" s="11" t="s">
        <v>151</v>
      </c>
      <c r="D22" s="11" t="s">
        <v>34</v>
      </c>
      <c r="E22" s="11" t="s">
        <v>35</v>
      </c>
      <c r="F22" s="11">
        <f t="shared" ref="F22:F25" si="15">SUM(G22:J22)</f>
        <v>231</v>
      </c>
      <c r="G22" s="11">
        <f t="shared" si="1"/>
        <v>47</v>
      </c>
      <c r="H22" s="11">
        <f t="shared" si="2"/>
        <v>104</v>
      </c>
      <c r="I22" s="11">
        <f t="shared" si="3"/>
        <v>22</v>
      </c>
      <c r="J22" s="11">
        <f t="shared" si="4"/>
        <v>58</v>
      </c>
      <c r="K22" s="10"/>
      <c r="L22" s="11"/>
      <c r="M22" s="11"/>
      <c r="N22" s="11"/>
      <c r="O22" s="11"/>
      <c r="P22" s="11"/>
      <c r="Q22" s="12">
        <v>8</v>
      </c>
      <c r="R22" s="12">
        <v>20</v>
      </c>
      <c r="S22" s="12">
        <v>8</v>
      </c>
      <c r="T22" s="12">
        <v>20</v>
      </c>
      <c r="U22" s="12">
        <v>7</v>
      </c>
      <c r="V22" s="12">
        <v>20</v>
      </c>
      <c r="W22" s="12">
        <v>4</v>
      </c>
      <c r="X22" s="12">
        <v>8</v>
      </c>
      <c r="Y22" s="12">
        <v>4</v>
      </c>
      <c r="Z22" s="12">
        <v>8</v>
      </c>
      <c r="AA22" s="12">
        <v>4</v>
      </c>
      <c r="AB22" s="12">
        <v>6</v>
      </c>
      <c r="AC22" s="12">
        <v>4</v>
      </c>
      <c r="AD22" s="12">
        <v>8</v>
      </c>
      <c r="AE22" s="12">
        <v>4</v>
      </c>
      <c r="AF22" s="12">
        <v>8</v>
      </c>
      <c r="AG22" s="12">
        <v>4</v>
      </c>
      <c r="AH22" s="19">
        <v>6</v>
      </c>
      <c r="AI22" s="12">
        <v>4</v>
      </c>
      <c r="AJ22" s="12">
        <v>8</v>
      </c>
      <c r="AK22" s="12">
        <v>4</v>
      </c>
      <c r="AL22" s="12">
        <v>8</v>
      </c>
      <c r="AM22" s="12">
        <v>2</v>
      </c>
      <c r="AN22" s="12">
        <v>6</v>
      </c>
      <c r="AO22" s="12">
        <v>2</v>
      </c>
      <c r="AP22" s="12">
        <v>6</v>
      </c>
      <c r="AQ22" s="12">
        <v>2</v>
      </c>
      <c r="AR22" s="12">
        <v>6</v>
      </c>
      <c r="AS22" s="12">
        <v>2</v>
      </c>
      <c r="AT22" s="12">
        <v>6</v>
      </c>
      <c r="AU22" s="12">
        <v>2</v>
      </c>
      <c r="AV22" s="12">
        <v>6</v>
      </c>
      <c r="AW22" s="12">
        <v>2</v>
      </c>
      <c r="AX22" s="12">
        <v>6</v>
      </c>
      <c r="AY22" s="12">
        <v>2</v>
      </c>
      <c r="AZ22" s="12">
        <v>6</v>
      </c>
      <c r="BA22" s="11"/>
      <c r="BB22" s="11"/>
      <c r="BC22" s="11"/>
      <c r="BD22" s="11"/>
      <c r="BE22" s="11"/>
      <c r="BF22" s="13"/>
      <c r="BG22" s="13"/>
    </row>
    <row r="23" spans="1:59">
      <c r="A23" s="10" t="s">
        <v>42</v>
      </c>
      <c r="B23" s="11" t="s">
        <v>152</v>
      </c>
      <c r="C23" s="11" t="s">
        <v>153</v>
      </c>
      <c r="D23" s="11" t="s">
        <v>39</v>
      </c>
      <c r="E23" s="11" t="s">
        <v>35</v>
      </c>
      <c r="F23" s="11">
        <f t="shared" si="15"/>
        <v>102</v>
      </c>
      <c r="G23" s="11">
        <f t="shared" si="1"/>
        <v>12</v>
      </c>
      <c r="H23" s="11">
        <f t="shared" si="2"/>
        <v>42</v>
      </c>
      <c r="I23" s="11">
        <f t="shared" si="3"/>
        <v>8</v>
      </c>
      <c r="J23" s="11">
        <f t="shared" si="4"/>
        <v>40</v>
      </c>
      <c r="K23" s="1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>
        <v>4</v>
      </c>
      <c r="X23" s="12">
        <v>26</v>
      </c>
      <c r="Y23" s="12"/>
      <c r="Z23" s="12"/>
      <c r="AA23" s="12"/>
      <c r="AB23" s="12"/>
      <c r="AC23" s="12">
        <v>8</v>
      </c>
      <c r="AD23" s="12">
        <v>16</v>
      </c>
      <c r="AE23" s="12"/>
      <c r="AF23" s="12"/>
      <c r="AG23" s="12"/>
      <c r="AH23" s="19"/>
      <c r="AI23" s="12"/>
      <c r="AJ23" s="12"/>
      <c r="AK23" s="12"/>
      <c r="AL23" s="12"/>
      <c r="AM23" s="12">
        <v>4</v>
      </c>
      <c r="AN23" s="12">
        <v>15</v>
      </c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>
        <v>4</v>
      </c>
      <c r="AZ23" s="12">
        <v>25</v>
      </c>
      <c r="BA23" s="11"/>
      <c r="BB23" s="11"/>
      <c r="BC23" s="11"/>
      <c r="BD23" s="11"/>
      <c r="BE23" s="11"/>
      <c r="BF23" s="13"/>
      <c r="BG23" s="13"/>
    </row>
    <row r="24" spans="1:59">
      <c r="A24" s="10" t="s">
        <v>42</v>
      </c>
      <c r="B24" s="11" t="s">
        <v>154</v>
      </c>
      <c r="C24" s="11" t="s">
        <v>155</v>
      </c>
      <c r="D24" s="11" t="s">
        <v>39</v>
      </c>
      <c r="E24" s="11" t="s">
        <v>40</v>
      </c>
      <c r="F24" s="11">
        <f t="shared" si="15"/>
        <v>168</v>
      </c>
      <c r="G24" s="11">
        <f t="shared" si="1"/>
        <v>12</v>
      </c>
      <c r="H24" s="11">
        <f t="shared" si="2"/>
        <v>44</v>
      </c>
      <c r="I24" s="11">
        <f t="shared" si="3"/>
        <v>30</v>
      </c>
      <c r="J24" s="11">
        <f t="shared" si="4"/>
        <v>82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>
        <v>2</v>
      </c>
      <c r="X24" s="12">
        <v>8</v>
      </c>
      <c r="Y24" s="12">
        <v>2</v>
      </c>
      <c r="Z24" s="12">
        <v>8</v>
      </c>
      <c r="AA24" s="12">
        <v>2</v>
      </c>
      <c r="AB24" s="12">
        <v>6</v>
      </c>
      <c r="AC24" s="12">
        <v>2</v>
      </c>
      <c r="AD24" s="12">
        <v>8</v>
      </c>
      <c r="AE24" s="12">
        <v>2</v>
      </c>
      <c r="AF24" s="12">
        <v>8</v>
      </c>
      <c r="AG24" s="12">
        <v>2</v>
      </c>
      <c r="AH24" s="19">
        <v>6</v>
      </c>
      <c r="AI24" s="12">
        <v>2</v>
      </c>
      <c r="AJ24" s="12">
        <v>8</v>
      </c>
      <c r="AK24" s="12">
        <v>2</v>
      </c>
      <c r="AL24" s="12">
        <v>8</v>
      </c>
      <c r="AM24" s="12">
        <v>2</v>
      </c>
      <c r="AN24" s="12">
        <v>6</v>
      </c>
      <c r="AO24" s="12">
        <v>2</v>
      </c>
      <c r="AP24" s="12">
        <v>6</v>
      </c>
      <c r="AQ24" s="12">
        <v>2</v>
      </c>
      <c r="AR24" s="12">
        <v>6</v>
      </c>
      <c r="AS24" s="12">
        <v>2</v>
      </c>
      <c r="AT24" s="12">
        <v>6</v>
      </c>
      <c r="AU24" s="12">
        <v>2</v>
      </c>
      <c r="AV24" s="12">
        <v>6</v>
      </c>
      <c r="AW24" s="12">
        <v>2</v>
      </c>
      <c r="AX24" s="12">
        <v>6</v>
      </c>
      <c r="AY24" s="12">
        <v>2</v>
      </c>
      <c r="AZ24" s="12">
        <v>6</v>
      </c>
      <c r="BA24" s="12">
        <v>4</v>
      </c>
      <c r="BB24" s="12">
        <v>8</v>
      </c>
      <c r="BC24" s="12">
        <v>4</v>
      </c>
      <c r="BD24" s="12">
        <v>8</v>
      </c>
      <c r="BE24" s="12">
        <v>4</v>
      </c>
      <c r="BF24" s="19">
        <v>8</v>
      </c>
      <c r="BG24" s="13"/>
    </row>
    <row r="25" spans="1:59">
      <c r="A25" s="14" t="s">
        <v>42</v>
      </c>
      <c r="B25" s="15" t="s">
        <v>156</v>
      </c>
      <c r="C25" s="15" t="s">
        <v>157</v>
      </c>
      <c r="D25" s="15" t="s">
        <v>139</v>
      </c>
      <c r="E25" s="15" t="s">
        <v>40</v>
      </c>
      <c r="F25" s="15">
        <f t="shared" si="15"/>
        <v>72</v>
      </c>
      <c r="G25" s="15">
        <f t="shared" si="1"/>
        <v>4</v>
      </c>
      <c r="H25" s="15">
        <f t="shared" si="2"/>
        <v>8</v>
      </c>
      <c r="I25" s="15">
        <f t="shared" si="3"/>
        <v>12</v>
      </c>
      <c r="J25" s="15">
        <f t="shared" si="4"/>
        <v>48</v>
      </c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6"/>
      <c r="Z25" s="16"/>
      <c r="AA25" s="16">
        <v>2</v>
      </c>
      <c r="AB25" s="16">
        <v>4</v>
      </c>
      <c r="AC25" s="16"/>
      <c r="AD25" s="16"/>
      <c r="AE25" s="16"/>
      <c r="AF25" s="16"/>
      <c r="AG25" s="16">
        <v>2</v>
      </c>
      <c r="AH25" s="20">
        <v>4</v>
      </c>
      <c r="AI25" s="16"/>
      <c r="AJ25" s="16"/>
      <c r="AK25" s="16"/>
      <c r="AL25" s="16"/>
      <c r="AM25" s="16"/>
      <c r="AN25" s="16"/>
      <c r="AO25" s="16"/>
      <c r="AP25" s="16"/>
      <c r="AQ25" s="16">
        <v>4</v>
      </c>
      <c r="AR25" s="16">
        <v>16</v>
      </c>
      <c r="AS25" s="16"/>
      <c r="AT25" s="16"/>
      <c r="AU25" s="16"/>
      <c r="AV25" s="16"/>
      <c r="AW25" s="16"/>
      <c r="AX25" s="16"/>
      <c r="AY25" s="16"/>
      <c r="AZ25" s="16"/>
      <c r="BA25" s="16">
        <v>4</v>
      </c>
      <c r="BB25" s="16">
        <v>16</v>
      </c>
      <c r="BC25" s="16">
        <v>2</v>
      </c>
      <c r="BD25" s="16">
        <v>8</v>
      </c>
      <c r="BE25" s="16">
        <v>2</v>
      </c>
      <c r="BF25" s="20">
        <v>8</v>
      </c>
      <c r="BG25" s="13"/>
    </row>
    <row r="26" spans="1:59">
      <c r="F26">
        <f>SUM(F2:F25)</f>
        <v>3600</v>
      </c>
      <c r="G26">
        <f>SUM(G2:G25)</f>
        <v>320</v>
      </c>
      <c r="H26">
        <f>SUM(H2:H25)</f>
        <v>1536</v>
      </c>
      <c r="I26">
        <f>SUM(I2:I25)</f>
        <v>208</v>
      </c>
      <c r="J26">
        <f>SUM(J2:J25)</f>
        <v>1536</v>
      </c>
      <c r="K26" s="14">
        <f>SUM(K2:K25)</f>
        <v>37</v>
      </c>
      <c r="L26" s="15">
        <f t="shared" ref="L26:BF26" si="16">SUM(L2:L25)</f>
        <v>128</v>
      </c>
      <c r="M26" s="15">
        <f t="shared" si="16"/>
        <v>22</v>
      </c>
      <c r="N26" s="15">
        <f t="shared" si="16"/>
        <v>128</v>
      </c>
      <c r="O26" s="15">
        <f t="shared" si="16"/>
        <v>26</v>
      </c>
      <c r="P26" s="15">
        <f t="shared" si="16"/>
        <v>128</v>
      </c>
      <c r="Q26" s="15">
        <f t="shared" si="16"/>
        <v>30</v>
      </c>
      <c r="R26" s="15">
        <f t="shared" si="16"/>
        <v>128</v>
      </c>
      <c r="S26" s="15">
        <f t="shared" si="16"/>
        <v>24</v>
      </c>
      <c r="T26" s="15">
        <f t="shared" si="16"/>
        <v>128</v>
      </c>
      <c r="U26" s="15">
        <f t="shared" si="16"/>
        <v>23</v>
      </c>
      <c r="V26" s="15">
        <f t="shared" si="16"/>
        <v>128</v>
      </c>
      <c r="W26" s="15">
        <f t="shared" si="16"/>
        <v>34</v>
      </c>
      <c r="X26" s="15">
        <f t="shared" si="16"/>
        <v>128</v>
      </c>
      <c r="Y26" s="15">
        <f t="shared" si="16"/>
        <v>22</v>
      </c>
      <c r="Z26" s="15">
        <f t="shared" si="16"/>
        <v>128</v>
      </c>
      <c r="AA26" s="15">
        <f t="shared" si="16"/>
        <v>22</v>
      </c>
      <c r="AB26" s="15">
        <f t="shared" si="16"/>
        <v>128</v>
      </c>
      <c r="AC26" s="15">
        <f t="shared" si="16"/>
        <v>36</v>
      </c>
      <c r="AD26" s="15">
        <f t="shared" si="16"/>
        <v>128</v>
      </c>
      <c r="AE26" s="15">
        <f t="shared" si="16"/>
        <v>26</v>
      </c>
      <c r="AF26" s="15">
        <f t="shared" si="16"/>
        <v>128</v>
      </c>
      <c r="AG26" s="15">
        <f t="shared" si="16"/>
        <v>18</v>
      </c>
      <c r="AH26" s="15">
        <f t="shared" si="16"/>
        <v>128</v>
      </c>
      <c r="AI26" s="14">
        <f t="shared" si="16"/>
        <v>16</v>
      </c>
      <c r="AJ26" s="15">
        <f t="shared" si="16"/>
        <v>128</v>
      </c>
      <c r="AK26" s="15">
        <f t="shared" si="16"/>
        <v>16</v>
      </c>
      <c r="AL26" s="15">
        <f t="shared" si="16"/>
        <v>128</v>
      </c>
      <c r="AM26" s="15">
        <f t="shared" si="16"/>
        <v>26</v>
      </c>
      <c r="AN26" s="15">
        <f t="shared" si="16"/>
        <v>128</v>
      </c>
      <c r="AO26" s="15">
        <f t="shared" si="16"/>
        <v>20</v>
      </c>
      <c r="AP26" s="15">
        <f t="shared" si="16"/>
        <v>128</v>
      </c>
      <c r="AQ26" s="15">
        <f t="shared" si="16"/>
        <v>18</v>
      </c>
      <c r="AR26" s="15">
        <f t="shared" si="16"/>
        <v>128</v>
      </c>
      <c r="AS26" s="15">
        <f t="shared" si="16"/>
        <v>14</v>
      </c>
      <c r="AT26" s="15">
        <f t="shared" si="16"/>
        <v>128</v>
      </c>
      <c r="AU26" s="15">
        <f t="shared" si="16"/>
        <v>14</v>
      </c>
      <c r="AV26" s="15">
        <f t="shared" si="16"/>
        <v>128</v>
      </c>
      <c r="AW26" s="15">
        <f t="shared" si="16"/>
        <v>14</v>
      </c>
      <c r="AX26" s="15">
        <f t="shared" si="16"/>
        <v>128</v>
      </c>
      <c r="AY26" s="15">
        <f t="shared" si="16"/>
        <v>26</v>
      </c>
      <c r="AZ26" s="15">
        <f t="shared" si="16"/>
        <v>128</v>
      </c>
      <c r="BA26" s="15">
        <f t="shared" si="16"/>
        <v>16</v>
      </c>
      <c r="BB26" s="15">
        <f t="shared" si="16"/>
        <v>128</v>
      </c>
      <c r="BC26" s="15">
        <f t="shared" si="16"/>
        <v>12</v>
      </c>
      <c r="BD26" s="15">
        <f t="shared" si="16"/>
        <v>128</v>
      </c>
      <c r="BE26" s="15">
        <f t="shared" si="16"/>
        <v>16</v>
      </c>
      <c r="BF26" s="15">
        <f t="shared" si="16"/>
        <v>128</v>
      </c>
      <c r="BG26" s="17"/>
    </row>
    <row r="27" spans="1:59">
      <c r="I27">
        <f>G26+I26</f>
        <v>528</v>
      </c>
      <c r="J27">
        <f>H26+J26</f>
        <v>3072</v>
      </c>
    </row>
    <row r="28" spans="1:59">
      <c r="G28">
        <f>G26*22.73</f>
        <v>7273.6</v>
      </c>
      <c r="I28">
        <f>I26*22.73</f>
        <v>4727.84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F38D-E92F-4945-AB3B-7D8D3214821B}">
  <dimension ref="A1:C18"/>
  <sheetViews>
    <sheetView workbookViewId="0" xr3:uid="{7A8AA750-8D38-5498-9061-31CC86CEC0AD}">
      <selection activeCell="C18" sqref="C18"/>
    </sheetView>
  </sheetViews>
  <sheetFormatPr defaultRowHeight="15"/>
  <cols>
    <col min="1" max="1" width="20.7109375" customWidth="1"/>
    <col min="2" max="2" width="26.85546875" customWidth="1"/>
    <col min="3" max="3" width="29.85546875" bestFit="1" customWidth="1"/>
  </cols>
  <sheetData>
    <row r="1" spans="1:3">
      <c r="A1" t="s">
        <v>158</v>
      </c>
      <c r="B1" t="s">
        <v>159</v>
      </c>
      <c r="C1" t="s">
        <v>160</v>
      </c>
    </row>
    <row r="2" spans="1:3">
      <c r="A2" t="s">
        <v>161</v>
      </c>
      <c r="B2" t="s">
        <v>162</v>
      </c>
      <c r="C2" t="s">
        <v>163</v>
      </c>
    </row>
    <row r="3" spans="1:3">
      <c r="A3" t="s">
        <v>161</v>
      </c>
      <c r="B3" t="s">
        <v>164</v>
      </c>
      <c r="C3" t="s">
        <v>163</v>
      </c>
    </row>
    <row r="4" spans="1:3">
      <c r="A4" t="s">
        <v>161</v>
      </c>
      <c r="B4" t="s">
        <v>165</v>
      </c>
      <c r="C4" t="s">
        <v>163</v>
      </c>
    </row>
    <row r="5" spans="1:3">
      <c r="A5" t="s">
        <v>161</v>
      </c>
      <c r="B5" t="s">
        <v>166</v>
      </c>
      <c r="C5" t="s">
        <v>163</v>
      </c>
    </row>
    <row r="6" spans="1:3">
      <c r="A6" t="s">
        <v>161</v>
      </c>
      <c r="B6" t="s">
        <v>167</v>
      </c>
      <c r="C6" t="s">
        <v>163</v>
      </c>
    </row>
    <row r="7" spans="1:3">
      <c r="A7" t="s">
        <v>13</v>
      </c>
      <c r="B7" t="s">
        <v>168</v>
      </c>
      <c r="C7" t="s">
        <v>163</v>
      </c>
    </row>
    <row r="8" spans="1:3">
      <c r="A8" t="s">
        <v>169</v>
      </c>
      <c r="B8" t="s">
        <v>170</v>
      </c>
      <c r="C8" t="s">
        <v>163</v>
      </c>
    </row>
    <row r="9" spans="1:3">
      <c r="A9" t="s">
        <v>169</v>
      </c>
      <c r="B9" t="s">
        <v>171</v>
      </c>
      <c r="C9" t="s">
        <v>163</v>
      </c>
    </row>
    <row r="10" spans="1:3">
      <c r="A10" t="s">
        <v>169</v>
      </c>
      <c r="B10" t="s">
        <v>172</v>
      </c>
      <c r="C10" t="s">
        <v>173</v>
      </c>
    </row>
    <row r="11" spans="1:3">
      <c r="A11" t="s">
        <v>169</v>
      </c>
      <c r="B11" t="s">
        <v>174</v>
      </c>
      <c r="C11" t="s">
        <v>173</v>
      </c>
    </row>
    <row r="12" spans="1:3">
      <c r="A12" t="s">
        <v>175</v>
      </c>
      <c r="B12" t="s">
        <v>176</v>
      </c>
      <c r="C12" t="s">
        <v>177</v>
      </c>
    </row>
    <row r="13" spans="1:3">
      <c r="A13" t="s">
        <v>175</v>
      </c>
      <c r="B13" t="s">
        <v>178</v>
      </c>
      <c r="C13" t="s">
        <v>179</v>
      </c>
    </row>
    <row r="14" spans="1:3">
      <c r="A14" t="s">
        <v>175</v>
      </c>
      <c r="B14" t="s">
        <v>180</v>
      </c>
      <c r="C14" t="s">
        <v>181</v>
      </c>
    </row>
    <row r="15" spans="1:3">
      <c r="A15" t="s">
        <v>175</v>
      </c>
      <c r="B15" t="s">
        <v>182</v>
      </c>
      <c r="C15" t="s">
        <v>183</v>
      </c>
    </row>
    <row r="16" spans="1:3">
      <c r="A16" t="s">
        <v>175</v>
      </c>
      <c r="B16" t="s">
        <v>184</v>
      </c>
      <c r="C16" t="s">
        <v>185</v>
      </c>
    </row>
    <row r="17" spans="1:3">
      <c r="A17" t="s">
        <v>169</v>
      </c>
      <c r="B17" t="s">
        <v>186</v>
      </c>
      <c r="C17" t="s">
        <v>187</v>
      </c>
    </row>
    <row r="18" spans="1:3">
      <c r="A18" t="s">
        <v>175</v>
      </c>
      <c r="B18" t="s">
        <v>188</v>
      </c>
      <c r="C18" t="s">
        <v>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7A8E-D44A-4E66-9715-B60B6E92A3F3}">
  <dimension ref="A1:C12"/>
  <sheetViews>
    <sheetView workbookViewId="0" xr3:uid="{9938BAB3-0A27-5E86-A7C1-7FE2F9E9E739}">
      <selection activeCell="C10" sqref="C10"/>
    </sheetView>
  </sheetViews>
  <sheetFormatPr defaultRowHeight="15"/>
  <cols>
    <col min="1" max="1" width="18.42578125" customWidth="1"/>
    <col min="2" max="2" width="15.7109375" customWidth="1"/>
    <col min="3" max="3" width="12.7109375" bestFit="1" customWidth="1"/>
  </cols>
  <sheetData>
    <row r="1" spans="1:3">
      <c r="B1" t="s">
        <v>190</v>
      </c>
      <c r="C1" t="s">
        <v>191</v>
      </c>
    </row>
    <row r="2" spans="1:3">
      <c r="A2" t="s">
        <v>192</v>
      </c>
      <c r="B2" s="2">
        <v>26260.94</v>
      </c>
      <c r="C2">
        <v>40000</v>
      </c>
    </row>
    <row r="3" spans="1:3">
      <c r="A3" s="1">
        <v>0.6</v>
      </c>
      <c r="B3">
        <f>B2*A3</f>
        <v>15756.563999999998</v>
      </c>
      <c r="C3">
        <v>40000</v>
      </c>
    </row>
    <row r="4" spans="1:3">
      <c r="A4" t="s">
        <v>193</v>
      </c>
      <c r="B4" s="2">
        <v>1432.99</v>
      </c>
    </row>
    <row r="5" spans="1:3">
      <c r="A5" t="s">
        <v>194</v>
      </c>
      <c r="B5">
        <f>B4*A3</f>
        <v>859.79399999999998</v>
      </c>
    </row>
    <row r="7" spans="1:3">
      <c r="A7" t="s">
        <v>195</v>
      </c>
      <c r="B7">
        <f>35*(52-8)</f>
        <v>1540</v>
      </c>
      <c r="C7">
        <f>40*(52-8)</f>
        <v>1760</v>
      </c>
    </row>
    <row r="8" spans="1:3">
      <c r="A8" t="s">
        <v>196</v>
      </c>
      <c r="B8" s="3">
        <f>B3/B7</f>
        <v>10.231535064935064</v>
      </c>
      <c r="C8" s="3">
        <f>C3/C7</f>
        <v>22.727272727272727</v>
      </c>
    </row>
    <row r="9" spans="1:3">
      <c r="A9" t="s">
        <v>197</v>
      </c>
      <c r="B9" s="24">
        <f>B7/12</f>
        <v>128.33333333333334</v>
      </c>
      <c r="C9" s="24">
        <f>C7/12</f>
        <v>146.66666666666666</v>
      </c>
    </row>
    <row r="10" spans="1:3">
      <c r="A10" t="s">
        <v>198</v>
      </c>
      <c r="B10">
        <f>B7*2</f>
        <v>3080</v>
      </c>
      <c r="C10">
        <f>12000/C8</f>
        <v>528</v>
      </c>
    </row>
    <row r="11" spans="1:3">
      <c r="A11" t="s">
        <v>199</v>
      </c>
      <c r="B11" s="24">
        <f>B10/24</f>
        <v>128.33333333333334</v>
      </c>
      <c r="C11">
        <f>C10/24</f>
        <v>22</v>
      </c>
    </row>
    <row r="12" spans="1:3">
      <c r="A12" t="s">
        <v>200</v>
      </c>
      <c r="B12" s="3">
        <v>4160.3333400000001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3582-8200-4F41-BB0A-4F721CD15397}">
  <dimension ref="A1:D3"/>
  <sheetViews>
    <sheetView workbookViewId="0" xr3:uid="{73530D0C-CBCB-5FC0-8E20-1A36B2010AF8}">
      <selection activeCell="A2" sqref="A2"/>
    </sheetView>
  </sheetViews>
  <sheetFormatPr defaultRowHeight="15"/>
  <cols>
    <col min="1" max="1" width="26.7109375" customWidth="1"/>
    <col min="2" max="2" width="31.5703125" customWidth="1"/>
    <col min="3" max="3" width="15.42578125" bestFit="1" customWidth="1"/>
    <col min="4" max="4" width="52.85546875" bestFit="1" customWidth="1"/>
  </cols>
  <sheetData>
    <row r="1" spans="1:4">
      <c r="A1" t="s">
        <v>201</v>
      </c>
      <c r="B1" t="s">
        <v>202</v>
      </c>
      <c r="C1" t="s">
        <v>203</v>
      </c>
      <c r="D1" t="s">
        <v>204</v>
      </c>
    </row>
    <row r="2" spans="1:4">
      <c r="A2" t="s">
        <v>205</v>
      </c>
      <c r="B2" s="5" t="s">
        <v>206</v>
      </c>
      <c r="C2" s="5" t="s">
        <v>207</v>
      </c>
    </row>
    <row r="3" spans="1:4">
      <c r="A3" t="s">
        <v>208</v>
      </c>
      <c r="B3" s="5" t="s">
        <v>209</v>
      </c>
      <c r="D3" s="5" t="s">
        <v>210</v>
      </c>
    </row>
  </sheetData>
  <hyperlinks>
    <hyperlink ref="B3" r:id="rId1" xr:uid="{8D445FC0-0379-441A-9D59-9A8C5EC17634}"/>
    <hyperlink ref="B2" r:id="rId2" xr:uid="{95A49B1F-11EC-46AF-9B66-F580C672B5FA}"/>
    <hyperlink ref="C2" r:id="rId3" xr:uid="{C7B719EC-998B-4996-A694-24B7B1594116}"/>
    <hyperlink ref="D3" r:id="rId4" xr:uid="{E976550B-4939-4CB9-8304-831A8C179E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Emilio L. Cano</dc:creator>
  <cp:keywords/>
  <dc:description/>
  <cp:lastModifiedBy>EMILIO LOPEZ CANO</cp:lastModifiedBy>
  <cp:revision/>
  <dcterms:created xsi:type="dcterms:W3CDTF">2017-02-14T09:47:50Z</dcterms:created>
  <dcterms:modified xsi:type="dcterms:W3CDTF">2017-02-16T14:52:36Z</dcterms:modified>
  <cp:category/>
  <cp:contentStatus/>
</cp:coreProperties>
</file>