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6" windowWidth="12800" windowHeight="5570"/>
  </bookViews>
  <sheets>
    <sheet name="tiempos.txt" sheetId="1" r:id="rId1"/>
    <sheet name="Frequency Table (1)" sheetId="2" r:id="rId2"/>
    <sheet name="Frequency Table (2)" sheetId="3" r:id="rId3"/>
    <sheet name="Graph1" sheetId="4" r:id="rId4"/>
    <sheet name="Sheet1" sheetId="5" r:id="rId5"/>
    <sheet name="Sheet2" sheetId="6" r:id="rId6"/>
    <sheet name="Graph2" sheetId="7" r:id="rId7"/>
  </sheets>
  <definedNames>
    <definedName name="_xlnm.Print_Area" localSheetId="0">#REF!</definedName>
    <definedName name="_xlnm.Sheet_Title" localSheetId="0">"tiempos.txt"</definedName>
    <definedName name="_xlnm.Print_Area" localSheetId="1">#REF!</definedName>
    <definedName name="_xlnm.Sheet_Title" localSheetId="1">"Frequency Table (1)"</definedName>
    <definedName name="_xlnm.Print_Area" localSheetId="2">#REF!</definedName>
    <definedName name="_xlnm.Sheet_Title" localSheetId="2">"Frequency Table (2)"</definedName>
    <definedName name="_xlnm.Print_Area" localSheetId="4">#REF!</definedName>
    <definedName name="_xlnm.Sheet_Title" localSheetId="4">"Sheet1"</definedName>
    <definedName name="_xlnm.Print_Area" localSheetId="5">#REF!</definedName>
    <definedName name="_xlnm.Sheet_Title" localSheetId="5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<sst xmlns="http://schemas.openxmlformats.org/spreadsheetml/2006/main" uniqueCount="3" count="3">
  <si>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Frequency Table</t>
  </si>
  <si>
    <t>Category</t>
  </si>
  <si>
    <t>Column 1</t>
  </si>
</sst>
</file>

<file path=xl/styles.xml><?xml version="1.0" encoding="utf-8"?>
<styleSheet xmlns="http://schemas.openxmlformats.org/spreadsheetml/2006/main">
  <numFmts count="1">
    <numFmt formatCode="0.0%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'Frequency Table (1)'!$A$3:$A$243</c:f>
            </c:strRef>
          </c:cat>
          <c:val>
            <c:numRef>
              <c:f>'Frequency Table (1)'!$B$3:$B$243</c:f>
            </c:numRef>
          </c:val>
        </c:ser>
        <c:gapWidth val="150"/>
        <c:overlap val="0"/>
        <c:axId val="1"/>
        <c:axId val="2"/>
      </c:barChart>
      <c:catAx>
        <c:axId val="1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crossAx val="2"/>
        <c:crosses val="min"/>
      </c:catAx>
      <c:valAx>
        <c:axId val="2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1"/>
        <c:crosses val="min"/>
      </c:valAx>
    </c:plotArea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bar"/>
        <c:grouping val="clustered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'Frequency Table (2)'!$A$3:$A$14</c:f>
            </c:strRef>
          </c:cat>
          <c:val>
            <c:numRef>
              <c:f>'Frequency Table (2)'!$B$3:$B$14</c:f>
            </c:numRef>
          </c:val>
        </c:ser>
        <c:ser>
          <c:idx val="1"/>
          <c:order val="1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'Frequency Table (2)'!$A$3:$A$14</c:f>
            </c:strRef>
          </c:cat>
          <c:val>
            <c:numRef>
              <c:f>'Frequency Table (2)'!$C$3:$C$14</c:f>
            </c:numRef>
          </c:val>
        </c:ser>
        <c:ser>
          <c:idx val="2"/>
          <c:order val="2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'Frequency Table (2)'!$A$3:$A$14</c:f>
            </c:strRef>
          </c:cat>
          <c:val>
            <c:numRef>
              <c:f>'Frequency Table (2)'!$D$3:$D$14</c:f>
            </c:numRef>
          </c:val>
        </c:ser>
        <c:ser>
          <c:idx val="3"/>
          <c:order val="3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'Frequency Table (2)'!$A$3:$A$14</c:f>
            </c:strRef>
          </c:cat>
          <c:val>
            <c:numRef>
              <c:f>'Frequency Table (2)'!$E$3:$E$14</c:f>
            </c:numRef>
          </c:val>
        </c:ser>
        <c:gapWidth val="150"/>
        <c:overlap val="0"/>
        <c:axId val="3"/>
        <c:axId val="4"/>
      </c:barChart>
      <c:catAx>
        <c:axId val="3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crossAx val="4"/>
        <c:crosses val="min"/>
      </c:catAx>
      <c:valAx>
        <c:axId val="4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3"/>
        <c:crosses val="min"/>
      </c:valAx>
    </c:plotArea>
  </c:chart>
  <c:spPr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>
            <a:ln w="25400">
              <a:solidFill/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tiempos.txt!$M$1:$M$20</c:f>
            </c:numRef>
          </c:xVal>
          <c:yVal>
            <c:numRef>
              <c:f>tiempos.txt!$N$1:$N$20</c:f>
            </c:numRef>
          </c:yVal>
          <c:smooth val="0"/>
        </c:ser>
        <c:ser>
          <c:idx val="1"/>
          <c:order val="1"/>
          <c:spPr>
            <a:ln w="25400">
              <a:solidFill/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tiempos.txt!$M$1:$M$20</c:f>
            </c:numRef>
          </c:xVal>
          <c:yVal>
            <c:numRef>
              <c:f>tiempos.txt!$O$1:$O$20</c:f>
            </c:numRef>
          </c:yVal>
          <c:smooth val="0"/>
        </c:ser>
        <c:ser>
          <c:idx val="2"/>
          <c:order val="2"/>
          <c:spPr>
            <a:ln w="25400">
              <a:solidFill/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tiempos.txt!$M$1:$M$20</c:f>
            </c:numRef>
          </c:xVal>
          <c:yVal>
            <c:numRef>
              <c:f>tiempos.txt!$P$1:$P$20</c:f>
            </c:numRef>
          </c:yVal>
          <c:smooth val="0"/>
        </c:ser>
        <c:ser>
          <c:idx val="3"/>
          <c:order val="3"/>
          <c:spPr>
            <a:ln w="25400">
              <a:solidFill/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tiempos.txt!$M$1:$M$20</c:f>
            </c:numRef>
          </c:xVal>
          <c:yVal>
            <c:numRef>
              <c:f>tiempos.txt!$Q$1:$Q$20</c:f>
            </c:numRef>
          </c:yVal>
          <c:smooth val="0"/>
        </c:ser>
        <c:axId val="5"/>
        <c:axId val="6"/>
      </c:scatterChart>
      <c:valAx>
        <c:axId val="5"/>
        <c:scaling>
          <c:logBase val="10"/>
          <c:orientation val="minMax"/>
          <c:max val="80"/>
          <c:min val="0.0024"/>
        </c:scaling>
        <c:delete val="0"/>
        <c:axPos val="b"/>
        <c:title>
          <c:tx>
            <c:rich>
              <a:bodyPr wrap="none"/>
              <a:p>
                <a:r>
                  <a:rPr sz="1400">
                    <a:latin typeface="Sans"/>
                  </a:rPr>
                  <a:t>Tiempo [s]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crossAx val="6"/>
        <c:crosses val="min"/>
      </c:valAx>
      <c:valAx>
        <c:axId val="6"/>
        <c:scaling>
          <c:orientation val="minMax"/>
          <c:max val="100"/>
        </c:scaling>
        <c:delete val="0"/>
        <c:axPos val="l"/>
        <c:numFmt sourceLinked="1" formatCode="General"/>
        <c:majorTickMark val="out"/>
        <c:minorTickMark val="none"/>
        <c:spPr/>
        <c:crossAx val="5"/>
        <c:crosses val="min"/>
      </c:valAx>
      <c:spPr>
        <a:solidFill>
          <a:srgbClr val="ffffff"/>
        </a:solidFill>
        <a:ln>
          <a:solidFill>
            <a:srgbClr val="000000"/>
          </a:solidFill>
        </a:ln>
        <a:extLst>
          <a:ext uri="http://www.gnumeric.org/ext/spreadsheetml">
            <gnmx:gostyle dashType="auto" pattern="solid" auto-pattern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/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Sheet2!$M$1:$M$16</c:f>
            </c:numRef>
          </c:xVal>
          <c:yVal>
            <c:numRef>
              <c:f>Sheet2!$N$1:$N$16</c:f>
            </c:numRef>
          </c:yVal>
          <c:smooth val="0"/>
        </c:ser>
        <c:ser>
          <c:idx val="1"/>
          <c:order val="1"/>
          <c:spPr/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Sheet2!$M$1:$M$16</c:f>
            </c:numRef>
          </c:xVal>
          <c:yVal>
            <c:numRef>
              <c:f>Sheet2!$O$1:$O$16</c:f>
            </c:numRef>
          </c:yVal>
          <c:smooth val="0"/>
        </c:ser>
        <c:axId val="7"/>
        <c:axId val="8"/>
      </c:scatterChart>
      <c:valAx>
        <c:axId val="7"/>
        <c:scaling>
          <c:logBase val="10"/>
          <c:orientation val="minMax"/>
        </c:scaling>
        <c:delete val="0"/>
        <c:axPos val="b"/>
        <c:title>
          <c:tx>
            <c:rich>
              <a:bodyPr wrap="none"/>
              <a:p>
                <a:r>
                  <a:t>Número de nodos branch and bound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crossAx val="8"/>
        <c:crosses val="min"/>
      </c:valAx>
      <c:valAx>
        <c:axId val="8"/>
        <c:scaling>
          <c:orientation val="minMax"/>
          <c:max val="100"/>
        </c:scaling>
        <c:delete val="0"/>
        <c:axPos val="l"/>
        <c:numFmt sourceLinked="1" formatCode="General"/>
        <c:majorTickMark val="out"/>
        <c:minorTickMark val="none"/>
        <c:spPr/>
        <c:crossAx val="7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spPr/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Sheet2!$M$1:$M$16</c:f>
            </c:numRef>
          </c:xVal>
          <c:yVal>
            <c:numRef>
              <c:f>Sheet2!$N$1:$N$16</c:f>
            </c:numRef>
          </c:yVal>
          <c:smooth val="0"/>
        </c:ser>
        <c:ser>
          <c:idx val="1"/>
          <c:order val="1"/>
          <c:spPr/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xVal>
            <c:numRef>
              <c:f>Sheet2!$M$1:$M$16</c:f>
            </c:numRef>
          </c:xVal>
          <c:yVal>
            <c:numRef>
              <c:f>Sheet2!$O$1:$O$16</c:f>
            </c:numRef>
          </c:yVal>
          <c:smooth val="0"/>
        </c:ser>
        <c:axId val="9"/>
        <c:axId val="10"/>
      </c:scatterChart>
      <c:valAx>
        <c:axId val="9"/>
        <c:scaling>
          <c:logBase val="10"/>
          <c:orientation val="minMax"/>
        </c:scaling>
        <c:delete val="0"/>
        <c:axPos val="b"/>
        <c:title>
          <c:tx>
            <c:rich>
              <a:bodyPr wrap="none"/>
              <a:p>
                <a:r>
                  <a:t>Número de nodos branch and bound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crossAx val="10"/>
        <c:crosses val="min"/>
      </c:valAx>
      <c:valAx>
        <c:axId val="10"/>
        <c:scaling>
          <c:orientation val="minMax"/>
          <c:max val="100"/>
        </c:scaling>
        <c:delete val="0"/>
        <c:axPos val="l"/>
        <c:numFmt sourceLinked="1" formatCode="General"/>
        <c:majorTickMark val="out"/>
        <c:minorTickMark val="none"/>
        <c:spPr/>
        <c:crossAx val="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_rels/drawing2.xml.rels><?xml version="1.0" encoding="UTF-8"?>
<Relationships xmlns="http://schemas.openxmlformats.org/package/2006/relationships">
  <Relationship Id="rId1" Type="http://schemas.openxmlformats.org/officeDocument/2006/relationships/chart" Target="../charts/chart2.xml"/>
</Relationships>

</file>

<file path=xl/drawings/_rels/drawing3.xml.rels><?xml version="1.0" encoding="UTF-8"?>
<Relationships xmlns="http://schemas.openxmlformats.org/package/2006/relationships">
  <Relationship Id="rId1" Type="http://schemas.openxmlformats.org/officeDocument/2006/relationships/chart" Target="../charts/chart3.xml"/>
</Relationships>

</file>

<file path=xl/drawings/_rels/drawing4.xml.rels><?xml version="1.0" encoding="UTF-8"?>
<Relationships xmlns="http://schemas.openxmlformats.org/package/2006/relationships">
  <Relationship Id="rId1" Type="http://schemas.openxmlformats.org/officeDocument/2006/relationships/chart" Target="../charts/chart4.xml"/>
</Relationships>

</file>

<file path=xl/drawings/_rels/drawing5.xml.rels><?xml version="1.0" encoding="UTF-8"?>
<Relationships xmlns="http://schemas.openxmlformats.org/package/2006/relationships">
  <Relationship Id="rId1" Type="http://schemas.openxmlformats.org/officeDocument/2006/relationships/chart" Target="../charts/chart5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5</xdr:col>
      <xdr:colOff>708302</xdr:colOff>
      <xdr:row>1</xdr:row>
      <xdr:rowOff>95250</xdr:rowOff>
    </xdr:from>
    <xdr:to>
      <xdr:col>11</xdr:col>
      <xdr:colOff>553360</xdr:colOff>
      <xdr:row>20</xdr:row>
      <xdr:rowOff>95250</xdr:rowOff>
    </xdr:to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6</xdr:col>
      <xdr:colOff>664033</xdr:colOff>
      <xdr:row>1</xdr:row>
      <xdr:rowOff>161925</xdr:rowOff>
    </xdr:from>
    <xdr:to>
      <xdr:col>12</xdr:col>
      <xdr:colOff>608697</xdr:colOff>
      <xdr:row>20</xdr:row>
      <xdr:rowOff>161925</xdr:rowOff>
    </xdr:to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0</xdr:col>
      <xdr:colOff>0</xdr:colOff>
      <xdr:row>0</xdr:row>
      <xdr:rowOff>0</xdr:rowOff>
    </xdr:from>
    <xdr:ext cx="0" cy="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6</xdr:col>
      <xdr:colOff>686167</xdr:colOff>
      <xdr:row>10</xdr:row>
      <xdr:rowOff>123825</xdr:rowOff>
    </xdr:from>
    <xdr:ext cx="3238500" cy="2162175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60"/>
  <sheetViews>
    <sheetView topLeftCell="B1" workbookViewId="0">
      <selection activeCell="K22" sqref="A1:IV65536"/>
    </sheetView>
  </sheetViews>
  <sheetFormatPr defaultRowHeight="12.75"/>
  <cols>
    <col min="1" max="2" style="0" width="10.427944711538462" bestFit="1" customWidth="1"/>
    <col min="3" max="4" style="0" width="9.285156250000002" bestFit="1" customWidth="1"/>
    <col min="5" max="13" style="0" width="9.142307692307693"/>
    <col min="14" max="14" style="0" width="22.99861778846154" bestFit="1" customWidth="1"/>
    <col min="15" max="256" style="0" width="9.142307692307693"/>
  </cols>
  <sheetData>
    <row r="1" spans="1:17">
      <c r="A1">
        <v>0.030934</v>
      </c>
      <c r="B1">
        <v>0.006437</v>
      </c>
      <c r="C1">
        <v>0.0024849999999999998</v>
      </c>
      <c r="D1">
        <v>0.003594</v>
      </c>
      <c r="G1">
        <v>0.0023999999999999998</v>
      </c>
      <c r="I1">
        <f>COUNTIF(A$1:A$60,"&lt;"&amp;$G1)</f>
        <v>1</v>
      </c>
      <c r="J1">
        <f>COUNTIF(B$1:B$60,"&lt;"&amp;$G1)</f>
        <v>0</v>
      </c>
      <c r="K1">
        <f>COUNTIF(C$1:C$60,"&lt;"&amp;$G1)</f>
        <v>5</v>
      </c>
      <c r="L1">
        <f>COUNTIF(D$1:D$60,"&lt;"&amp;$G1)</f>
        <v>7</v>
      </c>
      <c r="M1">
        <v>0.0023999999999999998</v>
      </c>
      <c r="N1">
        <f>I1*100/60</f>
        <v>1.6666666666666667</v>
      </c>
      <c r="O1">
        <f>J1*100/60</f>
        <v>0</v>
      </c>
      <c r="P1">
        <f>K1*100/60</f>
        <v>8.3333333333333339</v>
      </c>
      <c r="Q1">
        <f>L1*100/60</f>
        <v>11.666666666666666</v>
      </c>
    </row>
    <row r="2" spans="1:17">
      <c r="A2">
        <v>0.030800999999999999</v>
      </c>
      <c r="B2">
        <v>0.021100000000000001</v>
      </c>
      <c r="C2">
        <v>0.0031359999999999999</v>
      </c>
      <c r="D2">
        <v>0.0028570000000000002</v>
      </c>
      <c r="G2">
        <v>0.0030000000000000001</v>
      </c>
      <c r="I2">
        <f>COUNTIF(A$1:A$60,"&lt;"&amp;$G2)</f>
        <v>1</v>
      </c>
      <c r="J2">
        <f>COUNTIF(B$1:B$60,"&lt;"&amp;$G2)</f>
        <v>0</v>
      </c>
      <c r="K2">
        <f>COUNTIF(C$1:C$60,"&lt;"&amp;$G2)</f>
        <v>26</v>
      </c>
      <c r="L2">
        <f>COUNTIF(D$1:D$60,"&lt;"&amp;$G2)</f>
        <v>16</v>
      </c>
      <c r="M2">
        <v>0.0030000000000000001</v>
      </c>
      <c r="N2">
        <f>I2*100/60</f>
        <v>1.6666666666666667</v>
      </c>
      <c r="O2">
        <f>J2*100/60</f>
        <v>0</v>
      </c>
      <c r="P2">
        <f>K2*100/60</f>
        <v>43.333333333333336</v>
      </c>
      <c r="Q2">
        <f>L2*100/60</f>
        <v>26.666666666666668</v>
      </c>
    </row>
    <row r="3" spans="1:17">
      <c r="A3">
        <v>80</v>
      </c>
      <c r="B3">
        <v>80</v>
      </c>
      <c r="C3">
        <v>0.0054089999999999997</v>
      </c>
      <c r="D3">
        <v>80</v>
      </c>
      <c r="G3">
        <v>0.0035999999999999999</v>
      </c>
      <c r="I3">
        <f>COUNTIF(A$1:A$60,"&lt;"&amp;$G3)</f>
        <v>2</v>
      </c>
      <c r="J3">
        <f>COUNTIF(B$1:B$60,"&lt;"&amp;$G3)</f>
        <v>0</v>
      </c>
      <c r="K3">
        <f>COUNTIF(C$1:C$60,"&lt;"&amp;$G3)</f>
        <v>39</v>
      </c>
      <c r="L3">
        <f>COUNTIF(D$1:D$60,"&lt;"&amp;$G3)</f>
        <v>26</v>
      </c>
      <c r="M3">
        <v>0.0035999999999999999</v>
      </c>
      <c r="N3">
        <f>I3*100/60</f>
        <v>3.3333333333333335</v>
      </c>
      <c r="O3">
        <f>J3*100/60</f>
        <v>0</v>
      </c>
      <c r="P3">
        <f>K3*100/60</f>
        <v>65</v>
      </c>
      <c r="Q3">
        <f>L3*100/60</f>
        <v>43.333333333333336</v>
      </c>
    </row>
    <row r="4" spans="1:17">
      <c r="A4">
        <v>0.027871</v>
      </c>
      <c r="B4">
        <v>0.023182000000000001</v>
      </c>
      <c r="C4">
        <v>0.0024859999999999999</v>
      </c>
      <c r="D4">
        <v>0.0024580000000000001</v>
      </c>
      <c r="G4">
        <v>0.0040000000000000001</v>
      </c>
      <c r="I4">
        <f>COUNTIF(A$1:A$60,"&lt;"&amp;$G4)</f>
        <v>2</v>
      </c>
      <c r="J4">
        <f>COUNTIF(B$1:B$60,"&lt;"&amp;$G4)</f>
        <v>1</v>
      </c>
      <c r="K4">
        <f>COUNTIF(C$1:C$60,"&lt;"&amp;$G4)</f>
        <v>42</v>
      </c>
      <c r="L4">
        <f>COUNTIF(D$1:D$60,"&lt;"&amp;$G4)</f>
        <v>28</v>
      </c>
      <c r="M4">
        <v>0.0040000000000000001</v>
      </c>
      <c r="N4">
        <f>I4*100/60</f>
        <v>3.3333333333333335</v>
      </c>
      <c r="O4">
        <f>J4*100/60</f>
        <v>1.6666666666666667</v>
      </c>
      <c r="P4">
        <f>K4*100/60</f>
        <v>70</v>
      </c>
      <c r="Q4">
        <f>L4*100/60</f>
        <v>46.666666666666664</v>
      </c>
    </row>
    <row r="5" spans="1:17">
      <c r="A5">
        <v>0.003421</v>
      </c>
      <c r="B5">
        <v>0.0054520000000000002</v>
      </c>
      <c r="C5">
        <v>0.0034259999999999998</v>
      </c>
      <c r="D5">
        <v>0.0028730000000000001</v>
      </c>
      <c r="G5">
        <v>0.0044999999999999997</v>
      </c>
      <c r="I5">
        <f>COUNTIF(A$1:A$60,"&lt;"&amp;$G5)</f>
        <v>3</v>
      </c>
      <c r="J5">
        <f>COUNTIF(B$1:B$60,"&lt;"&amp;$G5)</f>
        <v>1</v>
      </c>
      <c r="K5">
        <f>COUNTIF(C$1:C$60,"&lt;"&amp;$G5)</f>
        <v>48</v>
      </c>
      <c r="L5">
        <f>COUNTIF(D$1:D$60,"&lt;"&amp;$G5)</f>
        <v>29</v>
      </c>
      <c r="M5">
        <v>0.0044999999999999997</v>
      </c>
      <c r="N5">
        <f>I5*100/60</f>
        <v>5</v>
      </c>
      <c r="O5">
        <f>J5*100/60</f>
        <v>1.6666666666666667</v>
      </c>
      <c r="P5">
        <f>K5*100/60</f>
        <v>80</v>
      </c>
      <c r="Q5">
        <f>L5*100/60</f>
        <v>48.333333333333336</v>
      </c>
    </row>
    <row r="6" spans="1:17">
      <c r="A6">
        <v>0.022884999999999999</v>
      </c>
      <c r="B6">
        <v>0.0082129999999999998</v>
      </c>
      <c r="C6">
        <v>0.0027490000000000001</v>
      </c>
      <c r="D6">
        <v>0.0021380000000000001</v>
      </c>
      <c r="G6">
        <v>0.0050000000000000001</v>
      </c>
      <c r="I6">
        <f>COUNTIF(A$1:A$60,"&lt;"&amp;$G6)</f>
        <v>4</v>
      </c>
      <c r="J6">
        <f>COUNTIF(B$1:B$60,"&lt;"&amp;$G6)</f>
        <v>1</v>
      </c>
      <c r="K6">
        <f>COUNTIF(C$1:C$60,"&lt;"&amp;$G6)</f>
        <v>51</v>
      </c>
      <c r="L6">
        <f>COUNTIF(D$1:D$60,"&lt;"&amp;$G6)</f>
        <v>34</v>
      </c>
      <c r="M6">
        <v>0.0050000000000000001</v>
      </c>
      <c r="N6">
        <f>I6*100/60</f>
        <v>6.666666666666667</v>
      </c>
      <c r="O6">
        <f>J6*100/60</f>
        <v>1.6666666666666667</v>
      </c>
      <c r="P6">
        <f>K6*100/60</f>
        <v>85</v>
      </c>
      <c r="Q6">
        <f>L6*100/60</f>
        <v>56.666666666666664</v>
      </c>
    </row>
    <row r="7" spans="1:17">
      <c r="A7">
        <v>80</v>
      </c>
      <c r="B7">
        <v>80</v>
      </c>
      <c r="C7">
        <v>0.0054450000000000002</v>
      </c>
      <c r="D7">
        <v>80</v>
      </c>
      <c r="G7">
        <v>0.01</v>
      </c>
      <c r="I7">
        <f>COUNTIF(A$1:A$60,"&lt;"&amp;$G7)</f>
        <v>5</v>
      </c>
      <c r="J7">
        <f>COUNTIF(B$1:B$60,"&lt;"&amp;$G7)</f>
        <v>15</v>
      </c>
      <c r="K7">
        <f>COUNTIF(C$1:C$60,"&lt;"&amp;$G7)</f>
        <v>60</v>
      </c>
      <c r="L7">
        <f>COUNTIF(D$1:D$60,"&lt;"&amp;$G7)</f>
        <v>42</v>
      </c>
      <c r="M7">
        <v>0.01</v>
      </c>
      <c r="N7">
        <f>I7*100/60</f>
        <v>8.3333333333333339</v>
      </c>
      <c r="O7">
        <f>J7*100/60</f>
        <v>25</v>
      </c>
      <c r="P7">
        <f>K7*100/60</f>
        <v>100</v>
      </c>
      <c r="Q7">
        <f>L7*100/60</f>
        <v>70</v>
      </c>
    </row>
    <row r="8" spans="1:17">
      <c r="A8">
        <v>0.037580000000000002</v>
      </c>
      <c r="B8">
        <v>0.032834000000000002</v>
      </c>
      <c r="C8">
        <v>0.0023289999999999999</v>
      </c>
      <c r="D8">
        <v>0.0021440000000000001</v>
      </c>
      <c r="G8">
        <v>0.050000000000000003</v>
      </c>
      <c r="I8">
        <f>COUNTIF(A$1:A$60,"&lt;"&amp;$G8)</f>
        <v>26</v>
      </c>
      <c r="J8">
        <f>COUNTIF(B$1:B$60,"&lt;"&amp;$G8)</f>
        <v>33</v>
      </c>
      <c r="K8">
        <f>COUNTIF(C$1:C$60,"&lt;"&amp;$G8)</f>
        <v>60</v>
      </c>
      <c r="L8">
        <f>COUNTIF(D$1:D$60,"&lt;"&amp;$G8)</f>
        <v>52</v>
      </c>
      <c r="M8">
        <v>0.050000000000000003</v>
      </c>
      <c r="N8">
        <f>I8*100/60</f>
        <v>43.333333333333336</v>
      </c>
      <c r="O8">
        <f>J8*100/60</f>
        <v>55</v>
      </c>
      <c r="P8">
        <f>K8*100/60</f>
        <v>100</v>
      </c>
      <c r="Q8">
        <f>L8*100/60</f>
        <v>86.666666666666671</v>
      </c>
    </row>
    <row r="9" spans="1:17">
      <c r="A9">
        <v>0.0017359999999999999</v>
      </c>
      <c r="B9">
        <v>0.0039280000000000001</v>
      </c>
      <c r="C9">
        <v>0.0022300000000000002</v>
      </c>
      <c r="D9">
        <v>0.0033790000000000001</v>
      </c>
      <c r="G9">
        <v>0.089999999999999997</v>
      </c>
      <c r="I9">
        <f>COUNTIF(A$1:A$60,"&lt;"&amp;$G9)</f>
        <v>35</v>
      </c>
      <c r="J9">
        <f>COUNTIF(B$1:B$60,"&lt;"&amp;$G9)</f>
        <v>39</v>
      </c>
      <c r="K9">
        <f>COUNTIF(C$1:C$60,"&lt;"&amp;$G9)</f>
        <v>60</v>
      </c>
      <c r="L9">
        <f>COUNTIF(D$1:D$60,"&lt;"&amp;$G9)</f>
        <v>52</v>
      </c>
      <c r="M9">
        <v>0.089999999999999997</v>
      </c>
      <c r="N9">
        <f>I9*100/60</f>
        <v>58.333333333333336</v>
      </c>
      <c r="O9">
        <f>J9*100/60</f>
        <v>65</v>
      </c>
      <c r="P9">
        <f>K9*100/60</f>
        <v>100</v>
      </c>
      <c r="Q9">
        <f>L9*100/60</f>
        <v>86.666666666666671</v>
      </c>
    </row>
    <row r="10" spans="1:17">
      <c r="A10">
        <v>0.058679000000000002</v>
      </c>
      <c r="B10">
        <v>0.035284000000000003</v>
      </c>
      <c r="C10">
        <v>0.0027299999999999998</v>
      </c>
      <c r="D10">
        <v>0.0053819999999999996</v>
      </c>
      <c r="G10">
        <v>0.10000000000000001</v>
      </c>
      <c r="I10">
        <f>COUNTIF(A$1:A$60,"&lt;"&amp;$G10)</f>
        <v>37</v>
      </c>
      <c r="J10">
        <f>COUNTIF(B$1:B$60,"&lt;"&amp;$G10)</f>
        <v>39</v>
      </c>
      <c r="K10">
        <f>COUNTIF(C$1:C$60,"&lt;"&amp;$G10)</f>
        <v>60</v>
      </c>
      <c r="L10">
        <f>COUNTIF(D$1:D$60,"&lt;"&amp;$G10)</f>
        <v>52</v>
      </c>
      <c r="M10">
        <v>0.10000000000000001</v>
      </c>
      <c r="N10">
        <f>I10*100/60</f>
        <v>61.666666666666664</v>
      </c>
      <c r="O10">
        <f>J10*100/60</f>
        <v>65</v>
      </c>
      <c r="P10">
        <f>K10*100/60</f>
        <v>100</v>
      </c>
      <c r="Q10">
        <f>L10*100/60</f>
        <v>86.666666666666671</v>
      </c>
    </row>
    <row r="11" spans="1:17">
      <c r="A11">
        <v>0.059395999999999997</v>
      </c>
      <c r="B11">
        <v>0.012743000000000001</v>
      </c>
      <c r="C11">
        <v>0.0035720000000000001</v>
      </c>
      <c r="D11">
        <v>0.0054219999999999997</v>
      </c>
      <c r="G11">
        <v>0.5</v>
      </c>
      <c r="I11">
        <f>COUNTIF(A$1:A$60,"&lt;"&amp;$G11)</f>
        <v>43</v>
      </c>
      <c r="J11">
        <f>COUNTIF(B$1:B$60,"&lt;"&amp;$G11)</f>
        <v>49</v>
      </c>
      <c r="K11">
        <f>COUNTIF(C$1:C$60,"&lt;"&amp;$G11)</f>
        <v>60</v>
      </c>
      <c r="L11">
        <f>COUNTIF(D$1:D$60,"&lt;"&amp;$G11)</f>
        <v>52</v>
      </c>
      <c r="M11">
        <v>0.5</v>
      </c>
      <c r="N11">
        <f>I11*100/60</f>
        <v>71.666666666666671</v>
      </c>
      <c r="O11">
        <f>J11*100/60</f>
        <v>81.666666666666671</v>
      </c>
      <c r="P11">
        <f>K11*100/60</f>
        <v>100</v>
      </c>
      <c r="Q11">
        <f>L11*100/60</f>
        <v>86.666666666666671</v>
      </c>
    </row>
    <row r="12" spans="1:17">
      <c r="A12">
        <v>80</v>
      </c>
      <c r="B12">
        <v>80</v>
      </c>
      <c r="C12">
        <v>0.002663</v>
      </c>
      <c r="D12">
        <v>80</v>
      </c>
      <c r="G12">
        <v>1</v>
      </c>
      <c r="I12">
        <f>COUNTIF(A$1:A$60,"&lt;"&amp;$G12)</f>
        <v>44</v>
      </c>
      <c r="J12">
        <f>COUNTIF(B$1:B$60,"&lt;"&amp;$G12)</f>
        <v>49</v>
      </c>
      <c r="K12">
        <f>COUNTIF(C$1:C$60,"&lt;"&amp;$G12)</f>
        <v>60</v>
      </c>
      <c r="L12">
        <f>COUNTIF(D$1:D$60,"&lt;"&amp;$G12)</f>
        <v>52</v>
      </c>
      <c r="M12">
        <v>1</v>
      </c>
      <c r="N12">
        <f>I12*100/60</f>
        <v>73.333333333333329</v>
      </c>
      <c r="O12">
        <f>J12*100/60</f>
        <v>81.666666666666671</v>
      </c>
      <c r="P12">
        <f>K12*100/60</f>
        <v>100</v>
      </c>
      <c r="Q12">
        <f>L12*100/60</f>
        <v>86.666666666666671</v>
      </c>
    </row>
    <row r="13" spans="1:17">
      <c r="A13">
        <v>2.586408</v>
      </c>
      <c r="B13">
        <v>0.25341999999999998</v>
      </c>
      <c r="C13">
        <v>0.0035590000000000001</v>
      </c>
      <c r="D13">
        <v>0.010607999999999999</v>
      </c>
      <c r="G13">
        <v>2</v>
      </c>
      <c r="I13">
        <f>COUNTIF(A$1:A$60,"&lt;"&amp;$G13)</f>
        <v>47</v>
      </c>
      <c r="J13">
        <f>COUNTIF(B$1:B$60,"&lt;"&amp;$G13)</f>
        <v>50</v>
      </c>
      <c r="K13">
        <f>COUNTIF(C$1:C$60,"&lt;"&amp;$G13)</f>
        <v>60</v>
      </c>
      <c r="L13">
        <f>COUNTIF(D$1:D$60,"&lt;"&amp;$G13)</f>
        <v>52</v>
      </c>
      <c r="M13">
        <v>2</v>
      </c>
      <c r="N13">
        <f>I13*100/60</f>
        <v>78.333333333333329</v>
      </c>
      <c r="O13">
        <f>J13*100/60</f>
        <v>83.333333333333329</v>
      </c>
      <c r="P13">
        <f>K13*100/60</f>
        <v>100</v>
      </c>
      <c r="Q13">
        <f>L13*100/60</f>
        <v>86.666666666666671</v>
      </c>
    </row>
    <row r="14" spans="1:17">
      <c r="A14">
        <v>0.072663000000000005</v>
      </c>
      <c r="B14">
        <v>0.054080000000000003</v>
      </c>
      <c r="C14">
        <v>0.0031979999999999999</v>
      </c>
      <c r="D14">
        <v>0.0056810000000000003</v>
      </c>
      <c r="G14">
        <v>3</v>
      </c>
      <c r="I14">
        <f>COUNTIF(A$1:A$60,"&lt;"&amp;$G14)</f>
        <v>49</v>
      </c>
      <c r="J14">
        <f>COUNTIF(B$1:B$60,"&lt;"&amp;$G14)</f>
        <v>51</v>
      </c>
      <c r="K14">
        <f>COUNTIF(C$1:C$60,"&lt;"&amp;$G14)</f>
        <v>60</v>
      </c>
      <c r="L14">
        <f>COUNTIF(D$1:D$60,"&lt;"&amp;$G14)</f>
        <v>52</v>
      </c>
      <c r="M14">
        <v>3</v>
      </c>
      <c r="N14">
        <f>I14*100/60</f>
        <v>81.666666666666671</v>
      </c>
      <c r="O14">
        <f>J14*100/60</f>
        <v>85</v>
      </c>
      <c r="P14">
        <f>K14*100/60</f>
        <v>100</v>
      </c>
      <c r="Q14">
        <f>L14*100/60</f>
        <v>86.666666666666671</v>
      </c>
    </row>
    <row r="15" spans="1:17">
      <c r="A15">
        <v>2.6242480000000001</v>
      </c>
      <c r="B15">
        <v>0.13433800000000001</v>
      </c>
      <c r="C15">
        <v>0.0036089999999999998</v>
      </c>
      <c r="D15">
        <v>0.0092040000000000004</v>
      </c>
      <c r="G15">
        <v>4</v>
      </c>
      <c r="I15">
        <f>COUNTIF(A$1:A$60,"&lt;"&amp;$G15)</f>
        <v>49</v>
      </c>
      <c r="J15">
        <f>COUNTIF(B$1:B$60,"&lt;"&amp;$G15)</f>
        <v>51</v>
      </c>
      <c r="K15">
        <f>COUNTIF(C$1:C$60,"&lt;"&amp;$G15)</f>
        <v>60</v>
      </c>
      <c r="L15">
        <f>COUNTIF(D$1:D$60,"&lt;"&amp;$G15)</f>
        <v>52</v>
      </c>
      <c r="M15">
        <v>4</v>
      </c>
      <c r="N15">
        <f>I15*100/60</f>
        <v>81.666666666666671</v>
      </c>
      <c r="O15">
        <f>J15*100/60</f>
        <v>85</v>
      </c>
      <c r="P15">
        <f>K15*100/60</f>
        <v>100</v>
      </c>
      <c r="Q15">
        <f>L15*100/60</f>
        <v>86.666666666666671</v>
      </c>
    </row>
    <row r="16" spans="1:17">
      <c r="A16">
        <v>80</v>
      </c>
      <c r="B16">
        <v>80</v>
      </c>
      <c r="C16">
        <v>0.0042180000000000004</v>
      </c>
      <c r="D16">
        <v>80</v>
      </c>
      <c r="G16">
        <v>10</v>
      </c>
      <c r="I16">
        <f>COUNTIF(A$1:A$60,"&lt;"&amp;$G16)</f>
        <v>50</v>
      </c>
      <c r="J16">
        <f>COUNTIF(B$1:B$60,"&lt;"&amp;$G16)</f>
        <v>51</v>
      </c>
      <c r="K16">
        <f>COUNTIF(C$1:C$60,"&lt;"&amp;$G16)</f>
        <v>60</v>
      </c>
      <c r="L16">
        <f>COUNTIF(D$1:D$60,"&lt;"&amp;$G16)</f>
        <v>52</v>
      </c>
      <c r="M16">
        <v>10</v>
      </c>
      <c r="N16">
        <f>I16*100/60</f>
        <v>83.333333333333329</v>
      </c>
      <c r="O16">
        <f>J16*100/60</f>
        <v>85</v>
      </c>
      <c r="P16">
        <f>K16*100/60</f>
        <v>100</v>
      </c>
      <c r="Q16">
        <f>L16*100/60</f>
        <v>86.666666666666671</v>
      </c>
    </row>
    <row r="17" spans="1:17">
      <c r="A17">
        <v>80</v>
      </c>
      <c r="B17">
        <v>80</v>
      </c>
      <c r="C17">
        <v>0.0054689999999999999</v>
      </c>
      <c r="D17">
        <v>80</v>
      </c>
      <c r="G17">
        <v>20</v>
      </c>
      <c r="I17">
        <f>COUNTIF(A$1:A$60,"&lt;"&amp;$G17)</f>
        <v>51</v>
      </c>
      <c r="J17">
        <f>COUNTIF(B$1:B$60,"&lt;"&amp;$G17)</f>
        <v>52</v>
      </c>
      <c r="K17">
        <f>COUNTIF(C$1:C$60,"&lt;"&amp;$G17)</f>
        <v>60</v>
      </c>
      <c r="L17">
        <f>COUNTIF(D$1:D$60,"&lt;"&amp;$G17)</f>
        <v>52</v>
      </c>
      <c r="M17">
        <v>20</v>
      </c>
      <c r="N17">
        <f>I17*100/60</f>
        <v>85</v>
      </c>
      <c r="O17">
        <f>J17*100/60</f>
        <v>86.666666666666671</v>
      </c>
      <c r="P17">
        <f>K17*100/60</f>
        <v>100</v>
      </c>
      <c r="Q17">
        <f>L17*100/60</f>
        <v>86.666666666666671</v>
      </c>
    </row>
    <row r="18" spans="1:17">
      <c r="A18">
        <v>0.023719</v>
      </c>
      <c r="B18">
        <v>0.026983</v>
      </c>
      <c r="C18">
        <v>0.0022850000000000001</v>
      </c>
      <c r="D18">
        <v>0.0021299999999999999</v>
      </c>
      <c r="G18">
        <v>60</v>
      </c>
      <c r="I18">
        <f>COUNTIF(A$1:A$60,"&lt;"&amp;$G18)</f>
        <v>52</v>
      </c>
      <c r="J18">
        <f>COUNTIF(B$1:B$60,"&lt;"&amp;$G18)</f>
        <v>52</v>
      </c>
      <c r="K18">
        <f>COUNTIF(C$1:C$60,"&lt;"&amp;$G18)</f>
        <v>60</v>
      </c>
      <c r="L18">
        <f>COUNTIF(D$1:D$60,"&lt;"&amp;$G18)</f>
        <v>52</v>
      </c>
      <c r="M18">
        <v>60</v>
      </c>
      <c r="N18">
        <f>I18*100/60</f>
        <v>86.666666666666671</v>
      </c>
      <c r="O18">
        <f>J18*100/60</f>
        <v>86.666666666666671</v>
      </c>
      <c r="P18">
        <f>K18*100/60</f>
        <v>100</v>
      </c>
      <c r="Q18">
        <f>L18*100/60</f>
        <v>86.666666666666671</v>
      </c>
    </row>
    <row r="19" spans="1:17">
      <c r="A19">
        <v>0.021089</v>
      </c>
      <c r="B19">
        <v>0.0066639999999999998</v>
      </c>
      <c r="C19">
        <v>0.0030079999999999998</v>
      </c>
      <c r="D19">
        <v>0.002689</v>
      </c>
      <c r="G19">
        <v>70</v>
      </c>
      <c r="I19">
        <f>COUNTIF(A$1:A$60,"&lt;"&amp;$G19)</f>
        <v>52</v>
      </c>
      <c r="J19">
        <f>COUNTIF(B$1:B$60,"&lt;"&amp;$G19)</f>
        <v>52</v>
      </c>
      <c r="K19">
        <f>COUNTIF(C$1:C$60,"&lt;"&amp;$G19)</f>
        <v>60</v>
      </c>
      <c r="L19">
        <f>COUNTIF(D$1:D$60,"&lt;"&amp;$G19)</f>
        <v>52</v>
      </c>
      <c r="M19">
        <v>70</v>
      </c>
      <c r="N19">
        <f>I19*100/60</f>
        <v>86.666666666666671</v>
      </c>
      <c r="O19">
        <f>J19*100/60</f>
        <v>86.666666666666671</v>
      </c>
      <c r="P19">
        <f>K19*100/60</f>
        <v>100</v>
      </c>
      <c r="Q19">
        <f>L19*100/60</f>
        <v>86.666666666666671</v>
      </c>
    </row>
    <row r="20" spans="1:17">
      <c r="A20">
        <v>0.032412999999999997</v>
      </c>
      <c r="B20">
        <v>0.0091750000000000009</v>
      </c>
      <c r="C20">
        <v>0.0031020000000000002</v>
      </c>
      <c r="D20">
        <v>0.003356</v>
      </c>
      <c r="G20">
        <v>81</v>
      </c>
      <c r="I20">
        <f>COUNTIF(A$1:A$60,"&lt;"&amp;$G20)</f>
        <v>60</v>
      </c>
      <c r="J20">
        <f>COUNTIF(B$1:B$60,"&lt;"&amp;$G20)</f>
        <v>60</v>
      </c>
      <c r="K20">
        <f>COUNTIF(C$1:C$60,"&lt;"&amp;$G20)</f>
        <v>60</v>
      </c>
      <c r="L20">
        <f>COUNTIF(D$1:D$60,"&lt;"&amp;$G20)</f>
        <v>60</v>
      </c>
      <c r="M20">
        <v>81</v>
      </c>
      <c r="N20">
        <f>I20*100/60</f>
        <v>100</v>
      </c>
      <c r="O20">
        <f>J20*100/60</f>
        <v>100</v>
      </c>
      <c r="P20">
        <f>K20*100/60</f>
        <v>100</v>
      </c>
      <c r="Q20">
        <f>L20*100/60</f>
        <v>100</v>
      </c>
    </row>
    <row r="21" spans="1:17">
      <c r="A21">
        <v>80</v>
      </c>
      <c r="B21">
        <v>80</v>
      </c>
      <c r="C21">
        <v>0.0047299999999999998</v>
      </c>
      <c r="D21">
        <v>80</v>
      </c>
    </row>
    <row r="22" spans="1:17">
      <c r="A22">
        <v>0.0040379999999999999</v>
      </c>
      <c r="B22">
        <v>0.0059969999999999997</v>
      </c>
      <c r="C22">
        <v>0.0031840000000000002</v>
      </c>
      <c r="D22">
        <v>0.0026069999999999999</v>
      </c>
    </row>
    <row r="23" spans="1:17">
      <c r="A23">
        <v>0.050539000000000001</v>
      </c>
      <c r="B23">
        <v>0.030242999999999999</v>
      </c>
      <c r="C23">
        <v>0.0025479999999999999</v>
      </c>
      <c r="D23">
        <v>0.0025839999999999999</v>
      </c>
    </row>
    <row r="24" spans="1:17">
      <c r="A24">
        <v>0.045331999999999997</v>
      </c>
      <c r="B24">
        <v>0.037626</v>
      </c>
      <c r="C24">
        <v>0.0025560000000000001</v>
      </c>
      <c r="D24">
        <v>0.0035079999999999998</v>
      </c>
    </row>
    <row r="25" spans="1:17">
      <c r="A25">
        <v>0.033154999999999997</v>
      </c>
      <c r="B25">
        <v>0.0072740000000000001</v>
      </c>
      <c r="C25">
        <v>0.002496</v>
      </c>
      <c r="D25">
        <v>0.0023180000000000002</v>
      </c>
    </row>
    <row r="26" spans="1:17">
      <c r="A26">
        <v>0.026623999999999998</v>
      </c>
      <c r="B26">
        <v>0.0050099999999999997</v>
      </c>
      <c r="C26">
        <v>0.002166</v>
      </c>
      <c r="D26">
        <v>0.0049969999999999997</v>
      </c>
    </row>
    <row r="27" spans="1:17">
      <c r="A27">
        <v>0.053240000000000003</v>
      </c>
      <c r="B27">
        <v>0.0081399999999999997</v>
      </c>
      <c r="C27">
        <v>0.0041320000000000003</v>
      </c>
      <c r="D27">
        <v>0.0054479999999999997</v>
      </c>
    </row>
    <row r="28" spans="1:17">
      <c r="A28">
        <v>0.082226999999999995</v>
      </c>
      <c r="B28">
        <v>0.067842</v>
      </c>
      <c r="C28">
        <v>0.002712</v>
      </c>
      <c r="D28">
        <v>0.0028340000000000001</v>
      </c>
    </row>
    <row r="29" spans="1:17">
      <c r="A29">
        <v>38.757601999999999</v>
      </c>
      <c r="B29">
        <v>12.154465999999999</v>
      </c>
      <c r="C29">
        <v>0.0058250000000000003</v>
      </c>
      <c r="D29">
        <v>0.018515</v>
      </c>
    </row>
    <row r="30" spans="1:17">
      <c r="A30">
        <v>0.91330199999999995</v>
      </c>
      <c r="B30">
        <v>0.127334</v>
      </c>
      <c r="C30">
        <v>0.0029719999999999998</v>
      </c>
      <c r="D30">
        <v>0.0066109999999999997</v>
      </c>
    </row>
    <row r="31" spans="1:17">
      <c r="A31">
        <v>0.035417999999999998</v>
      </c>
      <c r="B31">
        <v>0.026873999999999999</v>
      </c>
      <c r="C31">
        <v>0.0024099999999999998</v>
      </c>
      <c r="D31">
        <v>0.0023900000000000002</v>
      </c>
    </row>
    <row r="32" spans="1:17">
      <c r="A32">
        <v>0.046488000000000002</v>
      </c>
      <c r="B32">
        <v>0.058582000000000002</v>
      </c>
      <c r="C32">
        <v>0.0049649999999999998</v>
      </c>
      <c r="D32">
        <v>0.0053810000000000004</v>
      </c>
    </row>
    <row r="33" spans="1:17">
      <c r="A33">
        <v>0.050272999999999998</v>
      </c>
      <c r="B33">
        <v>0.0096109999999999998</v>
      </c>
      <c r="C33">
        <v>0.0042440000000000004</v>
      </c>
      <c r="D33">
        <v>0.0036449999999999998</v>
      </c>
    </row>
    <row r="34" spans="1:17">
      <c r="A34">
        <v>0.0048279999999999998</v>
      </c>
      <c r="B34">
        <v>80</v>
      </c>
      <c r="C34">
        <v>0.0040470000000000002</v>
      </c>
      <c r="D34">
        <v>80</v>
      </c>
    </row>
    <row r="35" spans="1:17">
      <c r="A35">
        <v>76.484144000000001</v>
      </c>
      <c r="B35">
        <v>2.2009189999999998</v>
      </c>
      <c r="C35">
        <v>0.0093900000000000008</v>
      </c>
      <c r="D35">
        <v>0.020864000000000001</v>
      </c>
    </row>
    <row r="36" spans="1:17">
      <c r="A36">
        <v>0.0084650000000000003</v>
      </c>
      <c r="B36">
        <v>0.0067510000000000001</v>
      </c>
      <c r="C36">
        <v>0.0027669999999999999</v>
      </c>
      <c r="D36">
        <v>0.0027529999999999998</v>
      </c>
    </row>
    <row r="37" spans="1:17">
      <c r="A37">
        <v>1.6333089999999999</v>
      </c>
      <c r="B37">
        <v>0.14451800000000001</v>
      </c>
      <c r="C37">
        <v>0.0062899999999999996</v>
      </c>
      <c r="D37">
        <v>0.010366999999999999</v>
      </c>
    </row>
    <row r="38" spans="1:17">
      <c r="A38">
        <v>0.030190000000000002</v>
      </c>
      <c r="B38">
        <v>0.020990000000000002</v>
      </c>
      <c r="C38">
        <v>0.0032429999999999998</v>
      </c>
      <c r="D38">
        <v>0.002728</v>
      </c>
    </row>
    <row r="39" spans="1:17">
      <c r="A39">
        <v>1.0346630000000001</v>
      </c>
      <c r="B39">
        <v>0.14388599999999999</v>
      </c>
      <c r="C39">
        <v>0.0044889999999999999</v>
      </c>
      <c r="D39">
        <v>0.012997999999999999</v>
      </c>
    </row>
    <row r="40" spans="1:17">
      <c r="A40">
        <v>0.46283999999999997</v>
      </c>
      <c r="B40">
        <v>0.070390999999999995</v>
      </c>
      <c r="C40">
        <v>0.0032859999999999999</v>
      </c>
      <c r="D40">
        <v>0.0046839999999999998</v>
      </c>
    </row>
    <row r="41" spans="1:17">
      <c r="A41">
        <v>0.26433699999999999</v>
      </c>
      <c r="B41">
        <v>0.11545999999999999</v>
      </c>
      <c r="C41">
        <v>0.0057169999999999999</v>
      </c>
      <c r="D41">
        <v>0.010316000000000001</v>
      </c>
    </row>
    <row r="42" spans="1:17">
      <c r="A42">
        <v>4.1853199999999999</v>
      </c>
      <c r="B42">
        <v>0.144318</v>
      </c>
      <c r="C42">
        <v>0.0038709999999999999</v>
      </c>
      <c r="D42">
        <v>0.012241</v>
      </c>
    </row>
    <row r="43" spans="1:17">
      <c r="A43">
        <v>0.094783999999999993</v>
      </c>
      <c r="B43">
        <v>0.046836000000000003</v>
      </c>
      <c r="C43">
        <v>0.0034139999999999999</v>
      </c>
      <c r="D43">
        <v>0.0047710000000000001</v>
      </c>
    </row>
    <row r="44" spans="1:17">
      <c r="A44">
        <v>0.066653000000000004</v>
      </c>
      <c r="B44">
        <v>0.043951999999999998</v>
      </c>
      <c r="C44">
        <v>0.0027299999999999998</v>
      </c>
      <c r="D44">
        <v>0.0040109999999999998</v>
      </c>
    </row>
    <row r="45" spans="1:17">
      <c r="A45">
        <v>80</v>
      </c>
      <c r="B45">
        <v>80</v>
      </c>
      <c r="C45">
        <v>0.0041809999999999998</v>
      </c>
      <c r="D45">
        <v>80</v>
      </c>
    </row>
    <row r="46" spans="1:17">
      <c r="A46">
        <v>0.12567200000000001</v>
      </c>
      <c r="B46">
        <v>0.041770000000000002</v>
      </c>
      <c r="C46">
        <v>0.0029369999999999999</v>
      </c>
      <c r="D46">
        <v>0.0034870000000000001</v>
      </c>
    </row>
    <row r="47" spans="1:17">
      <c r="A47">
        <v>0.016083</v>
      </c>
      <c r="B47">
        <v>0.006496</v>
      </c>
      <c r="C47">
        <v>0.0027820000000000002</v>
      </c>
      <c r="D47">
        <v>0.0032049999999999999</v>
      </c>
    </row>
    <row r="48" spans="1:17">
      <c r="A48">
        <v>11.619441</v>
      </c>
      <c r="B48">
        <v>1.0796460000000001</v>
      </c>
      <c r="C48">
        <v>0.0054339999999999996</v>
      </c>
      <c r="D48">
        <v>0.013781</v>
      </c>
    </row>
    <row r="49" spans="1:17">
      <c r="A49">
        <v>0.018822999999999999</v>
      </c>
      <c r="B49">
        <v>0.0077460000000000003</v>
      </c>
      <c r="C49">
        <v>0.003091</v>
      </c>
      <c r="D49">
        <v>0.0035990000000000002</v>
      </c>
    </row>
    <row r="50" spans="1:17">
      <c r="A50">
        <v>0.047441999999999998</v>
      </c>
      <c r="B50">
        <v>0.0086669999999999994</v>
      </c>
      <c r="C50">
        <v>0.002836</v>
      </c>
      <c r="D50">
        <v>0.003872</v>
      </c>
    </row>
    <row r="51" spans="1:17">
      <c r="A51">
        <v>0.033174000000000002</v>
      </c>
      <c r="B51">
        <v>0.017829000000000001</v>
      </c>
      <c r="C51">
        <v>0.0051510000000000002</v>
      </c>
      <c r="D51">
        <v>0.0034150000000000001</v>
      </c>
    </row>
    <row r="52" spans="1:17">
      <c r="A52">
        <v>0.058916999999999997</v>
      </c>
      <c r="B52">
        <v>0.020095999999999999</v>
      </c>
      <c r="C52">
        <v>0.002856</v>
      </c>
      <c r="D52">
        <v>0.0033289999999999999</v>
      </c>
    </row>
    <row r="53" spans="1:17">
      <c r="A53">
        <v>1.3807339999999999</v>
      </c>
      <c r="B53">
        <v>0.10541399999999999</v>
      </c>
      <c r="C53">
        <v>0.0037580000000000001</v>
      </c>
      <c r="D53">
        <v>0.015814999999999999</v>
      </c>
    </row>
    <row r="54" spans="1:17">
      <c r="A54">
        <v>0.35435299999999997</v>
      </c>
      <c r="B54">
        <v>0.148812</v>
      </c>
      <c r="C54">
        <v>0.0031020000000000002</v>
      </c>
      <c r="D54">
        <v>0.009306</v>
      </c>
    </row>
    <row r="55" spans="1:17">
      <c r="A55">
        <v>0.095514000000000002</v>
      </c>
      <c r="B55">
        <v>0.064305000000000001</v>
      </c>
      <c r="C55">
        <v>0.0028010000000000001</v>
      </c>
      <c r="D55">
        <v>0.0035620000000000001</v>
      </c>
    </row>
    <row r="56" spans="1:17">
      <c r="A56">
        <v>0.016508999999999999</v>
      </c>
      <c r="B56">
        <v>0.027796000000000001</v>
      </c>
      <c r="C56">
        <v>0.002444</v>
      </c>
      <c r="D56">
        <v>0.002091</v>
      </c>
    </row>
    <row r="57" spans="1:17">
      <c r="A57">
        <v>0.49796699999999999</v>
      </c>
      <c r="B57">
        <v>0.111457</v>
      </c>
      <c r="C57">
        <v>0.0048659999999999997</v>
      </c>
      <c r="D57">
        <v>0.012081</v>
      </c>
    </row>
    <row r="58" spans="1:17">
      <c r="A58">
        <v>0.100342</v>
      </c>
      <c r="B58">
        <v>0.056320000000000002</v>
      </c>
      <c r="C58">
        <v>0.0026900000000000001</v>
      </c>
      <c r="D58">
        <v>0.0046860000000000001</v>
      </c>
    </row>
    <row r="59" spans="1:17">
      <c r="A59">
        <v>0.031064000000000001</v>
      </c>
      <c r="B59">
        <v>0.026443999999999999</v>
      </c>
      <c r="C59">
        <v>0.0023839999999999998</v>
      </c>
      <c r="D59">
        <v>0.0022780000000000001</v>
      </c>
    </row>
    <row r="60" spans="1:17">
      <c r="A60">
        <v>0.048752999999999998</v>
      </c>
      <c r="B60">
        <v>0.043908000000000003</v>
      </c>
      <c r="C60">
        <v>0.0027399999999999998</v>
      </c>
      <c r="D60">
        <v>0.0049059999999999998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43"/>
  <sheetViews>
    <sheetView workbookViewId="0">
      <selection activeCell="A1" sqref="A1"/>
    </sheetView>
  </sheetViews>
  <sheetFormatPr defaultRowHeight="12.75"/>
  <cols>
    <col min="1" max="1" style="0" width="15.856189903846156" bestFit="1" customWidth="1"/>
    <col min="2" max="2" style="0" width="9.570853365384616" bestFit="1" customWidth="1"/>
    <col min="3" max="256" style="0" width="9.142307692307693"/>
  </cols>
  <sheetData>
    <row r="1" spans="1:12">
      <c r="A1" s="1" t="s">
        <v>0</v>
      </c>
    </row>
    <row r="2" spans="1:12">
      <c r="A2" s="1" t="s">
        <v>1</v>
      </c>
      <c r="B2" s="1" t="s">
        <v>2</v>
      </c>
    </row>
    <row r="3" spans="1:12">
      <c r="A3">
        <f>IF(ISBLANK(INDEX(tiempos.txt!$A$1:$D$60,1,1)),"",INDEX(tiempos.txt!$A$1:$D$60,1,1))</f>
        <v>0.030934</v>
      </c>
      <c r="B3" s="2">
        <f t="array" ref="B3">SUM(IF(EXACT(tiempos.txt!$G$1:$G$11,A3),1,0))/(ROWS(tiempos.txt!$G$1:$G$11)*COLUMNS(tiempos.txt!$G$1:$G$11))</f>
        <v>0</v>
      </c>
    </row>
    <row r="4" spans="1:12">
      <c r="A4">
        <f>IF(ISBLANK(INDEX(tiempos.txt!$A$1:$D$60,1,2)),"",INDEX(tiempos.txt!$A$1:$D$60,1,2))</f>
        <v>0.006437</v>
      </c>
      <c r="B4" s="2">
        <f t="array" ref="B4">SUM(IF(EXACT(tiempos.txt!$G$1:$G$11,A4),1,0))/(ROWS(tiempos.txt!$G$1:$G$11)*COLUMNS(tiempos.txt!$G$1:$G$11))</f>
        <v>0</v>
      </c>
    </row>
    <row r="5" spans="1:12">
      <c r="A5">
        <f>IF(ISBLANK(INDEX(tiempos.txt!$A$1:$D$60,1,3)),"",INDEX(tiempos.txt!$A$1:$D$60,1,3))</f>
        <v>0.0024849999999999998</v>
      </c>
      <c r="B5" s="2">
        <f t="array" ref="B5">SUM(IF(EXACT(tiempos.txt!$G$1:$G$11,A5),1,0))/(ROWS(tiempos.txt!$G$1:$G$11)*COLUMNS(tiempos.txt!$G$1:$G$11))</f>
        <v>0</v>
      </c>
    </row>
    <row r="6" spans="1:12">
      <c r="A6">
        <f>IF(ISBLANK(INDEX(tiempos.txt!$A$1:$D$60,1,4)),"",INDEX(tiempos.txt!$A$1:$D$60,1,4))</f>
        <v>0.003594</v>
      </c>
      <c r="B6" s="2">
        <f t="array" ref="B6">SUM(IF(EXACT(tiempos.txt!$G$1:$G$11,A6),1,0))/(ROWS(tiempos.txt!$G$1:$G$11)*COLUMNS(tiempos.txt!$G$1:$G$11))</f>
        <v>0</v>
      </c>
    </row>
    <row r="7" spans="1:12">
      <c r="A7">
        <f>IF(ISBLANK(INDEX(tiempos.txt!$A$1:$D$60,2,1)),"",INDEX(tiempos.txt!$A$1:$D$60,2,1))</f>
        <v>0.030800999999999999</v>
      </c>
      <c r="B7" s="2">
        <f t="array" ref="B7">SUM(IF(EXACT(tiempos.txt!$G$1:$G$11,A7),1,0))/(ROWS(tiempos.txt!$G$1:$G$11)*COLUMNS(tiempos.txt!$G$1:$G$11))</f>
        <v>0</v>
      </c>
    </row>
    <row r="8" spans="1:12">
      <c r="A8">
        <f>IF(ISBLANK(INDEX(tiempos.txt!$A$1:$D$60,2,2)),"",INDEX(tiempos.txt!$A$1:$D$60,2,2))</f>
        <v>0.021100000000000001</v>
      </c>
      <c r="B8" s="2">
        <f t="array" ref="B8">SUM(IF(EXACT(tiempos.txt!$G$1:$G$11,A8),1,0))/(ROWS(tiempos.txt!$G$1:$G$11)*COLUMNS(tiempos.txt!$G$1:$G$11))</f>
        <v>0</v>
      </c>
    </row>
    <row r="9" spans="1:12">
      <c r="A9">
        <f>IF(ISBLANK(INDEX(tiempos.txt!$A$1:$D$60,2,3)),"",INDEX(tiempos.txt!$A$1:$D$60,2,3))</f>
        <v>0.0031359999999999999</v>
      </c>
      <c r="B9" s="2">
        <f t="array" ref="B9">SUM(IF(EXACT(tiempos.txt!$G$1:$G$11,A9),1,0))/(ROWS(tiempos.txt!$G$1:$G$11)*COLUMNS(tiempos.txt!$G$1:$G$11))</f>
        <v>0</v>
      </c>
    </row>
    <row r="10" spans="1:12">
      <c r="A10">
        <f>IF(ISBLANK(INDEX(tiempos.txt!$A$1:$D$60,2,4)),"",INDEX(tiempos.txt!$A$1:$D$60,2,4))</f>
        <v>0.0028570000000000002</v>
      </c>
      <c r="B10" s="2">
        <f t="array" ref="B10">SUM(IF(EXACT(tiempos.txt!$G$1:$G$11,A10),1,0))/(ROWS(tiempos.txt!$G$1:$G$11)*COLUMNS(tiempos.txt!$G$1:$G$11))</f>
        <v>0</v>
      </c>
    </row>
    <row r="11" spans="1:12">
      <c r="A11">
        <f>IF(ISBLANK(INDEX(tiempos.txt!$A$1:$D$60,3,1)),"",INDEX(tiempos.txt!$A$1:$D$60,3,1))</f>
        <v>80</v>
      </c>
      <c r="B11" s="2">
        <f t="array" ref="B11">SUM(IF(EXACT(tiempos.txt!$G$1:$G$11,A11),1,0))/(ROWS(tiempos.txt!$G$1:$G$11)*COLUMNS(tiempos.txt!$G$1:$G$11))</f>
        <v>0</v>
      </c>
    </row>
    <row r="12" spans="1:12">
      <c r="A12">
        <f>IF(ISBLANK(INDEX(tiempos.txt!$A$1:$D$60,3,2)),"",INDEX(tiempos.txt!$A$1:$D$60,3,2))</f>
        <v>80</v>
      </c>
      <c r="B12" s="2">
        <f t="array" ref="B12">SUM(IF(EXACT(tiempos.txt!$G$1:$G$11,A12),1,0))/(ROWS(tiempos.txt!$G$1:$G$11)*COLUMNS(tiempos.txt!$G$1:$G$11))</f>
        <v>0</v>
      </c>
    </row>
    <row r="13" spans="1:12">
      <c r="A13">
        <f>IF(ISBLANK(INDEX(tiempos.txt!$A$1:$D$60,3,3)),"",INDEX(tiempos.txt!$A$1:$D$60,3,3))</f>
        <v>0.0054089999999999997</v>
      </c>
      <c r="B13" s="2">
        <f t="array" ref="B13">SUM(IF(EXACT(tiempos.txt!$G$1:$G$11,A13),1,0))/(ROWS(tiempos.txt!$G$1:$G$11)*COLUMNS(tiempos.txt!$G$1:$G$11))</f>
        <v>0</v>
      </c>
    </row>
    <row r="14" spans="1:12">
      <c r="A14">
        <f>IF(ISBLANK(INDEX(tiempos.txt!$A$1:$D$60,3,4)),"",INDEX(tiempos.txt!$A$1:$D$60,3,4))</f>
        <v>80</v>
      </c>
      <c r="B14" s="2">
        <f t="array" ref="B14">SUM(IF(EXACT(tiempos.txt!$G$1:$G$11,A14),1,0))/(ROWS(tiempos.txt!$G$1:$G$11)*COLUMNS(tiempos.txt!$G$1:$G$11))</f>
        <v>0</v>
      </c>
    </row>
    <row r="15" spans="1:12">
      <c r="A15">
        <f>IF(ISBLANK(INDEX(tiempos.txt!$A$1:$D$60,4,1)),"",INDEX(tiempos.txt!$A$1:$D$60,4,1))</f>
        <v>0.027871</v>
      </c>
      <c r="B15" s="2">
        <f t="array" ref="B15">SUM(IF(EXACT(tiempos.txt!$G$1:$G$11,A15),1,0))/(ROWS(tiempos.txt!$G$1:$G$11)*COLUMNS(tiempos.txt!$G$1:$G$11))</f>
        <v>0</v>
      </c>
    </row>
    <row r="16" spans="1:12">
      <c r="A16">
        <f>IF(ISBLANK(INDEX(tiempos.txt!$A$1:$D$60,4,2)),"",INDEX(tiempos.txt!$A$1:$D$60,4,2))</f>
        <v>0.023182000000000001</v>
      </c>
      <c r="B16" s="2">
        <f t="array" ref="B16">SUM(IF(EXACT(tiempos.txt!$G$1:$G$11,A16),1,0))/(ROWS(tiempos.txt!$G$1:$G$11)*COLUMNS(tiempos.txt!$G$1:$G$11))</f>
        <v>0</v>
      </c>
    </row>
    <row r="17" spans="1:12">
      <c r="A17">
        <f>IF(ISBLANK(INDEX(tiempos.txt!$A$1:$D$60,4,3)),"",INDEX(tiempos.txt!$A$1:$D$60,4,3))</f>
        <v>0.0024859999999999999</v>
      </c>
      <c r="B17" s="2">
        <f t="array" ref="B17">SUM(IF(EXACT(tiempos.txt!$G$1:$G$11,A17),1,0))/(ROWS(tiempos.txt!$G$1:$G$11)*COLUMNS(tiempos.txt!$G$1:$G$11))</f>
        <v>0</v>
      </c>
    </row>
    <row r="18" spans="1:12">
      <c r="A18">
        <f>IF(ISBLANK(INDEX(tiempos.txt!$A$1:$D$60,4,4)),"",INDEX(tiempos.txt!$A$1:$D$60,4,4))</f>
        <v>0.0024580000000000001</v>
      </c>
      <c r="B18" s="2">
        <f t="array" ref="B18">SUM(IF(EXACT(tiempos.txt!$G$1:$G$11,A18),1,0))/(ROWS(tiempos.txt!$G$1:$G$11)*COLUMNS(tiempos.txt!$G$1:$G$11))</f>
        <v>0</v>
      </c>
    </row>
    <row r="19" spans="1:12">
      <c r="A19">
        <f>IF(ISBLANK(INDEX(tiempos.txt!$A$1:$D$60,5,1)),"",INDEX(tiempos.txt!$A$1:$D$60,5,1))</f>
        <v>0.003421</v>
      </c>
      <c r="B19" s="2">
        <f t="array" ref="B19">SUM(IF(EXACT(tiempos.txt!$G$1:$G$11,A19),1,0))/(ROWS(tiempos.txt!$G$1:$G$11)*COLUMNS(tiempos.txt!$G$1:$G$11))</f>
        <v>0</v>
      </c>
    </row>
    <row r="20" spans="1:12">
      <c r="A20">
        <f>IF(ISBLANK(INDEX(tiempos.txt!$A$1:$D$60,5,2)),"",INDEX(tiempos.txt!$A$1:$D$60,5,2))</f>
        <v>0.0054520000000000002</v>
      </c>
      <c r="B20" s="2">
        <f t="array" ref="B20">SUM(IF(EXACT(tiempos.txt!$G$1:$G$11,A20),1,0))/(ROWS(tiempos.txt!$G$1:$G$11)*COLUMNS(tiempos.txt!$G$1:$G$11))</f>
        <v>0</v>
      </c>
    </row>
    <row r="21" spans="1:12">
      <c r="A21">
        <f>IF(ISBLANK(INDEX(tiempos.txt!$A$1:$D$60,5,3)),"",INDEX(tiempos.txt!$A$1:$D$60,5,3))</f>
        <v>0.0034259999999999998</v>
      </c>
      <c r="B21" s="2">
        <f t="array" ref="B21">SUM(IF(EXACT(tiempos.txt!$G$1:$G$11,A21),1,0))/(ROWS(tiempos.txt!$G$1:$G$11)*COLUMNS(tiempos.txt!$G$1:$G$11))</f>
        <v>0</v>
      </c>
    </row>
    <row r="22" spans="1:12">
      <c r="A22">
        <f>IF(ISBLANK(INDEX(tiempos.txt!$A$1:$D$60,5,4)),"",INDEX(tiempos.txt!$A$1:$D$60,5,4))</f>
        <v>0.0028730000000000001</v>
      </c>
      <c r="B22" s="2">
        <f t="array" ref="B22">SUM(IF(EXACT(tiempos.txt!$G$1:$G$11,A22),1,0))/(ROWS(tiempos.txt!$G$1:$G$11)*COLUMNS(tiempos.txt!$G$1:$G$11))</f>
        <v>0</v>
      </c>
    </row>
    <row r="23" spans="1:12">
      <c r="A23">
        <f>IF(ISBLANK(INDEX(tiempos.txt!$A$1:$D$60,6,1)),"",INDEX(tiempos.txt!$A$1:$D$60,6,1))</f>
        <v>0.022884999999999999</v>
      </c>
      <c r="B23" s="2">
        <f t="array" ref="B23">SUM(IF(EXACT(tiempos.txt!$G$1:$G$11,A23),1,0))/(ROWS(tiempos.txt!$G$1:$G$11)*COLUMNS(tiempos.txt!$G$1:$G$11))</f>
        <v>0</v>
      </c>
    </row>
    <row r="24" spans="1:12">
      <c r="A24">
        <f>IF(ISBLANK(INDEX(tiempos.txt!$A$1:$D$60,6,2)),"",INDEX(tiempos.txt!$A$1:$D$60,6,2))</f>
        <v>0.0082129999999999998</v>
      </c>
      <c r="B24" s="2">
        <f t="array" ref="B24">SUM(IF(EXACT(tiempos.txt!$G$1:$G$11,A24),1,0))/(ROWS(tiempos.txt!$G$1:$G$11)*COLUMNS(tiempos.txt!$G$1:$G$11))</f>
        <v>0</v>
      </c>
    </row>
    <row r="25" spans="1:12">
      <c r="A25">
        <f>IF(ISBLANK(INDEX(tiempos.txt!$A$1:$D$60,6,3)),"",INDEX(tiempos.txt!$A$1:$D$60,6,3))</f>
        <v>0.0027490000000000001</v>
      </c>
      <c r="B25" s="2">
        <f t="array" ref="B25">SUM(IF(EXACT(tiempos.txt!$G$1:$G$11,A25),1,0))/(ROWS(tiempos.txt!$G$1:$G$11)*COLUMNS(tiempos.txt!$G$1:$G$11))</f>
        <v>0</v>
      </c>
    </row>
    <row r="26" spans="1:12">
      <c r="A26">
        <f>IF(ISBLANK(INDEX(tiempos.txt!$A$1:$D$60,6,4)),"",INDEX(tiempos.txt!$A$1:$D$60,6,4))</f>
        <v>0.0021380000000000001</v>
      </c>
      <c r="B26" s="2">
        <f t="array" ref="B26">SUM(IF(EXACT(tiempos.txt!$G$1:$G$11,A26),1,0))/(ROWS(tiempos.txt!$G$1:$G$11)*COLUMNS(tiempos.txt!$G$1:$G$11))</f>
        <v>0</v>
      </c>
    </row>
    <row r="27" spans="1:12">
      <c r="A27">
        <f>IF(ISBLANK(INDEX(tiempos.txt!$A$1:$D$60,7,1)),"",INDEX(tiempos.txt!$A$1:$D$60,7,1))</f>
        <v>80</v>
      </c>
      <c r="B27" s="2">
        <f t="array" ref="B27">SUM(IF(EXACT(tiempos.txt!$G$1:$G$11,A27),1,0))/(ROWS(tiempos.txt!$G$1:$G$11)*COLUMNS(tiempos.txt!$G$1:$G$11))</f>
        <v>0</v>
      </c>
    </row>
    <row r="28" spans="1:12">
      <c r="A28">
        <f>IF(ISBLANK(INDEX(tiempos.txt!$A$1:$D$60,7,2)),"",INDEX(tiempos.txt!$A$1:$D$60,7,2))</f>
        <v>80</v>
      </c>
      <c r="B28" s="2">
        <f t="array" ref="B28">SUM(IF(EXACT(tiempos.txt!$G$1:$G$11,A28),1,0))/(ROWS(tiempos.txt!$G$1:$G$11)*COLUMNS(tiempos.txt!$G$1:$G$11))</f>
        <v>0</v>
      </c>
    </row>
    <row r="29" spans="1:12">
      <c r="A29">
        <f>IF(ISBLANK(INDEX(tiempos.txt!$A$1:$D$60,7,3)),"",INDEX(tiempos.txt!$A$1:$D$60,7,3))</f>
        <v>0.0054450000000000002</v>
      </c>
      <c r="B29" s="2">
        <f t="array" ref="B29">SUM(IF(EXACT(tiempos.txt!$G$1:$G$11,A29),1,0))/(ROWS(tiempos.txt!$G$1:$G$11)*COLUMNS(tiempos.txt!$G$1:$G$11))</f>
        <v>0</v>
      </c>
    </row>
    <row r="30" spans="1:12">
      <c r="A30">
        <f>IF(ISBLANK(INDEX(tiempos.txt!$A$1:$D$60,7,4)),"",INDEX(tiempos.txt!$A$1:$D$60,7,4))</f>
        <v>80</v>
      </c>
      <c r="B30" s="2">
        <f t="array" ref="B30">SUM(IF(EXACT(tiempos.txt!$G$1:$G$11,A30),1,0))/(ROWS(tiempos.txt!$G$1:$G$11)*COLUMNS(tiempos.txt!$G$1:$G$11))</f>
        <v>0</v>
      </c>
    </row>
    <row r="31" spans="1:12">
      <c r="A31">
        <f>IF(ISBLANK(INDEX(tiempos.txt!$A$1:$D$60,8,1)),"",INDEX(tiempos.txt!$A$1:$D$60,8,1))</f>
        <v>0.037580000000000002</v>
      </c>
      <c r="B31" s="2">
        <f t="array" ref="B31">SUM(IF(EXACT(tiempos.txt!$G$1:$G$11,A31),1,0))/(ROWS(tiempos.txt!$G$1:$G$11)*COLUMNS(tiempos.txt!$G$1:$G$11))</f>
        <v>0</v>
      </c>
    </row>
    <row r="32" spans="1:12">
      <c r="A32">
        <f>IF(ISBLANK(INDEX(tiempos.txt!$A$1:$D$60,8,2)),"",INDEX(tiempos.txt!$A$1:$D$60,8,2))</f>
        <v>0.032834000000000002</v>
      </c>
      <c r="B32" s="2">
        <f t="array" ref="B32">SUM(IF(EXACT(tiempos.txt!$G$1:$G$11,A32),1,0))/(ROWS(tiempos.txt!$G$1:$G$11)*COLUMNS(tiempos.txt!$G$1:$G$11))</f>
        <v>0</v>
      </c>
    </row>
    <row r="33" spans="1:12">
      <c r="A33">
        <f>IF(ISBLANK(INDEX(tiempos.txt!$A$1:$D$60,8,3)),"",INDEX(tiempos.txt!$A$1:$D$60,8,3))</f>
        <v>0.0023289999999999999</v>
      </c>
      <c r="B33" s="2">
        <f t="array" ref="B33">SUM(IF(EXACT(tiempos.txt!$G$1:$G$11,A33),1,0))/(ROWS(tiempos.txt!$G$1:$G$11)*COLUMNS(tiempos.txt!$G$1:$G$11))</f>
        <v>0</v>
      </c>
    </row>
    <row r="34" spans="1:12">
      <c r="A34">
        <f>IF(ISBLANK(INDEX(tiempos.txt!$A$1:$D$60,8,4)),"",INDEX(tiempos.txt!$A$1:$D$60,8,4))</f>
        <v>0.0021440000000000001</v>
      </c>
      <c r="B34" s="2">
        <f t="array" ref="B34">SUM(IF(EXACT(tiempos.txt!$G$1:$G$11,A34),1,0))/(ROWS(tiempos.txt!$G$1:$G$11)*COLUMNS(tiempos.txt!$G$1:$G$11))</f>
        <v>0</v>
      </c>
    </row>
    <row r="35" spans="1:12">
      <c r="A35">
        <f>IF(ISBLANK(INDEX(tiempos.txt!$A$1:$D$60,9,1)),"",INDEX(tiempos.txt!$A$1:$D$60,9,1))</f>
        <v>0.0017359999999999999</v>
      </c>
      <c r="B35" s="2">
        <f t="array" ref="B35">SUM(IF(EXACT(tiempos.txt!$G$1:$G$11,A35),1,0))/(ROWS(tiempos.txt!$G$1:$G$11)*COLUMNS(tiempos.txt!$G$1:$G$11))</f>
        <v>0</v>
      </c>
    </row>
    <row r="36" spans="1:12">
      <c r="A36">
        <f>IF(ISBLANK(INDEX(tiempos.txt!$A$1:$D$60,9,2)),"",INDEX(tiempos.txt!$A$1:$D$60,9,2))</f>
        <v>0.0039280000000000001</v>
      </c>
      <c r="B36" s="2">
        <f t="array" ref="B36">SUM(IF(EXACT(tiempos.txt!$G$1:$G$11,A36),1,0))/(ROWS(tiempos.txt!$G$1:$G$11)*COLUMNS(tiempos.txt!$G$1:$G$11))</f>
        <v>0</v>
      </c>
    </row>
    <row r="37" spans="1:12">
      <c r="A37">
        <f>IF(ISBLANK(INDEX(tiempos.txt!$A$1:$D$60,9,3)),"",INDEX(tiempos.txt!$A$1:$D$60,9,3))</f>
        <v>0.0022300000000000002</v>
      </c>
      <c r="B37" s="2">
        <f t="array" ref="B37">SUM(IF(EXACT(tiempos.txt!$G$1:$G$11,A37),1,0))/(ROWS(tiempos.txt!$G$1:$G$11)*COLUMNS(tiempos.txt!$G$1:$G$11))</f>
        <v>0</v>
      </c>
    </row>
    <row r="38" spans="1:12">
      <c r="A38">
        <f>IF(ISBLANK(INDEX(tiempos.txt!$A$1:$D$60,9,4)),"",INDEX(tiempos.txt!$A$1:$D$60,9,4))</f>
        <v>0.0033790000000000001</v>
      </c>
      <c r="B38" s="2">
        <f t="array" ref="B38">SUM(IF(EXACT(tiempos.txt!$G$1:$G$11,A38),1,0))/(ROWS(tiempos.txt!$G$1:$G$11)*COLUMNS(tiempos.txt!$G$1:$G$11))</f>
        <v>0</v>
      </c>
    </row>
    <row r="39" spans="1:12">
      <c r="A39">
        <f>IF(ISBLANK(INDEX(tiempos.txt!$A$1:$D$60,10,1)),"",INDEX(tiempos.txt!$A$1:$D$60,10,1))</f>
        <v>0.058679000000000002</v>
      </c>
      <c r="B39" s="2">
        <f t="array" ref="B39">SUM(IF(EXACT(tiempos.txt!$G$1:$G$11,A39),1,0))/(ROWS(tiempos.txt!$G$1:$G$11)*COLUMNS(tiempos.txt!$G$1:$G$11))</f>
        <v>0</v>
      </c>
    </row>
    <row r="40" spans="1:12">
      <c r="A40">
        <f>IF(ISBLANK(INDEX(tiempos.txt!$A$1:$D$60,10,2)),"",INDEX(tiempos.txt!$A$1:$D$60,10,2))</f>
        <v>0.035284000000000003</v>
      </c>
      <c r="B40" s="2">
        <f t="array" ref="B40">SUM(IF(EXACT(tiempos.txt!$G$1:$G$11,A40),1,0))/(ROWS(tiempos.txt!$G$1:$G$11)*COLUMNS(tiempos.txt!$G$1:$G$11))</f>
        <v>0</v>
      </c>
    </row>
    <row r="41" spans="1:12">
      <c r="A41">
        <f>IF(ISBLANK(INDEX(tiempos.txt!$A$1:$D$60,10,3)),"",INDEX(tiempos.txt!$A$1:$D$60,10,3))</f>
        <v>0.0027299999999999998</v>
      </c>
      <c r="B41" s="2">
        <f t="array" ref="B41">SUM(IF(EXACT(tiempos.txt!$G$1:$G$11,A41),1,0))/(ROWS(tiempos.txt!$G$1:$G$11)*COLUMNS(tiempos.txt!$G$1:$G$11))</f>
        <v>0</v>
      </c>
    </row>
    <row r="42" spans="1:12">
      <c r="A42">
        <f>IF(ISBLANK(INDEX(tiempos.txt!$A$1:$D$60,10,4)),"",INDEX(tiempos.txt!$A$1:$D$60,10,4))</f>
        <v>0.0053819999999999996</v>
      </c>
      <c r="B42" s="2">
        <f t="array" ref="B42">SUM(IF(EXACT(tiempos.txt!$G$1:$G$11,A42),1,0))/(ROWS(tiempos.txt!$G$1:$G$11)*COLUMNS(tiempos.txt!$G$1:$G$11))</f>
        <v>0</v>
      </c>
    </row>
    <row r="43" spans="1:12">
      <c r="A43">
        <f>IF(ISBLANK(INDEX(tiempos.txt!$A$1:$D$60,11,1)),"",INDEX(tiempos.txt!$A$1:$D$60,11,1))</f>
        <v>0.059395999999999997</v>
      </c>
      <c r="B43" s="2">
        <f t="array" ref="B43">SUM(IF(EXACT(tiempos.txt!$G$1:$G$11,A43),1,0))/(ROWS(tiempos.txt!$G$1:$G$11)*COLUMNS(tiempos.txt!$G$1:$G$11))</f>
        <v>0</v>
      </c>
    </row>
    <row r="44" spans="1:12">
      <c r="A44">
        <f>IF(ISBLANK(INDEX(tiempos.txt!$A$1:$D$60,11,2)),"",INDEX(tiempos.txt!$A$1:$D$60,11,2))</f>
        <v>0.012743000000000001</v>
      </c>
      <c r="B44" s="2">
        <f t="array" ref="B44">SUM(IF(EXACT(tiempos.txt!$G$1:$G$11,A44),1,0))/(ROWS(tiempos.txt!$G$1:$G$11)*COLUMNS(tiempos.txt!$G$1:$G$11))</f>
        <v>0</v>
      </c>
    </row>
    <row r="45" spans="1:12">
      <c r="A45">
        <f>IF(ISBLANK(INDEX(tiempos.txt!$A$1:$D$60,11,3)),"",INDEX(tiempos.txt!$A$1:$D$60,11,3))</f>
        <v>0.0035720000000000001</v>
      </c>
      <c r="B45" s="2">
        <f t="array" ref="B45">SUM(IF(EXACT(tiempos.txt!$G$1:$G$11,A45),1,0))/(ROWS(tiempos.txt!$G$1:$G$11)*COLUMNS(tiempos.txt!$G$1:$G$11))</f>
        <v>0</v>
      </c>
    </row>
    <row r="46" spans="1:12">
      <c r="A46">
        <f>IF(ISBLANK(INDEX(tiempos.txt!$A$1:$D$60,11,4)),"",INDEX(tiempos.txt!$A$1:$D$60,11,4))</f>
        <v>0.0054219999999999997</v>
      </c>
      <c r="B46" s="2">
        <f t="array" ref="B46">SUM(IF(EXACT(tiempos.txt!$G$1:$G$11,A46),1,0))/(ROWS(tiempos.txt!$G$1:$G$11)*COLUMNS(tiempos.txt!$G$1:$G$11))</f>
        <v>0</v>
      </c>
    </row>
    <row r="47" spans="1:12">
      <c r="A47">
        <f>IF(ISBLANK(INDEX(tiempos.txt!$A$1:$D$60,12,1)),"",INDEX(tiempos.txt!$A$1:$D$60,12,1))</f>
        <v>80</v>
      </c>
      <c r="B47" s="2">
        <f t="array" ref="B47">SUM(IF(EXACT(tiempos.txt!$G$1:$G$11,A47),1,0))/(ROWS(tiempos.txt!$G$1:$G$11)*COLUMNS(tiempos.txt!$G$1:$G$11))</f>
        <v>0</v>
      </c>
    </row>
    <row r="48" spans="1:12">
      <c r="A48">
        <f>IF(ISBLANK(INDEX(tiempos.txt!$A$1:$D$60,12,2)),"",INDEX(tiempos.txt!$A$1:$D$60,12,2))</f>
        <v>80</v>
      </c>
      <c r="B48" s="2">
        <f t="array" ref="B48">SUM(IF(EXACT(tiempos.txt!$G$1:$G$11,A48),1,0))/(ROWS(tiempos.txt!$G$1:$G$11)*COLUMNS(tiempos.txt!$G$1:$G$11))</f>
        <v>0</v>
      </c>
    </row>
    <row r="49" spans="1:12">
      <c r="A49">
        <f>IF(ISBLANK(INDEX(tiempos.txt!$A$1:$D$60,12,3)),"",INDEX(tiempos.txt!$A$1:$D$60,12,3))</f>
        <v>0.002663</v>
      </c>
      <c r="B49" s="2">
        <f t="array" ref="B49">SUM(IF(EXACT(tiempos.txt!$G$1:$G$11,A49),1,0))/(ROWS(tiempos.txt!$G$1:$G$11)*COLUMNS(tiempos.txt!$G$1:$G$11))</f>
        <v>0</v>
      </c>
    </row>
    <row r="50" spans="1:12">
      <c r="A50">
        <f>IF(ISBLANK(INDEX(tiempos.txt!$A$1:$D$60,12,4)),"",INDEX(tiempos.txt!$A$1:$D$60,12,4))</f>
        <v>80</v>
      </c>
      <c r="B50" s="2">
        <f t="array" ref="B50">SUM(IF(EXACT(tiempos.txt!$G$1:$G$11,A50),1,0))/(ROWS(tiempos.txt!$G$1:$G$11)*COLUMNS(tiempos.txt!$G$1:$G$11))</f>
        <v>0</v>
      </c>
    </row>
    <row r="51" spans="1:12">
      <c r="A51">
        <f>IF(ISBLANK(INDEX(tiempos.txt!$A$1:$D$60,13,1)),"",INDEX(tiempos.txt!$A$1:$D$60,13,1))</f>
        <v>2.586408</v>
      </c>
      <c r="B51" s="2">
        <f t="array" ref="B51">SUM(IF(EXACT(tiempos.txt!$G$1:$G$11,A51),1,0))/(ROWS(tiempos.txt!$G$1:$G$11)*COLUMNS(tiempos.txt!$G$1:$G$11))</f>
        <v>0</v>
      </c>
    </row>
    <row r="52" spans="1:12">
      <c r="A52">
        <f>IF(ISBLANK(INDEX(tiempos.txt!$A$1:$D$60,13,2)),"",INDEX(tiempos.txt!$A$1:$D$60,13,2))</f>
        <v>0.25341999999999998</v>
      </c>
      <c r="B52" s="2">
        <f t="array" ref="B52">SUM(IF(EXACT(tiempos.txt!$G$1:$G$11,A52),1,0))/(ROWS(tiempos.txt!$G$1:$G$11)*COLUMNS(tiempos.txt!$G$1:$G$11))</f>
        <v>0</v>
      </c>
    </row>
    <row r="53" spans="1:12">
      <c r="A53">
        <f>IF(ISBLANK(INDEX(tiempos.txt!$A$1:$D$60,13,3)),"",INDEX(tiempos.txt!$A$1:$D$60,13,3))</f>
        <v>0.0035590000000000001</v>
      </c>
      <c r="B53" s="2">
        <f t="array" ref="B53">SUM(IF(EXACT(tiempos.txt!$G$1:$G$11,A53),1,0))/(ROWS(tiempos.txt!$G$1:$G$11)*COLUMNS(tiempos.txt!$G$1:$G$11))</f>
        <v>0</v>
      </c>
    </row>
    <row r="54" spans="1:12">
      <c r="A54">
        <f>IF(ISBLANK(INDEX(tiempos.txt!$A$1:$D$60,13,4)),"",INDEX(tiempos.txt!$A$1:$D$60,13,4))</f>
        <v>0.010607999999999999</v>
      </c>
      <c r="B54" s="2">
        <f t="array" ref="B54">SUM(IF(EXACT(tiempos.txt!$G$1:$G$11,A54),1,0))/(ROWS(tiempos.txt!$G$1:$G$11)*COLUMNS(tiempos.txt!$G$1:$G$11))</f>
        <v>0</v>
      </c>
    </row>
    <row r="55" spans="1:12">
      <c r="A55">
        <f>IF(ISBLANK(INDEX(tiempos.txt!$A$1:$D$60,14,1)),"",INDEX(tiempos.txt!$A$1:$D$60,14,1))</f>
        <v>0.072663000000000005</v>
      </c>
      <c r="B55" s="2">
        <f t="array" ref="B55">SUM(IF(EXACT(tiempos.txt!$G$1:$G$11,A55),1,0))/(ROWS(tiempos.txt!$G$1:$G$11)*COLUMNS(tiempos.txt!$G$1:$G$11))</f>
        <v>0</v>
      </c>
    </row>
    <row r="56" spans="1:12">
      <c r="A56">
        <f>IF(ISBLANK(INDEX(tiempos.txt!$A$1:$D$60,14,2)),"",INDEX(tiempos.txt!$A$1:$D$60,14,2))</f>
        <v>0.054080000000000003</v>
      </c>
      <c r="B56" s="2">
        <f t="array" ref="B56">SUM(IF(EXACT(tiempos.txt!$G$1:$G$11,A56),1,0))/(ROWS(tiempos.txt!$G$1:$G$11)*COLUMNS(tiempos.txt!$G$1:$G$11))</f>
        <v>0</v>
      </c>
    </row>
    <row r="57" spans="1:12">
      <c r="A57">
        <f>IF(ISBLANK(INDEX(tiempos.txt!$A$1:$D$60,14,3)),"",INDEX(tiempos.txt!$A$1:$D$60,14,3))</f>
        <v>0.0031979999999999999</v>
      </c>
      <c r="B57" s="2">
        <f t="array" ref="B57">SUM(IF(EXACT(tiempos.txt!$G$1:$G$11,A57),1,0))/(ROWS(tiempos.txt!$G$1:$G$11)*COLUMNS(tiempos.txt!$G$1:$G$11))</f>
        <v>0</v>
      </c>
    </row>
    <row r="58" spans="1:12">
      <c r="A58">
        <f>IF(ISBLANK(INDEX(tiempos.txt!$A$1:$D$60,14,4)),"",INDEX(tiempos.txt!$A$1:$D$60,14,4))</f>
        <v>0.0056810000000000003</v>
      </c>
      <c r="B58" s="2">
        <f t="array" ref="B58">SUM(IF(EXACT(tiempos.txt!$G$1:$G$11,A58),1,0))/(ROWS(tiempos.txt!$G$1:$G$11)*COLUMNS(tiempos.txt!$G$1:$G$11))</f>
        <v>0</v>
      </c>
    </row>
    <row r="59" spans="1:12">
      <c r="A59">
        <f>IF(ISBLANK(INDEX(tiempos.txt!$A$1:$D$60,15,1)),"",INDEX(tiempos.txt!$A$1:$D$60,15,1))</f>
        <v>2.6242480000000001</v>
      </c>
      <c r="B59" s="2">
        <f t="array" ref="B59">SUM(IF(EXACT(tiempos.txt!$G$1:$G$11,A59),1,0))/(ROWS(tiempos.txt!$G$1:$G$11)*COLUMNS(tiempos.txt!$G$1:$G$11))</f>
        <v>0</v>
      </c>
    </row>
    <row r="60" spans="1:12">
      <c r="A60">
        <f>IF(ISBLANK(INDEX(tiempos.txt!$A$1:$D$60,15,2)),"",INDEX(tiempos.txt!$A$1:$D$60,15,2))</f>
        <v>0.13433800000000001</v>
      </c>
      <c r="B60" s="2">
        <f t="array" ref="B60">SUM(IF(EXACT(tiempos.txt!$G$1:$G$11,A60),1,0))/(ROWS(tiempos.txt!$G$1:$G$11)*COLUMNS(tiempos.txt!$G$1:$G$11))</f>
        <v>0</v>
      </c>
    </row>
    <row r="61" spans="1:12">
      <c r="A61">
        <f>IF(ISBLANK(INDEX(tiempos.txt!$A$1:$D$60,15,3)),"",INDEX(tiempos.txt!$A$1:$D$60,15,3))</f>
        <v>0.0036089999999999998</v>
      </c>
      <c r="B61" s="2">
        <f t="array" ref="B61">SUM(IF(EXACT(tiempos.txt!$G$1:$G$11,A61),1,0))/(ROWS(tiempos.txt!$G$1:$G$11)*COLUMNS(tiempos.txt!$G$1:$G$11))</f>
        <v>0</v>
      </c>
    </row>
    <row r="62" spans="1:12">
      <c r="A62">
        <f>IF(ISBLANK(INDEX(tiempos.txt!$A$1:$D$60,15,4)),"",INDEX(tiempos.txt!$A$1:$D$60,15,4))</f>
        <v>0.0092040000000000004</v>
      </c>
      <c r="B62" s="2">
        <f t="array" ref="B62">SUM(IF(EXACT(tiempos.txt!$G$1:$G$11,A62),1,0))/(ROWS(tiempos.txt!$G$1:$G$11)*COLUMNS(tiempos.txt!$G$1:$G$11))</f>
        <v>0</v>
      </c>
    </row>
    <row r="63" spans="1:12">
      <c r="A63">
        <f>IF(ISBLANK(INDEX(tiempos.txt!$A$1:$D$60,16,1)),"",INDEX(tiempos.txt!$A$1:$D$60,16,1))</f>
        <v>80</v>
      </c>
      <c r="B63" s="2">
        <f t="array" ref="B63">SUM(IF(EXACT(tiempos.txt!$G$1:$G$11,A63),1,0))/(ROWS(tiempos.txt!$G$1:$G$11)*COLUMNS(tiempos.txt!$G$1:$G$11))</f>
        <v>0</v>
      </c>
    </row>
    <row r="64" spans="1:12">
      <c r="A64">
        <f>IF(ISBLANK(INDEX(tiempos.txt!$A$1:$D$60,16,2)),"",INDEX(tiempos.txt!$A$1:$D$60,16,2))</f>
        <v>80</v>
      </c>
      <c r="B64" s="2">
        <f t="array" ref="B64">SUM(IF(EXACT(tiempos.txt!$G$1:$G$11,A64),1,0))/(ROWS(tiempos.txt!$G$1:$G$11)*COLUMNS(tiempos.txt!$G$1:$G$11))</f>
        <v>0</v>
      </c>
    </row>
    <row r="65" spans="1:12">
      <c r="A65">
        <f>IF(ISBLANK(INDEX(tiempos.txt!$A$1:$D$60,16,3)),"",INDEX(tiempos.txt!$A$1:$D$60,16,3))</f>
        <v>0.0042180000000000004</v>
      </c>
      <c r="B65" s="2">
        <f t="array" ref="B65">SUM(IF(EXACT(tiempos.txt!$G$1:$G$11,A65),1,0))/(ROWS(tiempos.txt!$G$1:$G$11)*COLUMNS(tiempos.txt!$G$1:$G$11))</f>
        <v>0</v>
      </c>
    </row>
    <row r="66" spans="1:12">
      <c r="A66">
        <f>IF(ISBLANK(INDEX(tiempos.txt!$A$1:$D$60,16,4)),"",INDEX(tiempos.txt!$A$1:$D$60,16,4))</f>
        <v>80</v>
      </c>
      <c r="B66" s="2">
        <f t="array" ref="B66">SUM(IF(EXACT(tiempos.txt!$G$1:$G$11,A66),1,0))/(ROWS(tiempos.txt!$G$1:$G$11)*COLUMNS(tiempos.txt!$G$1:$G$11))</f>
        <v>0</v>
      </c>
    </row>
    <row r="67" spans="1:12">
      <c r="A67">
        <f>IF(ISBLANK(INDEX(tiempos.txt!$A$1:$D$60,17,1)),"",INDEX(tiempos.txt!$A$1:$D$60,17,1))</f>
        <v>80</v>
      </c>
      <c r="B67" s="2">
        <f t="array" ref="B67">SUM(IF(EXACT(tiempos.txt!$G$1:$G$11,A67),1,0))/(ROWS(tiempos.txt!$G$1:$G$11)*COLUMNS(tiempos.txt!$G$1:$G$11))</f>
        <v>0</v>
      </c>
    </row>
    <row r="68" spans="1:12">
      <c r="A68">
        <f>IF(ISBLANK(INDEX(tiempos.txt!$A$1:$D$60,17,2)),"",INDEX(tiempos.txt!$A$1:$D$60,17,2))</f>
        <v>80</v>
      </c>
      <c r="B68" s="2">
        <f t="array" ref="B68">SUM(IF(EXACT(tiempos.txt!$G$1:$G$11,A68),1,0))/(ROWS(tiempos.txt!$G$1:$G$11)*COLUMNS(tiempos.txt!$G$1:$G$11))</f>
        <v>0</v>
      </c>
    </row>
    <row r="69" spans="1:12">
      <c r="A69">
        <f>IF(ISBLANK(INDEX(tiempos.txt!$A$1:$D$60,17,3)),"",INDEX(tiempos.txt!$A$1:$D$60,17,3))</f>
        <v>0.0054689999999999999</v>
      </c>
      <c r="B69" s="2">
        <f t="array" ref="B69">SUM(IF(EXACT(tiempos.txt!$G$1:$G$11,A69),1,0))/(ROWS(tiempos.txt!$G$1:$G$11)*COLUMNS(tiempos.txt!$G$1:$G$11))</f>
        <v>0</v>
      </c>
    </row>
    <row r="70" spans="1:12">
      <c r="A70">
        <f>IF(ISBLANK(INDEX(tiempos.txt!$A$1:$D$60,17,4)),"",INDEX(tiempos.txt!$A$1:$D$60,17,4))</f>
        <v>80</v>
      </c>
      <c r="B70" s="2">
        <f t="array" ref="B70">SUM(IF(EXACT(tiempos.txt!$G$1:$G$11,A70),1,0))/(ROWS(tiempos.txt!$G$1:$G$11)*COLUMNS(tiempos.txt!$G$1:$G$11))</f>
        <v>0</v>
      </c>
    </row>
    <row r="71" spans="1:12">
      <c r="A71">
        <f>IF(ISBLANK(INDEX(tiempos.txt!$A$1:$D$60,18,1)),"",INDEX(tiempos.txt!$A$1:$D$60,18,1))</f>
        <v>0.023719</v>
      </c>
      <c r="B71" s="2">
        <f t="array" ref="B71">SUM(IF(EXACT(tiempos.txt!$G$1:$G$11,A71),1,0))/(ROWS(tiempos.txt!$G$1:$G$11)*COLUMNS(tiempos.txt!$G$1:$G$11))</f>
        <v>0</v>
      </c>
    </row>
    <row r="72" spans="1:12">
      <c r="A72">
        <f>IF(ISBLANK(INDEX(tiempos.txt!$A$1:$D$60,18,2)),"",INDEX(tiempos.txt!$A$1:$D$60,18,2))</f>
        <v>0.026983</v>
      </c>
      <c r="B72" s="2">
        <f t="array" ref="B72">SUM(IF(EXACT(tiempos.txt!$G$1:$G$11,A72),1,0))/(ROWS(tiempos.txt!$G$1:$G$11)*COLUMNS(tiempos.txt!$G$1:$G$11))</f>
        <v>0</v>
      </c>
    </row>
    <row r="73" spans="1:12">
      <c r="A73">
        <f>IF(ISBLANK(INDEX(tiempos.txt!$A$1:$D$60,18,3)),"",INDEX(tiempos.txt!$A$1:$D$60,18,3))</f>
        <v>0.0022850000000000001</v>
      </c>
      <c r="B73" s="2">
        <f t="array" ref="B73">SUM(IF(EXACT(tiempos.txt!$G$1:$G$11,A73),1,0))/(ROWS(tiempos.txt!$G$1:$G$11)*COLUMNS(tiempos.txt!$G$1:$G$11))</f>
        <v>0</v>
      </c>
    </row>
    <row r="74" spans="1:12">
      <c r="A74">
        <f>IF(ISBLANK(INDEX(tiempos.txt!$A$1:$D$60,18,4)),"",INDEX(tiempos.txt!$A$1:$D$60,18,4))</f>
        <v>0.0021299999999999999</v>
      </c>
      <c r="B74" s="2">
        <f t="array" ref="B74">SUM(IF(EXACT(tiempos.txt!$G$1:$G$11,A74),1,0))/(ROWS(tiempos.txt!$G$1:$G$11)*COLUMNS(tiempos.txt!$G$1:$G$11))</f>
        <v>0</v>
      </c>
    </row>
    <row r="75" spans="1:12">
      <c r="A75">
        <f>IF(ISBLANK(INDEX(tiempos.txt!$A$1:$D$60,19,1)),"",INDEX(tiempos.txt!$A$1:$D$60,19,1))</f>
        <v>0.021089</v>
      </c>
      <c r="B75" s="2">
        <f t="array" ref="B75">SUM(IF(EXACT(tiempos.txt!$G$1:$G$11,A75),1,0))/(ROWS(tiempos.txt!$G$1:$G$11)*COLUMNS(tiempos.txt!$G$1:$G$11))</f>
        <v>0</v>
      </c>
    </row>
    <row r="76" spans="1:12">
      <c r="A76">
        <f>IF(ISBLANK(INDEX(tiempos.txt!$A$1:$D$60,19,2)),"",INDEX(tiempos.txt!$A$1:$D$60,19,2))</f>
        <v>0.0066639999999999998</v>
      </c>
      <c r="B76" s="2">
        <f t="array" ref="B76">SUM(IF(EXACT(tiempos.txt!$G$1:$G$11,A76),1,0))/(ROWS(tiempos.txt!$G$1:$G$11)*COLUMNS(tiempos.txt!$G$1:$G$11))</f>
        <v>0</v>
      </c>
    </row>
    <row r="77" spans="1:12">
      <c r="A77">
        <f>IF(ISBLANK(INDEX(tiempos.txt!$A$1:$D$60,19,3)),"",INDEX(tiempos.txt!$A$1:$D$60,19,3))</f>
        <v>0.0030079999999999998</v>
      </c>
      <c r="B77" s="2">
        <f t="array" ref="B77">SUM(IF(EXACT(tiempos.txt!$G$1:$G$11,A77),1,0))/(ROWS(tiempos.txt!$G$1:$G$11)*COLUMNS(tiempos.txt!$G$1:$G$11))</f>
        <v>0</v>
      </c>
    </row>
    <row r="78" spans="1:12">
      <c r="A78">
        <f>IF(ISBLANK(INDEX(tiempos.txt!$A$1:$D$60,19,4)),"",INDEX(tiempos.txt!$A$1:$D$60,19,4))</f>
        <v>0.002689</v>
      </c>
      <c r="B78" s="2">
        <f t="array" ref="B78">SUM(IF(EXACT(tiempos.txt!$G$1:$G$11,A78),1,0))/(ROWS(tiempos.txt!$G$1:$G$11)*COLUMNS(tiempos.txt!$G$1:$G$11))</f>
        <v>0</v>
      </c>
    </row>
    <row r="79" spans="1:12">
      <c r="A79">
        <f>IF(ISBLANK(INDEX(tiempos.txt!$A$1:$D$60,20,1)),"",INDEX(tiempos.txt!$A$1:$D$60,20,1))</f>
        <v>0.032412999999999997</v>
      </c>
      <c r="B79" s="2">
        <f t="array" ref="B79">SUM(IF(EXACT(tiempos.txt!$G$1:$G$11,A79),1,0))/(ROWS(tiempos.txt!$G$1:$G$11)*COLUMNS(tiempos.txt!$G$1:$G$11))</f>
        <v>0</v>
      </c>
    </row>
    <row r="80" spans="1:12">
      <c r="A80">
        <f>IF(ISBLANK(INDEX(tiempos.txt!$A$1:$D$60,20,2)),"",INDEX(tiempos.txt!$A$1:$D$60,20,2))</f>
        <v>0.0091750000000000009</v>
      </c>
      <c r="B80" s="2">
        <f t="array" ref="B80">SUM(IF(EXACT(tiempos.txt!$G$1:$G$11,A80),1,0))/(ROWS(tiempos.txt!$G$1:$G$11)*COLUMNS(tiempos.txt!$G$1:$G$11))</f>
        <v>0</v>
      </c>
    </row>
    <row r="81" spans="1:12">
      <c r="A81">
        <f>IF(ISBLANK(INDEX(tiempos.txt!$A$1:$D$60,20,3)),"",INDEX(tiempos.txt!$A$1:$D$60,20,3))</f>
        <v>0.0031020000000000002</v>
      </c>
      <c r="B81" s="2">
        <f t="array" ref="B81">SUM(IF(EXACT(tiempos.txt!$G$1:$G$11,A81),1,0))/(ROWS(tiempos.txt!$G$1:$G$11)*COLUMNS(tiempos.txt!$G$1:$G$11))</f>
        <v>0</v>
      </c>
    </row>
    <row r="82" spans="1:12">
      <c r="A82">
        <f>IF(ISBLANK(INDEX(tiempos.txt!$A$1:$D$60,20,4)),"",INDEX(tiempos.txt!$A$1:$D$60,20,4))</f>
        <v>0.003356</v>
      </c>
      <c r="B82" s="2">
        <f t="array" ref="B82">SUM(IF(EXACT(tiempos.txt!$G$1:$G$11,A82),1,0))/(ROWS(tiempos.txt!$G$1:$G$11)*COLUMNS(tiempos.txt!$G$1:$G$11))</f>
        <v>0</v>
      </c>
    </row>
    <row r="83" spans="1:12">
      <c r="A83">
        <f>IF(ISBLANK(INDEX(tiempos.txt!$A$1:$D$60,21,1)),"",INDEX(tiempos.txt!$A$1:$D$60,21,1))</f>
        <v>80</v>
      </c>
      <c r="B83" s="2">
        <f t="array" ref="B83">SUM(IF(EXACT(tiempos.txt!$G$1:$G$11,A83),1,0))/(ROWS(tiempos.txt!$G$1:$G$11)*COLUMNS(tiempos.txt!$G$1:$G$11))</f>
        <v>0</v>
      </c>
    </row>
    <row r="84" spans="1:12">
      <c r="A84">
        <f>IF(ISBLANK(INDEX(tiempos.txt!$A$1:$D$60,21,2)),"",INDEX(tiempos.txt!$A$1:$D$60,21,2))</f>
        <v>80</v>
      </c>
      <c r="B84" s="2">
        <f t="array" ref="B84">SUM(IF(EXACT(tiempos.txt!$G$1:$G$11,A84),1,0))/(ROWS(tiempos.txt!$G$1:$G$11)*COLUMNS(tiempos.txt!$G$1:$G$11))</f>
        <v>0</v>
      </c>
    </row>
    <row r="85" spans="1:12">
      <c r="A85">
        <f>IF(ISBLANK(INDEX(tiempos.txt!$A$1:$D$60,21,3)),"",INDEX(tiempos.txt!$A$1:$D$60,21,3))</f>
        <v>0.0047299999999999998</v>
      </c>
      <c r="B85" s="2">
        <f t="array" ref="B85">SUM(IF(EXACT(tiempos.txt!$G$1:$G$11,A85),1,0))/(ROWS(tiempos.txt!$G$1:$G$11)*COLUMNS(tiempos.txt!$G$1:$G$11))</f>
        <v>0</v>
      </c>
    </row>
    <row r="86" spans="1:12">
      <c r="A86">
        <f>IF(ISBLANK(INDEX(tiempos.txt!$A$1:$D$60,21,4)),"",INDEX(tiempos.txt!$A$1:$D$60,21,4))</f>
        <v>80</v>
      </c>
      <c r="B86" s="2">
        <f t="array" ref="B86">SUM(IF(EXACT(tiempos.txt!$G$1:$G$11,A86),1,0))/(ROWS(tiempos.txt!$G$1:$G$11)*COLUMNS(tiempos.txt!$G$1:$G$11))</f>
        <v>0</v>
      </c>
    </row>
    <row r="87" spans="1:12">
      <c r="A87">
        <f>IF(ISBLANK(INDEX(tiempos.txt!$A$1:$D$60,22,1)),"",INDEX(tiempos.txt!$A$1:$D$60,22,1))</f>
        <v>0.0040379999999999999</v>
      </c>
      <c r="B87" s="2">
        <f t="array" ref="B87">SUM(IF(EXACT(tiempos.txt!$G$1:$G$11,A87),1,0))/(ROWS(tiempos.txt!$G$1:$G$11)*COLUMNS(tiempos.txt!$G$1:$G$11))</f>
        <v>0</v>
      </c>
    </row>
    <row r="88" spans="1:12">
      <c r="A88">
        <f>IF(ISBLANK(INDEX(tiempos.txt!$A$1:$D$60,22,2)),"",INDEX(tiempos.txt!$A$1:$D$60,22,2))</f>
        <v>0.0059969999999999997</v>
      </c>
      <c r="B88" s="2">
        <f t="array" ref="B88">SUM(IF(EXACT(tiempos.txt!$G$1:$G$11,A88),1,0))/(ROWS(tiempos.txt!$G$1:$G$11)*COLUMNS(tiempos.txt!$G$1:$G$11))</f>
        <v>0</v>
      </c>
    </row>
    <row r="89" spans="1:12">
      <c r="A89">
        <f>IF(ISBLANK(INDEX(tiempos.txt!$A$1:$D$60,22,3)),"",INDEX(tiempos.txt!$A$1:$D$60,22,3))</f>
        <v>0.0031840000000000002</v>
      </c>
      <c r="B89" s="2">
        <f t="array" ref="B89">SUM(IF(EXACT(tiempos.txt!$G$1:$G$11,A89),1,0))/(ROWS(tiempos.txt!$G$1:$G$11)*COLUMNS(tiempos.txt!$G$1:$G$11))</f>
        <v>0</v>
      </c>
    </row>
    <row r="90" spans="1:12">
      <c r="A90">
        <f>IF(ISBLANK(INDEX(tiempos.txt!$A$1:$D$60,22,4)),"",INDEX(tiempos.txt!$A$1:$D$60,22,4))</f>
        <v>0.0026069999999999999</v>
      </c>
      <c r="B90" s="2">
        <f t="array" ref="B90">SUM(IF(EXACT(tiempos.txt!$G$1:$G$11,A90),1,0))/(ROWS(tiempos.txt!$G$1:$G$11)*COLUMNS(tiempos.txt!$G$1:$G$11))</f>
        <v>0</v>
      </c>
    </row>
    <row r="91" spans="1:12">
      <c r="A91">
        <f>IF(ISBLANK(INDEX(tiempos.txt!$A$1:$D$60,23,1)),"",INDEX(tiempos.txt!$A$1:$D$60,23,1))</f>
        <v>0.050539000000000001</v>
      </c>
      <c r="B91" s="2">
        <f t="array" ref="B91">SUM(IF(EXACT(tiempos.txt!$G$1:$G$11,A91),1,0))/(ROWS(tiempos.txt!$G$1:$G$11)*COLUMNS(tiempos.txt!$G$1:$G$11))</f>
        <v>0</v>
      </c>
    </row>
    <row r="92" spans="1:12">
      <c r="A92">
        <f>IF(ISBLANK(INDEX(tiempos.txt!$A$1:$D$60,23,2)),"",INDEX(tiempos.txt!$A$1:$D$60,23,2))</f>
        <v>0.030242999999999999</v>
      </c>
      <c r="B92" s="2">
        <f t="array" ref="B92">SUM(IF(EXACT(tiempos.txt!$G$1:$G$11,A92),1,0))/(ROWS(tiempos.txt!$G$1:$G$11)*COLUMNS(tiempos.txt!$G$1:$G$11))</f>
        <v>0</v>
      </c>
    </row>
    <row r="93" spans="1:12">
      <c r="A93">
        <f>IF(ISBLANK(INDEX(tiempos.txt!$A$1:$D$60,23,3)),"",INDEX(tiempos.txt!$A$1:$D$60,23,3))</f>
        <v>0.0025479999999999999</v>
      </c>
      <c r="B93" s="2">
        <f t="array" ref="B93">SUM(IF(EXACT(tiempos.txt!$G$1:$G$11,A93),1,0))/(ROWS(tiempos.txt!$G$1:$G$11)*COLUMNS(tiempos.txt!$G$1:$G$11))</f>
        <v>0</v>
      </c>
    </row>
    <row r="94" spans="1:12">
      <c r="A94">
        <f>IF(ISBLANK(INDEX(tiempos.txt!$A$1:$D$60,23,4)),"",INDEX(tiempos.txt!$A$1:$D$60,23,4))</f>
        <v>0.0025839999999999999</v>
      </c>
      <c r="B94" s="2">
        <f t="array" ref="B94">SUM(IF(EXACT(tiempos.txt!$G$1:$G$11,A94),1,0))/(ROWS(tiempos.txt!$G$1:$G$11)*COLUMNS(tiempos.txt!$G$1:$G$11))</f>
        <v>0</v>
      </c>
    </row>
    <row r="95" spans="1:12">
      <c r="A95">
        <f>IF(ISBLANK(INDEX(tiempos.txt!$A$1:$D$60,24,1)),"",INDEX(tiempos.txt!$A$1:$D$60,24,1))</f>
        <v>0.045331999999999997</v>
      </c>
      <c r="B95" s="2">
        <f t="array" ref="B95">SUM(IF(EXACT(tiempos.txt!$G$1:$G$11,A95),1,0))/(ROWS(tiempos.txt!$G$1:$G$11)*COLUMNS(tiempos.txt!$G$1:$G$11))</f>
        <v>0</v>
      </c>
    </row>
    <row r="96" spans="1:12">
      <c r="A96">
        <f>IF(ISBLANK(INDEX(tiempos.txt!$A$1:$D$60,24,2)),"",INDEX(tiempos.txt!$A$1:$D$60,24,2))</f>
        <v>0.037626</v>
      </c>
      <c r="B96" s="2">
        <f t="array" ref="B96">SUM(IF(EXACT(tiempos.txt!$G$1:$G$11,A96),1,0))/(ROWS(tiempos.txt!$G$1:$G$11)*COLUMNS(tiempos.txt!$G$1:$G$11))</f>
        <v>0</v>
      </c>
    </row>
    <row r="97" spans="1:12">
      <c r="A97">
        <f>IF(ISBLANK(INDEX(tiempos.txt!$A$1:$D$60,24,3)),"",INDEX(tiempos.txt!$A$1:$D$60,24,3))</f>
        <v>0.0025560000000000001</v>
      </c>
      <c r="B97" s="2">
        <f t="array" ref="B97">SUM(IF(EXACT(tiempos.txt!$G$1:$G$11,A97),1,0))/(ROWS(tiempos.txt!$G$1:$G$11)*COLUMNS(tiempos.txt!$G$1:$G$11))</f>
        <v>0</v>
      </c>
    </row>
    <row r="98" spans="1:12">
      <c r="A98">
        <f>IF(ISBLANK(INDEX(tiempos.txt!$A$1:$D$60,24,4)),"",INDEX(tiempos.txt!$A$1:$D$60,24,4))</f>
        <v>0.0035079999999999998</v>
      </c>
      <c r="B98" s="2">
        <f t="array" ref="B98">SUM(IF(EXACT(tiempos.txt!$G$1:$G$11,A98),1,0))/(ROWS(tiempos.txt!$G$1:$G$11)*COLUMNS(tiempos.txt!$G$1:$G$11))</f>
        <v>0</v>
      </c>
    </row>
    <row r="99" spans="1:12">
      <c r="A99">
        <f>IF(ISBLANK(INDEX(tiempos.txt!$A$1:$D$60,25,1)),"",INDEX(tiempos.txt!$A$1:$D$60,25,1))</f>
        <v>0.033154999999999997</v>
      </c>
      <c r="B99" s="2">
        <f t="array" ref="B99">SUM(IF(EXACT(tiempos.txt!$G$1:$G$11,A99),1,0))/(ROWS(tiempos.txt!$G$1:$G$11)*COLUMNS(tiempos.txt!$G$1:$G$11))</f>
        <v>0</v>
      </c>
    </row>
    <row r="100" spans="1:12">
      <c r="A100">
        <f>IF(ISBLANK(INDEX(tiempos.txt!$A$1:$D$60,25,2)),"",INDEX(tiempos.txt!$A$1:$D$60,25,2))</f>
        <v>0.0072740000000000001</v>
      </c>
      <c r="B100" s="2">
        <f t="array" ref="B100">SUM(IF(EXACT(tiempos.txt!$G$1:$G$11,A100),1,0))/(ROWS(tiempos.txt!$G$1:$G$11)*COLUMNS(tiempos.txt!$G$1:$G$11))</f>
        <v>0</v>
      </c>
    </row>
    <row r="101" spans="1:12">
      <c r="A101">
        <f>IF(ISBLANK(INDEX(tiempos.txt!$A$1:$D$60,25,3)),"",INDEX(tiempos.txt!$A$1:$D$60,25,3))</f>
        <v>0.002496</v>
      </c>
      <c r="B101" s="2">
        <f t="array" ref="B101">SUM(IF(EXACT(tiempos.txt!$G$1:$G$11,A101),1,0))/(ROWS(tiempos.txt!$G$1:$G$11)*COLUMNS(tiempos.txt!$G$1:$G$11))</f>
        <v>0</v>
      </c>
    </row>
    <row r="102" spans="1:12">
      <c r="A102">
        <f>IF(ISBLANK(INDEX(tiempos.txt!$A$1:$D$60,25,4)),"",INDEX(tiempos.txt!$A$1:$D$60,25,4))</f>
        <v>0.0023180000000000002</v>
      </c>
      <c r="B102" s="2">
        <f t="array" ref="B102">SUM(IF(EXACT(tiempos.txt!$G$1:$G$11,A102),1,0))/(ROWS(tiempos.txt!$G$1:$G$11)*COLUMNS(tiempos.txt!$G$1:$G$11))</f>
        <v>0</v>
      </c>
    </row>
    <row r="103" spans="1:12">
      <c r="A103">
        <f>IF(ISBLANK(INDEX(tiempos.txt!$A$1:$D$60,26,1)),"",INDEX(tiempos.txt!$A$1:$D$60,26,1))</f>
        <v>0.026623999999999998</v>
      </c>
      <c r="B103" s="2">
        <f t="array" ref="B103">SUM(IF(EXACT(tiempos.txt!$G$1:$G$11,A103),1,0))/(ROWS(tiempos.txt!$G$1:$G$11)*COLUMNS(tiempos.txt!$G$1:$G$11))</f>
        <v>0</v>
      </c>
    </row>
    <row r="104" spans="1:12">
      <c r="A104">
        <f>IF(ISBLANK(INDEX(tiempos.txt!$A$1:$D$60,26,2)),"",INDEX(tiempos.txt!$A$1:$D$60,26,2))</f>
        <v>0.0050099999999999997</v>
      </c>
      <c r="B104" s="2">
        <f t="array" ref="B104">SUM(IF(EXACT(tiempos.txt!$G$1:$G$11,A104),1,0))/(ROWS(tiempos.txt!$G$1:$G$11)*COLUMNS(tiempos.txt!$G$1:$G$11))</f>
        <v>0</v>
      </c>
    </row>
    <row r="105" spans="1:12">
      <c r="A105">
        <f>IF(ISBLANK(INDEX(tiempos.txt!$A$1:$D$60,26,3)),"",INDEX(tiempos.txt!$A$1:$D$60,26,3))</f>
        <v>0.002166</v>
      </c>
      <c r="B105" s="2">
        <f t="array" ref="B105">SUM(IF(EXACT(tiempos.txt!$G$1:$G$11,A105),1,0))/(ROWS(tiempos.txt!$G$1:$G$11)*COLUMNS(tiempos.txt!$G$1:$G$11))</f>
        <v>0</v>
      </c>
    </row>
    <row r="106" spans="1:12">
      <c r="A106">
        <f>IF(ISBLANK(INDEX(tiempos.txt!$A$1:$D$60,26,4)),"",INDEX(tiempos.txt!$A$1:$D$60,26,4))</f>
        <v>0.0049969999999999997</v>
      </c>
      <c r="B106" s="2">
        <f t="array" ref="B106">SUM(IF(EXACT(tiempos.txt!$G$1:$G$11,A106),1,0))/(ROWS(tiempos.txt!$G$1:$G$11)*COLUMNS(tiempos.txt!$G$1:$G$11))</f>
        <v>0</v>
      </c>
    </row>
    <row r="107" spans="1:12">
      <c r="A107">
        <f>IF(ISBLANK(INDEX(tiempos.txt!$A$1:$D$60,27,1)),"",INDEX(tiempos.txt!$A$1:$D$60,27,1))</f>
        <v>0.053240000000000003</v>
      </c>
      <c r="B107" s="2">
        <f t="array" ref="B107">SUM(IF(EXACT(tiempos.txt!$G$1:$G$11,A107),1,0))/(ROWS(tiempos.txt!$G$1:$G$11)*COLUMNS(tiempos.txt!$G$1:$G$11))</f>
        <v>0</v>
      </c>
    </row>
    <row r="108" spans="1:12">
      <c r="A108">
        <f>IF(ISBLANK(INDEX(tiempos.txt!$A$1:$D$60,27,2)),"",INDEX(tiempos.txt!$A$1:$D$60,27,2))</f>
        <v>0.0081399999999999997</v>
      </c>
      <c r="B108" s="2">
        <f t="array" ref="B108">SUM(IF(EXACT(tiempos.txt!$G$1:$G$11,A108),1,0))/(ROWS(tiempos.txt!$G$1:$G$11)*COLUMNS(tiempos.txt!$G$1:$G$11))</f>
        <v>0</v>
      </c>
    </row>
    <row r="109" spans="1:12">
      <c r="A109">
        <f>IF(ISBLANK(INDEX(tiempos.txt!$A$1:$D$60,27,3)),"",INDEX(tiempos.txt!$A$1:$D$60,27,3))</f>
        <v>0.0041320000000000003</v>
      </c>
      <c r="B109" s="2">
        <f t="array" ref="B109">SUM(IF(EXACT(tiempos.txt!$G$1:$G$11,A109),1,0))/(ROWS(tiempos.txt!$G$1:$G$11)*COLUMNS(tiempos.txt!$G$1:$G$11))</f>
        <v>0</v>
      </c>
    </row>
    <row r="110" spans="1:12">
      <c r="A110">
        <f>IF(ISBLANK(INDEX(tiempos.txt!$A$1:$D$60,27,4)),"",INDEX(tiempos.txt!$A$1:$D$60,27,4))</f>
        <v>0.0054479999999999997</v>
      </c>
      <c r="B110" s="2">
        <f t="array" ref="B110">SUM(IF(EXACT(tiempos.txt!$G$1:$G$11,A110),1,0))/(ROWS(tiempos.txt!$G$1:$G$11)*COLUMNS(tiempos.txt!$G$1:$G$11))</f>
        <v>0</v>
      </c>
    </row>
    <row r="111" spans="1:12">
      <c r="A111">
        <f>IF(ISBLANK(INDEX(tiempos.txt!$A$1:$D$60,28,1)),"",INDEX(tiempos.txt!$A$1:$D$60,28,1))</f>
        <v>0.082226999999999995</v>
      </c>
      <c r="B111" s="2">
        <f t="array" ref="B111">SUM(IF(EXACT(tiempos.txt!$G$1:$G$11,A111),1,0))/(ROWS(tiempos.txt!$G$1:$G$11)*COLUMNS(tiempos.txt!$G$1:$G$11))</f>
        <v>0</v>
      </c>
    </row>
    <row r="112" spans="1:12">
      <c r="A112">
        <f>IF(ISBLANK(INDEX(tiempos.txt!$A$1:$D$60,28,2)),"",INDEX(tiempos.txt!$A$1:$D$60,28,2))</f>
        <v>0.067842</v>
      </c>
      <c r="B112" s="2">
        <f t="array" ref="B112">SUM(IF(EXACT(tiempos.txt!$G$1:$G$11,A112),1,0))/(ROWS(tiempos.txt!$G$1:$G$11)*COLUMNS(tiempos.txt!$G$1:$G$11))</f>
        <v>0</v>
      </c>
    </row>
    <row r="113" spans="1:12">
      <c r="A113">
        <f>IF(ISBLANK(INDEX(tiempos.txt!$A$1:$D$60,28,3)),"",INDEX(tiempos.txt!$A$1:$D$60,28,3))</f>
        <v>0.002712</v>
      </c>
      <c r="B113" s="2">
        <f t="array" ref="B113">SUM(IF(EXACT(tiempos.txt!$G$1:$G$11,A113),1,0))/(ROWS(tiempos.txt!$G$1:$G$11)*COLUMNS(tiempos.txt!$G$1:$G$11))</f>
        <v>0</v>
      </c>
    </row>
    <row r="114" spans="1:12">
      <c r="A114">
        <f>IF(ISBLANK(INDEX(tiempos.txt!$A$1:$D$60,28,4)),"",INDEX(tiempos.txt!$A$1:$D$60,28,4))</f>
        <v>0.0028340000000000001</v>
      </c>
      <c r="B114" s="2">
        <f t="array" ref="B114">SUM(IF(EXACT(tiempos.txt!$G$1:$G$11,A114),1,0))/(ROWS(tiempos.txt!$G$1:$G$11)*COLUMNS(tiempos.txt!$G$1:$G$11))</f>
        <v>0</v>
      </c>
    </row>
    <row r="115" spans="1:12">
      <c r="A115">
        <f>IF(ISBLANK(INDEX(tiempos.txt!$A$1:$D$60,29,1)),"",INDEX(tiempos.txt!$A$1:$D$60,29,1))</f>
        <v>38.757601999999999</v>
      </c>
      <c r="B115" s="2">
        <f t="array" ref="B115">SUM(IF(EXACT(tiempos.txt!$G$1:$G$11,A115),1,0))/(ROWS(tiempos.txt!$G$1:$G$11)*COLUMNS(tiempos.txt!$G$1:$G$11))</f>
        <v>0</v>
      </c>
    </row>
    <row r="116" spans="1:12">
      <c r="A116">
        <f>IF(ISBLANK(INDEX(tiempos.txt!$A$1:$D$60,29,2)),"",INDEX(tiempos.txt!$A$1:$D$60,29,2))</f>
        <v>12.154465999999999</v>
      </c>
      <c r="B116" s="2">
        <f t="array" ref="B116">SUM(IF(EXACT(tiempos.txt!$G$1:$G$11,A116),1,0))/(ROWS(tiempos.txt!$G$1:$G$11)*COLUMNS(tiempos.txt!$G$1:$G$11))</f>
        <v>0</v>
      </c>
    </row>
    <row r="117" spans="1:12">
      <c r="A117">
        <f>IF(ISBLANK(INDEX(tiempos.txt!$A$1:$D$60,29,3)),"",INDEX(tiempos.txt!$A$1:$D$60,29,3))</f>
        <v>0.0058250000000000003</v>
      </c>
      <c r="B117" s="2">
        <f t="array" ref="B117">SUM(IF(EXACT(tiempos.txt!$G$1:$G$11,A117),1,0))/(ROWS(tiempos.txt!$G$1:$G$11)*COLUMNS(tiempos.txt!$G$1:$G$11))</f>
        <v>0</v>
      </c>
    </row>
    <row r="118" spans="1:12">
      <c r="A118">
        <f>IF(ISBLANK(INDEX(tiempos.txt!$A$1:$D$60,29,4)),"",INDEX(tiempos.txt!$A$1:$D$60,29,4))</f>
        <v>0.018515</v>
      </c>
      <c r="B118" s="2">
        <f t="array" ref="B118">SUM(IF(EXACT(tiempos.txt!$G$1:$G$11,A118),1,0))/(ROWS(tiempos.txt!$G$1:$G$11)*COLUMNS(tiempos.txt!$G$1:$G$11))</f>
        <v>0</v>
      </c>
    </row>
    <row r="119" spans="1:12">
      <c r="A119">
        <f>IF(ISBLANK(INDEX(tiempos.txt!$A$1:$D$60,30,1)),"",INDEX(tiempos.txt!$A$1:$D$60,30,1))</f>
        <v>0.91330199999999995</v>
      </c>
      <c r="B119" s="2">
        <f t="array" ref="B119">SUM(IF(EXACT(tiempos.txt!$G$1:$G$11,A119),1,0))/(ROWS(tiempos.txt!$G$1:$G$11)*COLUMNS(tiempos.txt!$G$1:$G$11))</f>
        <v>0</v>
      </c>
    </row>
    <row r="120" spans="1:12">
      <c r="A120">
        <f>IF(ISBLANK(INDEX(tiempos.txt!$A$1:$D$60,30,2)),"",INDEX(tiempos.txt!$A$1:$D$60,30,2))</f>
        <v>0.127334</v>
      </c>
      <c r="B120" s="2">
        <f t="array" ref="B120">SUM(IF(EXACT(tiempos.txt!$G$1:$G$11,A120),1,0))/(ROWS(tiempos.txt!$G$1:$G$11)*COLUMNS(tiempos.txt!$G$1:$G$11))</f>
        <v>0</v>
      </c>
    </row>
    <row r="121" spans="1:12">
      <c r="A121">
        <f>IF(ISBLANK(INDEX(tiempos.txt!$A$1:$D$60,30,3)),"",INDEX(tiempos.txt!$A$1:$D$60,30,3))</f>
        <v>0.0029719999999999998</v>
      </c>
      <c r="B121" s="2">
        <f t="array" ref="B121">SUM(IF(EXACT(tiempos.txt!$G$1:$G$11,A121),1,0))/(ROWS(tiempos.txt!$G$1:$G$11)*COLUMNS(tiempos.txt!$G$1:$G$11))</f>
        <v>0</v>
      </c>
    </row>
    <row r="122" spans="1:12">
      <c r="A122">
        <f>IF(ISBLANK(INDEX(tiempos.txt!$A$1:$D$60,30,4)),"",INDEX(tiempos.txt!$A$1:$D$60,30,4))</f>
        <v>0.0066109999999999997</v>
      </c>
      <c r="B122" s="2">
        <f t="array" ref="B122">SUM(IF(EXACT(tiempos.txt!$G$1:$G$11,A122),1,0))/(ROWS(tiempos.txt!$G$1:$G$11)*COLUMNS(tiempos.txt!$G$1:$G$11))</f>
        <v>0</v>
      </c>
    </row>
    <row r="123" spans="1:12">
      <c r="A123">
        <f>IF(ISBLANK(INDEX(tiempos.txt!$A$1:$D$60,31,1)),"",INDEX(tiempos.txt!$A$1:$D$60,31,1))</f>
        <v>0.035417999999999998</v>
      </c>
      <c r="B123" s="2">
        <f t="array" ref="B123">SUM(IF(EXACT(tiempos.txt!$G$1:$G$11,A123),1,0))/(ROWS(tiempos.txt!$G$1:$G$11)*COLUMNS(tiempos.txt!$G$1:$G$11))</f>
        <v>0</v>
      </c>
    </row>
    <row r="124" spans="1:12">
      <c r="A124">
        <f>IF(ISBLANK(INDEX(tiempos.txt!$A$1:$D$60,31,2)),"",INDEX(tiempos.txt!$A$1:$D$60,31,2))</f>
        <v>0.026873999999999999</v>
      </c>
      <c r="B124" s="2">
        <f t="array" ref="B124">SUM(IF(EXACT(tiempos.txt!$G$1:$G$11,A124),1,0))/(ROWS(tiempos.txt!$G$1:$G$11)*COLUMNS(tiempos.txt!$G$1:$G$11))</f>
        <v>0</v>
      </c>
    </row>
    <row r="125" spans="1:12">
      <c r="A125">
        <f>IF(ISBLANK(INDEX(tiempos.txt!$A$1:$D$60,31,3)),"",INDEX(tiempos.txt!$A$1:$D$60,31,3))</f>
        <v>0.0024099999999999998</v>
      </c>
      <c r="B125" s="2">
        <f t="array" ref="B125">SUM(IF(EXACT(tiempos.txt!$G$1:$G$11,A125),1,0))/(ROWS(tiempos.txt!$G$1:$G$11)*COLUMNS(tiempos.txt!$G$1:$G$11))</f>
        <v>0</v>
      </c>
    </row>
    <row r="126" spans="1:12">
      <c r="A126">
        <f>IF(ISBLANK(INDEX(tiempos.txt!$A$1:$D$60,31,4)),"",INDEX(tiempos.txt!$A$1:$D$60,31,4))</f>
        <v>0.0023900000000000002</v>
      </c>
      <c r="B126" s="2">
        <f t="array" ref="B126">SUM(IF(EXACT(tiempos.txt!$G$1:$G$11,A126),1,0))/(ROWS(tiempos.txt!$G$1:$G$11)*COLUMNS(tiempos.txt!$G$1:$G$11))</f>
        <v>0</v>
      </c>
    </row>
    <row r="127" spans="1:12">
      <c r="A127">
        <f>IF(ISBLANK(INDEX(tiempos.txt!$A$1:$D$60,32,1)),"",INDEX(tiempos.txt!$A$1:$D$60,32,1))</f>
        <v>0.046488000000000002</v>
      </c>
      <c r="B127" s="2">
        <f t="array" ref="B127">SUM(IF(EXACT(tiempos.txt!$G$1:$G$11,A127),1,0))/(ROWS(tiempos.txt!$G$1:$G$11)*COLUMNS(tiempos.txt!$G$1:$G$11))</f>
        <v>0</v>
      </c>
    </row>
    <row r="128" spans="1:12">
      <c r="A128">
        <f>IF(ISBLANK(INDEX(tiempos.txt!$A$1:$D$60,32,2)),"",INDEX(tiempos.txt!$A$1:$D$60,32,2))</f>
        <v>0.058582000000000002</v>
      </c>
      <c r="B128" s="2">
        <f t="array" ref="B128">SUM(IF(EXACT(tiempos.txt!$G$1:$G$11,A128),1,0))/(ROWS(tiempos.txt!$G$1:$G$11)*COLUMNS(tiempos.txt!$G$1:$G$11))</f>
        <v>0</v>
      </c>
    </row>
    <row r="129" spans="1:12">
      <c r="A129">
        <f>IF(ISBLANK(INDEX(tiempos.txt!$A$1:$D$60,32,3)),"",INDEX(tiempos.txt!$A$1:$D$60,32,3))</f>
        <v>0.0049649999999999998</v>
      </c>
      <c r="B129" s="2">
        <f t="array" ref="B129">SUM(IF(EXACT(tiempos.txt!$G$1:$G$11,A129),1,0))/(ROWS(tiempos.txt!$G$1:$G$11)*COLUMNS(tiempos.txt!$G$1:$G$11))</f>
        <v>0</v>
      </c>
    </row>
    <row r="130" spans="1:12">
      <c r="A130">
        <f>IF(ISBLANK(INDEX(tiempos.txt!$A$1:$D$60,32,4)),"",INDEX(tiempos.txt!$A$1:$D$60,32,4))</f>
        <v>0.0053810000000000004</v>
      </c>
      <c r="B130" s="2">
        <f t="array" ref="B130">SUM(IF(EXACT(tiempos.txt!$G$1:$G$11,A130),1,0))/(ROWS(tiempos.txt!$G$1:$G$11)*COLUMNS(tiempos.txt!$G$1:$G$11))</f>
        <v>0</v>
      </c>
    </row>
    <row r="131" spans="1:12">
      <c r="A131">
        <f>IF(ISBLANK(INDEX(tiempos.txt!$A$1:$D$60,33,1)),"",INDEX(tiempos.txt!$A$1:$D$60,33,1))</f>
        <v>0.050272999999999998</v>
      </c>
      <c r="B131" s="2">
        <f t="array" ref="B131">SUM(IF(EXACT(tiempos.txt!$G$1:$G$11,A131),1,0))/(ROWS(tiempos.txt!$G$1:$G$11)*COLUMNS(tiempos.txt!$G$1:$G$11))</f>
        <v>0</v>
      </c>
    </row>
    <row r="132" spans="1:12">
      <c r="A132">
        <f>IF(ISBLANK(INDEX(tiempos.txt!$A$1:$D$60,33,2)),"",INDEX(tiempos.txt!$A$1:$D$60,33,2))</f>
        <v>0.0096109999999999998</v>
      </c>
      <c r="B132" s="2">
        <f t="array" ref="B132">SUM(IF(EXACT(tiempos.txt!$G$1:$G$11,A132),1,0))/(ROWS(tiempos.txt!$G$1:$G$11)*COLUMNS(tiempos.txt!$G$1:$G$11))</f>
        <v>0</v>
      </c>
    </row>
    <row r="133" spans="1:12">
      <c r="A133">
        <f>IF(ISBLANK(INDEX(tiempos.txt!$A$1:$D$60,33,3)),"",INDEX(tiempos.txt!$A$1:$D$60,33,3))</f>
        <v>0.0042440000000000004</v>
      </c>
      <c r="B133" s="2">
        <f t="array" ref="B133">SUM(IF(EXACT(tiempos.txt!$G$1:$G$11,A133),1,0))/(ROWS(tiempos.txt!$G$1:$G$11)*COLUMNS(tiempos.txt!$G$1:$G$11))</f>
        <v>0</v>
      </c>
    </row>
    <row r="134" spans="1:12">
      <c r="A134">
        <f>IF(ISBLANK(INDEX(tiempos.txt!$A$1:$D$60,33,4)),"",INDEX(tiempos.txt!$A$1:$D$60,33,4))</f>
        <v>0.0036449999999999998</v>
      </c>
      <c r="B134" s="2">
        <f t="array" ref="B134">SUM(IF(EXACT(tiempos.txt!$G$1:$G$11,A134),1,0))/(ROWS(tiempos.txt!$G$1:$G$11)*COLUMNS(tiempos.txt!$G$1:$G$11))</f>
        <v>0</v>
      </c>
    </row>
    <row r="135" spans="1:12">
      <c r="A135">
        <f>IF(ISBLANK(INDEX(tiempos.txt!$A$1:$D$60,34,1)),"",INDEX(tiempos.txt!$A$1:$D$60,34,1))</f>
        <v>0.0048279999999999998</v>
      </c>
      <c r="B135" s="2">
        <f t="array" ref="B135">SUM(IF(EXACT(tiempos.txt!$G$1:$G$11,A135),1,0))/(ROWS(tiempos.txt!$G$1:$G$11)*COLUMNS(tiempos.txt!$G$1:$G$11))</f>
        <v>0</v>
      </c>
    </row>
    <row r="136" spans="1:12">
      <c r="A136">
        <f>IF(ISBLANK(INDEX(tiempos.txt!$A$1:$D$60,34,2)),"",INDEX(tiempos.txt!$A$1:$D$60,34,2))</f>
        <v>80</v>
      </c>
      <c r="B136" s="2">
        <f t="array" ref="B136">SUM(IF(EXACT(tiempos.txt!$G$1:$G$11,A136),1,0))/(ROWS(tiempos.txt!$G$1:$G$11)*COLUMNS(tiempos.txt!$G$1:$G$11))</f>
        <v>0</v>
      </c>
    </row>
    <row r="137" spans="1:12">
      <c r="A137">
        <f>IF(ISBLANK(INDEX(tiempos.txt!$A$1:$D$60,34,3)),"",INDEX(tiempos.txt!$A$1:$D$60,34,3))</f>
        <v>0.0040470000000000002</v>
      </c>
      <c r="B137" s="2">
        <f t="array" ref="B137">SUM(IF(EXACT(tiempos.txt!$G$1:$G$11,A137),1,0))/(ROWS(tiempos.txt!$G$1:$G$11)*COLUMNS(tiempos.txt!$G$1:$G$11))</f>
        <v>0</v>
      </c>
    </row>
    <row r="138" spans="1:12">
      <c r="A138">
        <f>IF(ISBLANK(INDEX(tiempos.txt!$A$1:$D$60,34,4)),"",INDEX(tiempos.txt!$A$1:$D$60,34,4))</f>
        <v>80</v>
      </c>
      <c r="B138" s="2">
        <f t="array" ref="B138">SUM(IF(EXACT(tiempos.txt!$G$1:$G$11,A138),1,0))/(ROWS(tiempos.txt!$G$1:$G$11)*COLUMNS(tiempos.txt!$G$1:$G$11))</f>
        <v>0</v>
      </c>
    </row>
    <row r="139" spans="1:12">
      <c r="A139">
        <f>IF(ISBLANK(INDEX(tiempos.txt!$A$1:$D$60,35,1)),"",INDEX(tiempos.txt!$A$1:$D$60,35,1))</f>
        <v>76.484144000000001</v>
      </c>
      <c r="B139" s="2">
        <f t="array" ref="B139">SUM(IF(EXACT(tiempos.txt!$G$1:$G$11,A139),1,0))/(ROWS(tiempos.txt!$G$1:$G$11)*COLUMNS(tiempos.txt!$G$1:$G$11))</f>
        <v>0</v>
      </c>
    </row>
    <row r="140" spans="1:12">
      <c r="A140">
        <f>IF(ISBLANK(INDEX(tiempos.txt!$A$1:$D$60,35,2)),"",INDEX(tiempos.txt!$A$1:$D$60,35,2))</f>
        <v>2.2009189999999998</v>
      </c>
      <c r="B140" s="2">
        <f t="array" ref="B140">SUM(IF(EXACT(tiempos.txt!$G$1:$G$11,A140),1,0))/(ROWS(tiempos.txt!$G$1:$G$11)*COLUMNS(tiempos.txt!$G$1:$G$11))</f>
        <v>0</v>
      </c>
    </row>
    <row r="141" spans="1:12">
      <c r="A141">
        <f>IF(ISBLANK(INDEX(tiempos.txt!$A$1:$D$60,35,3)),"",INDEX(tiempos.txt!$A$1:$D$60,35,3))</f>
        <v>0.0093900000000000008</v>
      </c>
      <c r="B141" s="2">
        <f t="array" ref="B141">SUM(IF(EXACT(tiempos.txt!$G$1:$G$11,A141),1,0))/(ROWS(tiempos.txt!$G$1:$G$11)*COLUMNS(tiempos.txt!$G$1:$G$11))</f>
        <v>0</v>
      </c>
    </row>
    <row r="142" spans="1:12">
      <c r="A142">
        <f>IF(ISBLANK(INDEX(tiempos.txt!$A$1:$D$60,35,4)),"",INDEX(tiempos.txt!$A$1:$D$60,35,4))</f>
        <v>0.020864000000000001</v>
      </c>
      <c r="B142" s="2">
        <f t="array" ref="B142">SUM(IF(EXACT(tiempos.txt!$G$1:$G$11,A142),1,0))/(ROWS(tiempos.txt!$G$1:$G$11)*COLUMNS(tiempos.txt!$G$1:$G$11))</f>
        <v>0</v>
      </c>
    </row>
    <row r="143" spans="1:12">
      <c r="A143">
        <f>IF(ISBLANK(INDEX(tiempos.txt!$A$1:$D$60,36,1)),"",INDEX(tiempos.txt!$A$1:$D$60,36,1))</f>
        <v>0.0084650000000000003</v>
      </c>
      <c r="B143" s="2">
        <f t="array" ref="B143">SUM(IF(EXACT(tiempos.txt!$G$1:$G$11,A143),1,0))/(ROWS(tiempos.txt!$G$1:$G$11)*COLUMNS(tiempos.txt!$G$1:$G$11))</f>
        <v>0</v>
      </c>
    </row>
    <row r="144" spans="1:12">
      <c r="A144">
        <f>IF(ISBLANK(INDEX(tiempos.txt!$A$1:$D$60,36,2)),"",INDEX(tiempos.txt!$A$1:$D$60,36,2))</f>
        <v>0.0067510000000000001</v>
      </c>
      <c r="B144" s="2">
        <f t="array" ref="B144">SUM(IF(EXACT(tiempos.txt!$G$1:$G$11,A144),1,0))/(ROWS(tiempos.txt!$G$1:$G$11)*COLUMNS(tiempos.txt!$G$1:$G$11))</f>
        <v>0</v>
      </c>
    </row>
    <row r="145" spans="1:12">
      <c r="A145">
        <f>IF(ISBLANK(INDEX(tiempos.txt!$A$1:$D$60,36,3)),"",INDEX(tiempos.txt!$A$1:$D$60,36,3))</f>
        <v>0.0027669999999999999</v>
      </c>
      <c r="B145" s="2">
        <f t="array" ref="B145">SUM(IF(EXACT(tiempos.txt!$G$1:$G$11,A145),1,0))/(ROWS(tiempos.txt!$G$1:$G$11)*COLUMNS(tiempos.txt!$G$1:$G$11))</f>
        <v>0</v>
      </c>
    </row>
    <row r="146" spans="1:12">
      <c r="A146">
        <f>IF(ISBLANK(INDEX(tiempos.txt!$A$1:$D$60,36,4)),"",INDEX(tiempos.txt!$A$1:$D$60,36,4))</f>
        <v>0.0027529999999999998</v>
      </c>
      <c r="B146" s="2">
        <f t="array" ref="B146">SUM(IF(EXACT(tiempos.txt!$G$1:$G$11,A146),1,0))/(ROWS(tiempos.txt!$G$1:$G$11)*COLUMNS(tiempos.txt!$G$1:$G$11))</f>
        <v>0</v>
      </c>
    </row>
    <row r="147" spans="1:12">
      <c r="A147">
        <f>IF(ISBLANK(INDEX(tiempos.txt!$A$1:$D$60,37,1)),"",INDEX(tiempos.txt!$A$1:$D$60,37,1))</f>
        <v>1.6333089999999999</v>
      </c>
      <c r="B147" s="2">
        <f t="array" ref="B147">SUM(IF(EXACT(tiempos.txt!$G$1:$G$11,A147),1,0))/(ROWS(tiempos.txt!$G$1:$G$11)*COLUMNS(tiempos.txt!$G$1:$G$11))</f>
        <v>0</v>
      </c>
    </row>
    <row r="148" spans="1:12">
      <c r="A148">
        <f>IF(ISBLANK(INDEX(tiempos.txt!$A$1:$D$60,37,2)),"",INDEX(tiempos.txt!$A$1:$D$60,37,2))</f>
        <v>0.14451800000000001</v>
      </c>
      <c r="B148" s="2">
        <f t="array" ref="B148">SUM(IF(EXACT(tiempos.txt!$G$1:$G$11,A148),1,0))/(ROWS(tiempos.txt!$G$1:$G$11)*COLUMNS(tiempos.txt!$G$1:$G$11))</f>
        <v>0</v>
      </c>
    </row>
    <row r="149" spans="1:12">
      <c r="A149">
        <f>IF(ISBLANK(INDEX(tiempos.txt!$A$1:$D$60,37,3)),"",INDEX(tiempos.txt!$A$1:$D$60,37,3))</f>
        <v>0.0062899999999999996</v>
      </c>
      <c r="B149" s="2">
        <f t="array" ref="B149">SUM(IF(EXACT(tiempos.txt!$G$1:$G$11,A149),1,0))/(ROWS(tiempos.txt!$G$1:$G$11)*COLUMNS(tiempos.txt!$G$1:$G$11))</f>
        <v>0</v>
      </c>
    </row>
    <row r="150" spans="1:12">
      <c r="A150">
        <f>IF(ISBLANK(INDEX(tiempos.txt!$A$1:$D$60,37,4)),"",INDEX(tiempos.txt!$A$1:$D$60,37,4))</f>
        <v>0.010366999999999999</v>
      </c>
      <c r="B150" s="2">
        <f t="array" ref="B150">SUM(IF(EXACT(tiempos.txt!$G$1:$G$11,A150),1,0))/(ROWS(tiempos.txt!$G$1:$G$11)*COLUMNS(tiempos.txt!$G$1:$G$11))</f>
        <v>0</v>
      </c>
    </row>
    <row r="151" spans="1:12">
      <c r="A151">
        <f>IF(ISBLANK(INDEX(tiempos.txt!$A$1:$D$60,38,1)),"",INDEX(tiempos.txt!$A$1:$D$60,38,1))</f>
        <v>0.030190000000000002</v>
      </c>
      <c r="B151" s="2">
        <f t="array" ref="B151">SUM(IF(EXACT(tiempos.txt!$G$1:$G$11,A151),1,0))/(ROWS(tiempos.txt!$G$1:$G$11)*COLUMNS(tiempos.txt!$G$1:$G$11))</f>
        <v>0</v>
      </c>
    </row>
    <row r="152" spans="1:12">
      <c r="A152">
        <f>IF(ISBLANK(INDEX(tiempos.txt!$A$1:$D$60,38,2)),"",INDEX(tiempos.txt!$A$1:$D$60,38,2))</f>
        <v>0.020990000000000002</v>
      </c>
      <c r="B152" s="2">
        <f t="array" ref="B152">SUM(IF(EXACT(tiempos.txt!$G$1:$G$11,A152),1,0))/(ROWS(tiempos.txt!$G$1:$G$11)*COLUMNS(tiempos.txt!$G$1:$G$11))</f>
        <v>0</v>
      </c>
    </row>
    <row r="153" spans="1:12">
      <c r="A153">
        <f>IF(ISBLANK(INDEX(tiempos.txt!$A$1:$D$60,38,3)),"",INDEX(tiempos.txt!$A$1:$D$60,38,3))</f>
        <v>0.0032429999999999998</v>
      </c>
      <c r="B153" s="2">
        <f t="array" ref="B153">SUM(IF(EXACT(tiempos.txt!$G$1:$G$11,A153),1,0))/(ROWS(tiempos.txt!$G$1:$G$11)*COLUMNS(tiempos.txt!$G$1:$G$11))</f>
        <v>0</v>
      </c>
    </row>
    <row r="154" spans="1:12">
      <c r="A154">
        <f>IF(ISBLANK(INDEX(tiempos.txt!$A$1:$D$60,38,4)),"",INDEX(tiempos.txt!$A$1:$D$60,38,4))</f>
        <v>0.002728</v>
      </c>
      <c r="B154" s="2">
        <f t="array" ref="B154">SUM(IF(EXACT(tiempos.txt!$G$1:$G$11,A154),1,0))/(ROWS(tiempos.txt!$G$1:$G$11)*COLUMNS(tiempos.txt!$G$1:$G$11))</f>
        <v>0</v>
      </c>
    </row>
    <row r="155" spans="1:12">
      <c r="A155">
        <f>IF(ISBLANK(INDEX(tiempos.txt!$A$1:$D$60,39,1)),"",INDEX(tiempos.txt!$A$1:$D$60,39,1))</f>
        <v>1.0346630000000001</v>
      </c>
      <c r="B155" s="2">
        <f t="array" ref="B155">SUM(IF(EXACT(tiempos.txt!$G$1:$G$11,A155),1,0))/(ROWS(tiempos.txt!$G$1:$G$11)*COLUMNS(tiempos.txt!$G$1:$G$11))</f>
        <v>0</v>
      </c>
    </row>
    <row r="156" spans="1:12">
      <c r="A156">
        <f>IF(ISBLANK(INDEX(tiempos.txt!$A$1:$D$60,39,2)),"",INDEX(tiempos.txt!$A$1:$D$60,39,2))</f>
        <v>0.14388599999999999</v>
      </c>
      <c r="B156" s="2">
        <f t="array" ref="B156">SUM(IF(EXACT(tiempos.txt!$G$1:$G$11,A156),1,0))/(ROWS(tiempos.txt!$G$1:$G$11)*COLUMNS(tiempos.txt!$G$1:$G$11))</f>
        <v>0</v>
      </c>
    </row>
    <row r="157" spans="1:12">
      <c r="A157">
        <f>IF(ISBLANK(INDEX(tiempos.txt!$A$1:$D$60,39,3)),"",INDEX(tiempos.txt!$A$1:$D$60,39,3))</f>
        <v>0.0044889999999999999</v>
      </c>
      <c r="B157" s="2">
        <f t="array" ref="B157">SUM(IF(EXACT(tiempos.txt!$G$1:$G$11,A157),1,0))/(ROWS(tiempos.txt!$G$1:$G$11)*COLUMNS(tiempos.txt!$G$1:$G$11))</f>
        <v>0</v>
      </c>
    </row>
    <row r="158" spans="1:12">
      <c r="A158">
        <f>IF(ISBLANK(INDEX(tiempos.txt!$A$1:$D$60,39,4)),"",INDEX(tiempos.txt!$A$1:$D$60,39,4))</f>
        <v>0.012997999999999999</v>
      </c>
      <c r="B158" s="2">
        <f t="array" ref="B158">SUM(IF(EXACT(tiempos.txt!$G$1:$G$11,A158),1,0))/(ROWS(tiempos.txt!$G$1:$G$11)*COLUMNS(tiempos.txt!$G$1:$G$11))</f>
        <v>0</v>
      </c>
    </row>
    <row r="159" spans="1:12">
      <c r="A159">
        <f>IF(ISBLANK(INDEX(tiempos.txt!$A$1:$D$60,40,1)),"",INDEX(tiempos.txt!$A$1:$D$60,40,1))</f>
        <v>0.46283999999999997</v>
      </c>
      <c r="B159" s="2">
        <f t="array" ref="B159">SUM(IF(EXACT(tiempos.txt!$G$1:$G$11,A159),1,0))/(ROWS(tiempos.txt!$G$1:$G$11)*COLUMNS(tiempos.txt!$G$1:$G$11))</f>
        <v>0</v>
      </c>
    </row>
    <row r="160" spans="1:12">
      <c r="A160">
        <f>IF(ISBLANK(INDEX(tiempos.txt!$A$1:$D$60,40,2)),"",INDEX(tiempos.txt!$A$1:$D$60,40,2))</f>
        <v>0.070390999999999995</v>
      </c>
      <c r="B160" s="2">
        <f t="array" ref="B160">SUM(IF(EXACT(tiempos.txt!$G$1:$G$11,A160),1,0))/(ROWS(tiempos.txt!$G$1:$G$11)*COLUMNS(tiempos.txt!$G$1:$G$11))</f>
        <v>0</v>
      </c>
    </row>
    <row r="161" spans="1:12">
      <c r="A161">
        <f>IF(ISBLANK(INDEX(tiempos.txt!$A$1:$D$60,40,3)),"",INDEX(tiempos.txt!$A$1:$D$60,40,3))</f>
        <v>0.0032859999999999999</v>
      </c>
      <c r="B161" s="2">
        <f t="array" ref="B161">SUM(IF(EXACT(tiempos.txt!$G$1:$G$11,A161),1,0))/(ROWS(tiempos.txt!$G$1:$G$11)*COLUMNS(tiempos.txt!$G$1:$G$11))</f>
        <v>0</v>
      </c>
    </row>
    <row r="162" spans="1:12">
      <c r="A162">
        <f>IF(ISBLANK(INDEX(tiempos.txt!$A$1:$D$60,40,4)),"",INDEX(tiempos.txt!$A$1:$D$60,40,4))</f>
        <v>0.0046839999999999998</v>
      </c>
      <c r="B162" s="2">
        <f t="array" ref="B162">SUM(IF(EXACT(tiempos.txt!$G$1:$G$11,A162),1,0))/(ROWS(tiempos.txt!$G$1:$G$11)*COLUMNS(tiempos.txt!$G$1:$G$11))</f>
        <v>0</v>
      </c>
    </row>
    <row r="163" spans="1:12">
      <c r="A163">
        <f>IF(ISBLANK(INDEX(tiempos.txt!$A$1:$D$60,41,1)),"",INDEX(tiempos.txt!$A$1:$D$60,41,1))</f>
        <v>0.26433699999999999</v>
      </c>
      <c r="B163" s="2">
        <f t="array" ref="B163">SUM(IF(EXACT(tiempos.txt!$G$1:$G$11,A163),1,0))/(ROWS(tiempos.txt!$G$1:$G$11)*COLUMNS(tiempos.txt!$G$1:$G$11))</f>
        <v>0</v>
      </c>
    </row>
    <row r="164" spans="1:12">
      <c r="A164">
        <f>IF(ISBLANK(INDEX(tiempos.txt!$A$1:$D$60,41,2)),"",INDEX(tiempos.txt!$A$1:$D$60,41,2))</f>
        <v>0.11545999999999999</v>
      </c>
      <c r="B164" s="2">
        <f t="array" ref="B164">SUM(IF(EXACT(tiempos.txt!$G$1:$G$11,A164),1,0))/(ROWS(tiempos.txt!$G$1:$G$11)*COLUMNS(tiempos.txt!$G$1:$G$11))</f>
        <v>0</v>
      </c>
    </row>
    <row r="165" spans="1:12">
      <c r="A165">
        <f>IF(ISBLANK(INDEX(tiempos.txt!$A$1:$D$60,41,3)),"",INDEX(tiempos.txt!$A$1:$D$60,41,3))</f>
        <v>0.0057169999999999999</v>
      </c>
      <c r="B165" s="2">
        <f t="array" ref="B165">SUM(IF(EXACT(tiempos.txt!$G$1:$G$11,A165),1,0))/(ROWS(tiempos.txt!$G$1:$G$11)*COLUMNS(tiempos.txt!$G$1:$G$11))</f>
        <v>0</v>
      </c>
    </row>
    <row r="166" spans="1:12">
      <c r="A166">
        <f>IF(ISBLANK(INDEX(tiempos.txt!$A$1:$D$60,41,4)),"",INDEX(tiempos.txt!$A$1:$D$60,41,4))</f>
        <v>0.010316000000000001</v>
      </c>
      <c r="B166" s="2">
        <f t="array" ref="B166">SUM(IF(EXACT(tiempos.txt!$G$1:$G$11,A166),1,0))/(ROWS(tiempos.txt!$G$1:$G$11)*COLUMNS(tiempos.txt!$G$1:$G$11))</f>
        <v>0</v>
      </c>
    </row>
    <row r="167" spans="1:12">
      <c r="A167">
        <f>IF(ISBLANK(INDEX(tiempos.txt!$A$1:$D$60,42,1)),"",INDEX(tiempos.txt!$A$1:$D$60,42,1))</f>
        <v>4.1853199999999999</v>
      </c>
      <c r="B167" s="2">
        <f t="array" ref="B167">SUM(IF(EXACT(tiempos.txt!$G$1:$G$11,A167),1,0))/(ROWS(tiempos.txt!$G$1:$G$11)*COLUMNS(tiempos.txt!$G$1:$G$11))</f>
        <v>0</v>
      </c>
    </row>
    <row r="168" spans="1:12">
      <c r="A168">
        <f>IF(ISBLANK(INDEX(tiempos.txt!$A$1:$D$60,42,2)),"",INDEX(tiempos.txt!$A$1:$D$60,42,2))</f>
        <v>0.144318</v>
      </c>
      <c r="B168" s="2">
        <f t="array" ref="B168">SUM(IF(EXACT(tiempos.txt!$G$1:$G$11,A168),1,0))/(ROWS(tiempos.txt!$G$1:$G$11)*COLUMNS(tiempos.txt!$G$1:$G$11))</f>
        <v>0</v>
      </c>
    </row>
    <row r="169" spans="1:12">
      <c r="A169">
        <f>IF(ISBLANK(INDEX(tiempos.txt!$A$1:$D$60,42,3)),"",INDEX(tiempos.txt!$A$1:$D$60,42,3))</f>
        <v>0.0038709999999999999</v>
      </c>
      <c r="B169" s="2">
        <f t="array" ref="B169">SUM(IF(EXACT(tiempos.txt!$G$1:$G$11,A169),1,0))/(ROWS(tiempos.txt!$G$1:$G$11)*COLUMNS(tiempos.txt!$G$1:$G$11))</f>
        <v>0</v>
      </c>
    </row>
    <row r="170" spans="1:12">
      <c r="A170">
        <f>IF(ISBLANK(INDEX(tiempos.txt!$A$1:$D$60,42,4)),"",INDEX(tiempos.txt!$A$1:$D$60,42,4))</f>
        <v>0.012241</v>
      </c>
      <c r="B170" s="2">
        <f t="array" ref="B170">SUM(IF(EXACT(tiempos.txt!$G$1:$G$11,A170),1,0))/(ROWS(tiempos.txt!$G$1:$G$11)*COLUMNS(tiempos.txt!$G$1:$G$11))</f>
        <v>0</v>
      </c>
    </row>
    <row r="171" spans="1:12">
      <c r="A171">
        <f>IF(ISBLANK(INDEX(tiempos.txt!$A$1:$D$60,43,1)),"",INDEX(tiempos.txt!$A$1:$D$60,43,1))</f>
        <v>0.094783999999999993</v>
      </c>
      <c r="B171" s="2">
        <f t="array" ref="B171">SUM(IF(EXACT(tiempos.txt!$G$1:$G$11,A171),1,0))/(ROWS(tiempos.txt!$G$1:$G$11)*COLUMNS(tiempos.txt!$G$1:$G$11))</f>
        <v>0</v>
      </c>
    </row>
    <row r="172" spans="1:12">
      <c r="A172">
        <f>IF(ISBLANK(INDEX(tiempos.txt!$A$1:$D$60,43,2)),"",INDEX(tiempos.txt!$A$1:$D$60,43,2))</f>
        <v>0.046836000000000003</v>
      </c>
      <c r="B172" s="2">
        <f t="array" ref="B172">SUM(IF(EXACT(tiempos.txt!$G$1:$G$11,A172),1,0))/(ROWS(tiempos.txt!$G$1:$G$11)*COLUMNS(tiempos.txt!$G$1:$G$11))</f>
        <v>0</v>
      </c>
    </row>
    <row r="173" spans="1:12">
      <c r="A173">
        <f>IF(ISBLANK(INDEX(tiempos.txt!$A$1:$D$60,43,3)),"",INDEX(tiempos.txt!$A$1:$D$60,43,3))</f>
        <v>0.0034139999999999999</v>
      </c>
      <c r="B173" s="2">
        <f t="array" ref="B173">SUM(IF(EXACT(tiempos.txt!$G$1:$G$11,A173),1,0))/(ROWS(tiempos.txt!$G$1:$G$11)*COLUMNS(tiempos.txt!$G$1:$G$11))</f>
        <v>0</v>
      </c>
    </row>
    <row r="174" spans="1:12">
      <c r="A174">
        <f>IF(ISBLANK(INDEX(tiempos.txt!$A$1:$D$60,43,4)),"",INDEX(tiempos.txt!$A$1:$D$60,43,4))</f>
        <v>0.0047710000000000001</v>
      </c>
      <c r="B174" s="2">
        <f t="array" ref="B174">SUM(IF(EXACT(tiempos.txt!$G$1:$G$11,A174),1,0))/(ROWS(tiempos.txt!$G$1:$G$11)*COLUMNS(tiempos.txt!$G$1:$G$11))</f>
        <v>0</v>
      </c>
    </row>
    <row r="175" spans="1:12">
      <c r="A175">
        <f>IF(ISBLANK(INDEX(tiempos.txt!$A$1:$D$60,44,1)),"",INDEX(tiempos.txt!$A$1:$D$60,44,1))</f>
        <v>0.066653000000000004</v>
      </c>
      <c r="B175" s="2">
        <f t="array" ref="B175">SUM(IF(EXACT(tiempos.txt!$G$1:$G$11,A175),1,0))/(ROWS(tiempos.txt!$G$1:$G$11)*COLUMNS(tiempos.txt!$G$1:$G$11))</f>
        <v>0</v>
      </c>
    </row>
    <row r="176" spans="1:12">
      <c r="A176">
        <f>IF(ISBLANK(INDEX(tiempos.txt!$A$1:$D$60,44,2)),"",INDEX(tiempos.txt!$A$1:$D$60,44,2))</f>
        <v>0.043951999999999998</v>
      </c>
      <c r="B176" s="2">
        <f t="array" ref="B176">SUM(IF(EXACT(tiempos.txt!$G$1:$G$11,A176),1,0))/(ROWS(tiempos.txt!$G$1:$G$11)*COLUMNS(tiempos.txt!$G$1:$G$11))</f>
        <v>0</v>
      </c>
    </row>
    <row r="177" spans="1:12">
      <c r="A177">
        <f>IF(ISBLANK(INDEX(tiempos.txt!$A$1:$D$60,44,3)),"",INDEX(tiempos.txt!$A$1:$D$60,44,3))</f>
        <v>0.0027299999999999998</v>
      </c>
      <c r="B177" s="2">
        <f t="array" ref="B177">SUM(IF(EXACT(tiempos.txt!$G$1:$G$11,A177),1,0))/(ROWS(tiempos.txt!$G$1:$G$11)*COLUMNS(tiempos.txt!$G$1:$G$11))</f>
        <v>0</v>
      </c>
    </row>
    <row r="178" spans="1:12">
      <c r="A178">
        <f>IF(ISBLANK(INDEX(tiempos.txt!$A$1:$D$60,44,4)),"",INDEX(tiempos.txt!$A$1:$D$60,44,4))</f>
        <v>0.0040109999999999998</v>
      </c>
      <c r="B178" s="2">
        <f t="array" ref="B178">SUM(IF(EXACT(tiempos.txt!$G$1:$G$11,A178),1,0))/(ROWS(tiempos.txt!$G$1:$G$11)*COLUMNS(tiempos.txt!$G$1:$G$11))</f>
        <v>0</v>
      </c>
    </row>
    <row r="179" spans="1:12">
      <c r="A179">
        <f>IF(ISBLANK(INDEX(tiempos.txt!$A$1:$D$60,45,1)),"",INDEX(tiempos.txt!$A$1:$D$60,45,1))</f>
        <v>80</v>
      </c>
      <c r="B179" s="2">
        <f t="array" ref="B179">SUM(IF(EXACT(tiempos.txt!$G$1:$G$11,A179),1,0))/(ROWS(tiempos.txt!$G$1:$G$11)*COLUMNS(tiempos.txt!$G$1:$G$11))</f>
        <v>0</v>
      </c>
    </row>
    <row r="180" spans="1:12">
      <c r="A180">
        <f>IF(ISBLANK(INDEX(tiempos.txt!$A$1:$D$60,45,2)),"",INDEX(tiempos.txt!$A$1:$D$60,45,2))</f>
        <v>80</v>
      </c>
      <c r="B180" s="2">
        <f t="array" ref="B180">SUM(IF(EXACT(tiempos.txt!$G$1:$G$11,A180),1,0))/(ROWS(tiempos.txt!$G$1:$G$11)*COLUMNS(tiempos.txt!$G$1:$G$11))</f>
        <v>0</v>
      </c>
    </row>
    <row r="181" spans="1:12">
      <c r="A181">
        <f>IF(ISBLANK(INDEX(tiempos.txt!$A$1:$D$60,45,3)),"",INDEX(tiempos.txt!$A$1:$D$60,45,3))</f>
        <v>0.0041809999999999998</v>
      </c>
      <c r="B181" s="2">
        <f t="array" ref="B181">SUM(IF(EXACT(tiempos.txt!$G$1:$G$11,A181),1,0))/(ROWS(tiempos.txt!$G$1:$G$11)*COLUMNS(tiempos.txt!$G$1:$G$11))</f>
        <v>0</v>
      </c>
    </row>
    <row r="182" spans="1:12">
      <c r="A182">
        <f>IF(ISBLANK(INDEX(tiempos.txt!$A$1:$D$60,45,4)),"",INDEX(tiempos.txt!$A$1:$D$60,45,4))</f>
        <v>80</v>
      </c>
      <c r="B182" s="2">
        <f t="array" ref="B182">SUM(IF(EXACT(tiempos.txt!$G$1:$G$11,A182),1,0))/(ROWS(tiempos.txt!$G$1:$G$11)*COLUMNS(tiempos.txt!$G$1:$G$11))</f>
        <v>0</v>
      </c>
    </row>
    <row r="183" spans="1:12">
      <c r="A183">
        <f>IF(ISBLANK(INDEX(tiempos.txt!$A$1:$D$60,46,1)),"",INDEX(tiempos.txt!$A$1:$D$60,46,1))</f>
        <v>0.12567200000000001</v>
      </c>
      <c r="B183" s="2">
        <f t="array" ref="B183">SUM(IF(EXACT(tiempos.txt!$G$1:$G$11,A183),1,0))/(ROWS(tiempos.txt!$G$1:$G$11)*COLUMNS(tiempos.txt!$G$1:$G$11))</f>
        <v>0</v>
      </c>
    </row>
    <row r="184" spans="1:12">
      <c r="A184">
        <f>IF(ISBLANK(INDEX(tiempos.txt!$A$1:$D$60,46,2)),"",INDEX(tiempos.txt!$A$1:$D$60,46,2))</f>
        <v>0.041770000000000002</v>
      </c>
      <c r="B184" s="2">
        <f t="array" ref="B184">SUM(IF(EXACT(tiempos.txt!$G$1:$G$11,A184),1,0))/(ROWS(tiempos.txt!$G$1:$G$11)*COLUMNS(tiempos.txt!$G$1:$G$11))</f>
        <v>0</v>
      </c>
    </row>
    <row r="185" spans="1:12">
      <c r="A185">
        <f>IF(ISBLANK(INDEX(tiempos.txt!$A$1:$D$60,46,3)),"",INDEX(tiempos.txt!$A$1:$D$60,46,3))</f>
        <v>0.0029369999999999999</v>
      </c>
      <c r="B185" s="2">
        <f t="array" ref="B185">SUM(IF(EXACT(tiempos.txt!$G$1:$G$11,A185),1,0))/(ROWS(tiempos.txt!$G$1:$G$11)*COLUMNS(tiempos.txt!$G$1:$G$11))</f>
        <v>0</v>
      </c>
    </row>
    <row r="186" spans="1:12">
      <c r="A186">
        <f>IF(ISBLANK(INDEX(tiempos.txt!$A$1:$D$60,46,4)),"",INDEX(tiempos.txt!$A$1:$D$60,46,4))</f>
        <v>0.0034870000000000001</v>
      </c>
      <c r="B186" s="2">
        <f t="array" ref="B186">SUM(IF(EXACT(tiempos.txt!$G$1:$G$11,A186),1,0))/(ROWS(tiempos.txt!$G$1:$G$11)*COLUMNS(tiempos.txt!$G$1:$G$11))</f>
        <v>0</v>
      </c>
    </row>
    <row r="187" spans="1:12">
      <c r="A187">
        <f>IF(ISBLANK(INDEX(tiempos.txt!$A$1:$D$60,47,1)),"",INDEX(tiempos.txt!$A$1:$D$60,47,1))</f>
        <v>0.016083</v>
      </c>
      <c r="B187" s="2">
        <f t="array" ref="B187">SUM(IF(EXACT(tiempos.txt!$G$1:$G$11,A187),1,0))/(ROWS(tiempos.txt!$G$1:$G$11)*COLUMNS(tiempos.txt!$G$1:$G$11))</f>
        <v>0</v>
      </c>
    </row>
    <row r="188" spans="1:12">
      <c r="A188">
        <f>IF(ISBLANK(INDEX(tiempos.txt!$A$1:$D$60,47,2)),"",INDEX(tiempos.txt!$A$1:$D$60,47,2))</f>
        <v>0.006496</v>
      </c>
      <c r="B188" s="2">
        <f t="array" ref="B188">SUM(IF(EXACT(tiempos.txt!$G$1:$G$11,A188),1,0))/(ROWS(tiempos.txt!$G$1:$G$11)*COLUMNS(tiempos.txt!$G$1:$G$11))</f>
        <v>0</v>
      </c>
    </row>
    <row r="189" spans="1:12">
      <c r="A189">
        <f>IF(ISBLANK(INDEX(tiempos.txt!$A$1:$D$60,47,3)),"",INDEX(tiempos.txt!$A$1:$D$60,47,3))</f>
        <v>0.0027820000000000002</v>
      </c>
      <c r="B189" s="2">
        <f t="array" ref="B189">SUM(IF(EXACT(tiempos.txt!$G$1:$G$11,A189),1,0))/(ROWS(tiempos.txt!$G$1:$G$11)*COLUMNS(tiempos.txt!$G$1:$G$11))</f>
        <v>0</v>
      </c>
    </row>
    <row r="190" spans="1:12">
      <c r="A190">
        <f>IF(ISBLANK(INDEX(tiempos.txt!$A$1:$D$60,47,4)),"",INDEX(tiempos.txt!$A$1:$D$60,47,4))</f>
        <v>0.0032049999999999999</v>
      </c>
      <c r="B190" s="2">
        <f t="array" ref="B190">SUM(IF(EXACT(tiempos.txt!$G$1:$G$11,A190),1,0))/(ROWS(tiempos.txt!$G$1:$G$11)*COLUMNS(tiempos.txt!$G$1:$G$11))</f>
        <v>0</v>
      </c>
    </row>
    <row r="191" spans="1:12">
      <c r="A191">
        <f>IF(ISBLANK(INDEX(tiempos.txt!$A$1:$D$60,48,1)),"",INDEX(tiempos.txt!$A$1:$D$60,48,1))</f>
        <v>11.619441</v>
      </c>
      <c r="B191" s="2">
        <f t="array" ref="B191">SUM(IF(EXACT(tiempos.txt!$G$1:$G$11,A191),1,0))/(ROWS(tiempos.txt!$G$1:$G$11)*COLUMNS(tiempos.txt!$G$1:$G$11))</f>
        <v>0</v>
      </c>
    </row>
    <row r="192" spans="1:12">
      <c r="A192">
        <f>IF(ISBLANK(INDEX(tiempos.txt!$A$1:$D$60,48,2)),"",INDEX(tiempos.txt!$A$1:$D$60,48,2))</f>
        <v>1.0796460000000001</v>
      </c>
      <c r="B192" s="2">
        <f t="array" ref="B192">SUM(IF(EXACT(tiempos.txt!$G$1:$G$11,A192),1,0))/(ROWS(tiempos.txt!$G$1:$G$11)*COLUMNS(tiempos.txt!$G$1:$G$11))</f>
        <v>0</v>
      </c>
    </row>
    <row r="193" spans="1:12">
      <c r="A193">
        <f>IF(ISBLANK(INDEX(tiempos.txt!$A$1:$D$60,48,3)),"",INDEX(tiempos.txt!$A$1:$D$60,48,3))</f>
        <v>0.0054339999999999996</v>
      </c>
      <c r="B193" s="2">
        <f t="array" ref="B193">SUM(IF(EXACT(tiempos.txt!$G$1:$G$11,A193),1,0))/(ROWS(tiempos.txt!$G$1:$G$11)*COLUMNS(tiempos.txt!$G$1:$G$11))</f>
        <v>0</v>
      </c>
    </row>
    <row r="194" spans="1:12">
      <c r="A194">
        <f>IF(ISBLANK(INDEX(tiempos.txt!$A$1:$D$60,48,4)),"",INDEX(tiempos.txt!$A$1:$D$60,48,4))</f>
        <v>0.013781</v>
      </c>
      <c r="B194" s="2">
        <f t="array" ref="B194">SUM(IF(EXACT(tiempos.txt!$G$1:$G$11,A194),1,0))/(ROWS(tiempos.txt!$G$1:$G$11)*COLUMNS(tiempos.txt!$G$1:$G$11))</f>
        <v>0</v>
      </c>
    </row>
    <row r="195" spans="1:12">
      <c r="A195">
        <f>IF(ISBLANK(INDEX(tiempos.txt!$A$1:$D$60,49,1)),"",INDEX(tiempos.txt!$A$1:$D$60,49,1))</f>
        <v>0.018822999999999999</v>
      </c>
      <c r="B195" s="2">
        <f t="array" ref="B195">SUM(IF(EXACT(tiempos.txt!$G$1:$G$11,A195),1,0))/(ROWS(tiempos.txt!$G$1:$G$11)*COLUMNS(tiempos.txt!$G$1:$G$11))</f>
        <v>0</v>
      </c>
    </row>
    <row r="196" spans="1:12">
      <c r="A196">
        <f>IF(ISBLANK(INDEX(tiempos.txt!$A$1:$D$60,49,2)),"",INDEX(tiempos.txt!$A$1:$D$60,49,2))</f>
        <v>0.0077460000000000003</v>
      </c>
      <c r="B196" s="2">
        <f t="array" ref="B196">SUM(IF(EXACT(tiempos.txt!$G$1:$G$11,A196),1,0))/(ROWS(tiempos.txt!$G$1:$G$11)*COLUMNS(tiempos.txt!$G$1:$G$11))</f>
        <v>0</v>
      </c>
    </row>
    <row r="197" spans="1:12">
      <c r="A197">
        <f>IF(ISBLANK(INDEX(tiempos.txt!$A$1:$D$60,49,3)),"",INDEX(tiempos.txt!$A$1:$D$60,49,3))</f>
        <v>0.003091</v>
      </c>
      <c r="B197" s="2">
        <f t="array" ref="B197">SUM(IF(EXACT(tiempos.txt!$G$1:$G$11,A197),1,0))/(ROWS(tiempos.txt!$G$1:$G$11)*COLUMNS(tiempos.txt!$G$1:$G$11))</f>
        <v>0</v>
      </c>
    </row>
    <row r="198" spans="1:12">
      <c r="A198">
        <f>IF(ISBLANK(INDEX(tiempos.txt!$A$1:$D$60,49,4)),"",INDEX(tiempos.txt!$A$1:$D$60,49,4))</f>
        <v>0.0035990000000000002</v>
      </c>
      <c r="B198" s="2">
        <f t="array" ref="B198">SUM(IF(EXACT(tiempos.txt!$G$1:$G$11,A198),1,0))/(ROWS(tiempos.txt!$G$1:$G$11)*COLUMNS(tiempos.txt!$G$1:$G$11))</f>
        <v>0</v>
      </c>
    </row>
    <row r="199" spans="1:12">
      <c r="A199">
        <f>IF(ISBLANK(INDEX(tiempos.txt!$A$1:$D$60,50,1)),"",INDEX(tiempos.txt!$A$1:$D$60,50,1))</f>
        <v>0.047441999999999998</v>
      </c>
      <c r="B199" s="2">
        <f t="array" ref="B199">SUM(IF(EXACT(tiempos.txt!$G$1:$G$11,A199),1,0))/(ROWS(tiempos.txt!$G$1:$G$11)*COLUMNS(tiempos.txt!$G$1:$G$11))</f>
        <v>0</v>
      </c>
    </row>
    <row r="200" spans="1:12">
      <c r="A200">
        <f>IF(ISBLANK(INDEX(tiempos.txt!$A$1:$D$60,50,2)),"",INDEX(tiempos.txt!$A$1:$D$60,50,2))</f>
        <v>0.0086669999999999994</v>
      </c>
      <c r="B200" s="2">
        <f t="array" ref="B200">SUM(IF(EXACT(tiempos.txt!$G$1:$G$11,A200),1,0))/(ROWS(tiempos.txt!$G$1:$G$11)*COLUMNS(tiempos.txt!$G$1:$G$11))</f>
        <v>0</v>
      </c>
    </row>
    <row r="201" spans="1:12">
      <c r="A201">
        <f>IF(ISBLANK(INDEX(tiempos.txt!$A$1:$D$60,50,3)),"",INDEX(tiempos.txt!$A$1:$D$60,50,3))</f>
        <v>0.002836</v>
      </c>
      <c r="B201" s="2">
        <f t="array" ref="B201">SUM(IF(EXACT(tiempos.txt!$G$1:$G$11,A201),1,0))/(ROWS(tiempos.txt!$G$1:$G$11)*COLUMNS(tiempos.txt!$G$1:$G$11))</f>
        <v>0</v>
      </c>
    </row>
    <row r="202" spans="1:12">
      <c r="A202">
        <f>IF(ISBLANK(INDEX(tiempos.txt!$A$1:$D$60,50,4)),"",INDEX(tiempos.txt!$A$1:$D$60,50,4))</f>
        <v>0.003872</v>
      </c>
      <c r="B202" s="2">
        <f t="array" ref="B202">SUM(IF(EXACT(tiempos.txt!$G$1:$G$11,A202),1,0))/(ROWS(tiempos.txt!$G$1:$G$11)*COLUMNS(tiempos.txt!$G$1:$G$11))</f>
        <v>0</v>
      </c>
    </row>
    <row r="203" spans="1:12">
      <c r="A203">
        <f>IF(ISBLANK(INDEX(tiempos.txt!$A$1:$D$60,51,1)),"",INDEX(tiempos.txt!$A$1:$D$60,51,1))</f>
        <v>0.033174000000000002</v>
      </c>
      <c r="B203" s="2">
        <f t="array" ref="B203">SUM(IF(EXACT(tiempos.txt!$G$1:$G$11,A203),1,0))/(ROWS(tiempos.txt!$G$1:$G$11)*COLUMNS(tiempos.txt!$G$1:$G$11))</f>
        <v>0</v>
      </c>
    </row>
    <row r="204" spans="1:12">
      <c r="A204">
        <f>IF(ISBLANK(INDEX(tiempos.txt!$A$1:$D$60,51,2)),"",INDEX(tiempos.txt!$A$1:$D$60,51,2))</f>
        <v>0.017829000000000001</v>
      </c>
      <c r="B204" s="2">
        <f t="array" ref="B204">SUM(IF(EXACT(tiempos.txt!$G$1:$G$11,A204),1,0))/(ROWS(tiempos.txt!$G$1:$G$11)*COLUMNS(tiempos.txt!$G$1:$G$11))</f>
        <v>0</v>
      </c>
    </row>
    <row r="205" spans="1:12">
      <c r="A205">
        <f>IF(ISBLANK(INDEX(tiempos.txt!$A$1:$D$60,51,3)),"",INDEX(tiempos.txt!$A$1:$D$60,51,3))</f>
        <v>0.0051510000000000002</v>
      </c>
      <c r="B205" s="2">
        <f t="array" ref="B205">SUM(IF(EXACT(tiempos.txt!$G$1:$G$11,A205),1,0))/(ROWS(tiempos.txt!$G$1:$G$11)*COLUMNS(tiempos.txt!$G$1:$G$11))</f>
        <v>0</v>
      </c>
    </row>
    <row r="206" spans="1:12">
      <c r="A206">
        <f>IF(ISBLANK(INDEX(tiempos.txt!$A$1:$D$60,51,4)),"",INDEX(tiempos.txt!$A$1:$D$60,51,4))</f>
        <v>0.0034150000000000001</v>
      </c>
      <c r="B206" s="2">
        <f t="array" ref="B206">SUM(IF(EXACT(tiempos.txt!$G$1:$G$11,A206),1,0))/(ROWS(tiempos.txt!$G$1:$G$11)*COLUMNS(tiempos.txt!$G$1:$G$11))</f>
        <v>0</v>
      </c>
    </row>
    <row r="207" spans="1:12">
      <c r="A207">
        <f>IF(ISBLANK(INDEX(tiempos.txt!$A$1:$D$60,52,1)),"",INDEX(tiempos.txt!$A$1:$D$60,52,1))</f>
        <v>0.058916999999999997</v>
      </c>
      <c r="B207" s="2">
        <f t="array" ref="B207">SUM(IF(EXACT(tiempos.txt!$G$1:$G$11,A207),1,0))/(ROWS(tiempos.txt!$G$1:$G$11)*COLUMNS(tiempos.txt!$G$1:$G$11))</f>
        <v>0</v>
      </c>
    </row>
    <row r="208" spans="1:12">
      <c r="A208">
        <f>IF(ISBLANK(INDEX(tiempos.txt!$A$1:$D$60,52,2)),"",INDEX(tiempos.txt!$A$1:$D$60,52,2))</f>
        <v>0.020095999999999999</v>
      </c>
      <c r="B208" s="2">
        <f t="array" ref="B208">SUM(IF(EXACT(tiempos.txt!$G$1:$G$11,A208),1,0))/(ROWS(tiempos.txt!$G$1:$G$11)*COLUMNS(tiempos.txt!$G$1:$G$11))</f>
        <v>0</v>
      </c>
    </row>
    <row r="209" spans="1:12">
      <c r="A209">
        <f>IF(ISBLANK(INDEX(tiempos.txt!$A$1:$D$60,52,3)),"",INDEX(tiempos.txt!$A$1:$D$60,52,3))</f>
        <v>0.002856</v>
      </c>
      <c r="B209" s="2">
        <f t="array" ref="B209">SUM(IF(EXACT(tiempos.txt!$G$1:$G$11,A209),1,0))/(ROWS(tiempos.txt!$G$1:$G$11)*COLUMNS(tiempos.txt!$G$1:$G$11))</f>
        <v>0</v>
      </c>
    </row>
    <row r="210" spans="1:12">
      <c r="A210">
        <f>IF(ISBLANK(INDEX(tiempos.txt!$A$1:$D$60,52,4)),"",INDEX(tiempos.txt!$A$1:$D$60,52,4))</f>
        <v>0.0033289999999999999</v>
      </c>
      <c r="B210" s="2">
        <f t="array" ref="B210">SUM(IF(EXACT(tiempos.txt!$G$1:$G$11,A210),1,0))/(ROWS(tiempos.txt!$G$1:$G$11)*COLUMNS(tiempos.txt!$G$1:$G$11))</f>
        <v>0</v>
      </c>
    </row>
    <row r="211" spans="1:12">
      <c r="A211">
        <f>IF(ISBLANK(INDEX(tiempos.txt!$A$1:$D$60,53,1)),"",INDEX(tiempos.txt!$A$1:$D$60,53,1))</f>
        <v>1.3807339999999999</v>
      </c>
      <c r="B211" s="2">
        <f t="array" ref="B211">SUM(IF(EXACT(tiempos.txt!$G$1:$G$11,A211),1,0))/(ROWS(tiempos.txt!$G$1:$G$11)*COLUMNS(tiempos.txt!$G$1:$G$11))</f>
        <v>0</v>
      </c>
    </row>
    <row r="212" spans="1:12">
      <c r="A212">
        <f>IF(ISBLANK(INDEX(tiempos.txt!$A$1:$D$60,53,2)),"",INDEX(tiempos.txt!$A$1:$D$60,53,2))</f>
        <v>0.10541399999999999</v>
      </c>
      <c r="B212" s="2">
        <f t="array" ref="B212">SUM(IF(EXACT(tiempos.txt!$G$1:$G$11,A212),1,0))/(ROWS(tiempos.txt!$G$1:$G$11)*COLUMNS(tiempos.txt!$G$1:$G$11))</f>
        <v>0</v>
      </c>
    </row>
    <row r="213" spans="1:12">
      <c r="A213">
        <f>IF(ISBLANK(INDEX(tiempos.txt!$A$1:$D$60,53,3)),"",INDEX(tiempos.txt!$A$1:$D$60,53,3))</f>
        <v>0.0037580000000000001</v>
      </c>
      <c r="B213" s="2">
        <f t="array" ref="B213">SUM(IF(EXACT(tiempos.txt!$G$1:$G$11,A213),1,0))/(ROWS(tiempos.txt!$G$1:$G$11)*COLUMNS(tiempos.txt!$G$1:$G$11))</f>
        <v>0</v>
      </c>
    </row>
    <row r="214" spans="1:12">
      <c r="A214">
        <f>IF(ISBLANK(INDEX(tiempos.txt!$A$1:$D$60,53,4)),"",INDEX(tiempos.txt!$A$1:$D$60,53,4))</f>
        <v>0.015814999999999999</v>
      </c>
      <c r="B214" s="2">
        <f t="array" ref="B214">SUM(IF(EXACT(tiempos.txt!$G$1:$G$11,A214),1,0))/(ROWS(tiempos.txt!$G$1:$G$11)*COLUMNS(tiempos.txt!$G$1:$G$11))</f>
        <v>0</v>
      </c>
    </row>
    <row r="215" spans="1:12">
      <c r="A215">
        <f>IF(ISBLANK(INDEX(tiempos.txt!$A$1:$D$60,54,1)),"",INDEX(tiempos.txt!$A$1:$D$60,54,1))</f>
        <v>0.35435299999999997</v>
      </c>
      <c r="B215" s="2">
        <f t="array" ref="B215">SUM(IF(EXACT(tiempos.txt!$G$1:$G$11,A215),1,0))/(ROWS(tiempos.txt!$G$1:$G$11)*COLUMNS(tiempos.txt!$G$1:$G$11))</f>
        <v>0</v>
      </c>
    </row>
    <row r="216" spans="1:12">
      <c r="A216">
        <f>IF(ISBLANK(INDEX(tiempos.txt!$A$1:$D$60,54,2)),"",INDEX(tiempos.txt!$A$1:$D$60,54,2))</f>
        <v>0.148812</v>
      </c>
      <c r="B216" s="2">
        <f t="array" ref="B216">SUM(IF(EXACT(tiempos.txt!$G$1:$G$11,A216),1,0))/(ROWS(tiempos.txt!$G$1:$G$11)*COLUMNS(tiempos.txt!$G$1:$G$11))</f>
        <v>0</v>
      </c>
    </row>
    <row r="217" spans="1:12">
      <c r="A217">
        <f>IF(ISBLANK(INDEX(tiempos.txt!$A$1:$D$60,54,3)),"",INDEX(tiempos.txt!$A$1:$D$60,54,3))</f>
        <v>0.0031020000000000002</v>
      </c>
      <c r="B217" s="2">
        <f t="array" ref="B217">SUM(IF(EXACT(tiempos.txt!$G$1:$G$11,A217),1,0))/(ROWS(tiempos.txt!$G$1:$G$11)*COLUMNS(tiempos.txt!$G$1:$G$11))</f>
        <v>0</v>
      </c>
    </row>
    <row r="218" spans="1:12">
      <c r="A218">
        <f>IF(ISBLANK(INDEX(tiempos.txt!$A$1:$D$60,54,4)),"",INDEX(tiempos.txt!$A$1:$D$60,54,4))</f>
        <v>0.009306</v>
      </c>
      <c r="B218" s="2">
        <f t="array" ref="B218">SUM(IF(EXACT(tiempos.txt!$G$1:$G$11,A218),1,0))/(ROWS(tiempos.txt!$G$1:$G$11)*COLUMNS(tiempos.txt!$G$1:$G$11))</f>
        <v>0</v>
      </c>
    </row>
    <row r="219" spans="1:12">
      <c r="A219">
        <f>IF(ISBLANK(INDEX(tiempos.txt!$A$1:$D$60,55,1)),"",INDEX(tiempos.txt!$A$1:$D$60,55,1))</f>
        <v>0.095514000000000002</v>
      </c>
      <c r="B219" s="2">
        <f t="array" ref="B219">SUM(IF(EXACT(tiempos.txt!$G$1:$G$11,A219),1,0))/(ROWS(tiempos.txt!$G$1:$G$11)*COLUMNS(tiempos.txt!$G$1:$G$11))</f>
        <v>0</v>
      </c>
    </row>
    <row r="220" spans="1:12">
      <c r="A220">
        <f>IF(ISBLANK(INDEX(tiempos.txt!$A$1:$D$60,55,2)),"",INDEX(tiempos.txt!$A$1:$D$60,55,2))</f>
        <v>0.064305000000000001</v>
      </c>
      <c r="B220" s="2">
        <f t="array" ref="B220">SUM(IF(EXACT(tiempos.txt!$G$1:$G$11,A220),1,0))/(ROWS(tiempos.txt!$G$1:$G$11)*COLUMNS(tiempos.txt!$G$1:$G$11))</f>
        <v>0</v>
      </c>
    </row>
    <row r="221" spans="1:12">
      <c r="A221">
        <f>IF(ISBLANK(INDEX(tiempos.txt!$A$1:$D$60,55,3)),"",INDEX(tiempos.txt!$A$1:$D$60,55,3))</f>
        <v>0.0028010000000000001</v>
      </c>
      <c r="B221" s="2">
        <f t="array" ref="B221">SUM(IF(EXACT(tiempos.txt!$G$1:$G$11,A221),1,0))/(ROWS(tiempos.txt!$G$1:$G$11)*COLUMNS(tiempos.txt!$G$1:$G$11))</f>
        <v>0</v>
      </c>
    </row>
    <row r="222" spans="1:12">
      <c r="A222">
        <f>IF(ISBLANK(INDEX(tiempos.txt!$A$1:$D$60,55,4)),"",INDEX(tiempos.txt!$A$1:$D$60,55,4))</f>
        <v>0.0035620000000000001</v>
      </c>
      <c r="B222" s="2">
        <f t="array" ref="B222">SUM(IF(EXACT(tiempos.txt!$G$1:$G$11,A222),1,0))/(ROWS(tiempos.txt!$G$1:$G$11)*COLUMNS(tiempos.txt!$G$1:$G$11))</f>
        <v>0</v>
      </c>
    </row>
    <row r="223" spans="1:12">
      <c r="A223">
        <f>IF(ISBLANK(INDEX(tiempos.txt!$A$1:$D$60,56,1)),"",INDEX(tiempos.txt!$A$1:$D$60,56,1))</f>
        <v>0.016508999999999999</v>
      </c>
      <c r="B223" s="2">
        <f t="array" ref="B223">SUM(IF(EXACT(tiempos.txt!$G$1:$G$11,A223),1,0))/(ROWS(tiempos.txt!$G$1:$G$11)*COLUMNS(tiempos.txt!$G$1:$G$11))</f>
        <v>0</v>
      </c>
    </row>
    <row r="224" spans="1:12">
      <c r="A224">
        <f>IF(ISBLANK(INDEX(tiempos.txt!$A$1:$D$60,56,2)),"",INDEX(tiempos.txt!$A$1:$D$60,56,2))</f>
        <v>0.027796000000000001</v>
      </c>
      <c r="B224" s="2">
        <f t="array" ref="B224">SUM(IF(EXACT(tiempos.txt!$G$1:$G$11,A224),1,0))/(ROWS(tiempos.txt!$G$1:$G$11)*COLUMNS(tiempos.txt!$G$1:$G$11))</f>
        <v>0</v>
      </c>
    </row>
    <row r="225" spans="1:12">
      <c r="A225">
        <f>IF(ISBLANK(INDEX(tiempos.txt!$A$1:$D$60,56,3)),"",INDEX(tiempos.txt!$A$1:$D$60,56,3))</f>
        <v>0.002444</v>
      </c>
      <c r="B225" s="2">
        <f t="array" ref="B225">SUM(IF(EXACT(tiempos.txt!$G$1:$G$11,A225),1,0))/(ROWS(tiempos.txt!$G$1:$G$11)*COLUMNS(tiempos.txt!$G$1:$G$11))</f>
        <v>0</v>
      </c>
    </row>
    <row r="226" spans="1:12">
      <c r="A226">
        <f>IF(ISBLANK(INDEX(tiempos.txt!$A$1:$D$60,56,4)),"",INDEX(tiempos.txt!$A$1:$D$60,56,4))</f>
        <v>0.002091</v>
      </c>
      <c r="B226" s="2">
        <f t="array" ref="B226">SUM(IF(EXACT(tiempos.txt!$G$1:$G$11,A226),1,0))/(ROWS(tiempos.txt!$G$1:$G$11)*COLUMNS(tiempos.txt!$G$1:$G$11))</f>
        <v>0</v>
      </c>
    </row>
    <row r="227" spans="1:12">
      <c r="A227">
        <f>IF(ISBLANK(INDEX(tiempos.txt!$A$1:$D$60,57,1)),"",INDEX(tiempos.txt!$A$1:$D$60,57,1))</f>
        <v>0.49796699999999999</v>
      </c>
      <c r="B227" s="2">
        <f t="array" ref="B227">SUM(IF(EXACT(tiempos.txt!$G$1:$G$11,A227),1,0))/(ROWS(tiempos.txt!$G$1:$G$11)*COLUMNS(tiempos.txt!$G$1:$G$11))</f>
        <v>0</v>
      </c>
    </row>
    <row r="228" spans="1:12">
      <c r="A228">
        <f>IF(ISBLANK(INDEX(tiempos.txt!$A$1:$D$60,57,2)),"",INDEX(tiempos.txt!$A$1:$D$60,57,2))</f>
        <v>0.111457</v>
      </c>
      <c r="B228" s="2">
        <f t="array" ref="B228">SUM(IF(EXACT(tiempos.txt!$G$1:$G$11,A228),1,0))/(ROWS(tiempos.txt!$G$1:$G$11)*COLUMNS(tiempos.txt!$G$1:$G$11))</f>
        <v>0</v>
      </c>
    </row>
    <row r="229" spans="1:12">
      <c r="A229">
        <f>IF(ISBLANK(INDEX(tiempos.txt!$A$1:$D$60,57,3)),"",INDEX(tiempos.txt!$A$1:$D$60,57,3))</f>
        <v>0.0048659999999999997</v>
      </c>
      <c r="B229" s="2">
        <f t="array" ref="B229">SUM(IF(EXACT(tiempos.txt!$G$1:$G$11,A229),1,0))/(ROWS(tiempos.txt!$G$1:$G$11)*COLUMNS(tiempos.txt!$G$1:$G$11))</f>
        <v>0</v>
      </c>
    </row>
    <row r="230" spans="1:12">
      <c r="A230">
        <f>IF(ISBLANK(INDEX(tiempos.txt!$A$1:$D$60,57,4)),"",INDEX(tiempos.txt!$A$1:$D$60,57,4))</f>
        <v>0.012081</v>
      </c>
      <c r="B230" s="2">
        <f t="array" ref="B230">SUM(IF(EXACT(tiempos.txt!$G$1:$G$11,A230),1,0))/(ROWS(tiempos.txt!$G$1:$G$11)*COLUMNS(tiempos.txt!$G$1:$G$11))</f>
        <v>0</v>
      </c>
    </row>
    <row r="231" spans="1:12">
      <c r="A231">
        <f>IF(ISBLANK(INDEX(tiempos.txt!$A$1:$D$60,58,1)),"",INDEX(tiempos.txt!$A$1:$D$60,58,1))</f>
        <v>0.100342</v>
      </c>
      <c r="B231" s="2">
        <f t="array" ref="B231">SUM(IF(EXACT(tiempos.txt!$G$1:$G$11,A231),1,0))/(ROWS(tiempos.txt!$G$1:$G$11)*COLUMNS(tiempos.txt!$G$1:$G$11))</f>
        <v>0</v>
      </c>
    </row>
    <row r="232" spans="1:12">
      <c r="A232">
        <f>IF(ISBLANK(INDEX(tiempos.txt!$A$1:$D$60,58,2)),"",INDEX(tiempos.txt!$A$1:$D$60,58,2))</f>
        <v>0.056320000000000002</v>
      </c>
      <c r="B232" s="2">
        <f t="array" ref="B232">SUM(IF(EXACT(tiempos.txt!$G$1:$G$11,A232),1,0))/(ROWS(tiempos.txt!$G$1:$G$11)*COLUMNS(tiempos.txt!$G$1:$G$11))</f>
        <v>0</v>
      </c>
    </row>
    <row r="233" spans="1:12">
      <c r="A233">
        <f>IF(ISBLANK(INDEX(tiempos.txt!$A$1:$D$60,58,3)),"",INDEX(tiempos.txt!$A$1:$D$60,58,3))</f>
        <v>0.0026900000000000001</v>
      </c>
      <c r="B233" s="2">
        <f t="array" ref="B233">SUM(IF(EXACT(tiempos.txt!$G$1:$G$11,A233),1,0))/(ROWS(tiempos.txt!$G$1:$G$11)*COLUMNS(tiempos.txt!$G$1:$G$11))</f>
        <v>0</v>
      </c>
    </row>
    <row r="234" spans="1:12">
      <c r="A234">
        <f>IF(ISBLANK(INDEX(tiempos.txt!$A$1:$D$60,58,4)),"",INDEX(tiempos.txt!$A$1:$D$60,58,4))</f>
        <v>0.0046860000000000001</v>
      </c>
      <c r="B234" s="2">
        <f t="array" ref="B234">SUM(IF(EXACT(tiempos.txt!$G$1:$G$11,A234),1,0))/(ROWS(tiempos.txt!$G$1:$G$11)*COLUMNS(tiempos.txt!$G$1:$G$11))</f>
        <v>0</v>
      </c>
    </row>
    <row r="235" spans="1:12">
      <c r="A235">
        <f>IF(ISBLANK(INDEX(tiempos.txt!$A$1:$D$60,59,1)),"",INDEX(tiempos.txt!$A$1:$D$60,59,1))</f>
        <v>0.031064000000000001</v>
      </c>
      <c r="B235" s="2">
        <f t="array" ref="B235">SUM(IF(EXACT(tiempos.txt!$G$1:$G$11,A235),1,0))/(ROWS(tiempos.txt!$G$1:$G$11)*COLUMNS(tiempos.txt!$G$1:$G$11))</f>
        <v>0</v>
      </c>
    </row>
    <row r="236" spans="1:12">
      <c r="A236">
        <f>IF(ISBLANK(INDEX(tiempos.txt!$A$1:$D$60,59,2)),"",INDEX(tiempos.txt!$A$1:$D$60,59,2))</f>
        <v>0.026443999999999999</v>
      </c>
      <c r="B236" s="2">
        <f t="array" ref="B236">SUM(IF(EXACT(tiempos.txt!$G$1:$G$11,A236),1,0))/(ROWS(tiempos.txt!$G$1:$G$11)*COLUMNS(tiempos.txt!$G$1:$G$11))</f>
        <v>0</v>
      </c>
    </row>
    <row r="237" spans="1:12">
      <c r="A237">
        <f>IF(ISBLANK(INDEX(tiempos.txt!$A$1:$D$60,59,3)),"",INDEX(tiempos.txt!$A$1:$D$60,59,3))</f>
        <v>0.0023839999999999998</v>
      </c>
      <c r="B237" s="2">
        <f t="array" ref="B237">SUM(IF(EXACT(tiempos.txt!$G$1:$G$11,A237),1,0))/(ROWS(tiempos.txt!$G$1:$G$11)*COLUMNS(tiempos.txt!$G$1:$G$11))</f>
        <v>0</v>
      </c>
    </row>
    <row r="238" spans="1:12">
      <c r="A238">
        <f>IF(ISBLANK(INDEX(tiempos.txt!$A$1:$D$60,59,4)),"",INDEX(tiempos.txt!$A$1:$D$60,59,4))</f>
        <v>0.0022780000000000001</v>
      </c>
      <c r="B238" s="2">
        <f t="array" ref="B238">SUM(IF(EXACT(tiempos.txt!$G$1:$G$11,A238),1,0))/(ROWS(tiempos.txt!$G$1:$G$11)*COLUMNS(tiempos.txt!$G$1:$G$11))</f>
        <v>0</v>
      </c>
    </row>
    <row r="239" spans="1:12">
      <c r="A239">
        <f>IF(ISBLANK(INDEX(tiempos.txt!$A$1:$D$60,60,1)),"",INDEX(tiempos.txt!$A$1:$D$60,60,1))</f>
        <v>0.048752999999999998</v>
      </c>
      <c r="B239" s="2">
        <f t="array" ref="B239">SUM(IF(EXACT(tiempos.txt!$G$1:$G$11,A239),1,0))/(ROWS(tiempos.txt!$G$1:$G$11)*COLUMNS(tiempos.txt!$G$1:$G$11))</f>
        <v>0</v>
      </c>
    </row>
    <row r="240" spans="1:12">
      <c r="A240">
        <f>IF(ISBLANK(INDEX(tiempos.txt!$A$1:$D$60,60,2)),"",INDEX(tiempos.txt!$A$1:$D$60,60,2))</f>
        <v>0.043908000000000003</v>
      </c>
      <c r="B240" s="2">
        <f t="array" ref="B240">SUM(IF(EXACT(tiempos.txt!$G$1:$G$11,A240),1,0))/(ROWS(tiempos.txt!$G$1:$G$11)*COLUMNS(tiempos.txt!$G$1:$G$11))</f>
        <v>0</v>
      </c>
    </row>
    <row r="241" spans="1:12">
      <c r="A241">
        <f>IF(ISBLANK(INDEX(tiempos.txt!$A$1:$D$60,60,3)),"",INDEX(tiempos.txt!$A$1:$D$60,60,3))</f>
        <v>0.0027399999999999998</v>
      </c>
      <c r="B241" s="2">
        <f t="array" ref="B241">SUM(IF(EXACT(tiempos.txt!$G$1:$G$11,A241),1,0))/(ROWS(tiempos.txt!$G$1:$G$11)*COLUMNS(tiempos.txt!$G$1:$G$11))</f>
        <v>0</v>
      </c>
    </row>
    <row r="242" spans="1:12">
      <c r="A242">
        <f>IF(ISBLANK(INDEX(tiempos.txt!$A$1:$D$60,60,4)),"",INDEX(tiempos.txt!$A$1:$D$60,60,4))</f>
        <v>0.0049059999999999998</v>
      </c>
      <c r="B242" s="2">
        <f t="array" ref="B242">SUM(IF(EXACT(tiempos.txt!$G$1:$G$11,A242),1,0))/(ROWS(tiempos.txt!$G$1:$G$11)*COLUMNS(tiempos.txt!$G$1:$G$11))</f>
        <v>0</v>
      </c>
    </row>
    <row r="243" spans="1:12">
      <c r="B24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1"/>
  <sheetViews>
    <sheetView workbookViewId="0">
      <selection activeCell="A1" sqref="A1"/>
    </sheetView>
  </sheetViews>
  <sheetFormatPr defaultRowHeight="12.75"/>
  <cols>
    <col min="1" max="1" style="0" width="15.856189903846156" bestFit="1" customWidth="1"/>
    <col min="2" max="5" style="0" width="9.570853365384616" bestFit="1" customWidth="1"/>
    <col min="6" max="256" style="0" width="9.142307692307693"/>
  </cols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inlineStr">
        <is>
          <t>Column 2</t>
        </is>
      </c>
      <c r="D2" s="1" t="inlineStr">
        <is>
          <t>Column 3</t>
        </is>
      </c>
      <c r="E2" s="1" t="inlineStr">
        <is>
          <t>Column 4</t>
        </is>
      </c>
    </row>
    <row r="3" spans="1:13">
      <c r="A3">
        <f>IF(ISBLANK(INDEX(tiempos.txt!$G$1:$G$11,1,1)),"",INDEX(tiempos.txt!$G$1:$G$11,1,1))</f>
        <v>0.0023999999999999998</v>
      </c>
      <c r="B3">
        <f t="array" ref="B3">SUM(IF(EXACT(tiempos.txt!$A$1:$A$60,A3),1,0))</f>
        <v>0</v>
      </c>
      <c r="C3">
        <f t="array" ref="C3">SUM(IF(EXACT(tiempos.txt!$B$1:$B$60,A3),1,0))</f>
        <v>0</v>
      </c>
      <c r="D3">
        <f t="array" ref="D3">SUM(IF(EXACT(tiempos.txt!$C$1:$C$60,A3),1,0))</f>
        <v>0</v>
      </c>
      <c r="E3">
        <f t="array" ref="E3">SUM(IF(EXACT(tiempos.txt!$D$1:$D$60,A3),1,0))</f>
        <v>0</v>
      </c>
    </row>
    <row r="4" spans="1:13">
      <c r="A4">
        <f>IF(ISBLANK(INDEX(tiempos.txt!$G$1:$G$11,2,1)),"",INDEX(tiempos.txt!$G$1:$G$11,2,1))</f>
        <v>0.0030000000000000001</v>
      </c>
      <c r="B4">
        <f t="array" ref="B4">SUM(IF(EXACT(tiempos.txt!$A$1:$A$60,A4),1,0))</f>
        <v>0</v>
      </c>
      <c r="C4">
        <f t="array" ref="C4">SUM(IF(EXACT(tiempos.txt!$B$1:$B$60,A4),1,0))</f>
        <v>0</v>
      </c>
      <c r="D4">
        <f t="array" ref="D4">SUM(IF(EXACT(tiempos.txt!$C$1:$C$60,A4),1,0))</f>
        <v>0</v>
      </c>
      <c r="E4">
        <f t="array" ref="E4">SUM(IF(EXACT(tiempos.txt!$D$1:$D$60,A4),1,0))</f>
        <v>0</v>
      </c>
    </row>
    <row r="5" spans="1:13">
      <c r="A5">
        <f>IF(ISBLANK(INDEX(tiempos.txt!$G$1:$G$11,3,1)),"",INDEX(tiempos.txt!$G$1:$G$11,3,1))</f>
        <v>0.0035999999999999999</v>
      </c>
      <c r="B5">
        <f t="array" ref="B5">SUM(IF(EXACT(tiempos.txt!$A$1:$A$60,A5),1,0))</f>
        <v>0</v>
      </c>
      <c r="C5">
        <f t="array" ref="C5">SUM(IF(EXACT(tiempos.txt!$B$1:$B$60,A5),1,0))</f>
        <v>0</v>
      </c>
      <c r="D5">
        <f t="array" ref="D5">SUM(IF(EXACT(tiempos.txt!$C$1:$C$60,A5),1,0))</f>
        <v>0</v>
      </c>
      <c r="E5">
        <f t="array" ref="E5">SUM(IF(EXACT(tiempos.txt!$D$1:$D$60,A5),1,0))</f>
        <v>0</v>
      </c>
    </row>
    <row r="6" spans="1:13">
      <c r="A6">
        <f>IF(ISBLANK(INDEX(tiempos.txt!$G$1:$G$11,4,1)),"",INDEX(tiempos.txt!$G$1:$G$11,4,1))</f>
        <v>0.0040000000000000001</v>
      </c>
      <c r="B6">
        <f t="array" ref="B6">SUM(IF(EXACT(tiempos.txt!$A$1:$A$60,A6),1,0))</f>
        <v>0</v>
      </c>
      <c r="C6">
        <f t="array" ref="C6">SUM(IF(EXACT(tiempos.txt!$B$1:$B$60,A6),1,0))</f>
        <v>0</v>
      </c>
      <c r="D6">
        <f t="array" ref="D6">SUM(IF(EXACT(tiempos.txt!$C$1:$C$60,A6),1,0))</f>
        <v>0</v>
      </c>
      <c r="E6">
        <f t="array" ref="E6">SUM(IF(EXACT(tiempos.txt!$D$1:$D$60,A6),1,0))</f>
        <v>0</v>
      </c>
    </row>
    <row r="7" spans="1:13">
      <c r="A7">
        <f>IF(ISBLANK(INDEX(tiempos.txt!$G$1:$G$11,5,1)),"",INDEX(tiempos.txt!$G$1:$G$11,5,1))</f>
        <v>0.0044999999999999997</v>
      </c>
      <c r="B7">
        <f t="array" ref="B7">SUM(IF(EXACT(tiempos.txt!$A$1:$A$60,A7),1,0))</f>
        <v>0</v>
      </c>
      <c r="C7">
        <f t="array" ref="C7">SUM(IF(EXACT(tiempos.txt!$B$1:$B$60,A7),1,0))</f>
        <v>0</v>
      </c>
      <c r="D7">
        <f t="array" ref="D7">SUM(IF(EXACT(tiempos.txt!$C$1:$C$60,A7),1,0))</f>
        <v>0</v>
      </c>
      <c r="E7">
        <f t="array" ref="E7">SUM(IF(EXACT(tiempos.txt!$D$1:$D$60,A7),1,0))</f>
        <v>0</v>
      </c>
    </row>
    <row r="8" spans="1:13">
      <c r="A8">
        <f>IF(ISBLANK(INDEX(tiempos.txt!$G$1:$G$11,6,1)),"",INDEX(tiempos.txt!$G$1:$G$11,6,1))</f>
        <v>0.0050000000000000001</v>
      </c>
      <c r="B8">
        <f t="array" ref="B8">SUM(IF(EXACT(tiempos.txt!$A$1:$A$60,A8),1,0))</f>
        <v>0</v>
      </c>
      <c r="C8">
        <f t="array" ref="C8">SUM(IF(EXACT(tiempos.txt!$B$1:$B$60,A8),1,0))</f>
        <v>0</v>
      </c>
      <c r="D8">
        <f t="array" ref="D8">SUM(IF(EXACT(tiempos.txt!$C$1:$C$60,A8),1,0))</f>
        <v>0</v>
      </c>
      <c r="E8">
        <f t="array" ref="E8">SUM(IF(EXACT(tiempos.txt!$D$1:$D$60,A8),1,0))</f>
        <v>0</v>
      </c>
    </row>
    <row r="9" spans="1:13">
      <c r="A9">
        <f>IF(ISBLANK(INDEX(tiempos.txt!$G$1:$G$11,7,1)),"",INDEX(tiempos.txt!$G$1:$G$11,7,1))</f>
        <v>0.01</v>
      </c>
      <c r="B9">
        <f t="array" ref="B9">SUM(IF(EXACT(tiempos.txt!$A$1:$A$60,A9),1,0))</f>
        <v>0</v>
      </c>
      <c r="C9">
        <f t="array" ref="C9">SUM(IF(EXACT(tiempos.txt!$B$1:$B$60,A9),1,0))</f>
        <v>0</v>
      </c>
      <c r="D9">
        <f t="array" ref="D9">SUM(IF(EXACT(tiempos.txt!$C$1:$C$60,A9),1,0))</f>
        <v>0</v>
      </c>
      <c r="E9">
        <f t="array" ref="E9">SUM(IF(EXACT(tiempos.txt!$D$1:$D$60,A9),1,0))</f>
        <v>0</v>
      </c>
    </row>
    <row r="10" spans="1:13">
      <c r="A10">
        <f>IF(ISBLANK(INDEX(tiempos.txt!$G$1:$G$11,8,1)),"",INDEX(tiempos.txt!$G$1:$G$11,8,1))</f>
        <v>0.050000000000000003</v>
      </c>
      <c r="B10">
        <f t="array" ref="B10">SUM(IF(EXACT(tiempos.txt!$A$1:$A$60,A10),1,0))</f>
        <v>0</v>
      </c>
      <c r="C10">
        <f t="array" ref="C10">SUM(IF(EXACT(tiempos.txt!$B$1:$B$60,A10),1,0))</f>
        <v>0</v>
      </c>
      <c r="D10">
        <f t="array" ref="D10">SUM(IF(EXACT(tiempos.txt!$C$1:$C$60,A10),1,0))</f>
        <v>0</v>
      </c>
      <c r="E10">
        <f t="array" ref="E10">SUM(IF(EXACT(tiempos.txt!$D$1:$D$60,A10),1,0))</f>
        <v>0</v>
      </c>
    </row>
    <row r="11" spans="1:13">
      <c r="A11">
        <f>IF(ISBLANK(INDEX(tiempos.txt!$G$1:$G$11,9,1)),"",INDEX(tiempos.txt!$G$1:$G$11,9,1))</f>
        <v>0.089999999999999997</v>
      </c>
      <c r="B11">
        <f t="array" ref="B11">SUM(IF(EXACT(tiempos.txt!$A$1:$A$60,A11),1,0))</f>
        <v>0</v>
      </c>
      <c r="C11">
        <f t="array" ref="C11">SUM(IF(EXACT(tiempos.txt!$B$1:$B$60,A11),1,0))</f>
        <v>0</v>
      </c>
      <c r="D11">
        <f t="array" ref="D11">SUM(IF(EXACT(tiempos.txt!$C$1:$C$60,A11),1,0))</f>
        <v>0</v>
      </c>
      <c r="E11">
        <f t="array" ref="E11">SUM(IF(EXACT(tiempos.txt!$D$1:$D$60,A11),1,0))</f>
        <v>0</v>
      </c>
    </row>
    <row r="12" spans="1:13">
      <c r="A12">
        <f>IF(ISBLANK(INDEX(tiempos.txt!$G$1:$G$11,10,1)),"",INDEX(tiempos.txt!$G$1:$G$11,10,1))</f>
        <v>0.10000000000000001</v>
      </c>
      <c r="B12">
        <f t="array" ref="B12">SUM(IF(EXACT(tiempos.txt!$A$1:$A$60,A12),1,0))</f>
        <v>0</v>
      </c>
      <c r="C12">
        <f t="array" ref="C12">SUM(IF(EXACT(tiempos.txt!$B$1:$B$60,A12),1,0))</f>
        <v>0</v>
      </c>
      <c r="D12">
        <f t="array" ref="D12">SUM(IF(EXACT(tiempos.txt!$C$1:$C$60,A12),1,0))</f>
        <v>0</v>
      </c>
      <c r="E12">
        <f t="array" ref="E12">SUM(IF(EXACT(tiempos.txt!$D$1:$D$60,A12),1,0))</f>
        <v>0</v>
      </c>
    </row>
    <row r="13" spans="1:13">
      <c r="A13">
        <f>IF(ISBLANK(INDEX(tiempos.txt!$G$1:$G$11,11,1)),"",INDEX(tiempos.txt!$G$1:$G$11,11,1))</f>
        <v>0.5</v>
      </c>
      <c r="B13">
        <f t="array" ref="B13">SUM(IF(EXACT(tiempos.txt!$A$1:$A$60,A13),1,0))</f>
        <v>0</v>
      </c>
      <c r="C13">
        <f t="array" ref="C13">SUM(IF(EXACT(tiempos.txt!$B$1:$B$60,A13),1,0))</f>
        <v>0</v>
      </c>
      <c r="D13">
        <f t="array" ref="D13">SUM(IF(EXACT(tiempos.txt!$C$1:$C$60,A13),1,0))</f>
        <v>0</v>
      </c>
      <c r="E13">
        <f t="array" ref="E13">SUM(IF(EXACT(tiempos.txt!$D$1:$D$60,A13),1,0))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showGridLines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5"/>
  <sheetViews>
    <sheetView workbookViewId="0">
      <selection activeCell="A1" sqref="A1:B25"/>
    </sheetView>
  </sheetViews>
  <sheetFormatPr defaultRowHeight="12.75"/>
  <cols>
    <col min="1" max="256" style="0" width="9.142307692307693"/>
  </cols>
  <sheetData>
    <row r="1" spans="1:2">
      <c r="A1">
        <v>25</v>
      </c>
      <c r="B1">
        <v>0</v>
      </c>
    </row>
    <row r="2" spans="1:2">
      <c r="A2">
        <v>595</v>
      </c>
      <c r="B2">
        <v>69</v>
      </c>
    </row>
    <row r="3" spans="1:2">
      <c r="A3">
        <v>42</v>
      </c>
      <c r="B3">
        <v>0</v>
      </c>
    </row>
    <row r="4" spans="1:2">
      <c r="A4">
        <v>47</v>
      </c>
      <c r="B4">
        <v>8</v>
      </c>
    </row>
    <row r="5" spans="1:2">
      <c r="A5">
        <v>4</v>
      </c>
      <c r="B5">
        <v>0</v>
      </c>
    </row>
    <row r="6" spans="1:2">
      <c r="A6">
        <v>2912</v>
      </c>
      <c r="B6">
        <v>13</v>
      </c>
    </row>
    <row r="7" spans="1:2">
      <c r="A7">
        <v>620</v>
      </c>
      <c r="B7">
        <v>68</v>
      </c>
    </row>
    <row r="8" spans="1:2">
      <c r="A8">
        <v>60</v>
      </c>
      <c r="B8">
        <v>32</v>
      </c>
    </row>
    <row r="9" spans="1:2">
      <c r="A9">
        <v>238</v>
      </c>
      <c r="B9">
        <v>0</v>
      </c>
    </row>
    <row r="10" spans="1:2">
      <c r="A10">
        <v>13611</v>
      </c>
      <c r="B10">
        <v>154</v>
      </c>
    </row>
    <row r="11" spans="1:2">
      <c r="A11">
        <v>0</v>
      </c>
      <c r="B11">
        <v>0</v>
      </c>
    </row>
    <row r="12" spans="1:2">
      <c r="A12">
        <v>22</v>
      </c>
      <c r="B12">
        <v>10</v>
      </c>
    </row>
    <row r="13" spans="1:2">
      <c r="A13">
        <v>6789</v>
      </c>
      <c r="B13">
        <v>352</v>
      </c>
    </row>
    <row r="14" spans="1:2">
      <c r="A14">
        <v>207</v>
      </c>
      <c r="B14">
        <v>0</v>
      </c>
    </row>
    <row r="15" spans="1:2">
      <c r="A15">
        <v>12</v>
      </c>
      <c r="B15">
        <v>2</v>
      </c>
    </row>
    <row r="16" spans="1:2">
      <c r="A16">
        <v>962</v>
      </c>
      <c r="B16">
        <v>70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84</v>
      </c>
      <c r="B19">
        <v>0</v>
      </c>
    </row>
    <row r="20" spans="1:2">
      <c r="A20">
        <v>199</v>
      </c>
      <c r="B20">
        <v>8</v>
      </c>
    </row>
    <row r="21" spans="1:2">
      <c r="A21">
        <v>24232</v>
      </c>
      <c r="B21">
        <v>1415</v>
      </c>
    </row>
    <row r="22" spans="1:2">
      <c r="A22">
        <v>1203</v>
      </c>
      <c r="B22">
        <v>105</v>
      </c>
    </row>
    <row r="23" spans="1:2">
      <c r="A23">
        <v>80</v>
      </c>
      <c r="B23">
        <v>0</v>
      </c>
    </row>
    <row r="24" spans="1:2">
      <c r="A24">
        <v>1157</v>
      </c>
      <c r="B24">
        <v>21</v>
      </c>
    </row>
    <row r="25" spans="1:2">
      <c r="A25">
        <v>0</v>
      </c>
      <c r="B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60"/>
  <sheetViews>
    <sheetView topLeftCell="B1" workbookViewId="0">
      <selection activeCell="M1" sqref="M1:O16"/>
    </sheetView>
  </sheetViews>
  <sheetFormatPr defaultRowHeight="12.75"/>
  <cols>
    <col min="1" max="2" style="0" width="10.427944711538462" bestFit="1" customWidth="1"/>
    <col min="3" max="4" style="0" width="9.285156250000002" bestFit="1" customWidth="1"/>
    <col min="5" max="13" style="0" width="9.142307692307693"/>
    <col min="14" max="17" style="0" width="20.713040865384617" bestFit="1" customWidth="1"/>
    <col min="18" max="256" style="0" width="9.142307692307693"/>
  </cols>
  <sheetData>
    <row r="1" spans="1:17">
      <c r="A1">
        <v>25</v>
      </c>
      <c r="B1">
        <v>0</v>
      </c>
      <c r="G1">
        <v>0.01</v>
      </c>
      <c r="I1">
        <f>COUNTIF(A$1:A$25,"&lt;"&amp;$G1)</f>
        <v>4</v>
      </c>
      <c r="J1">
        <f>COUNTIF(B$1:B$25,"&lt;"&amp;$G1)</f>
        <v>11</v>
      </c>
      <c r="M1">
        <v>0.01</v>
      </c>
      <c r="N1">
        <f>I1*100/25</f>
        <v>16</v>
      </c>
      <c r="O1">
        <f>J1*100/25</f>
        <v>44</v>
      </c>
      <c r="P1">
        <f>K1*100/60</f>
        <v>0</v>
      </c>
      <c r="Q1">
        <f>L1*100/60</f>
        <v>0</v>
      </c>
    </row>
    <row r="2" spans="1:17">
      <c r="A2">
        <v>595</v>
      </c>
      <c r="B2">
        <v>69</v>
      </c>
      <c r="G2">
        <v>0.10000000000000001</v>
      </c>
      <c r="I2">
        <f>COUNTIF(A$1:A$25,"&lt;"&amp;$G2)</f>
        <v>4</v>
      </c>
      <c r="J2">
        <f>COUNTIF(B$1:B$25,"&lt;"&amp;$G2)</f>
        <v>11</v>
      </c>
      <c r="M2">
        <v>0.10000000000000001</v>
      </c>
      <c r="N2">
        <f>I2*100/25</f>
        <v>16</v>
      </c>
      <c r="O2">
        <f>J2*100/25</f>
        <v>44</v>
      </c>
      <c r="P2">
        <f>K2*100/60</f>
        <v>0</v>
      </c>
      <c r="Q2">
        <f>L2*100/60</f>
        <v>0</v>
      </c>
    </row>
    <row r="3" spans="1:17">
      <c r="A3">
        <v>42</v>
      </c>
      <c r="B3">
        <v>0</v>
      </c>
      <c r="G3">
        <v>1</v>
      </c>
      <c r="I3">
        <f>COUNTIF(A$1:A$25,"&lt;"&amp;$G3)</f>
        <v>4</v>
      </c>
      <c r="J3">
        <f>COUNTIF(B$1:B$25,"&lt;"&amp;$G3)</f>
        <v>11</v>
      </c>
      <c r="M3">
        <v>1</v>
      </c>
      <c r="N3">
        <f>I3*100/25</f>
        <v>16</v>
      </c>
      <c r="O3">
        <f>J3*100/25</f>
        <v>44</v>
      </c>
      <c r="P3">
        <f>K3*100/60</f>
        <v>0</v>
      </c>
      <c r="Q3">
        <f>L3*100/60</f>
        <v>0</v>
      </c>
    </row>
    <row r="4" spans="1:17">
      <c r="A4">
        <v>47</v>
      </c>
      <c r="B4">
        <v>8</v>
      </c>
      <c r="G4">
        <v>2</v>
      </c>
      <c r="I4">
        <f>COUNTIF(A$1:A$25,"&lt;"&amp;$G4)</f>
        <v>4</v>
      </c>
      <c r="J4">
        <f>COUNTIF(B$1:B$25,"&lt;"&amp;$G4)</f>
        <v>11</v>
      </c>
      <c r="M4">
        <v>2</v>
      </c>
      <c r="N4">
        <f>I4*100/25</f>
        <v>16</v>
      </c>
      <c r="O4">
        <f>J4*100/25</f>
        <v>44</v>
      </c>
      <c r="P4">
        <f>K4*100/60</f>
        <v>0</v>
      </c>
      <c r="Q4">
        <f>L4*100/60</f>
        <v>0</v>
      </c>
    </row>
    <row r="5" spans="1:17">
      <c r="A5">
        <v>4</v>
      </c>
      <c r="B5">
        <v>0</v>
      </c>
      <c r="G5">
        <v>3</v>
      </c>
      <c r="I5">
        <f>COUNTIF(A$1:A$25,"&lt;"&amp;$G5)</f>
        <v>4</v>
      </c>
      <c r="J5">
        <f>COUNTIF(B$1:B$25,"&lt;"&amp;$G5)</f>
        <v>12</v>
      </c>
      <c r="M5">
        <v>3</v>
      </c>
      <c r="N5">
        <f>I5*100/25</f>
        <v>16</v>
      </c>
      <c r="O5">
        <f>J5*100/25</f>
        <v>48</v>
      </c>
      <c r="P5">
        <f>K5*100/60</f>
        <v>0</v>
      </c>
      <c r="Q5">
        <f>L5*100/60</f>
        <v>0</v>
      </c>
    </row>
    <row r="6" spans="1:17">
      <c r="A6">
        <v>2912</v>
      </c>
      <c r="B6">
        <v>13</v>
      </c>
      <c r="G6">
        <v>4</v>
      </c>
      <c r="I6">
        <f>COUNTIF(A$1:A$25,"&lt;"&amp;$G6)</f>
        <v>4</v>
      </c>
      <c r="J6">
        <f>COUNTIF(B$1:B$25,"&lt;"&amp;$G6)</f>
        <v>12</v>
      </c>
      <c r="M6">
        <v>4</v>
      </c>
      <c r="N6">
        <f>I6*100/25</f>
        <v>16</v>
      </c>
      <c r="O6">
        <f>J6*100/25</f>
        <v>48</v>
      </c>
      <c r="P6">
        <f>K6*100/60</f>
        <v>0</v>
      </c>
      <c r="Q6">
        <f>L6*100/60</f>
        <v>0</v>
      </c>
    </row>
    <row r="7" spans="1:17">
      <c r="A7">
        <v>620</v>
      </c>
      <c r="B7">
        <v>68</v>
      </c>
      <c r="G7">
        <v>10</v>
      </c>
      <c r="I7">
        <f>COUNTIF(A$1:A$25,"&lt;"&amp;$G7)</f>
        <v>5</v>
      </c>
      <c r="J7">
        <f>COUNTIF(B$1:B$25,"&lt;"&amp;$G7)</f>
        <v>14</v>
      </c>
      <c r="M7">
        <v>10</v>
      </c>
      <c r="N7">
        <f>I7*100/25</f>
        <v>20</v>
      </c>
      <c r="O7">
        <f>J7*100/25</f>
        <v>56</v>
      </c>
      <c r="P7">
        <f>K7*100/60</f>
        <v>0</v>
      </c>
      <c r="Q7">
        <f>L7*100/60</f>
        <v>0</v>
      </c>
    </row>
    <row r="8" spans="1:17">
      <c r="A8">
        <v>60</v>
      </c>
      <c r="B8">
        <v>32</v>
      </c>
      <c r="G8">
        <v>20</v>
      </c>
      <c r="I8">
        <f>COUNTIF(A$1:A$25,"&lt;"&amp;$G8)</f>
        <v>6</v>
      </c>
      <c r="J8">
        <f>COUNTIF(B$1:B$25,"&lt;"&amp;$G8)</f>
        <v>16</v>
      </c>
      <c r="M8">
        <v>20</v>
      </c>
      <c r="N8">
        <f>I8*100/25</f>
        <v>24</v>
      </c>
      <c r="O8">
        <f>J8*100/25</f>
        <v>64</v>
      </c>
      <c r="P8">
        <f>K8*100/60</f>
        <v>0</v>
      </c>
      <c r="Q8">
        <f>L8*100/60</f>
        <v>0</v>
      </c>
    </row>
    <row r="9" spans="1:17">
      <c r="A9">
        <v>238</v>
      </c>
      <c r="B9">
        <v>0</v>
      </c>
      <c r="G9">
        <v>60</v>
      </c>
      <c r="I9">
        <f>COUNTIF(A$1:A$25,"&lt;"&amp;$G9)</f>
        <v>10</v>
      </c>
      <c r="J9">
        <f>COUNTIF(B$1:B$25,"&lt;"&amp;$G9)</f>
        <v>18</v>
      </c>
      <c r="M9">
        <v>60</v>
      </c>
      <c r="N9">
        <f>I9*100/25</f>
        <v>40</v>
      </c>
      <c r="O9">
        <f>J9*100/25</f>
        <v>72</v>
      </c>
      <c r="P9">
        <f>K9*100/60</f>
        <v>0</v>
      </c>
      <c r="Q9">
        <f>L9*100/60</f>
        <v>0</v>
      </c>
    </row>
    <row r="10" spans="1:17">
      <c r="A10">
        <v>13611</v>
      </c>
      <c r="B10">
        <v>154</v>
      </c>
      <c r="G10">
        <v>70</v>
      </c>
      <c r="I10">
        <f>COUNTIF(A$1:A$25,"&lt;"&amp;$G10)</f>
        <v>11</v>
      </c>
      <c r="J10">
        <f>COUNTIF(B$1:B$25,"&lt;"&amp;$G10)</f>
        <v>20</v>
      </c>
      <c r="M10">
        <v>70</v>
      </c>
      <c r="N10">
        <f>I10*100/25</f>
        <v>44</v>
      </c>
      <c r="O10">
        <f>J10*100/25</f>
        <v>80</v>
      </c>
      <c r="P10">
        <f>K10*100/60</f>
        <v>0</v>
      </c>
      <c r="Q10">
        <f>L10*100/60</f>
        <v>0</v>
      </c>
    </row>
    <row r="11" spans="1:17">
      <c r="A11">
        <v>0</v>
      </c>
      <c r="B11">
        <v>0</v>
      </c>
      <c r="G11">
        <v>81</v>
      </c>
      <c r="I11">
        <f>COUNTIF(A$1:A$25,"&lt;"&amp;$G11)</f>
        <v>12</v>
      </c>
      <c r="J11">
        <f>COUNTIF(B$1:B$25,"&lt;"&amp;$G11)</f>
        <v>21</v>
      </c>
      <c r="M11">
        <v>81</v>
      </c>
      <c r="N11">
        <f>I11*100/25</f>
        <v>48</v>
      </c>
      <c r="O11">
        <f>J11*100/25</f>
        <v>84</v>
      </c>
      <c r="P11">
        <f>K11*100/60</f>
        <v>0</v>
      </c>
      <c r="Q11">
        <f>L11*100/60</f>
        <v>0</v>
      </c>
    </row>
    <row r="12" spans="1:17">
      <c r="A12">
        <v>22</v>
      </c>
      <c r="B12">
        <v>10</v>
      </c>
      <c r="G12">
        <v>100</v>
      </c>
      <c r="I12">
        <f>COUNTIF(A$1:A$25,"&lt;"&amp;$G12)</f>
        <v>13</v>
      </c>
      <c r="J12">
        <f>COUNTIF(B$1:B$25,"&lt;"&amp;$G12)</f>
        <v>21</v>
      </c>
      <c r="M12">
        <v>100</v>
      </c>
      <c r="N12">
        <f>I12*100/25</f>
        <v>52</v>
      </c>
      <c r="O12">
        <f>J12*100/25</f>
        <v>84</v>
      </c>
      <c r="P12">
        <f>K12*100/60</f>
        <v>0</v>
      </c>
      <c r="Q12">
        <f>L12*100/60</f>
        <v>0</v>
      </c>
    </row>
    <row r="13" spans="1:17">
      <c r="A13">
        <v>6789</v>
      </c>
      <c r="B13">
        <v>352</v>
      </c>
      <c r="G13">
        <v>200</v>
      </c>
      <c r="I13">
        <f>COUNTIF(A$1:A$25,"&lt;"&amp;$G13)</f>
        <v>14</v>
      </c>
      <c r="J13">
        <f>COUNTIF(B$1:B$25,"&lt;"&amp;$G13)</f>
        <v>23</v>
      </c>
      <c r="M13">
        <v>200</v>
      </c>
      <c r="N13">
        <f>I13*100/25</f>
        <v>56</v>
      </c>
      <c r="O13">
        <f>J13*100/25</f>
        <v>92</v>
      </c>
      <c r="P13">
        <f>K13*100/60</f>
        <v>0</v>
      </c>
      <c r="Q13">
        <f>L13*100/60</f>
        <v>0</v>
      </c>
    </row>
    <row r="14" spans="1:17">
      <c r="A14">
        <v>207</v>
      </c>
      <c r="B14">
        <v>0</v>
      </c>
      <c r="G14">
        <v>1000</v>
      </c>
      <c r="I14">
        <f>COUNTIF(A$1:A$25,"&lt;"&amp;$G14)</f>
        <v>19</v>
      </c>
      <c r="J14">
        <f>COUNTIF(B$1:B$25,"&lt;"&amp;$G14)</f>
        <v>24</v>
      </c>
      <c r="M14">
        <v>1000</v>
      </c>
      <c r="N14">
        <f>I14*100/25</f>
        <v>76</v>
      </c>
      <c r="O14">
        <f>J14*100/25</f>
        <v>96</v>
      </c>
      <c r="P14">
        <f>K14*100/60</f>
        <v>0</v>
      </c>
      <c r="Q14">
        <f>L14*100/60</f>
        <v>0</v>
      </c>
    </row>
    <row r="15" spans="1:17">
      <c r="A15">
        <v>12</v>
      </c>
      <c r="B15">
        <v>2</v>
      </c>
      <c r="G15">
        <v>10000</v>
      </c>
      <c r="I15">
        <f>COUNTIF(A$1:A$25,"&lt;"&amp;$G15)</f>
        <v>23</v>
      </c>
      <c r="J15">
        <f>COUNTIF(B$1:B$25,"&lt;"&amp;$G15)</f>
        <v>25</v>
      </c>
      <c r="M15">
        <v>10000</v>
      </c>
      <c r="N15">
        <f>I15*100/25</f>
        <v>92</v>
      </c>
      <c r="O15">
        <f>J15*100/25</f>
        <v>100</v>
      </c>
      <c r="P15">
        <f>K15*100/60</f>
        <v>0</v>
      </c>
      <c r="Q15">
        <f>L15*100/60</f>
        <v>0</v>
      </c>
    </row>
    <row r="16" spans="1:17">
      <c r="A16">
        <v>962</v>
      </c>
      <c r="B16">
        <v>70</v>
      </c>
      <c r="G16">
        <v>100000</v>
      </c>
      <c r="I16">
        <f>COUNTIF(A$1:A$25,"&lt;"&amp;$G16)</f>
        <v>25</v>
      </c>
      <c r="J16">
        <f>COUNTIF(B$1:B$25,"&lt;"&amp;$G16)</f>
        <v>25</v>
      </c>
      <c r="M16">
        <v>100000</v>
      </c>
      <c r="N16">
        <f>I16*100/25</f>
        <v>100</v>
      </c>
      <c r="O16">
        <f>J16*100/25</f>
        <v>100</v>
      </c>
      <c r="P16">
        <f>K16*100/60</f>
        <v>0</v>
      </c>
      <c r="Q16">
        <f>L16*100/60</f>
        <v>0</v>
      </c>
    </row>
    <row r="17" spans="1:17">
      <c r="A17">
        <v>0</v>
      </c>
      <c r="B17">
        <v>0</v>
      </c>
      <c r="I17">
        <f>COUNTIF(A$1:A$25,"&lt;"&amp;$G17)</f>
        <v>0</v>
      </c>
      <c r="J17">
        <f>COUNTIF(B$1:B$25,"&lt;"&amp;$G17)</f>
        <v>0</v>
      </c>
      <c r="N17">
        <f>I17*100/25</f>
        <v>0</v>
      </c>
      <c r="O17">
        <f>J17*100/25</f>
        <v>0</v>
      </c>
      <c r="P17">
        <f>K17*100/60</f>
        <v>0</v>
      </c>
      <c r="Q17">
        <f>L17*100/60</f>
        <v>0</v>
      </c>
    </row>
    <row r="18" spans="1:17">
      <c r="A18">
        <v>0</v>
      </c>
      <c r="B18">
        <v>0</v>
      </c>
      <c r="I18">
        <f>COUNTIF(A$1:A$25,"&lt;"&amp;$G18)</f>
        <v>0</v>
      </c>
      <c r="J18">
        <f>COUNTIF(B$1:B$25,"&lt;"&amp;$G18)</f>
        <v>0</v>
      </c>
      <c r="N18">
        <f>I18*100/25</f>
        <v>0</v>
      </c>
      <c r="O18">
        <f>J18*100/25</f>
        <v>0</v>
      </c>
      <c r="P18">
        <f>K18*100/60</f>
        <v>0</v>
      </c>
      <c r="Q18">
        <f>L18*100/60</f>
        <v>0</v>
      </c>
    </row>
    <row r="19" spans="1:17">
      <c r="A19">
        <v>84</v>
      </c>
      <c r="B19">
        <v>0</v>
      </c>
      <c r="I19">
        <f>COUNTIF(A$1:A$25,"&lt;"&amp;$G19)</f>
        <v>0</v>
      </c>
      <c r="J19">
        <f>COUNTIF(B$1:B$25,"&lt;"&amp;$G19)</f>
        <v>0</v>
      </c>
      <c r="N19">
        <f>I19*100/25</f>
        <v>0</v>
      </c>
      <c r="O19">
        <f>J19*100/25</f>
        <v>0</v>
      </c>
      <c r="P19">
        <f>K19*100/60</f>
        <v>0</v>
      </c>
      <c r="Q19">
        <f>L19*100/60</f>
        <v>0</v>
      </c>
    </row>
    <row r="20" spans="1:17">
      <c r="A20">
        <v>199</v>
      </c>
      <c r="B20">
        <v>8</v>
      </c>
      <c r="I20">
        <f>COUNTIF(A$1:A$25,"&lt;"&amp;$G20)</f>
        <v>0</v>
      </c>
      <c r="J20">
        <f>COUNTIF(B$1:B$25,"&lt;"&amp;$G20)</f>
        <v>0</v>
      </c>
      <c r="N20">
        <f>I20*100/25</f>
        <v>0</v>
      </c>
      <c r="O20">
        <f>J20*100/25</f>
        <v>0</v>
      </c>
      <c r="P20">
        <f>K20*100/60</f>
        <v>0</v>
      </c>
      <c r="Q20">
        <f>L20*100/60</f>
        <v>0</v>
      </c>
    </row>
    <row r="21" spans="1:17">
      <c r="A21">
        <v>24232</v>
      </c>
      <c r="B21">
        <v>1415</v>
      </c>
    </row>
    <row r="22" spans="1:17">
      <c r="A22">
        <v>1203</v>
      </c>
      <c r="B22">
        <v>105</v>
      </c>
    </row>
    <row r="23" spans="1:17">
      <c r="A23">
        <v>80</v>
      </c>
      <c r="B23">
        <v>0</v>
      </c>
    </row>
    <row r="24" spans="1:17">
      <c r="A24">
        <v>1157</v>
      </c>
      <c r="B24">
        <v>21</v>
      </c>
    </row>
    <row r="25" spans="1:17">
      <c r="A25">
        <v>0</v>
      </c>
      <c r="B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showGridLines="0" tabSelected="1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2017-10-26T02:47:18Z</dcterms:modified>
  <dcterms:created xsi:type="dcterms:W3CDTF">2017-10-26T01:41:54Z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